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<sst xmlns="http://schemas.openxmlformats.org/spreadsheetml/2006/main" count="1331" uniqueCount="444">
  <si>
    <t>File opened</t>
  </si>
  <si>
    <t>2021-05-06 14:45:25</t>
  </si>
  <si>
    <t>Console s/n</t>
  </si>
  <si>
    <t>68C-831503</t>
  </si>
  <si>
    <t>Console ver</t>
  </si>
  <si>
    <t>Bluestem v.1.4.02</t>
  </si>
  <si>
    <t>Scripts ver</t>
  </si>
  <si>
    <t>2020.02  1.4.02, Jan 2020</t>
  </si>
  <si>
    <t>Head s/n</t>
  </si>
  <si>
    <t>68H-581503</t>
  </si>
  <si>
    <t>Head ver</t>
  </si>
  <si>
    <t>1.4.0</t>
  </si>
  <si>
    <t>Head cal</t>
  </si>
  <si>
    <t>{"tazero": "-0.00228119", "ssa_ref": "35974.6", "co2aspan2": "-0.0257965", "co2bspan2b": "0.32636", "h2obspan1": "1.00029", "co2bspan2": "-0.0261668", "h2obspanconc2": "0", "co2aspan2a": "0.329491", "tbzero": "0.0863571", "h2oaspanconc1": "12.21", "co2aspanconc1": "2500", "h2oaspan2": "0", "h2oaspan2b": "0.069198", "h2oazero": "1.00241", "h2obspanconc1": "12.21", "h2oaspan2a": "0.0689952", "h2oaspanconc2": "0", "co2azero": "0.990305", "co2aspanconc2": "296.7", "co2aspan1": "1.00108", "co2bspanconc2": "296.7", "chamberpressurezero": "2.55175", "h2obzero": "0.996793", "flowbzero": "0.31521", "co2bspan1": "1.00105", "flowazero": "0.306", "h2obspan2": "0", "co2bspanconc1": "2500", "co2bzero": "0.957759", "h2obspan2b": "0.0691233", "oxygen": "21", "h2obspan2a": "0.0691036", "flowmeterzero": "1.0032", "co2bspan2a": "0.328844", "h2oaspan1": "1.00294", "co2aspan2b": "0.327046", "ssb_ref": "37595.2"}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</si>
  <si>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</si>
  <si>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</si>
  <si>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</si>
  <si>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</si>
  <si>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</si>
  <si>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</si>
  <si>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</si>
  <si>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</si>
  <si>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</si>
  <si>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14:45:25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</si>
  <si>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</si>
  <si>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</si>
  <si>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</si>
  <si>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</si>
  <si>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</si>
  <si>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</si>
  <si>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</si>
  <si>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</si>
  <si>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</si>
  <si>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</si>
  <si>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</si>
  <si>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</si>
  <si>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</si>
  <si>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</si>
  <si>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</si>
  <si>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</si>
  <si>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</si>
  <si>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</si>
  <si>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</si>
  <si>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</si>
  <si>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</si>
  <si>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</si>
  <si>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</si>
  <si>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</si>
  <si>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</si>
  <si>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</si>
  <si>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</si>
  <si>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</si>
  <si>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</si>
  <si>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</si>
  <si>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</si>
  <si>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</si>
  <si>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</si>
  <si>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</si>
  <si>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</si>
  <si>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</si>
  <si>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</si>
  <si>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</si>
  <si>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</si>
  <si>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</si>
  <si>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</si>
  <si>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</si>
  <si>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</si>
  <si>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</si>
  <si>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</si>
  <si>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</si>
  <si>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</si>
  <si>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</si>
  <si>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</si>
  <si>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</si>
  <si>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</si>
  <si>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</si>
  <si>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</si>
  <si>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</si>
  <si>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3.649 82.4727 381.694 626.613 863.74 1052.46 1252.62 1346.48</t>
  </si>
  <si>
    <t>Fs_true</t>
  </si>
  <si>
    <t>-0.759559 101.202 402.096 601.275 801.768 1000.51 1203.45 1400.65</t>
  </si>
  <si>
    <t>leak_wt</t>
  </si>
  <si>
    <t>Sys</t>
  </si>
  <si>
    <t>UserDefCon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</si>
  <si>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</si>
  <si>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</si>
  <si>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</si>
  <si>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</si>
  <si>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</si>
  <si>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</si>
  <si>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</si>
  <si>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</si>
  <si>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</si>
  <si>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</si>
  <si>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</si>
  <si>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</si>
  <si>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</si>
  <si>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</si>
  <si>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</si>
  <si>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</si>
  <si>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</si>
  <si>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</si>
  <si>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</si>
  <si>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</si>
  <si>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</si>
  <si>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</si>
  <si>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</si>
  <si>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</si>
  <si>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</si>
  <si>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</si>
  <si>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</si>
  <si>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</si>
  <si>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</si>
  <si>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</si>
  <si>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</si>
  <si>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</si>
  <si>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</si>
  <si>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</si>
  <si>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</si>
  <si>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</si>
  <si>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</si>
  <si>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</si>
  <si>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</si>
  <si>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</si>
  <si>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</si>
  <si>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</si>
  <si>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</si>
  <si>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</si>
  <si>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</si>
  <si>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</si>
  <si>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</si>
  <si>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</si>
  <si>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</si>
  <si>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</si>
  <si>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</si>
  <si>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</si>
  <si>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</si>
  <si>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</si>
  <si>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</si>
  <si>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</si>
  <si>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</si>
  <si>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</si>
  <si>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</si>
  <si>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</si>
  <si>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</si>
  <si>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</si>
  <si>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</si>
  <si>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</si>
  <si>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</si>
  <si>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</si>
  <si>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</si>
  <si>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</si>
  <si>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</si>
  <si>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</si>
  <si>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</si>
  <si>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</si>
  <si>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</si>
  <si>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</si>
  <si>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</si>
  <si>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</si>
  <si>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</si>
  <si>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</si>
  <si>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</si>
  <si>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</si>
  <si>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</si>
  <si>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</si>
  <si>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</si>
  <si>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</si>
  <si>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</si>
  <si>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</si>
  <si>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</si>
  <si>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</si>
  <si>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</si>
  <si>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</si>
  <si>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</si>
  <si>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</si>
  <si>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</si>
  <si>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</si>
  <si>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</si>
  <si>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</si>
  <si>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</si>
  <si>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</si>
  <si>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</si>
  <si>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</si>
  <si>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</si>
  <si>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</si>
  <si>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</si>
  <si>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</si>
  <si>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</si>
  <si>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</si>
  <si>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</si>
  <si>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</si>
  <si>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</si>
  <si>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</si>
  <si>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</si>
  <si>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</si>
  <si>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</si>
  <si>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</si>
  <si>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</si>
  <si>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</si>
  <si>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</si>
  <si>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</si>
  <si>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</si>
  <si>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</si>
  <si>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</si>
  <si>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</si>
  <si>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</si>
  <si>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</si>
  <si>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</si>
  <si>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</si>
  <si>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</si>
  <si>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</si>
  <si>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</si>
  <si>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</si>
  <si>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</si>
  <si>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</si>
  <si>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</si>
  <si>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</si>
  <si>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</si>
  <si>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</si>
  <si>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</si>
  <si>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</si>
  <si>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</si>
  <si>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</si>
  <si>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</si>
  <si>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</si>
  <si>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</si>
  <si>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</si>
  <si>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</si>
  <si>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</si>
  <si>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</si>
  <si>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</si>
  <si>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</si>
  <si>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</si>
  <si>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</si>
  <si>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</si>
  <si>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</si>
  <si>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</si>
  <si>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</si>
  <si>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</si>
  <si>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</si>
  <si>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</si>
  <si>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</si>
  <si>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</si>
  <si>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</si>
  <si>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</si>
  <si>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</si>
  <si>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</si>
  <si>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</si>
  <si>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</si>
  <si>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</si>
  <si>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</si>
  <si>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</si>
  <si>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</si>
  <si>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</si>
  <si>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</si>
  <si>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</si>
  <si>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</si>
  <si>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</si>
  <si>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</si>
  <si>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</si>
  <si>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</si>
  <si>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</si>
  <si>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</si>
  <si>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</si>
  <si>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</si>
  <si>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</si>
  <si>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</si>
  <si>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</si>
  <si>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</si>
  <si>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</si>
  <si>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</si>
  <si>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</si>
  <si>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</si>
  <si>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</si>
  <si>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</si>
  <si>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</si>
  <si>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</si>
  <si>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</si>
  <si>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</si>
  <si>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</si>
  <si>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</si>
  <si>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</si>
  <si>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</si>
  <si>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</si>
  <si>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</si>
  <si>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</si>
  <si>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</si>
  <si>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</si>
  <si>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</si>
  <si>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</si>
  <si>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</si>
  <si>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</si>
  <si>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</si>
  <si>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</si>
  <si>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20210506 14:51:18</t>
  </si>
  <si>
    <t>14:51:18</t>
  </si>
  <si>
    <t>-</t>
  </si>
  <si>
    <t>0: Broadleaf</t>
  </si>
  <si>
    <t>14:51:44</t>
  </si>
  <si>
    <t>2/3</t>
  </si>
  <si>
    <t>20210506 14:52:18</t>
  </si>
  <si>
    <t>14:52:18</t>
  </si>
  <si>
    <t>14:52:45</t>
  </si>
  <si>
    <t>20210506 14:53:18</t>
  </si>
  <si>
    <t>14:53:18</t>
  </si>
  <si>
    <t>14:53:47</t>
  </si>
  <si>
    <t>20210506 14:54:18</t>
  </si>
  <si>
    <t>14:54:18</t>
  </si>
  <si>
    <t>14:54:42</t>
  </si>
  <si>
    <t>20210506 14:55:18</t>
  </si>
  <si>
    <t>14:55:18</t>
  </si>
  <si>
    <t>14:55:45</t>
  </si>
  <si>
    <t>3/3</t>
  </si>
  <si>
    <t>20210506 14:56:18</t>
  </si>
  <si>
    <t>14:56:18</t>
  </si>
  <si>
    <t>14:56:44</t>
  </si>
  <si>
    <t>20210506 14:57:18</t>
  </si>
  <si>
    <t>14:57:18</t>
  </si>
  <si>
    <t>14:57:49</t>
  </si>
  <si>
    <t>20210506 14:58:18</t>
  </si>
  <si>
    <t>14:58:18</t>
  </si>
  <si>
    <t>14:58:49</t>
  </si>
  <si>
    <t>20210506 14:59:18</t>
  </si>
  <si>
    <t>14:59:18</t>
  </si>
  <si>
    <t>14:59:50</t>
  </si>
  <si>
    <t>20210506 15:00:18</t>
  </si>
  <si>
    <t>15:00:18</t>
  </si>
  <si>
    <t>15:00:46</t>
  </si>
  <si>
    <t>20210506 15:01:18</t>
  </si>
  <si>
    <t>15:01:18</t>
  </si>
  <si>
    <t>15:01:48</t>
  </si>
  <si>
    <t>20210506 15:02:18</t>
  </si>
  <si>
    <t>15:02:18</t>
  </si>
  <si>
    <t>15:02:49</t>
  </si>
  <si>
    <t>1/3</t>
  </si>
  <si>
    <t>20210506 15:03:18</t>
  </si>
  <si>
    <t>15:03:18</t>
  </si>
  <si>
    <t>15:03:51</t>
  </si>
  <si>
    <t>20210506 15:04:18</t>
  </si>
  <si>
    <t>15:04:18</t>
  </si>
  <si>
    <t>15:04:51</t>
  </si>
  <si>
    <t>20210506 15:05:18</t>
  </si>
  <si>
    <t>15:05:18</t>
  </si>
  <si>
    <t>15:05:50</t>
  </si>
  <si>
    <t>20210506 15:06:18</t>
  </si>
  <si>
    <t>15:06:18</t>
  </si>
  <si>
    <t>15:06:45</t>
  </si>
  <si>
    <t>20210506 15:07:18</t>
  </si>
  <si>
    <t>15:07:18</t>
  </si>
  <si>
    <t>15:07:47</t>
  </si>
  <si>
    <t>20210506 15:08:18</t>
  </si>
  <si>
    <t>15:08:18</t>
  </si>
  <si>
    <t>15:08:50</t>
  </si>
  <si>
    <t>20210506 15:09:18</t>
  </si>
  <si>
    <t>15:09:18</t>
  </si>
  <si>
    <t>15:09:52</t>
  </si>
  <si>
    <t>20210506 15:10:18</t>
  </si>
  <si>
    <t>15:10:18</t>
  </si>
  <si>
    <t>15:10:50</t>
  </si>
  <si>
    <t>20210506 15:11:18</t>
  </si>
  <si>
    <t>15:11:18</t>
  </si>
  <si>
    <t>15:11:50</t>
  </si>
  <si>
    <t>20210506 15:12:18</t>
  </si>
  <si>
    <t>15:12:18</t>
  </si>
  <si>
    <t>15:12:57</t>
  </si>
  <si>
    <t>20210506 15:13:18</t>
  </si>
  <si>
    <t>15:13:18</t>
  </si>
  <si>
    <t>15:13:50</t>
  </si>
  <si>
    <t>20210506 15:14:18</t>
  </si>
  <si>
    <t>15:14:18</t>
  </si>
  <si>
    <t>15:14:49</t>
  </si>
  <si>
    <t>20210506 15:15:18</t>
  </si>
  <si>
    <t>15:15:18</t>
  </si>
  <si>
    <t>15:15:54</t>
  </si>
  <si>
    <t>20210506 15:16:18</t>
  </si>
  <si>
    <t>15:16:18</t>
  </si>
  <si>
    <t>15:16:48</t>
  </si>
  <si>
    <t>20210506 15:17:18</t>
  </si>
  <si>
    <t>15:17:18</t>
  </si>
  <si>
    <t>15:17:49</t>
  </si>
  <si>
    <t>20210506 15:18:18</t>
  </si>
  <si>
    <t>15:18:18</t>
  </si>
  <si>
    <t>15:18:58</t>
  </si>
  <si>
    <t>20210506 15:19:18</t>
  </si>
  <si>
    <t>15:19:18</t>
  </si>
  <si>
    <t>15:19:49</t>
  </si>
  <si>
    <t>20210506 15:20:18</t>
  </si>
  <si>
    <t>15:20:18</t>
  </si>
  <si>
    <t>15:20:49</t>
  </si>
  <si>
    <t>20210506 15:21:18</t>
  </si>
  <si>
    <t>15:21:18</t>
  </si>
  <si>
    <t>15:21:52</t>
  </si>
  <si>
    <t>20210506 15:22:18</t>
  </si>
  <si>
    <t>15:22:18</t>
  </si>
  <si>
    <t>15:22:55</t>
  </si>
  <si>
    <t>20210506 15:23:18</t>
  </si>
  <si>
    <t>15:23:18</t>
  </si>
  <si>
    <t>15:23:54</t>
  </si>
  <si>
    <t>20210506 15:24:18</t>
  </si>
  <si>
    <t>15:24:18</t>
  </si>
  <si>
    <t>15:24:50</t>
  </si>
  <si>
    <t>20210506 15:25:18</t>
  </si>
  <si>
    <t>15:25:18</t>
  </si>
  <si>
    <t>15:25:56</t>
  </si>
  <si>
    <t>20210506 15:26:18</t>
  </si>
  <si>
    <t>15:26:18</t>
  </si>
  <si>
    <t>15:26:48</t>
  </si>
  <si>
    <t>20210506 15:27:18</t>
  </si>
  <si>
    <t>15:27:18</t>
  </si>
  <si>
    <t>15:27:50</t>
  </si>
  <si>
    <t>20210506 15:28:18</t>
  </si>
  <si>
    <t>15:28:18</t>
  </si>
  <si>
    <t>15:28:51</t>
  </si>
  <si>
    <t>20210506 15:29:18</t>
  </si>
  <si>
    <t>15:29:18</t>
  </si>
  <si>
    <t>15:29:53</t>
  </si>
  <si>
    <t>20210506 15:30:18</t>
  </si>
  <si>
    <t>15:30:18</t>
  </si>
  <si>
    <t>15:30:51</t>
  </si>
  <si>
    <t>20210506 15:31:18</t>
  </si>
  <si>
    <t>15:31:18</t>
  </si>
  <si>
    <t>15:31:51</t>
  </si>
  <si>
    <t>20210506 15:32:18</t>
  </si>
  <si>
    <t>15:32:18</t>
  </si>
  <si>
    <t>15:32:47</t>
  </si>
  <si>
    <t>20210506 15:33:18</t>
  </si>
  <si>
    <t>15:33:18</t>
  </si>
  <si>
    <t>15:33:47</t>
  </si>
  <si>
    <t>20210506 15:34:18</t>
  </si>
  <si>
    <t>15:34:18</t>
  </si>
  <si>
    <t>15:34:56</t>
  </si>
  <si>
    <t>20210506 15:35:18</t>
  </si>
  <si>
    <t>15:35:18</t>
  </si>
  <si>
    <t>15:35:53</t>
  </si>
  <si>
    <t>20210506 15:36:18</t>
  </si>
  <si>
    <t>15:36:18</t>
  </si>
  <si>
    <t>15:36:50</t>
  </si>
  <si>
    <t>20210506 15:37:18</t>
  </si>
  <si>
    <t>15:37:18</t>
  </si>
  <si>
    <t>15:37:53</t>
  </si>
  <si>
    <t>20210506 15:38:18</t>
  </si>
  <si>
    <t>15:38:18</t>
  </si>
  <si>
    <t>15:38:50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</si>
</sst>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V64"/>
  <sheetViews>
    <sheetView tabSelected="1" workbookViewId="0"/>
  </sheetViews>
  <sheetFormatPr defaultRowHeight="15"/>
  <sheetData>
    <row r="2" spans="1:178">
      <c r="A2" t="s">
        <v>25</v>
      </c>
      <c r="B2" t="s">
        <v>26</v>
      </c>
      <c r="C2" t="s">
        <v>28</v>
      </c>
    </row>
    <row r="3" spans="1:178">
      <c r="B3" t="s">
        <v>27</v>
      </c>
      <c r="C3" t="s">
        <v>29</v>
      </c>
    </row>
    <row r="4" spans="1:178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8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8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8">
      <c r="B7">
        <v>0</v>
      </c>
      <c r="C7">
        <v>1</v>
      </c>
      <c r="D7">
        <v>0</v>
      </c>
      <c r="E7">
        <v>0</v>
      </c>
    </row>
    <row r="8" spans="1:178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8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8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8">
      <c r="B11">
        <v>0</v>
      </c>
      <c r="C11">
        <v>0</v>
      </c>
      <c r="D11">
        <v>0</v>
      </c>
      <c r="E11">
        <v>0</v>
      </c>
      <c r="F11">
        <v>1</v>
      </c>
    </row>
    <row r="12" spans="1:178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8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8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  <c r="FS14" t="s">
        <v>96</v>
      </c>
      <c r="FT14" t="s">
        <v>96</v>
      </c>
      <c r="FU14" t="s">
        <v>96</v>
      </c>
      <c r="FV14" t="s">
        <v>96</v>
      </c>
    </row>
    <row r="15" spans="1:178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85</v>
      </c>
      <c r="AF15" t="s">
        <v>127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163</v>
      </c>
      <c r="BQ15" t="s">
        <v>164</v>
      </c>
      <c r="BR15" t="s">
        <v>165</v>
      </c>
      <c r="BS15" t="s">
        <v>166</v>
      </c>
      <c r="BT15" t="s">
        <v>167</v>
      </c>
      <c r="BU15" t="s">
        <v>168</v>
      </c>
      <c r="BV15" t="s">
        <v>169</v>
      </c>
      <c r="BW15" t="s">
        <v>170</v>
      </c>
      <c r="BX15" t="s">
        <v>104</v>
      </c>
      <c r="BY15" t="s">
        <v>171</v>
      </c>
      <c r="BZ15" t="s">
        <v>172</v>
      </c>
      <c r="CA15" t="s">
        <v>173</v>
      </c>
      <c r="CB15" t="s">
        <v>174</v>
      </c>
      <c r="CC15" t="s">
        <v>175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203</v>
      </c>
      <c r="DF15" t="s">
        <v>204</v>
      </c>
      <c r="DG15" t="s">
        <v>205</v>
      </c>
      <c r="DH15" t="s">
        <v>206</v>
      </c>
      <c r="DI15" t="s">
        <v>207</v>
      </c>
      <c r="DJ15" t="s">
        <v>208</v>
      </c>
      <c r="DK15" t="s">
        <v>209</v>
      </c>
      <c r="DL15" t="s">
        <v>210</v>
      </c>
      <c r="DM15" t="s">
        <v>98</v>
      </c>
      <c r="DN15" t="s">
        <v>101</v>
      </c>
      <c r="DO15" t="s">
        <v>211</v>
      </c>
      <c r="DP15" t="s">
        <v>212</v>
      </c>
      <c r="DQ15" t="s">
        <v>213</v>
      </c>
      <c r="DR15" t="s">
        <v>214</v>
      </c>
      <c r="DS15" t="s">
        <v>215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  <c r="FO15" t="s">
        <v>263</v>
      </c>
      <c r="FP15" t="s">
        <v>264</v>
      </c>
      <c r="FQ15" t="s">
        <v>265</v>
      </c>
      <c r="FR15" t="s">
        <v>266</v>
      </c>
      <c r="FS15" t="s">
        <v>267</v>
      </c>
      <c r="FT15" t="s">
        <v>268</v>
      </c>
      <c r="FU15" t="s">
        <v>269</v>
      </c>
      <c r="FV15" t="s">
        <v>270</v>
      </c>
    </row>
    <row r="16" spans="1:178">
      <c r="B16" t="s">
        <v>271</v>
      </c>
      <c r="C16" t="s">
        <v>271</v>
      </c>
      <c r="H16" t="s">
        <v>271</v>
      </c>
      <c r="I16" t="s">
        <v>272</v>
      </c>
      <c r="J16" t="s">
        <v>273</v>
      </c>
      <c r="K16" t="s">
        <v>274</v>
      </c>
      <c r="L16" t="s">
        <v>274</v>
      </c>
      <c r="M16" t="s">
        <v>178</v>
      </c>
      <c r="N16" t="s">
        <v>178</v>
      </c>
      <c r="O16" t="s">
        <v>272</v>
      </c>
      <c r="P16" t="s">
        <v>272</v>
      </c>
      <c r="Q16" t="s">
        <v>272</v>
      </c>
      <c r="R16" t="s">
        <v>272</v>
      </c>
      <c r="S16" t="s">
        <v>275</v>
      </c>
      <c r="T16" t="s">
        <v>276</v>
      </c>
      <c r="U16" t="s">
        <v>276</v>
      </c>
      <c r="V16" t="s">
        <v>277</v>
      </c>
      <c r="W16" t="s">
        <v>278</v>
      </c>
      <c r="X16" t="s">
        <v>277</v>
      </c>
      <c r="Y16" t="s">
        <v>277</v>
      </c>
      <c r="Z16" t="s">
        <v>277</v>
      </c>
      <c r="AA16" t="s">
        <v>275</v>
      </c>
      <c r="AB16" t="s">
        <v>275</v>
      </c>
      <c r="AC16" t="s">
        <v>275</v>
      </c>
      <c r="AD16" t="s">
        <v>275</v>
      </c>
      <c r="AE16" t="s">
        <v>279</v>
      </c>
      <c r="AF16" t="s">
        <v>278</v>
      </c>
      <c r="AH16" t="s">
        <v>278</v>
      </c>
      <c r="AI16" t="s">
        <v>279</v>
      </c>
      <c r="AO16" t="s">
        <v>273</v>
      </c>
      <c r="AU16" t="s">
        <v>273</v>
      </c>
      <c r="AV16" t="s">
        <v>273</v>
      </c>
      <c r="AW16" t="s">
        <v>273</v>
      </c>
      <c r="AY16" t="s">
        <v>280</v>
      </c>
      <c r="BI16" t="s">
        <v>281</v>
      </c>
      <c r="BJ16" t="s">
        <v>281</v>
      </c>
      <c r="BK16" t="s">
        <v>281</v>
      </c>
      <c r="BL16" t="s">
        <v>273</v>
      </c>
      <c r="BN16" t="s">
        <v>282</v>
      </c>
      <c r="BP16" t="s">
        <v>273</v>
      </c>
      <c r="BQ16" t="s">
        <v>273</v>
      </c>
      <c r="BS16" t="s">
        <v>283</v>
      </c>
      <c r="BT16" t="s">
        <v>284</v>
      </c>
      <c r="BW16" t="s">
        <v>272</v>
      </c>
      <c r="BX16" t="s">
        <v>271</v>
      </c>
      <c r="BY16" t="s">
        <v>274</v>
      </c>
      <c r="BZ16" t="s">
        <v>274</v>
      </c>
      <c r="CA16" t="s">
        <v>285</v>
      </c>
      <c r="CB16" t="s">
        <v>285</v>
      </c>
      <c r="CC16" t="s">
        <v>274</v>
      </c>
      <c r="CD16" t="s">
        <v>285</v>
      </c>
      <c r="CE16" t="s">
        <v>279</v>
      </c>
      <c r="CF16" t="s">
        <v>277</v>
      </c>
      <c r="CG16" t="s">
        <v>277</v>
      </c>
      <c r="CH16" t="s">
        <v>276</v>
      </c>
      <c r="CI16" t="s">
        <v>276</v>
      </c>
      <c r="CJ16" t="s">
        <v>276</v>
      </c>
      <c r="CK16" t="s">
        <v>276</v>
      </c>
      <c r="CL16" t="s">
        <v>276</v>
      </c>
      <c r="CM16" t="s">
        <v>286</v>
      </c>
      <c r="CN16" t="s">
        <v>273</v>
      </c>
      <c r="CO16" t="s">
        <v>273</v>
      </c>
      <c r="CP16" t="s">
        <v>273</v>
      </c>
      <c r="CU16" t="s">
        <v>273</v>
      </c>
      <c r="CX16" t="s">
        <v>276</v>
      </c>
      <c r="CY16" t="s">
        <v>276</v>
      </c>
      <c r="CZ16" t="s">
        <v>276</v>
      </c>
      <c r="DA16" t="s">
        <v>276</v>
      </c>
      <c r="DB16" t="s">
        <v>276</v>
      </c>
      <c r="DC16" t="s">
        <v>273</v>
      </c>
      <c r="DD16" t="s">
        <v>273</v>
      </c>
      <c r="DE16" t="s">
        <v>273</v>
      </c>
      <c r="DF16" t="s">
        <v>271</v>
      </c>
      <c r="DI16" t="s">
        <v>287</v>
      </c>
      <c r="DJ16" t="s">
        <v>287</v>
      </c>
      <c r="DL16" t="s">
        <v>271</v>
      </c>
      <c r="DM16" t="s">
        <v>288</v>
      </c>
      <c r="DO16" t="s">
        <v>271</v>
      </c>
      <c r="DP16" t="s">
        <v>271</v>
      </c>
      <c r="DR16" t="s">
        <v>289</v>
      </c>
      <c r="DS16" t="s">
        <v>290</v>
      </c>
      <c r="DT16" t="s">
        <v>289</v>
      </c>
      <c r="DU16" t="s">
        <v>290</v>
      </c>
      <c r="DV16" t="s">
        <v>289</v>
      </c>
      <c r="DW16" t="s">
        <v>290</v>
      </c>
      <c r="DX16" t="s">
        <v>278</v>
      </c>
      <c r="DY16" t="s">
        <v>278</v>
      </c>
      <c r="DZ16" t="s">
        <v>274</v>
      </c>
      <c r="EA16" t="s">
        <v>291</v>
      </c>
      <c r="EB16" t="s">
        <v>274</v>
      </c>
      <c r="EE16" t="s">
        <v>292</v>
      </c>
      <c r="EH16" t="s">
        <v>285</v>
      </c>
      <c r="EI16" t="s">
        <v>293</v>
      </c>
      <c r="EJ16" t="s">
        <v>285</v>
      </c>
      <c r="EO16" t="s">
        <v>278</v>
      </c>
      <c r="EP16" t="s">
        <v>278</v>
      </c>
      <c r="EQ16" t="s">
        <v>289</v>
      </c>
      <c r="ER16" t="s">
        <v>290</v>
      </c>
      <c r="ES16" t="s">
        <v>290</v>
      </c>
      <c r="EW16" t="s">
        <v>290</v>
      </c>
      <c r="FA16" t="s">
        <v>274</v>
      </c>
      <c r="FB16" t="s">
        <v>274</v>
      </c>
      <c r="FC16" t="s">
        <v>285</v>
      </c>
      <c r="FD16" t="s">
        <v>285</v>
      </c>
      <c r="FE16" t="s">
        <v>294</v>
      </c>
      <c r="FF16" t="s">
        <v>294</v>
      </c>
      <c r="FH16" t="s">
        <v>279</v>
      </c>
      <c r="FI16" t="s">
        <v>279</v>
      </c>
      <c r="FJ16" t="s">
        <v>276</v>
      </c>
      <c r="FK16" t="s">
        <v>276</v>
      </c>
      <c r="FL16" t="s">
        <v>276</v>
      </c>
      <c r="FM16" t="s">
        <v>276</v>
      </c>
      <c r="FN16" t="s">
        <v>276</v>
      </c>
      <c r="FO16" t="s">
        <v>278</v>
      </c>
      <c r="FP16" t="s">
        <v>278</v>
      </c>
      <c r="FQ16" t="s">
        <v>278</v>
      </c>
      <c r="FR16" t="s">
        <v>276</v>
      </c>
      <c r="FS16" t="s">
        <v>274</v>
      </c>
      <c r="FT16" t="s">
        <v>285</v>
      </c>
      <c r="FU16" t="s">
        <v>278</v>
      </c>
      <c r="FV16" t="s">
        <v>278</v>
      </c>
    </row>
    <row r="17" spans="1:178">
      <c r="A17">
        <v>1</v>
      </c>
      <c r="B17">
        <v>1620330678.1</v>
      </c>
      <c r="C17">
        <v>0</v>
      </c>
      <c r="D17" t="s">
        <v>295</v>
      </c>
      <c r="E17" t="s">
        <v>296</v>
      </c>
      <c r="H17">
        <v>1620330670.1</v>
      </c>
      <c r="I17">
        <f>CE17*AG17*(CA17-CB17)/(100*BT17*(1000-AG17*CA17))</f>
        <v>0</v>
      </c>
      <c r="J17">
        <f>CE17*AG17*(BZ17-BY17*(1000-AG17*CB17)/(1000-AG17*CA17))/(100*BT17)</f>
        <v>0</v>
      </c>
      <c r="K17">
        <f>BY17 - IF(AG17&gt;1, J17*BT17*100.0/(AI17*CM17), 0)</f>
        <v>0</v>
      </c>
      <c r="L17">
        <f>((R17-I17/2)*K17-J17)/(R17+I17/2)</f>
        <v>0</v>
      </c>
      <c r="M17">
        <f>L17*(CF17+CG17)/1000.0</f>
        <v>0</v>
      </c>
      <c r="N17">
        <f>(BY17 - IF(AG17&gt;1, J17*BT17*100.0/(AI17*CM17), 0))*(CF17+CG17)/1000.0</f>
        <v>0</v>
      </c>
      <c r="O17">
        <f>2.0/((1/Q17-1/P17)+SIGN(Q17)*SQRT((1/Q17-1/P17)*(1/Q17-1/P17) + 4*BU17/((BU17+1)*(BU17+1))*(2*1/Q17*1/P17-1/P17*1/P17)))</f>
        <v>0</v>
      </c>
      <c r="P17">
        <f>IF(LEFT(BV17,1)&lt;&gt;"0",IF(LEFT(BV17,1)="1",3.0,BW17),$D$5+$E$5*(CM17*CF17/($K$5*1000))+$F$5*(CM17*CF17/($K$5*1000))*MAX(MIN(BT17,$J$5),$I$5)*MAX(MIN(BT17,$J$5),$I$5)+$G$5*MAX(MIN(BT17,$J$5),$I$5)*(CM17*CF17/($K$5*1000))+$H$5*(CM17*CF17/($K$5*1000))*(CM17*CF17/($K$5*1000)))</f>
        <v>0</v>
      </c>
      <c r="Q17">
        <f>I17*(1000-(1000*0.61365*exp(17.502*U17/(240.97+U17))/(CF17+CG17)+CA17)/2)/(1000*0.61365*exp(17.502*U17/(240.97+U17))/(CF17+CG17)-CA17)</f>
        <v>0</v>
      </c>
      <c r="R17">
        <f>1/((BU17+1)/(O17/1.6)+1/(P17/1.37)) + BU17/((BU17+1)/(O17/1.6) + BU17/(P17/1.37))</f>
        <v>0</v>
      </c>
      <c r="S17">
        <f>(BQ17*BS17)</f>
        <v>0</v>
      </c>
      <c r="T17">
        <f>(CH17+(S17+2*0.95*5.67E-8*(((CH17+$B$7)+273)^4-(CH17+273)^4)-44100*I17)/(1.84*29.3*P17+8*0.95*5.67E-8*(CH17+273)^3))</f>
        <v>0</v>
      </c>
      <c r="U17">
        <f>($C$7*CI17+$D$7*CJ17+$E$7*T17)</f>
        <v>0</v>
      </c>
      <c r="V17">
        <f>0.61365*exp(17.502*U17/(240.97+U17))</f>
        <v>0</v>
      </c>
      <c r="W17">
        <f>(X17/Y17*100)</f>
        <v>0</v>
      </c>
      <c r="X17">
        <f>CA17*(CF17+CG17)/1000</f>
        <v>0</v>
      </c>
      <c r="Y17">
        <f>0.61365*exp(17.502*CH17/(240.97+CH17))</f>
        <v>0</v>
      </c>
      <c r="Z17">
        <f>(V17-CA17*(CF17+CG17)/1000)</f>
        <v>0</v>
      </c>
      <c r="AA17">
        <f>(-I17*44100)</f>
        <v>0</v>
      </c>
      <c r="AB17">
        <f>2*29.3*P17*0.92*(CH17-U17)</f>
        <v>0</v>
      </c>
      <c r="AC17">
        <f>2*0.95*5.67E-8*(((CH17+$B$7)+273)^4-(U17+273)^4)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MAX(0,($B$13+$C$13*CM17)/(1+$D$13*CM17)*CF17/(CH17+273)*$E$13)</f>
        <v>0</v>
      </c>
      <c r="AJ17" t="s">
        <v>297</v>
      </c>
      <c r="AK17">
        <v>0</v>
      </c>
      <c r="AL17">
        <v>0</v>
      </c>
      <c r="AM17">
        <f>AL17-AK17</f>
        <v>0</v>
      </c>
      <c r="AN17">
        <f>AM17/AL17</f>
        <v>0</v>
      </c>
      <c r="AO17">
        <v>0</v>
      </c>
      <c r="AP17" t="s">
        <v>297</v>
      </c>
      <c r="AQ17">
        <v>0</v>
      </c>
      <c r="AR17">
        <v>0</v>
      </c>
      <c r="AS17">
        <f>1-AQ17/AR17</f>
        <v>0</v>
      </c>
      <c r="AT17">
        <v>0.5</v>
      </c>
      <c r="AU17">
        <f>BQ17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297</v>
      </c>
      <c r="BB17">
        <v>0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f>$B$11*CN17+$C$11*CO17+$F$11*CP17*(1-CS17)</f>
        <v>0</v>
      </c>
      <c r="BQ17">
        <f>BP17*BR17</f>
        <v>0</v>
      </c>
      <c r="BR17">
        <f>($B$11*$D$9+$C$11*$D$9+$F$11*((DC17+CU17)/MAX(DC17+CU17+DD17, 0.1)*$I$9+DD17/MAX(DC17+CU17+DD17, 0.1)*$J$9))/($B$11+$C$11+$F$11)</f>
        <v>0</v>
      </c>
      <c r="BS17">
        <f>($B$11*$K$9+$C$11*$K$9+$F$11*((DC17+CU17)/MAX(DC17+CU17+DD17, 0.1)*$P$9+DD17/MAX(DC17+CU17+DD17, 0.1)*$Q$9))/($B$11+$C$11+$F$11)</f>
        <v>0</v>
      </c>
      <c r="BT17">
        <v>6</v>
      </c>
      <c r="BU17">
        <v>0.5</v>
      </c>
      <c r="BV17" t="s">
        <v>298</v>
      </c>
      <c r="BW17">
        <v>2</v>
      </c>
      <c r="BX17">
        <v>1620330670.1</v>
      </c>
      <c r="BY17">
        <v>402.561548387097</v>
      </c>
      <c r="BZ17">
        <v>420.014064516129</v>
      </c>
      <c r="CA17">
        <v>20.0647096774194</v>
      </c>
      <c r="CB17">
        <v>16.913035483871</v>
      </c>
      <c r="CC17">
        <v>400.098548387097</v>
      </c>
      <c r="CD17">
        <v>20.0137096774194</v>
      </c>
      <c r="CE17">
        <v>600.010677419355</v>
      </c>
      <c r="CF17">
        <v>100.138870967742</v>
      </c>
      <c r="CG17">
        <v>0.10002045483871</v>
      </c>
      <c r="CH17">
        <v>27.2710677419355</v>
      </c>
      <c r="CI17">
        <v>26.5993677419355</v>
      </c>
      <c r="CJ17">
        <v>999.9</v>
      </c>
      <c r="CK17">
        <v>0</v>
      </c>
      <c r="CL17">
        <v>0</v>
      </c>
      <c r="CM17">
        <v>9997.11129032258</v>
      </c>
      <c r="CN17">
        <v>0</v>
      </c>
      <c r="CO17">
        <v>0.221023</v>
      </c>
      <c r="CP17">
        <v>883.017225806452</v>
      </c>
      <c r="CQ17">
        <v>0.955007870967742</v>
      </c>
      <c r="CR17">
        <v>0.044992064516129</v>
      </c>
      <c r="CS17">
        <v>0</v>
      </c>
      <c r="CT17">
        <v>1182.0664516129</v>
      </c>
      <c r="CU17">
        <v>4.99999</v>
      </c>
      <c r="CV17">
        <v>10529.0290322581</v>
      </c>
      <c r="CW17">
        <v>7633.31709677419</v>
      </c>
      <c r="CX17">
        <v>40.745935483871</v>
      </c>
      <c r="CY17">
        <v>43.383</v>
      </c>
      <c r="CZ17">
        <v>42.2073225806452</v>
      </c>
      <c r="DA17">
        <v>43.014</v>
      </c>
      <c r="DB17">
        <v>43.3607741935484</v>
      </c>
      <c r="DC17">
        <v>838.513548387097</v>
      </c>
      <c r="DD17">
        <v>39.5029032258064</v>
      </c>
      <c r="DE17">
        <v>0</v>
      </c>
      <c r="DF17">
        <v>1620330679.2</v>
      </c>
      <c r="DG17">
        <v>0</v>
      </c>
      <c r="DH17">
        <v>1182.1616</v>
      </c>
      <c r="DI17">
        <v>3.6215384584234</v>
      </c>
      <c r="DJ17">
        <v>35.5153846496224</v>
      </c>
      <c r="DK17">
        <v>10530.068</v>
      </c>
      <c r="DL17">
        <v>15</v>
      </c>
      <c r="DM17">
        <v>1620330704.1</v>
      </c>
      <c r="DN17" t="s">
        <v>299</v>
      </c>
      <c r="DO17">
        <v>1620330698.1</v>
      </c>
      <c r="DP17">
        <v>1620330704.1</v>
      </c>
      <c r="DQ17">
        <v>12</v>
      </c>
      <c r="DR17">
        <v>0.077</v>
      </c>
      <c r="DS17">
        <v>-0.016</v>
      </c>
      <c r="DT17">
        <v>2.463</v>
      </c>
      <c r="DU17">
        <v>0.051</v>
      </c>
      <c r="DV17">
        <v>420</v>
      </c>
      <c r="DW17">
        <v>17</v>
      </c>
      <c r="DX17">
        <v>0.11</v>
      </c>
      <c r="DY17">
        <v>0.02</v>
      </c>
      <c r="DZ17">
        <v>-17.5151317073171</v>
      </c>
      <c r="EA17">
        <v>-0.462579094076654</v>
      </c>
      <c r="EB17">
        <v>0.0532454575597171</v>
      </c>
      <c r="EC17">
        <v>1</v>
      </c>
      <c r="ED17">
        <v>1182.00235294118</v>
      </c>
      <c r="EE17">
        <v>2.97423312883484</v>
      </c>
      <c r="EF17">
        <v>0.345390306273673</v>
      </c>
      <c r="EG17">
        <v>1</v>
      </c>
      <c r="EH17">
        <v>3.15558390243902</v>
      </c>
      <c r="EI17">
        <v>0.250054912891992</v>
      </c>
      <c r="EJ17">
        <v>0.025109041892732</v>
      </c>
      <c r="EK17">
        <v>0</v>
      </c>
      <c r="EL17">
        <v>2</v>
      </c>
      <c r="EM17">
        <v>3</v>
      </c>
      <c r="EN17" t="s">
        <v>300</v>
      </c>
      <c r="EO17">
        <v>100</v>
      </c>
      <c r="EP17">
        <v>100</v>
      </c>
      <c r="EQ17">
        <v>2.463</v>
      </c>
      <c r="ER17">
        <v>0.051</v>
      </c>
      <c r="ES17">
        <v>2.38625000000002</v>
      </c>
      <c r="ET17">
        <v>0</v>
      </c>
      <c r="EU17">
        <v>0</v>
      </c>
      <c r="EV17">
        <v>0</v>
      </c>
      <c r="EW17">
        <v>0.0669095238095245</v>
      </c>
      <c r="EX17">
        <v>0</v>
      </c>
      <c r="EY17">
        <v>0</v>
      </c>
      <c r="EZ17">
        <v>0</v>
      </c>
      <c r="FA17">
        <v>-1</v>
      </c>
      <c r="FB17">
        <v>-1</v>
      </c>
      <c r="FC17">
        <v>-1</v>
      </c>
      <c r="FD17">
        <v>-1</v>
      </c>
      <c r="FE17">
        <v>3.8</v>
      </c>
      <c r="FF17">
        <v>3.8</v>
      </c>
      <c r="FG17">
        <v>2</v>
      </c>
      <c r="FH17">
        <v>632.104</v>
      </c>
      <c r="FI17">
        <v>375.897</v>
      </c>
      <c r="FJ17">
        <v>24.9995</v>
      </c>
      <c r="FK17">
        <v>26.4186</v>
      </c>
      <c r="FL17">
        <v>30</v>
      </c>
      <c r="FM17">
        <v>26.3165</v>
      </c>
      <c r="FN17">
        <v>26.3285</v>
      </c>
      <c r="FO17">
        <v>20.7655</v>
      </c>
      <c r="FP17">
        <v>28.0273</v>
      </c>
      <c r="FQ17">
        <v>61.453</v>
      </c>
      <c r="FR17">
        <v>25</v>
      </c>
      <c r="FS17">
        <v>420</v>
      </c>
      <c r="FT17">
        <v>16.7644</v>
      </c>
      <c r="FU17">
        <v>101.35</v>
      </c>
      <c r="FV17">
        <v>102.15</v>
      </c>
    </row>
    <row r="18" spans="1:178">
      <c r="A18">
        <v>2</v>
      </c>
      <c r="B18">
        <v>1620330738.1</v>
      </c>
      <c r="C18">
        <v>60</v>
      </c>
      <c r="D18" t="s">
        <v>301</v>
      </c>
      <c r="E18" t="s">
        <v>302</v>
      </c>
      <c r="H18">
        <v>1620330730.1</v>
      </c>
      <c r="I18">
        <f>CE18*AG18*(CA18-CB18)/(100*BT18*(1000-AG18*CA18))</f>
        <v>0</v>
      </c>
      <c r="J18">
        <f>CE18*AG18*(BZ18-BY18*(1000-AG18*CB18)/(1000-AG18*CA18))/(100*BT18)</f>
        <v>0</v>
      </c>
      <c r="K18">
        <f>BY18 - IF(AG18&gt;1, J18*BT18*100.0/(AI18*CM18), 0)</f>
        <v>0</v>
      </c>
      <c r="L18">
        <f>((R18-I18/2)*K18-J18)/(R18+I18/2)</f>
        <v>0</v>
      </c>
      <c r="M18">
        <f>L18*(CF18+CG18)/1000.0</f>
        <v>0</v>
      </c>
      <c r="N18">
        <f>(BY18 - IF(AG18&gt;1, J18*BT18*100.0/(AI18*CM18), 0))*(CF18+CG18)/1000.0</f>
        <v>0</v>
      </c>
      <c r="O18">
        <f>2.0/((1/Q18-1/P18)+SIGN(Q18)*SQRT((1/Q18-1/P18)*(1/Q18-1/P18) + 4*BU18/((BU18+1)*(BU18+1))*(2*1/Q18*1/P18-1/P18*1/P18)))</f>
        <v>0</v>
      </c>
      <c r="P18">
        <f>IF(LEFT(BV18,1)&lt;&gt;"0",IF(LEFT(BV18,1)="1",3.0,BW18),$D$5+$E$5*(CM18*CF18/($K$5*1000))+$F$5*(CM18*CF18/($K$5*1000))*MAX(MIN(BT18,$J$5),$I$5)*MAX(MIN(BT18,$J$5),$I$5)+$G$5*MAX(MIN(BT18,$J$5),$I$5)*(CM18*CF18/($K$5*1000))+$H$5*(CM18*CF18/($K$5*1000))*(CM18*CF18/($K$5*1000)))</f>
        <v>0</v>
      </c>
      <c r="Q18">
        <f>I18*(1000-(1000*0.61365*exp(17.502*U18/(240.97+U18))/(CF18+CG18)+CA18)/2)/(1000*0.61365*exp(17.502*U18/(240.97+U18))/(CF18+CG18)-CA18)</f>
        <v>0</v>
      </c>
      <c r="R18">
        <f>1/((BU18+1)/(O18/1.6)+1/(P18/1.37)) + BU18/((BU18+1)/(O18/1.6) + BU18/(P18/1.37))</f>
        <v>0</v>
      </c>
      <c r="S18">
        <f>(BQ18*BS18)</f>
        <v>0</v>
      </c>
      <c r="T18">
        <f>(CH18+(S18+2*0.95*5.67E-8*(((CH18+$B$7)+273)^4-(CH18+273)^4)-44100*I18)/(1.84*29.3*P18+8*0.95*5.67E-8*(CH18+273)^3))</f>
        <v>0</v>
      </c>
      <c r="U18">
        <f>($C$7*CI18+$D$7*CJ18+$E$7*T18)</f>
        <v>0</v>
      </c>
      <c r="V18">
        <f>0.61365*exp(17.502*U18/(240.97+U18))</f>
        <v>0</v>
      </c>
      <c r="W18">
        <f>(X18/Y18*100)</f>
        <v>0</v>
      </c>
      <c r="X18">
        <f>CA18*(CF18+CG18)/1000</f>
        <v>0</v>
      </c>
      <c r="Y18">
        <f>0.61365*exp(17.502*CH18/(240.97+CH18))</f>
        <v>0</v>
      </c>
      <c r="Z18">
        <f>(V18-CA18*(CF18+CG18)/1000)</f>
        <v>0</v>
      </c>
      <c r="AA18">
        <f>(-I18*44100)</f>
        <v>0</v>
      </c>
      <c r="AB18">
        <f>2*29.3*P18*0.92*(CH18-U18)</f>
        <v>0</v>
      </c>
      <c r="AC18">
        <f>2*0.95*5.67E-8*(((CH18+$B$7)+273)^4-(U18+273)^4)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MAX(0,($B$13+$C$13*CM18)/(1+$D$13*CM18)*CF18/(CH18+273)*$E$13)</f>
        <v>0</v>
      </c>
      <c r="AJ18" t="s">
        <v>297</v>
      </c>
      <c r="AK18">
        <v>0</v>
      </c>
      <c r="AL18">
        <v>0</v>
      </c>
      <c r="AM18">
        <f>AL18-AK18</f>
        <v>0</v>
      </c>
      <c r="AN18">
        <f>AM18/AL18</f>
        <v>0</v>
      </c>
      <c r="AO18">
        <v>0</v>
      </c>
      <c r="AP18" t="s">
        <v>297</v>
      </c>
      <c r="AQ18">
        <v>0</v>
      </c>
      <c r="AR18">
        <v>0</v>
      </c>
      <c r="AS18">
        <f>1-AQ18/AR18</f>
        <v>0</v>
      </c>
      <c r="AT18">
        <v>0.5</v>
      </c>
      <c r="AU18">
        <f>BQ18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297</v>
      </c>
      <c r="BB18">
        <v>0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f>$B$11*CN18+$C$11*CO18+$F$11*CP18*(1-CS18)</f>
        <v>0</v>
      </c>
      <c r="BQ18">
        <f>BP18*BR18</f>
        <v>0</v>
      </c>
      <c r="BR18">
        <f>($B$11*$D$9+$C$11*$D$9+$F$11*((DC18+CU18)/MAX(DC18+CU18+DD18, 0.1)*$I$9+DD18/MAX(DC18+CU18+DD18, 0.1)*$J$9))/($B$11+$C$11+$F$11)</f>
        <v>0</v>
      </c>
      <c r="BS18">
        <f>($B$11*$K$9+$C$11*$K$9+$F$11*((DC18+CU18)/MAX(DC18+CU18+DD18, 0.1)*$P$9+DD18/MAX(DC18+CU18+DD18, 0.1)*$Q$9))/($B$11+$C$11+$F$11)</f>
        <v>0</v>
      </c>
      <c r="BT18">
        <v>6</v>
      </c>
      <c r="BU18">
        <v>0.5</v>
      </c>
      <c r="BV18" t="s">
        <v>298</v>
      </c>
      <c r="BW18">
        <v>2</v>
      </c>
      <c r="BX18">
        <v>1620330730.1</v>
      </c>
      <c r="BY18">
        <v>402.223516129032</v>
      </c>
      <c r="BZ18">
        <v>420.047741935484</v>
      </c>
      <c r="CA18">
        <v>19.9871419354839</v>
      </c>
      <c r="CB18">
        <v>16.6787677419355</v>
      </c>
      <c r="CC18">
        <v>399.773516129032</v>
      </c>
      <c r="CD18">
        <v>19.9401419354839</v>
      </c>
      <c r="CE18">
        <v>599.963193548387</v>
      </c>
      <c r="CF18">
        <v>100.144096774194</v>
      </c>
      <c r="CG18">
        <v>0.0971221258064516</v>
      </c>
      <c r="CH18">
        <v>27.2181548387097</v>
      </c>
      <c r="CI18">
        <v>26.5267709677419</v>
      </c>
      <c r="CJ18">
        <v>999.9</v>
      </c>
      <c r="CK18">
        <v>0</v>
      </c>
      <c r="CL18">
        <v>0</v>
      </c>
      <c r="CM18">
        <v>9995.20387096774</v>
      </c>
      <c r="CN18">
        <v>0</v>
      </c>
      <c r="CO18">
        <v>0.221023</v>
      </c>
      <c r="CP18">
        <v>883.020838709678</v>
      </c>
      <c r="CQ18">
        <v>0.955009967741935</v>
      </c>
      <c r="CR18">
        <v>0.0449900161290323</v>
      </c>
      <c r="CS18">
        <v>0</v>
      </c>
      <c r="CT18">
        <v>1184.64483870968</v>
      </c>
      <c r="CU18">
        <v>4.99999</v>
      </c>
      <c r="CV18">
        <v>10555.135483871</v>
      </c>
      <c r="CW18">
        <v>7633.3564516129</v>
      </c>
      <c r="CX18">
        <v>40.8</v>
      </c>
      <c r="CY18">
        <v>43.441064516129</v>
      </c>
      <c r="CZ18">
        <v>42.268</v>
      </c>
      <c r="DA18">
        <v>43.062</v>
      </c>
      <c r="DB18">
        <v>43.375</v>
      </c>
      <c r="DC18">
        <v>838.518064516129</v>
      </c>
      <c r="DD18">
        <v>39.5016129032258</v>
      </c>
      <c r="DE18">
        <v>0</v>
      </c>
      <c r="DF18">
        <v>1620330739.2</v>
      </c>
      <c r="DG18">
        <v>0</v>
      </c>
      <c r="DH18">
        <v>1184.7288</v>
      </c>
      <c r="DI18">
        <v>2.95999998985157</v>
      </c>
      <c r="DJ18">
        <v>31.2384615616853</v>
      </c>
      <c r="DK18">
        <v>10555.584</v>
      </c>
      <c r="DL18">
        <v>15</v>
      </c>
      <c r="DM18">
        <v>1620330765.1</v>
      </c>
      <c r="DN18" t="s">
        <v>303</v>
      </c>
      <c r="DO18">
        <v>1620330764.1</v>
      </c>
      <c r="DP18">
        <v>1620330765.1</v>
      </c>
      <c r="DQ18">
        <v>13</v>
      </c>
      <c r="DR18">
        <v>-0.013</v>
      </c>
      <c r="DS18">
        <v>-0.004</v>
      </c>
      <c r="DT18">
        <v>2.45</v>
      </c>
      <c r="DU18">
        <v>0.047</v>
      </c>
      <c r="DV18">
        <v>420</v>
      </c>
      <c r="DW18">
        <v>16</v>
      </c>
      <c r="DX18">
        <v>0.04</v>
      </c>
      <c r="DY18">
        <v>0.02</v>
      </c>
      <c r="DZ18">
        <v>-17.7902097560976</v>
      </c>
      <c r="EA18">
        <v>-0.362368641115001</v>
      </c>
      <c r="EB18">
        <v>0.0451094539054488</v>
      </c>
      <c r="EC18">
        <v>1</v>
      </c>
      <c r="ED18">
        <v>1184.55294117647</v>
      </c>
      <c r="EE18">
        <v>2.9730011268312</v>
      </c>
      <c r="EF18">
        <v>0.357972471926891</v>
      </c>
      <c r="EG18">
        <v>1</v>
      </c>
      <c r="EH18">
        <v>3.29122707317073</v>
      </c>
      <c r="EI18">
        <v>0.298503135888507</v>
      </c>
      <c r="EJ18">
        <v>0.0419763274311177</v>
      </c>
      <c r="EK18">
        <v>0</v>
      </c>
      <c r="EL18">
        <v>2</v>
      </c>
      <c r="EM18">
        <v>3</v>
      </c>
      <c r="EN18" t="s">
        <v>300</v>
      </c>
      <c r="EO18">
        <v>100</v>
      </c>
      <c r="EP18">
        <v>100</v>
      </c>
      <c r="EQ18">
        <v>2.45</v>
      </c>
      <c r="ER18">
        <v>0.047</v>
      </c>
      <c r="ES18">
        <v>2.46305000000001</v>
      </c>
      <c r="ET18">
        <v>0</v>
      </c>
      <c r="EU18">
        <v>0</v>
      </c>
      <c r="EV18">
        <v>0</v>
      </c>
      <c r="EW18">
        <v>0.051040000000004</v>
      </c>
      <c r="EX18">
        <v>0</v>
      </c>
      <c r="EY18">
        <v>0</v>
      </c>
      <c r="EZ18">
        <v>0</v>
      </c>
      <c r="FA18">
        <v>-1</v>
      </c>
      <c r="FB18">
        <v>-1</v>
      </c>
      <c r="FC18">
        <v>-1</v>
      </c>
      <c r="FD18">
        <v>-1</v>
      </c>
      <c r="FE18">
        <v>0.7</v>
      </c>
      <c r="FF18">
        <v>0.6</v>
      </c>
      <c r="FG18">
        <v>2</v>
      </c>
      <c r="FH18">
        <v>631.978</v>
      </c>
      <c r="FI18">
        <v>375.583</v>
      </c>
      <c r="FJ18">
        <v>24.9995</v>
      </c>
      <c r="FK18">
        <v>26.4109</v>
      </c>
      <c r="FL18">
        <v>30.0001</v>
      </c>
      <c r="FM18">
        <v>26.3219</v>
      </c>
      <c r="FN18">
        <v>26.3334</v>
      </c>
      <c r="FO18">
        <v>20.7592</v>
      </c>
      <c r="FP18">
        <v>28.9484</v>
      </c>
      <c r="FQ18">
        <v>61.0907</v>
      </c>
      <c r="FR18">
        <v>25</v>
      </c>
      <c r="FS18">
        <v>420</v>
      </c>
      <c r="FT18">
        <v>16.5634</v>
      </c>
      <c r="FU18">
        <v>101.351</v>
      </c>
      <c r="FV18">
        <v>102.153</v>
      </c>
    </row>
    <row r="19" spans="1:178">
      <c r="A19">
        <v>3</v>
      </c>
      <c r="B19">
        <v>1620330798.1</v>
      </c>
      <c r="C19">
        <v>120</v>
      </c>
      <c r="D19" t="s">
        <v>304</v>
      </c>
      <c r="E19" t="s">
        <v>305</v>
      </c>
      <c r="H19">
        <v>1620330790.1</v>
      </c>
      <c r="I19">
        <f>CE19*AG19*(CA19-CB19)/(100*BT19*(1000-AG19*CA19))</f>
        <v>0</v>
      </c>
      <c r="J19">
        <f>CE19*AG19*(BZ19-BY19*(1000-AG19*CB19)/(1000-AG19*CA19))/(100*BT19)</f>
        <v>0</v>
      </c>
      <c r="K19">
        <f>BY19 - IF(AG19&gt;1, J19*BT19*100.0/(AI19*CM19), 0)</f>
        <v>0</v>
      </c>
      <c r="L19">
        <f>((R19-I19/2)*K19-J19)/(R19+I19/2)</f>
        <v>0</v>
      </c>
      <c r="M19">
        <f>L19*(CF19+CG19)/1000.0</f>
        <v>0</v>
      </c>
      <c r="N19">
        <f>(BY19 - IF(AG19&gt;1, J19*BT19*100.0/(AI19*CM19), 0))*(CF19+CG19)/1000.0</f>
        <v>0</v>
      </c>
      <c r="O19">
        <f>2.0/((1/Q19-1/P19)+SIGN(Q19)*SQRT((1/Q19-1/P19)*(1/Q19-1/P19) + 4*BU19/((BU19+1)*(BU19+1))*(2*1/Q19*1/P19-1/P19*1/P19)))</f>
        <v>0</v>
      </c>
      <c r="P19">
        <f>IF(LEFT(BV19,1)&lt;&gt;"0",IF(LEFT(BV19,1)="1",3.0,BW19),$D$5+$E$5*(CM19*CF19/($K$5*1000))+$F$5*(CM19*CF19/($K$5*1000))*MAX(MIN(BT19,$J$5),$I$5)*MAX(MIN(BT19,$J$5),$I$5)+$G$5*MAX(MIN(BT19,$J$5),$I$5)*(CM19*CF19/($K$5*1000))+$H$5*(CM19*CF19/($K$5*1000))*(CM19*CF19/($K$5*1000)))</f>
        <v>0</v>
      </c>
      <c r="Q19">
        <f>I19*(1000-(1000*0.61365*exp(17.502*U19/(240.97+U19))/(CF19+CG19)+CA19)/2)/(1000*0.61365*exp(17.502*U19/(240.97+U19))/(CF19+CG19)-CA19)</f>
        <v>0</v>
      </c>
      <c r="R19">
        <f>1/((BU19+1)/(O19/1.6)+1/(P19/1.37)) + BU19/((BU19+1)/(O19/1.6) + BU19/(P19/1.37))</f>
        <v>0</v>
      </c>
      <c r="S19">
        <f>(BQ19*BS19)</f>
        <v>0</v>
      </c>
      <c r="T19">
        <f>(CH19+(S19+2*0.95*5.67E-8*(((CH19+$B$7)+273)^4-(CH19+273)^4)-44100*I19)/(1.84*29.3*P19+8*0.95*5.67E-8*(CH19+273)^3))</f>
        <v>0</v>
      </c>
      <c r="U19">
        <f>($C$7*CI19+$D$7*CJ19+$E$7*T19)</f>
        <v>0</v>
      </c>
      <c r="V19">
        <f>0.61365*exp(17.502*U19/(240.97+U19))</f>
        <v>0</v>
      </c>
      <c r="W19">
        <f>(X19/Y19*100)</f>
        <v>0</v>
      </c>
      <c r="X19">
        <f>CA19*(CF19+CG19)/1000</f>
        <v>0</v>
      </c>
      <c r="Y19">
        <f>0.61365*exp(17.502*CH19/(240.97+CH19))</f>
        <v>0</v>
      </c>
      <c r="Z19">
        <f>(V19-CA19*(CF19+CG19)/1000)</f>
        <v>0</v>
      </c>
      <c r="AA19">
        <f>(-I19*44100)</f>
        <v>0</v>
      </c>
      <c r="AB19">
        <f>2*29.3*P19*0.92*(CH19-U19)</f>
        <v>0</v>
      </c>
      <c r="AC19">
        <f>2*0.95*5.67E-8*(((CH19+$B$7)+273)^4-(U19+273)^4)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MAX(0,($B$13+$C$13*CM19)/(1+$D$13*CM19)*CF19/(CH19+273)*$E$13)</f>
        <v>0</v>
      </c>
      <c r="AJ19" t="s">
        <v>297</v>
      </c>
      <c r="AK19">
        <v>0</v>
      </c>
      <c r="AL19">
        <v>0</v>
      </c>
      <c r="AM19">
        <f>AL19-AK19</f>
        <v>0</v>
      </c>
      <c r="AN19">
        <f>AM19/AL19</f>
        <v>0</v>
      </c>
      <c r="AO19">
        <v>0</v>
      </c>
      <c r="AP19" t="s">
        <v>297</v>
      </c>
      <c r="AQ19">
        <v>0</v>
      </c>
      <c r="AR19">
        <v>0</v>
      </c>
      <c r="AS19">
        <f>1-AQ19/AR19</f>
        <v>0</v>
      </c>
      <c r="AT19">
        <v>0.5</v>
      </c>
      <c r="AU19">
        <f>BQ19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297</v>
      </c>
      <c r="BB19">
        <v>0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f>$B$11*CN19+$C$11*CO19+$F$11*CP19*(1-CS19)</f>
        <v>0</v>
      </c>
      <c r="BQ19">
        <f>BP19*BR19</f>
        <v>0</v>
      </c>
      <c r="BR19">
        <f>($B$11*$D$9+$C$11*$D$9+$F$11*((DC19+CU19)/MAX(DC19+CU19+DD19, 0.1)*$I$9+DD19/MAX(DC19+CU19+DD19, 0.1)*$J$9))/($B$11+$C$11+$F$11)</f>
        <v>0</v>
      </c>
      <c r="BS19">
        <f>($B$11*$K$9+$C$11*$K$9+$F$11*((DC19+CU19)/MAX(DC19+CU19+DD19, 0.1)*$P$9+DD19/MAX(DC19+CU19+DD19, 0.1)*$Q$9))/($B$11+$C$11+$F$11)</f>
        <v>0</v>
      </c>
      <c r="BT19">
        <v>6</v>
      </c>
      <c r="BU19">
        <v>0.5</v>
      </c>
      <c r="BV19" t="s">
        <v>298</v>
      </c>
      <c r="BW19">
        <v>2</v>
      </c>
      <c r="BX19">
        <v>1620330790.1</v>
      </c>
      <c r="BY19">
        <v>401.857548387097</v>
      </c>
      <c r="BZ19">
        <v>420.047322580645</v>
      </c>
      <c r="CA19">
        <v>19.935035483871</v>
      </c>
      <c r="CB19">
        <v>16.5400161290323</v>
      </c>
      <c r="CC19">
        <v>399.371548387097</v>
      </c>
      <c r="CD19">
        <v>19.892035483871</v>
      </c>
      <c r="CE19">
        <v>599.953548387097</v>
      </c>
      <c r="CF19">
        <v>100.144129032258</v>
      </c>
      <c r="CG19">
        <v>0.0968407032258064</v>
      </c>
      <c r="CH19">
        <v>27.1629290322581</v>
      </c>
      <c r="CI19">
        <v>26.4375</v>
      </c>
      <c r="CJ19">
        <v>999.9</v>
      </c>
      <c r="CK19">
        <v>0</v>
      </c>
      <c r="CL19">
        <v>0</v>
      </c>
      <c r="CM19">
        <v>10000.1564516129</v>
      </c>
      <c r="CN19">
        <v>0</v>
      </c>
      <c r="CO19">
        <v>0.221023</v>
      </c>
      <c r="CP19">
        <v>883.003741935484</v>
      </c>
      <c r="CQ19">
        <v>0.955007451612903</v>
      </c>
      <c r="CR19">
        <v>0.0449924741935484</v>
      </c>
      <c r="CS19">
        <v>0</v>
      </c>
      <c r="CT19">
        <v>1187.49</v>
      </c>
      <c r="CU19">
        <v>4.99999</v>
      </c>
      <c r="CV19">
        <v>10580.1580645161</v>
      </c>
      <c r="CW19">
        <v>7633.2</v>
      </c>
      <c r="CX19">
        <v>40.8323225806451</v>
      </c>
      <c r="CY19">
        <v>43.526</v>
      </c>
      <c r="CZ19">
        <v>42.3424838709677</v>
      </c>
      <c r="DA19">
        <v>43.1046774193548</v>
      </c>
      <c r="DB19">
        <v>43.437</v>
      </c>
      <c r="DC19">
        <v>838.499677419355</v>
      </c>
      <c r="DD19">
        <v>39.5025806451613</v>
      </c>
      <c r="DE19">
        <v>0</v>
      </c>
      <c r="DF19">
        <v>1620330799.2</v>
      </c>
      <c r="DG19">
        <v>0</v>
      </c>
      <c r="DH19">
        <v>1187.5076</v>
      </c>
      <c r="DI19">
        <v>2.34384615757595</v>
      </c>
      <c r="DJ19">
        <v>26.1538461844145</v>
      </c>
      <c r="DK19">
        <v>10580.768</v>
      </c>
      <c r="DL19">
        <v>15</v>
      </c>
      <c r="DM19">
        <v>1620330827.1</v>
      </c>
      <c r="DN19" t="s">
        <v>306</v>
      </c>
      <c r="DO19">
        <v>1620330820.1</v>
      </c>
      <c r="DP19">
        <v>1620330827.1</v>
      </c>
      <c r="DQ19">
        <v>14</v>
      </c>
      <c r="DR19">
        <v>0.036</v>
      </c>
      <c r="DS19">
        <v>-0.004</v>
      </c>
      <c r="DT19">
        <v>2.486</v>
      </c>
      <c r="DU19">
        <v>0.043</v>
      </c>
      <c r="DV19">
        <v>420</v>
      </c>
      <c r="DW19">
        <v>16</v>
      </c>
      <c r="DX19">
        <v>0.05</v>
      </c>
      <c r="DY19">
        <v>0.02</v>
      </c>
      <c r="DZ19">
        <v>-18.2064341463415</v>
      </c>
      <c r="EA19">
        <v>-0.435495470383255</v>
      </c>
      <c r="EB19">
        <v>0.0488703841174126</v>
      </c>
      <c r="EC19">
        <v>1</v>
      </c>
      <c r="ED19">
        <v>1187.36147058824</v>
      </c>
      <c r="EE19">
        <v>2.69895580318176</v>
      </c>
      <c r="EF19">
        <v>0.33863160924817</v>
      </c>
      <c r="EG19">
        <v>1</v>
      </c>
      <c r="EH19">
        <v>3.36756780487805</v>
      </c>
      <c r="EI19">
        <v>0.802468432055755</v>
      </c>
      <c r="EJ19">
        <v>0.07992375499346</v>
      </c>
      <c r="EK19">
        <v>0</v>
      </c>
      <c r="EL19">
        <v>2</v>
      </c>
      <c r="EM19">
        <v>3</v>
      </c>
      <c r="EN19" t="s">
        <v>300</v>
      </c>
      <c r="EO19">
        <v>100</v>
      </c>
      <c r="EP19">
        <v>100</v>
      </c>
      <c r="EQ19">
        <v>2.486</v>
      </c>
      <c r="ER19">
        <v>0.043</v>
      </c>
      <c r="ES19">
        <v>2.44984999999997</v>
      </c>
      <c r="ET19">
        <v>0</v>
      </c>
      <c r="EU19">
        <v>0</v>
      </c>
      <c r="EV19">
        <v>0</v>
      </c>
      <c r="EW19">
        <v>0.0473450000000035</v>
      </c>
      <c r="EX19">
        <v>0</v>
      </c>
      <c r="EY19">
        <v>0</v>
      </c>
      <c r="EZ19">
        <v>0</v>
      </c>
      <c r="FA19">
        <v>-1</v>
      </c>
      <c r="FB19">
        <v>-1</v>
      </c>
      <c r="FC19">
        <v>-1</v>
      </c>
      <c r="FD19">
        <v>-1</v>
      </c>
      <c r="FE19">
        <v>0.6</v>
      </c>
      <c r="FF19">
        <v>0.6</v>
      </c>
      <c r="FG19">
        <v>2</v>
      </c>
      <c r="FH19">
        <v>632.148</v>
      </c>
      <c r="FI19">
        <v>374.967</v>
      </c>
      <c r="FJ19">
        <v>24.9993</v>
      </c>
      <c r="FK19">
        <v>26.4013</v>
      </c>
      <c r="FL19">
        <v>30</v>
      </c>
      <c r="FM19">
        <v>26.3219</v>
      </c>
      <c r="FN19">
        <v>26.3351</v>
      </c>
      <c r="FO19">
        <v>20.7551</v>
      </c>
      <c r="FP19">
        <v>30.2245</v>
      </c>
      <c r="FQ19">
        <v>60.8143</v>
      </c>
      <c r="FR19">
        <v>25</v>
      </c>
      <c r="FS19">
        <v>420</v>
      </c>
      <c r="FT19">
        <v>16.2104</v>
      </c>
      <c r="FU19">
        <v>101.351</v>
      </c>
      <c r="FV19">
        <v>102.154</v>
      </c>
    </row>
    <row r="20" spans="1:178">
      <c r="A20">
        <v>4</v>
      </c>
      <c r="B20">
        <v>1620330858.1</v>
      </c>
      <c r="C20">
        <v>180</v>
      </c>
      <c r="D20" t="s">
        <v>307</v>
      </c>
      <c r="E20" t="s">
        <v>308</v>
      </c>
      <c r="H20">
        <v>1620330850.1</v>
      </c>
      <c r="I20">
        <f>CE20*AG20*(CA20-CB20)/(100*BT20*(1000-AG20*CA20))</f>
        <v>0</v>
      </c>
      <c r="J20">
        <f>CE20*AG20*(BZ20-BY20*(1000-AG20*CB20)/(1000-AG20*CA20))/(100*BT20)</f>
        <v>0</v>
      </c>
      <c r="K20">
        <f>BY20 - IF(AG20&gt;1, J20*BT20*100.0/(AI20*CM20), 0)</f>
        <v>0</v>
      </c>
      <c r="L20">
        <f>((R20-I20/2)*K20-J20)/(R20+I20/2)</f>
        <v>0</v>
      </c>
      <c r="M20">
        <f>L20*(CF20+CG20)/1000.0</f>
        <v>0</v>
      </c>
      <c r="N20">
        <f>(BY20 - IF(AG20&gt;1, J20*BT20*100.0/(AI20*CM20), 0))*(CF20+CG20)/1000.0</f>
        <v>0</v>
      </c>
      <c r="O20">
        <f>2.0/((1/Q20-1/P20)+SIGN(Q20)*SQRT((1/Q20-1/P20)*(1/Q20-1/P20) + 4*BU20/((BU20+1)*(BU20+1))*(2*1/Q20*1/P20-1/P20*1/P20)))</f>
        <v>0</v>
      </c>
      <c r="P20">
        <f>IF(LEFT(BV20,1)&lt;&gt;"0",IF(LEFT(BV20,1)="1",3.0,BW20),$D$5+$E$5*(CM20*CF20/($K$5*1000))+$F$5*(CM20*CF20/($K$5*1000))*MAX(MIN(BT20,$J$5),$I$5)*MAX(MIN(BT20,$J$5),$I$5)+$G$5*MAX(MIN(BT20,$J$5),$I$5)*(CM20*CF20/($K$5*1000))+$H$5*(CM20*CF20/($K$5*1000))*(CM20*CF20/($K$5*1000)))</f>
        <v>0</v>
      </c>
      <c r="Q20">
        <f>I20*(1000-(1000*0.61365*exp(17.502*U20/(240.97+U20))/(CF20+CG20)+CA20)/2)/(1000*0.61365*exp(17.502*U20/(240.97+U20))/(CF20+CG20)-CA20)</f>
        <v>0</v>
      </c>
      <c r="R20">
        <f>1/((BU20+1)/(O20/1.6)+1/(P20/1.37)) + BU20/((BU20+1)/(O20/1.6) + BU20/(P20/1.37))</f>
        <v>0</v>
      </c>
      <c r="S20">
        <f>(BQ20*BS20)</f>
        <v>0</v>
      </c>
      <c r="T20">
        <f>(CH20+(S20+2*0.95*5.67E-8*(((CH20+$B$7)+273)^4-(CH20+273)^4)-44100*I20)/(1.84*29.3*P20+8*0.95*5.67E-8*(CH20+273)^3))</f>
        <v>0</v>
      </c>
      <c r="U20">
        <f>($C$7*CI20+$D$7*CJ20+$E$7*T20)</f>
        <v>0</v>
      </c>
      <c r="V20">
        <f>0.61365*exp(17.502*U20/(240.97+U20))</f>
        <v>0</v>
      </c>
      <c r="W20">
        <f>(X20/Y20*100)</f>
        <v>0</v>
      </c>
      <c r="X20">
        <f>CA20*(CF20+CG20)/1000</f>
        <v>0</v>
      </c>
      <c r="Y20">
        <f>0.61365*exp(17.502*CH20/(240.97+CH20))</f>
        <v>0</v>
      </c>
      <c r="Z20">
        <f>(V20-CA20*(CF20+CG20)/1000)</f>
        <v>0</v>
      </c>
      <c r="AA20">
        <f>(-I20*44100)</f>
        <v>0</v>
      </c>
      <c r="AB20">
        <f>2*29.3*P20*0.92*(CH20-U20)</f>
        <v>0</v>
      </c>
      <c r="AC20">
        <f>2*0.95*5.67E-8*(((CH20+$B$7)+273)^4-(U20+273)^4)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MAX(0,($B$13+$C$13*CM20)/(1+$D$13*CM20)*CF20/(CH20+273)*$E$13)</f>
        <v>0</v>
      </c>
      <c r="AJ20" t="s">
        <v>297</v>
      </c>
      <c r="AK20">
        <v>0</v>
      </c>
      <c r="AL20">
        <v>0</v>
      </c>
      <c r="AM20">
        <f>AL20-AK20</f>
        <v>0</v>
      </c>
      <c r="AN20">
        <f>AM20/AL20</f>
        <v>0</v>
      </c>
      <c r="AO20">
        <v>0</v>
      </c>
      <c r="AP20" t="s">
        <v>297</v>
      </c>
      <c r="AQ20">
        <v>0</v>
      </c>
      <c r="AR20">
        <v>0</v>
      </c>
      <c r="AS20">
        <f>1-AQ20/AR20</f>
        <v>0</v>
      </c>
      <c r="AT20">
        <v>0.5</v>
      </c>
      <c r="AU20">
        <f>BQ20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297</v>
      </c>
      <c r="BB20">
        <v>0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f>$B$11*CN20+$C$11*CO20+$F$11*CP20*(1-CS20)</f>
        <v>0</v>
      </c>
      <c r="BQ20">
        <f>BP20*BR20</f>
        <v>0</v>
      </c>
      <c r="BR20">
        <f>($B$11*$D$9+$C$11*$D$9+$F$11*((DC20+CU20)/MAX(DC20+CU20+DD20, 0.1)*$I$9+DD20/MAX(DC20+CU20+DD20, 0.1)*$J$9))/($B$11+$C$11+$F$11)</f>
        <v>0</v>
      </c>
      <c r="BS20">
        <f>($B$11*$K$9+$C$11*$K$9+$F$11*((DC20+CU20)/MAX(DC20+CU20+DD20, 0.1)*$P$9+DD20/MAX(DC20+CU20+DD20, 0.1)*$Q$9))/($B$11+$C$11+$F$11)</f>
        <v>0</v>
      </c>
      <c r="BT20">
        <v>6</v>
      </c>
      <c r="BU20">
        <v>0.5</v>
      </c>
      <c r="BV20" t="s">
        <v>298</v>
      </c>
      <c r="BW20">
        <v>2</v>
      </c>
      <c r="BX20">
        <v>1620330850.1</v>
      </c>
      <c r="BY20">
        <v>401.441161290322</v>
      </c>
      <c r="BZ20">
        <v>420.07035483871</v>
      </c>
      <c r="CA20">
        <v>19.6550741935484</v>
      </c>
      <c r="CB20">
        <v>16.0841258064516</v>
      </c>
      <c r="CC20">
        <v>398.977161290322</v>
      </c>
      <c r="CD20">
        <v>19.6190741935484</v>
      </c>
      <c r="CE20">
        <v>599.964806451613</v>
      </c>
      <c r="CF20">
        <v>100.148806451613</v>
      </c>
      <c r="CG20">
        <v>0.0962706516129032</v>
      </c>
      <c r="CH20">
        <v>27.0811193548387</v>
      </c>
      <c r="CI20">
        <v>26.3058451612903</v>
      </c>
      <c r="CJ20">
        <v>999.9</v>
      </c>
      <c r="CK20">
        <v>0</v>
      </c>
      <c r="CL20">
        <v>0</v>
      </c>
      <c r="CM20">
        <v>10005.1432258065</v>
      </c>
      <c r="CN20">
        <v>0</v>
      </c>
      <c r="CO20">
        <v>0.221023</v>
      </c>
      <c r="CP20">
        <v>882.997580645162</v>
      </c>
      <c r="CQ20">
        <v>0.955007032258064</v>
      </c>
      <c r="CR20">
        <v>0.0449928838709677</v>
      </c>
      <c r="CS20">
        <v>0</v>
      </c>
      <c r="CT20">
        <v>1190.23516129032</v>
      </c>
      <c r="CU20">
        <v>4.99999</v>
      </c>
      <c r="CV20">
        <v>10604.2483870968</v>
      </c>
      <c r="CW20">
        <v>7633.14387096774</v>
      </c>
      <c r="CX20">
        <v>40.8587419354839</v>
      </c>
      <c r="CY20">
        <v>43.562</v>
      </c>
      <c r="CZ20">
        <v>42.375</v>
      </c>
      <c r="DA20">
        <v>43.1067096774193</v>
      </c>
      <c r="DB20">
        <v>43.437</v>
      </c>
      <c r="DC20">
        <v>838.495161290323</v>
      </c>
      <c r="DD20">
        <v>39.5009677419355</v>
      </c>
      <c r="DE20">
        <v>0</v>
      </c>
      <c r="DF20">
        <v>1620330859.2</v>
      </c>
      <c r="DG20">
        <v>0</v>
      </c>
      <c r="DH20">
        <v>1190.2684</v>
      </c>
      <c r="DI20">
        <v>0.867692320775296</v>
      </c>
      <c r="DJ20">
        <v>19.8692309489647</v>
      </c>
      <c r="DK20">
        <v>10604.396</v>
      </c>
      <c r="DL20">
        <v>15</v>
      </c>
      <c r="DM20">
        <v>1620330882.1</v>
      </c>
      <c r="DN20" t="s">
        <v>309</v>
      </c>
      <c r="DO20">
        <v>1620330880.1</v>
      </c>
      <c r="DP20">
        <v>1620330882.1</v>
      </c>
      <c r="DQ20">
        <v>15</v>
      </c>
      <c r="DR20">
        <v>-0.022</v>
      </c>
      <c r="DS20">
        <v>-0.007</v>
      </c>
      <c r="DT20">
        <v>2.464</v>
      </c>
      <c r="DU20">
        <v>0.036</v>
      </c>
      <c r="DV20">
        <v>420</v>
      </c>
      <c r="DW20">
        <v>16</v>
      </c>
      <c r="DX20">
        <v>0.08</v>
      </c>
      <c r="DY20">
        <v>0.02</v>
      </c>
      <c r="DZ20">
        <v>-18.6043292682927</v>
      </c>
      <c r="EA20">
        <v>-0.253894076655013</v>
      </c>
      <c r="EB20">
        <v>0.0495787584526732</v>
      </c>
      <c r="EC20">
        <v>1</v>
      </c>
      <c r="ED20">
        <v>1190.16852941176</v>
      </c>
      <c r="EE20">
        <v>1.74705396269111</v>
      </c>
      <c r="EF20">
        <v>0.273766026691121</v>
      </c>
      <c r="EG20">
        <v>1</v>
      </c>
      <c r="EH20">
        <v>3.53758682926829</v>
      </c>
      <c r="EI20">
        <v>0.603462020905933</v>
      </c>
      <c r="EJ20">
        <v>0.0830160057573097</v>
      </c>
      <c r="EK20">
        <v>0</v>
      </c>
      <c r="EL20">
        <v>2</v>
      </c>
      <c r="EM20">
        <v>3</v>
      </c>
      <c r="EN20" t="s">
        <v>300</v>
      </c>
      <c r="EO20">
        <v>100</v>
      </c>
      <c r="EP20">
        <v>100</v>
      </c>
      <c r="EQ20">
        <v>2.464</v>
      </c>
      <c r="ER20">
        <v>0.036</v>
      </c>
      <c r="ES20">
        <v>2.48604999999998</v>
      </c>
      <c r="ET20">
        <v>0</v>
      </c>
      <c r="EU20">
        <v>0</v>
      </c>
      <c r="EV20">
        <v>0</v>
      </c>
      <c r="EW20">
        <v>0.043370000000003</v>
      </c>
      <c r="EX20">
        <v>0</v>
      </c>
      <c r="EY20">
        <v>0</v>
      </c>
      <c r="EZ20">
        <v>0</v>
      </c>
      <c r="FA20">
        <v>-1</v>
      </c>
      <c r="FB20">
        <v>-1</v>
      </c>
      <c r="FC20">
        <v>-1</v>
      </c>
      <c r="FD20">
        <v>-1</v>
      </c>
      <c r="FE20">
        <v>0.6</v>
      </c>
      <c r="FF20">
        <v>0.5</v>
      </c>
      <c r="FG20">
        <v>2</v>
      </c>
      <c r="FH20">
        <v>632.24</v>
      </c>
      <c r="FI20">
        <v>374.523</v>
      </c>
      <c r="FJ20">
        <v>24.9992</v>
      </c>
      <c r="FK20">
        <v>26.3874</v>
      </c>
      <c r="FL20">
        <v>30</v>
      </c>
      <c r="FM20">
        <v>26.3184</v>
      </c>
      <c r="FN20">
        <v>26.3307</v>
      </c>
      <c r="FO20">
        <v>20.7474</v>
      </c>
      <c r="FP20">
        <v>31.7102</v>
      </c>
      <c r="FQ20">
        <v>60.2611</v>
      </c>
      <c r="FR20">
        <v>25</v>
      </c>
      <c r="FS20">
        <v>420</v>
      </c>
      <c r="FT20">
        <v>15.8921</v>
      </c>
      <c r="FU20">
        <v>101.352</v>
      </c>
      <c r="FV20">
        <v>102.154</v>
      </c>
    </row>
    <row r="21" spans="1:178">
      <c r="A21">
        <v>5</v>
      </c>
      <c r="B21">
        <v>1620330918.1</v>
      </c>
      <c r="C21">
        <v>240</v>
      </c>
      <c r="D21" t="s">
        <v>310</v>
      </c>
      <c r="E21" t="s">
        <v>311</v>
      </c>
      <c r="H21">
        <v>1620330910.1</v>
      </c>
      <c r="I21">
        <f>CE21*AG21*(CA21-CB21)/(100*BT21*(1000-AG21*CA21))</f>
        <v>0</v>
      </c>
      <c r="J21">
        <f>CE21*AG21*(BZ21-BY21*(1000-AG21*CB21)/(1000-AG21*CA21))/(100*BT21)</f>
        <v>0</v>
      </c>
      <c r="K21">
        <f>BY21 - IF(AG21&gt;1, J21*BT21*100.0/(AI21*CM21), 0)</f>
        <v>0</v>
      </c>
      <c r="L21">
        <f>((R21-I21/2)*K21-J21)/(R21+I21/2)</f>
        <v>0</v>
      </c>
      <c r="M21">
        <f>L21*(CF21+CG21)/1000.0</f>
        <v>0</v>
      </c>
      <c r="N21">
        <f>(BY21 - IF(AG21&gt;1, J21*BT21*100.0/(AI21*CM21), 0))*(CF21+CG21)/1000.0</f>
        <v>0</v>
      </c>
      <c r="O21">
        <f>2.0/((1/Q21-1/P21)+SIGN(Q21)*SQRT((1/Q21-1/P21)*(1/Q21-1/P21) + 4*BU21/((BU21+1)*(BU21+1))*(2*1/Q21*1/P21-1/P21*1/P21)))</f>
        <v>0</v>
      </c>
      <c r="P21">
        <f>IF(LEFT(BV21,1)&lt;&gt;"0",IF(LEFT(BV21,1)="1",3.0,BW21),$D$5+$E$5*(CM21*CF21/($K$5*1000))+$F$5*(CM21*CF21/($K$5*1000))*MAX(MIN(BT21,$J$5),$I$5)*MAX(MIN(BT21,$J$5),$I$5)+$G$5*MAX(MIN(BT21,$J$5),$I$5)*(CM21*CF21/($K$5*1000))+$H$5*(CM21*CF21/($K$5*1000))*(CM21*CF21/($K$5*1000)))</f>
        <v>0</v>
      </c>
      <c r="Q21">
        <f>I21*(1000-(1000*0.61365*exp(17.502*U21/(240.97+U21))/(CF21+CG21)+CA21)/2)/(1000*0.61365*exp(17.502*U21/(240.97+U21))/(CF21+CG21)-CA21)</f>
        <v>0</v>
      </c>
      <c r="R21">
        <f>1/((BU21+1)/(O21/1.6)+1/(P21/1.37)) + BU21/((BU21+1)/(O21/1.6) + BU21/(P21/1.37))</f>
        <v>0</v>
      </c>
      <c r="S21">
        <f>(BQ21*BS21)</f>
        <v>0</v>
      </c>
      <c r="T21">
        <f>(CH21+(S21+2*0.95*5.67E-8*(((CH21+$B$7)+273)^4-(CH21+273)^4)-44100*I21)/(1.84*29.3*P21+8*0.95*5.67E-8*(CH21+273)^3))</f>
        <v>0</v>
      </c>
      <c r="U21">
        <f>($C$7*CI21+$D$7*CJ21+$E$7*T21)</f>
        <v>0</v>
      </c>
      <c r="V21">
        <f>0.61365*exp(17.502*U21/(240.97+U21))</f>
        <v>0</v>
      </c>
      <c r="W21">
        <f>(X21/Y21*100)</f>
        <v>0</v>
      </c>
      <c r="X21">
        <f>CA21*(CF21+CG21)/1000</f>
        <v>0</v>
      </c>
      <c r="Y21">
        <f>0.61365*exp(17.502*CH21/(240.97+CH21))</f>
        <v>0</v>
      </c>
      <c r="Z21">
        <f>(V21-CA21*(CF21+CG21)/1000)</f>
        <v>0</v>
      </c>
      <c r="AA21">
        <f>(-I21*44100)</f>
        <v>0</v>
      </c>
      <c r="AB21">
        <f>2*29.3*P21*0.92*(CH21-U21)</f>
        <v>0</v>
      </c>
      <c r="AC21">
        <f>2*0.95*5.67E-8*(((CH21+$B$7)+273)^4-(U21+273)^4)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MAX(0,($B$13+$C$13*CM21)/(1+$D$13*CM21)*CF21/(CH21+273)*$E$13)</f>
        <v>0</v>
      </c>
      <c r="AJ21" t="s">
        <v>297</v>
      </c>
      <c r="AK21">
        <v>0</v>
      </c>
      <c r="AL21">
        <v>0</v>
      </c>
      <c r="AM21">
        <f>AL21-AK21</f>
        <v>0</v>
      </c>
      <c r="AN21">
        <f>AM21/AL21</f>
        <v>0</v>
      </c>
      <c r="AO21">
        <v>0</v>
      </c>
      <c r="AP21" t="s">
        <v>297</v>
      </c>
      <c r="AQ21">
        <v>0</v>
      </c>
      <c r="AR21">
        <v>0</v>
      </c>
      <c r="AS21">
        <f>1-AQ21/AR21</f>
        <v>0</v>
      </c>
      <c r="AT21">
        <v>0.5</v>
      </c>
      <c r="AU21">
        <f>BQ21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297</v>
      </c>
      <c r="BB21">
        <v>0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f>$B$11*CN21+$C$11*CO21+$F$11*CP21*(1-CS21)</f>
        <v>0</v>
      </c>
      <c r="BQ21">
        <f>BP21*BR21</f>
        <v>0</v>
      </c>
      <c r="BR21">
        <f>($B$11*$D$9+$C$11*$D$9+$F$11*((DC21+CU21)/MAX(DC21+CU21+DD21, 0.1)*$I$9+DD21/MAX(DC21+CU21+DD21, 0.1)*$J$9))/($B$11+$C$11+$F$11)</f>
        <v>0</v>
      </c>
      <c r="BS21">
        <f>($B$11*$K$9+$C$11*$K$9+$F$11*((DC21+CU21)/MAX(DC21+CU21+DD21, 0.1)*$P$9+DD21/MAX(DC21+CU21+DD21, 0.1)*$Q$9))/($B$11+$C$11+$F$11)</f>
        <v>0</v>
      </c>
      <c r="BT21">
        <v>6</v>
      </c>
      <c r="BU21">
        <v>0.5</v>
      </c>
      <c r="BV21" t="s">
        <v>298</v>
      </c>
      <c r="BW21">
        <v>2</v>
      </c>
      <c r="BX21">
        <v>1620330910.1</v>
      </c>
      <c r="BY21">
        <v>401.132935483871</v>
      </c>
      <c r="BZ21">
        <v>420.064774193548</v>
      </c>
      <c r="CA21">
        <v>19.3370451612903</v>
      </c>
      <c r="CB21">
        <v>15.601664516129</v>
      </c>
      <c r="CC21">
        <v>398.634935483871</v>
      </c>
      <c r="CD21">
        <v>19.3050451612903</v>
      </c>
      <c r="CE21">
        <v>599.97664516129</v>
      </c>
      <c r="CF21">
        <v>100.153064516129</v>
      </c>
      <c r="CG21">
        <v>0.0973951258064516</v>
      </c>
      <c r="CH21">
        <v>27.0075967741936</v>
      </c>
      <c r="CI21">
        <v>26.1936516129032</v>
      </c>
      <c r="CJ21">
        <v>999.9</v>
      </c>
      <c r="CK21">
        <v>0</v>
      </c>
      <c r="CL21">
        <v>0</v>
      </c>
      <c r="CM21">
        <v>9997.8229032258</v>
      </c>
      <c r="CN21">
        <v>0</v>
      </c>
      <c r="CO21">
        <v>0.221023</v>
      </c>
      <c r="CP21">
        <v>883.012741935484</v>
      </c>
      <c r="CQ21">
        <v>0.955005774193548</v>
      </c>
      <c r="CR21">
        <v>0.0449941129032258</v>
      </c>
      <c r="CS21">
        <v>0</v>
      </c>
      <c r="CT21">
        <v>1191.39612903226</v>
      </c>
      <c r="CU21">
        <v>4.99999</v>
      </c>
      <c r="CV21">
        <v>10614.6806451613</v>
      </c>
      <c r="CW21">
        <v>7633.27258064516</v>
      </c>
      <c r="CX21">
        <v>40.8363870967742</v>
      </c>
      <c r="CY21">
        <v>43.566064516129</v>
      </c>
      <c r="CZ21">
        <v>42.375</v>
      </c>
      <c r="DA21">
        <v>43.070129032258</v>
      </c>
      <c r="DB21">
        <v>43.437</v>
      </c>
      <c r="DC21">
        <v>838.507096774194</v>
      </c>
      <c r="DD21">
        <v>39.5025806451613</v>
      </c>
      <c r="DE21">
        <v>0</v>
      </c>
      <c r="DF21">
        <v>1620330919.2</v>
      </c>
      <c r="DG21">
        <v>0</v>
      </c>
      <c r="DH21">
        <v>1191.4412</v>
      </c>
      <c r="DI21">
        <v>-0.240000012900991</v>
      </c>
      <c r="DJ21">
        <v>-5.18461543472126</v>
      </c>
      <c r="DK21">
        <v>10614.5</v>
      </c>
      <c r="DL21">
        <v>15</v>
      </c>
      <c r="DM21">
        <v>1620330945.1</v>
      </c>
      <c r="DN21" t="s">
        <v>312</v>
      </c>
      <c r="DO21">
        <v>1620330938.1</v>
      </c>
      <c r="DP21">
        <v>1620330945.1</v>
      </c>
      <c r="DQ21">
        <v>16</v>
      </c>
      <c r="DR21">
        <v>0.034</v>
      </c>
      <c r="DS21">
        <v>-0.004</v>
      </c>
      <c r="DT21">
        <v>2.498</v>
      </c>
      <c r="DU21">
        <v>0.032</v>
      </c>
      <c r="DV21">
        <v>420</v>
      </c>
      <c r="DW21">
        <v>16</v>
      </c>
      <c r="DX21">
        <v>0.07</v>
      </c>
      <c r="DY21">
        <v>0.02</v>
      </c>
      <c r="DZ21">
        <v>-18.9663634146341</v>
      </c>
      <c r="EA21">
        <v>0.167820209059255</v>
      </c>
      <c r="EB21">
        <v>0.0376585801844813</v>
      </c>
      <c r="EC21">
        <v>1</v>
      </c>
      <c r="ED21">
        <v>1191.38058823529</v>
      </c>
      <c r="EE21">
        <v>0.375249780894454</v>
      </c>
      <c r="EF21">
        <v>0.220052683216995</v>
      </c>
      <c r="EG21">
        <v>1</v>
      </c>
      <c r="EH21">
        <v>3.72749780487805</v>
      </c>
      <c r="EI21">
        <v>0.0131715679442564</v>
      </c>
      <c r="EJ21">
        <v>0.0379485391288085</v>
      </c>
      <c r="EK21">
        <v>1</v>
      </c>
      <c r="EL21">
        <v>3</v>
      </c>
      <c r="EM21">
        <v>3</v>
      </c>
      <c r="EN21" t="s">
        <v>313</v>
      </c>
      <c r="EO21">
        <v>100</v>
      </c>
      <c r="EP21">
        <v>100</v>
      </c>
      <c r="EQ21">
        <v>2.498</v>
      </c>
      <c r="ER21">
        <v>0.032</v>
      </c>
      <c r="ES21">
        <v>2.46404999999993</v>
      </c>
      <c r="ET21">
        <v>0</v>
      </c>
      <c r="EU21">
        <v>0</v>
      </c>
      <c r="EV21">
        <v>0</v>
      </c>
      <c r="EW21">
        <v>0.0362200000000001</v>
      </c>
      <c r="EX21">
        <v>0</v>
      </c>
      <c r="EY21">
        <v>0</v>
      </c>
      <c r="EZ21">
        <v>0</v>
      </c>
      <c r="FA21">
        <v>-1</v>
      </c>
      <c r="FB21">
        <v>-1</v>
      </c>
      <c r="FC21">
        <v>-1</v>
      </c>
      <c r="FD21">
        <v>-1</v>
      </c>
      <c r="FE21">
        <v>0.6</v>
      </c>
      <c r="FF21">
        <v>0.6</v>
      </c>
      <c r="FG21">
        <v>2</v>
      </c>
      <c r="FH21">
        <v>632.317</v>
      </c>
      <c r="FI21">
        <v>373.785</v>
      </c>
      <c r="FJ21">
        <v>24.9993</v>
      </c>
      <c r="FK21">
        <v>26.369</v>
      </c>
      <c r="FL21">
        <v>30</v>
      </c>
      <c r="FM21">
        <v>26.3086</v>
      </c>
      <c r="FN21">
        <v>26.324</v>
      </c>
      <c r="FO21">
        <v>20.7405</v>
      </c>
      <c r="FP21">
        <v>32.8322</v>
      </c>
      <c r="FQ21">
        <v>59.8412</v>
      </c>
      <c r="FR21">
        <v>25</v>
      </c>
      <c r="FS21">
        <v>420</v>
      </c>
      <c r="FT21">
        <v>15.5593</v>
      </c>
      <c r="FU21">
        <v>101.353</v>
      </c>
      <c r="FV21">
        <v>102.157</v>
      </c>
    </row>
    <row r="22" spans="1:178">
      <c r="A22">
        <v>6</v>
      </c>
      <c r="B22">
        <v>1620330978.1</v>
      </c>
      <c r="C22">
        <v>300</v>
      </c>
      <c r="D22" t="s">
        <v>314</v>
      </c>
      <c r="E22" t="s">
        <v>315</v>
      </c>
      <c r="H22">
        <v>1620330970.1</v>
      </c>
      <c r="I22">
        <f>CE22*AG22*(CA22-CB22)/(100*BT22*(1000-AG22*CA22))</f>
        <v>0</v>
      </c>
      <c r="J22">
        <f>CE22*AG22*(BZ22-BY22*(1000-AG22*CB22)/(1000-AG22*CA22))/(100*BT22)</f>
        <v>0</v>
      </c>
      <c r="K22">
        <f>BY22 - IF(AG22&gt;1, J22*BT22*100.0/(AI22*CM22), 0)</f>
        <v>0</v>
      </c>
      <c r="L22">
        <f>((R22-I22/2)*K22-J22)/(R22+I22/2)</f>
        <v>0</v>
      </c>
      <c r="M22">
        <f>L22*(CF22+CG22)/1000.0</f>
        <v>0</v>
      </c>
      <c r="N22">
        <f>(BY22 - IF(AG22&gt;1, J22*BT22*100.0/(AI22*CM22), 0))*(CF22+CG22)/1000.0</f>
        <v>0</v>
      </c>
      <c r="O22">
        <f>2.0/((1/Q22-1/P22)+SIGN(Q22)*SQRT((1/Q22-1/P22)*(1/Q22-1/P22) + 4*BU22/((BU22+1)*(BU22+1))*(2*1/Q22*1/P22-1/P22*1/P22)))</f>
        <v>0</v>
      </c>
      <c r="P22">
        <f>IF(LEFT(BV22,1)&lt;&gt;"0",IF(LEFT(BV22,1)="1",3.0,BW22),$D$5+$E$5*(CM22*CF22/($K$5*1000))+$F$5*(CM22*CF22/($K$5*1000))*MAX(MIN(BT22,$J$5),$I$5)*MAX(MIN(BT22,$J$5),$I$5)+$G$5*MAX(MIN(BT22,$J$5),$I$5)*(CM22*CF22/($K$5*1000))+$H$5*(CM22*CF22/($K$5*1000))*(CM22*CF22/($K$5*1000)))</f>
        <v>0</v>
      </c>
      <c r="Q22">
        <f>I22*(1000-(1000*0.61365*exp(17.502*U22/(240.97+U22))/(CF22+CG22)+CA22)/2)/(1000*0.61365*exp(17.502*U22/(240.97+U22))/(CF22+CG22)-CA22)</f>
        <v>0</v>
      </c>
      <c r="R22">
        <f>1/((BU22+1)/(O22/1.6)+1/(P22/1.37)) + BU22/((BU22+1)/(O22/1.6) + BU22/(P22/1.37))</f>
        <v>0</v>
      </c>
      <c r="S22">
        <f>(BQ22*BS22)</f>
        <v>0</v>
      </c>
      <c r="T22">
        <f>(CH22+(S22+2*0.95*5.67E-8*(((CH22+$B$7)+273)^4-(CH22+273)^4)-44100*I22)/(1.84*29.3*P22+8*0.95*5.67E-8*(CH22+273)^3))</f>
        <v>0</v>
      </c>
      <c r="U22">
        <f>($C$7*CI22+$D$7*CJ22+$E$7*T22)</f>
        <v>0</v>
      </c>
      <c r="V22">
        <f>0.61365*exp(17.502*U22/(240.97+U22))</f>
        <v>0</v>
      </c>
      <c r="W22">
        <f>(X22/Y22*100)</f>
        <v>0</v>
      </c>
      <c r="X22">
        <f>CA22*(CF22+CG22)/1000</f>
        <v>0</v>
      </c>
      <c r="Y22">
        <f>0.61365*exp(17.502*CH22/(240.97+CH22))</f>
        <v>0</v>
      </c>
      <c r="Z22">
        <f>(V22-CA22*(CF22+CG22)/1000)</f>
        <v>0</v>
      </c>
      <c r="AA22">
        <f>(-I22*44100)</f>
        <v>0</v>
      </c>
      <c r="AB22">
        <f>2*29.3*P22*0.92*(CH22-U22)</f>
        <v>0</v>
      </c>
      <c r="AC22">
        <f>2*0.95*5.67E-8*(((CH22+$B$7)+273)^4-(U22+273)^4)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MAX(0,($B$13+$C$13*CM22)/(1+$D$13*CM22)*CF22/(CH22+273)*$E$13)</f>
        <v>0</v>
      </c>
      <c r="AJ22" t="s">
        <v>297</v>
      </c>
      <c r="AK22">
        <v>0</v>
      </c>
      <c r="AL22">
        <v>0</v>
      </c>
      <c r="AM22">
        <f>AL22-AK22</f>
        <v>0</v>
      </c>
      <c r="AN22">
        <f>AM22/AL22</f>
        <v>0</v>
      </c>
      <c r="AO22">
        <v>0</v>
      </c>
      <c r="AP22" t="s">
        <v>297</v>
      </c>
      <c r="AQ22">
        <v>0</v>
      </c>
      <c r="AR22">
        <v>0</v>
      </c>
      <c r="AS22">
        <f>1-AQ22/AR22</f>
        <v>0</v>
      </c>
      <c r="AT22">
        <v>0.5</v>
      </c>
      <c r="AU22">
        <f>BQ22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297</v>
      </c>
      <c r="BB22">
        <v>0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f>$B$11*CN22+$C$11*CO22+$F$11*CP22*(1-CS22)</f>
        <v>0</v>
      </c>
      <c r="BQ22">
        <f>BP22*BR22</f>
        <v>0</v>
      </c>
      <c r="BR22">
        <f>($B$11*$D$9+$C$11*$D$9+$F$11*((DC22+CU22)/MAX(DC22+CU22+DD22, 0.1)*$I$9+DD22/MAX(DC22+CU22+DD22, 0.1)*$J$9))/($B$11+$C$11+$F$11)</f>
        <v>0</v>
      </c>
      <c r="BS22">
        <f>($B$11*$K$9+$C$11*$K$9+$F$11*((DC22+CU22)/MAX(DC22+CU22+DD22, 0.1)*$P$9+DD22/MAX(DC22+CU22+DD22, 0.1)*$Q$9))/($B$11+$C$11+$F$11)</f>
        <v>0</v>
      </c>
      <c r="BT22">
        <v>6</v>
      </c>
      <c r="BU22">
        <v>0.5</v>
      </c>
      <c r="BV22" t="s">
        <v>298</v>
      </c>
      <c r="BW22">
        <v>2</v>
      </c>
      <c r="BX22">
        <v>1620330970.1</v>
      </c>
      <c r="BY22">
        <v>400.814419354839</v>
      </c>
      <c r="BZ22">
        <v>420.071322580645</v>
      </c>
      <c r="CA22">
        <v>19.1640451612903</v>
      </c>
      <c r="CB22">
        <v>15.2928548387097</v>
      </c>
      <c r="CC22">
        <v>398.298419354839</v>
      </c>
      <c r="CD22">
        <v>19.1390451612903</v>
      </c>
      <c r="CE22">
        <v>599.965548387097</v>
      </c>
      <c r="CF22">
        <v>100.15464516129</v>
      </c>
      <c r="CG22">
        <v>0.0967539451612903</v>
      </c>
      <c r="CH22">
        <v>26.9477580645161</v>
      </c>
      <c r="CI22">
        <v>26.1012161290323</v>
      </c>
      <c r="CJ22">
        <v>999.9</v>
      </c>
      <c r="CK22">
        <v>0</v>
      </c>
      <c r="CL22">
        <v>0</v>
      </c>
      <c r="CM22">
        <v>10003.8332258065</v>
      </c>
      <c r="CN22">
        <v>0</v>
      </c>
      <c r="CO22">
        <v>0.221023</v>
      </c>
      <c r="CP22">
        <v>883.017064516129</v>
      </c>
      <c r="CQ22">
        <v>0.95500535483871</v>
      </c>
      <c r="CR22">
        <v>0.0449945225806452</v>
      </c>
      <c r="CS22">
        <v>0</v>
      </c>
      <c r="CT22">
        <v>1191.21451612903</v>
      </c>
      <c r="CU22">
        <v>4.99999</v>
      </c>
      <c r="CV22">
        <v>10612.1870967742</v>
      </c>
      <c r="CW22">
        <v>7633.31193548387</v>
      </c>
      <c r="CX22">
        <v>40.812</v>
      </c>
      <c r="CY22">
        <v>43.5965483870968</v>
      </c>
      <c r="CZ22">
        <v>42.375</v>
      </c>
      <c r="DA22">
        <v>43.062</v>
      </c>
      <c r="DB22">
        <v>43.383</v>
      </c>
      <c r="DC22">
        <v>838.511290322581</v>
      </c>
      <c r="DD22">
        <v>39.5045161290323</v>
      </c>
      <c r="DE22">
        <v>0</v>
      </c>
      <c r="DF22">
        <v>1620330979.2</v>
      </c>
      <c r="DG22">
        <v>0</v>
      </c>
      <c r="DH22">
        <v>1191.1844</v>
      </c>
      <c r="DI22">
        <v>-1.3215384663674</v>
      </c>
      <c r="DJ22">
        <v>-7.63846165707247</v>
      </c>
      <c r="DK22">
        <v>10611.832</v>
      </c>
      <c r="DL22">
        <v>15</v>
      </c>
      <c r="DM22">
        <v>1620331004.1</v>
      </c>
      <c r="DN22" t="s">
        <v>316</v>
      </c>
      <c r="DO22">
        <v>1620330998.1</v>
      </c>
      <c r="DP22">
        <v>1620331004.1</v>
      </c>
      <c r="DQ22">
        <v>17</v>
      </c>
      <c r="DR22">
        <v>0.018</v>
      </c>
      <c r="DS22">
        <v>-0.007</v>
      </c>
      <c r="DT22">
        <v>2.516</v>
      </c>
      <c r="DU22">
        <v>0.025</v>
      </c>
      <c r="DV22">
        <v>420</v>
      </c>
      <c r="DW22">
        <v>15</v>
      </c>
      <c r="DX22">
        <v>0.05</v>
      </c>
      <c r="DY22">
        <v>0.02</v>
      </c>
      <c r="DZ22">
        <v>-19.2611</v>
      </c>
      <c r="EA22">
        <v>-0.412983972125446</v>
      </c>
      <c r="EB22">
        <v>0.064043380876921</v>
      </c>
      <c r="EC22">
        <v>1</v>
      </c>
      <c r="ED22">
        <v>1191.19441176471</v>
      </c>
      <c r="EE22">
        <v>-0.612530361838051</v>
      </c>
      <c r="EF22">
        <v>0.252984435425345</v>
      </c>
      <c r="EG22">
        <v>1</v>
      </c>
      <c r="EH22">
        <v>3.85861512195122</v>
      </c>
      <c r="EI22">
        <v>0.252518466898943</v>
      </c>
      <c r="EJ22">
        <v>0.0463203570651572</v>
      </c>
      <c r="EK22">
        <v>0</v>
      </c>
      <c r="EL22">
        <v>2</v>
      </c>
      <c r="EM22">
        <v>3</v>
      </c>
      <c r="EN22" t="s">
        <v>300</v>
      </c>
      <c r="EO22">
        <v>100</v>
      </c>
      <c r="EP22">
        <v>100</v>
      </c>
      <c r="EQ22">
        <v>2.516</v>
      </c>
      <c r="ER22">
        <v>0.025</v>
      </c>
      <c r="ES22">
        <v>2.49809999999997</v>
      </c>
      <c r="ET22">
        <v>0</v>
      </c>
      <c r="EU22">
        <v>0</v>
      </c>
      <c r="EV22">
        <v>0</v>
      </c>
      <c r="EW22">
        <v>0.0319199999999995</v>
      </c>
      <c r="EX22">
        <v>0</v>
      </c>
      <c r="EY22">
        <v>0</v>
      </c>
      <c r="EZ22">
        <v>0</v>
      </c>
      <c r="FA22">
        <v>-1</v>
      </c>
      <c r="FB22">
        <v>-1</v>
      </c>
      <c r="FC22">
        <v>-1</v>
      </c>
      <c r="FD22">
        <v>-1</v>
      </c>
      <c r="FE22">
        <v>0.7</v>
      </c>
      <c r="FF22">
        <v>0.6</v>
      </c>
      <c r="FG22">
        <v>2</v>
      </c>
      <c r="FH22">
        <v>632.497</v>
      </c>
      <c r="FI22">
        <v>372.923</v>
      </c>
      <c r="FJ22">
        <v>24.9993</v>
      </c>
      <c r="FK22">
        <v>26.3479</v>
      </c>
      <c r="FL22">
        <v>29.9999</v>
      </c>
      <c r="FM22">
        <v>26.2962</v>
      </c>
      <c r="FN22">
        <v>26.3107</v>
      </c>
      <c r="FO22">
        <v>20.7332</v>
      </c>
      <c r="FP22">
        <v>33.8279</v>
      </c>
      <c r="FQ22">
        <v>59.1429</v>
      </c>
      <c r="FR22">
        <v>25</v>
      </c>
      <c r="FS22">
        <v>420</v>
      </c>
      <c r="FT22">
        <v>15.226</v>
      </c>
      <c r="FU22">
        <v>101.357</v>
      </c>
      <c r="FV22">
        <v>102.159</v>
      </c>
    </row>
    <row r="23" spans="1:178">
      <c r="A23">
        <v>7</v>
      </c>
      <c r="B23">
        <v>1620331038.1</v>
      </c>
      <c r="C23">
        <v>360</v>
      </c>
      <c r="D23" t="s">
        <v>317</v>
      </c>
      <c r="E23" t="s">
        <v>318</v>
      </c>
      <c r="H23">
        <v>1620331030.1</v>
      </c>
      <c r="I23">
        <f>CE23*AG23*(CA23-CB23)/(100*BT23*(1000-AG23*CA23))</f>
        <v>0</v>
      </c>
      <c r="J23">
        <f>CE23*AG23*(BZ23-BY23*(1000-AG23*CB23)/(1000-AG23*CA23))/(100*BT23)</f>
        <v>0</v>
      </c>
      <c r="K23">
        <f>BY23 - IF(AG23&gt;1, J23*BT23*100.0/(AI23*CM23), 0)</f>
        <v>0</v>
      </c>
      <c r="L23">
        <f>((R23-I23/2)*K23-J23)/(R23+I23/2)</f>
        <v>0</v>
      </c>
      <c r="M23">
        <f>L23*(CF23+CG23)/1000.0</f>
        <v>0</v>
      </c>
      <c r="N23">
        <f>(BY23 - IF(AG23&gt;1, J23*BT23*100.0/(AI23*CM23), 0))*(CF23+CG23)/1000.0</f>
        <v>0</v>
      </c>
      <c r="O23">
        <f>2.0/((1/Q23-1/P23)+SIGN(Q23)*SQRT((1/Q23-1/P23)*(1/Q23-1/P23) + 4*BU23/((BU23+1)*(BU23+1))*(2*1/Q23*1/P23-1/P23*1/P23)))</f>
        <v>0</v>
      </c>
      <c r="P23">
        <f>IF(LEFT(BV23,1)&lt;&gt;"0",IF(LEFT(BV23,1)="1",3.0,BW23),$D$5+$E$5*(CM23*CF23/($K$5*1000))+$F$5*(CM23*CF23/($K$5*1000))*MAX(MIN(BT23,$J$5),$I$5)*MAX(MIN(BT23,$J$5),$I$5)+$G$5*MAX(MIN(BT23,$J$5),$I$5)*(CM23*CF23/($K$5*1000))+$H$5*(CM23*CF23/($K$5*1000))*(CM23*CF23/($K$5*1000)))</f>
        <v>0</v>
      </c>
      <c r="Q23">
        <f>I23*(1000-(1000*0.61365*exp(17.502*U23/(240.97+U23))/(CF23+CG23)+CA23)/2)/(1000*0.61365*exp(17.502*U23/(240.97+U23))/(CF23+CG23)-CA23)</f>
        <v>0</v>
      </c>
      <c r="R23">
        <f>1/((BU23+1)/(O23/1.6)+1/(P23/1.37)) + BU23/((BU23+1)/(O23/1.6) + BU23/(P23/1.37))</f>
        <v>0</v>
      </c>
      <c r="S23">
        <f>(BQ23*BS23)</f>
        <v>0</v>
      </c>
      <c r="T23">
        <f>(CH23+(S23+2*0.95*5.67E-8*(((CH23+$B$7)+273)^4-(CH23+273)^4)-44100*I23)/(1.84*29.3*P23+8*0.95*5.67E-8*(CH23+273)^3))</f>
        <v>0</v>
      </c>
      <c r="U23">
        <f>($C$7*CI23+$D$7*CJ23+$E$7*T23)</f>
        <v>0</v>
      </c>
      <c r="V23">
        <f>0.61365*exp(17.502*U23/(240.97+U23))</f>
        <v>0</v>
      </c>
      <c r="W23">
        <f>(X23/Y23*100)</f>
        <v>0</v>
      </c>
      <c r="X23">
        <f>CA23*(CF23+CG23)/1000</f>
        <v>0</v>
      </c>
      <c r="Y23">
        <f>0.61365*exp(17.502*CH23/(240.97+CH23))</f>
        <v>0</v>
      </c>
      <c r="Z23">
        <f>(V23-CA23*(CF23+CG23)/1000)</f>
        <v>0</v>
      </c>
      <c r="AA23">
        <f>(-I23*44100)</f>
        <v>0</v>
      </c>
      <c r="AB23">
        <f>2*29.3*P23*0.92*(CH23-U23)</f>
        <v>0</v>
      </c>
      <c r="AC23">
        <f>2*0.95*5.67E-8*(((CH23+$B$7)+273)^4-(U23+273)^4)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MAX(0,($B$13+$C$13*CM23)/(1+$D$13*CM23)*CF23/(CH23+273)*$E$13)</f>
        <v>0</v>
      </c>
      <c r="AJ23" t="s">
        <v>297</v>
      </c>
      <c r="AK23">
        <v>0</v>
      </c>
      <c r="AL23">
        <v>0</v>
      </c>
      <c r="AM23">
        <f>AL23-AK23</f>
        <v>0</v>
      </c>
      <c r="AN23">
        <f>AM23/AL23</f>
        <v>0</v>
      </c>
      <c r="AO23">
        <v>0</v>
      </c>
      <c r="AP23" t="s">
        <v>297</v>
      </c>
      <c r="AQ23">
        <v>0</v>
      </c>
      <c r="AR23">
        <v>0</v>
      </c>
      <c r="AS23">
        <f>1-AQ23/AR23</f>
        <v>0</v>
      </c>
      <c r="AT23">
        <v>0.5</v>
      </c>
      <c r="AU23">
        <f>BQ23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297</v>
      </c>
      <c r="BB23">
        <v>0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f>$B$11*CN23+$C$11*CO23+$F$11*CP23*(1-CS23)</f>
        <v>0</v>
      </c>
      <c r="BQ23">
        <f>BP23*BR23</f>
        <v>0</v>
      </c>
      <c r="BR23">
        <f>($B$11*$D$9+$C$11*$D$9+$F$11*((DC23+CU23)/MAX(DC23+CU23+DD23, 0.1)*$I$9+DD23/MAX(DC23+CU23+DD23, 0.1)*$J$9))/($B$11+$C$11+$F$11)</f>
        <v>0</v>
      </c>
      <c r="BS23">
        <f>($B$11*$K$9+$C$11*$K$9+$F$11*((DC23+CU23)/MAX(DC23+CU23+DD23, 0.1)*$P$9+DD23/MAX(DC23+CU23+DD23, 0.1)*$Q$9))/($B$11+$C$11+$F$11)</f>
        <v>0</v>
      </c>
      <c r="BT23">
        <v>6</v>
      </c>
      <c r="BU23">
        <v>0.5</v>
      </c>
      <c r="BV23" t="s">
        <v>298</v>
      </c>
      <c r="BW23">
        <v>2</v>
      </c>
      <c r="BX23">
        <v>1620331030.1</v>
      </c>
      <c r="BY23">
        <v>400.508419354839</v>
      </c>
      <c r="BZ23">
        <v>420.052225806452</v>
      </c>
      <c r="CA23">
        <v>18.9621129032258</v>
      </c>
      <c r="CB23">
        <v>14.9794</v>
      </c>
      <c r="CC23">
        <v>398.021419354839</v>
      </c>
      <c r="CD23">
        <v>18.9381129032258</v>
      </c>
      <c r="CE23">
        <v>599.968580645161</v>
      </c>
      <c r="CF23">
        <v>100.150709677419</v>
      </c>
      <c r="CG23">
        <v>0.0971713129032258</v>
      </c>
      <c r="CH23">
        <v>26.8923064516129</v>
      </c>
      <c r="CI23">
        <v>26.0167903225806</v>
      </c>
      <c r="CJ23">
        <v>999.9</v>
      </c>
      <c r="CK23">
        <v>0</v>
      </c>
      <c r="CL23">
        <v>0</v>
      </c>
      <c r="CM23">
        <v>9996.95387096774</v>
      </c>
      <c r="CN23">
        <v>0</v>
      </c>
      <c r="CO23">
        <v>0.221023</v>
      </c>
      <c r="CP23">
        <v>883.015677419355</v>
      </c>
      <c r="CQ23">
        <v>0.955004935483871</v>
      </c>
      <c r="CR23">
        <v>0.0449949322580645</v>
      </c>
      <c r="CS23">
        <v>0</v>
      </c>
      <c r="CT23">
        <v>1190.5564516129</v>
      </c>
      <c r="CU23">
        <v>4.99999</v>
      </c>
      <c r="CV23">
        <v>10604.3709677419</v>
      </c>
      <c r="CW23">
        <v>7633.29677419355</v>
      </c>
      <c r="CX23">
        <v>40.808</v>
      </c>
      <c r="CY23">
        <v>43.6046774193548</v>
      </c>
      <c r="CZ23">
        <v>42.375</v>
      </c>
      <c r="DA23">
        <v>43.058</v>
      </c>
      <c r="DB23">
        <v>43.375</v>
      </c>
      <c r="DC23">
        <v>838.509354838709</v>
      </c>
      <c r="DD23">
        <v>39.5106451612903</v>
      </c>
      <c r="DE23">
        <v>0</v>
      </c>
      <c r="DF23">
        <v>1620331039.2</v>
      </c>
      <c r="DG23">
        <v>0</v>
      </c>
      <c r="DH23">
        <v>1190.5536</v>
      </c>
      <c r="DI23">
        <v>0.22153846514728</v>
      </c>
      <c r="DJ23">
        <v>-0.238461457742469</v>
      </c>
      <c r="DK23">
        <v>10604.16</v>
      </c>
      <c r="DL23">
        <v>15</v>
      </c>
      <c r="DM23">
        <v>1620331069.1</v>
      </c>
      <c r="DN23" t="s">
        <v>319</v>
      </c>
      <c r="DO23">
        <v>1620331063.6</v>
      </c>
      <c r="DP23">
        <v>1620331069.1</v>
      </c>
      <c r="DQ23">
        <v>18</v>
      </c>
      <c r="DR23">
        <v>-0.028</v>
      </c>
      <c r="DS23">
        <v>-0.002</v>
      </c>
      <c r="DT23">
        <v>2.487</v>
      </c>
      <c r="DU23">
        <v>0.024</v>
      </c>
      <c r="DV23">
        <v>420</v>
      </c>
      <c r="DW23">
        <v>15</v>
      </c>
      <c r="DX23">
        <v>0.11</v>
      </c>
      <c r="DY23">
        <v>0.02</v>
      </c>
      <c r="DZ23">
        <v>-19.5057731707317</v>
      </c>
      <c r="EA23">
        <v>-0.204390940766565</v>
      </c>
      <c r="EB23">
        <v>0.0390494247444608</v>
      </c>
      <c r="EC23">
        <v>1</v>
      </c>
      <c r="ED23">
        <v>1190.58205882353</v>
      </c>
      <c r="EE23">
        <v>-0.559584324528043</v>
      </c>
      <c r="EF23">
        <v>0.188051610746899</v>
      </c>
      <c r="EG23">
        <v>1</v>
      </c>
      <c r="EH23">
        <v>3.97367536585366</v>
      </c>
      <c r="EI23">
        <v>0.0553438327526089</v>
      </c>
      <c r="EJ23">
        <v>0.0311648037952729</v>
      </c>
      <c r="EK23">
        <v>1</v>
      </c>
      <c r="EL23">
        <v>3</v>
      </c>
      <c r="EM23">
        <v>3</v>
      </c>
      <c r="EN23" t="s">
        <v>313</v>
      </c>
      <c r="EO23">
        <v>100</v>
      </c>
      <c r="EP23">
        <v>100</v>
      </c>
      <c r="EQ23">
        <v>2.487</v>
      </c>
      <c r="ER23">
        <v>0.024</v>
      </c>
      <c r="ES23">
        <v>2.51589999999999</v>
      </c>
      <c r="ET23">
        <v>0</v>
      </c>
      <c r="EU23">
        <v>0</v>
      </c>
      <c r="EV23">
        <v>0</v>
      </c>
      <c r="EW23">
        <v>0.0253999999999994</v>
      </c>
      <c r="EX23">
        <v>0</v>
      </c>
      <c r="EY23">
        <v>0</v>
      </c>
      <c r="EZ23">
        <v>0</v>
      </c>
      <c r="FA23">
        <v>-1</v>
      </c>
      <c r="FB23">
        <v>-1</v>
      </c>
      <c r="FC23">
        <v>-1</v>
      </c>
      <c r="FD23">
        <v>-1</v>
      </c>
      <c r="FE23">
        <v>0.7</v>
      </c>
      <c r="FF23">
        <v>0.6</v>
      </c>
      <c r="FG23">
        <v>2</v>
      </c>
      <c r="FH23">
        <v>632.598</v>
      </c>
      <c r="FI23">
        <v>372.719</v>
      </c>
      <c r="FJ23">
        <v>24.9994</v>
      </c>
      <c r="FK23">
        <v>26.324</v>
      </c>
      <c r="FL23">
        <v>30</v>
      </c>
      <c r="FM23">
        <v>26.2801</v>
      </c>
      <c r="FN23">
        <v>26.2963</v>
      </c>
      <c r="FO23">
        <v>20.7276</v>
      </c>
      <c r="FP23">
        <v>34.6619</v>
      </c>
      <c r="FQ23">
        <v>58.0455</v>
      </c>
      <c r="FR23">
        <v>25</v>
      </c>
      <c r="FS23">
        <v>420</v>
      </c>
      <c r="FT23">
        <v>14.8919</v>
      </c>
      <c r="FU23">
        <v>101.361</v>
      </c>
      <c r="FV23">
        <v>102.165</v>
      </c>
    </row>
    <row r="24" spans="1:178">
      <c r="A24">
        <v>8</v>
      </c>
      <c r="B24">
        <v>1620331098.1</v>
      </c>
      <c r="C24">
        <v>420</v>
      </c>
      <c r="D24" t="s">
        <v>320</v>
      </c>
      <c r="E24" t="s">
        <v>321</v>
      </c>
      <c r="H24">
        <v>1620331090.1</v>
      </c>
      <c r="I24">
        <f>CE24*AG24*(CA24-CB24)/(100*BT24*(1000-AG24*CA24))</f>
        <v>0</v>
      </c>
      <c r="J24">
        <f>CE24*AG24*(BZ24-BY24*(1000-AG24*CB24)/(1000-AG24*CA24))/(100*BT24)</f>
        <v>0</v>
      </c>
      <c r="K24">
        <f>BY24 - IF(AG24&gt;1, J24*BT24*100.0/(AI24*CM24), 0)</f>
        <v>0</v>
      </c>
      <c r="L24">
        <f>((R24-I24/2)*K24-J24)/(R24+I24/2)</f>
        <v>0</v>
      </c>
      <c r="M24">
        <f>L24*(CF24+CG24)/1000.0</f>
        <v>0</v>
      </c>
      <c r="N24">
        <f>(BY24 - IF(AG24&gt;1, J24*BT24*100.0/(AI24*CM24), 0))*(CF24+CG24)/1000.0</f>
        <v>0</v>
      </c>
      <c r="O24">
        <f>2.0/((1/Q24-1/P24)+SIGN(Q24)*SQRT((1/Q24-1/P24)*(1/Q24-1/P24) + 4*BU24/((BU24+1)*(BU24+1))*(2*1/Q24*1/P24-1/P24*1/P24)))</f>
        <v>0</v>
      </c>
      <c r="P24">
        <f>IF(LEFT(BV24,1)&lt;&gt;"0",IF(LEFT(BV24,1)="1",3.0,BW24),$D$5+$E$5*(CM24*CF24/($K$5*1000))+$F$5*(CM24*CF24/($K$5*1000))*MAX(MIN(BT24,$J$5),$I$5)*MAX(MIN(BT24,$J$5),$I$5)+$G$5*MAX(MIN(BT24,$J$5),$I$5)*(CM24*CF24/($K$5*1000))+$H$5*(CM24*CF24/($K$5*1000))*(CM24*CF24/($K$5*1000)))</f>
        <v>0</v>
      </c>
      <c r="Q24">
        <f>I24*(1000-(1000*0.61365*exp(17.502*U24/(240.97+U24))/(CF24+CG24)+CA24)/2)/(1000*0.61365*exp(17.502*U24/(240.97+U24))/(CF24+CG24)-CA24)</f>
        <v>0</v>
      </c>
      <c r="R24">
        <f>1/((BU24+1)/(O24/1.6)+1/(P24/1.37)) + BU24/((BU24+1)/(O24/1.6) + BU24/(P24/1.37))</f>
        <v>0</v>
      </c>
      <c r="S24">
        <f>(BQ24*BS24)</f>
        <v>0</v>
      </c>
      <c r="T24">
        <f>(CH24+(S24+2*0.95*5.67E-8*(((CH24+$B$7)+273)^4-(CH24+273)^4)-44100*I24)/(1.84*29.3*P24+8*0.95*5.67E-8*(CH24+273)^3))</f>
        <v>0</v>
      </c>
      <c r="U24">
        <f>($C$7*CI24+$D$7*CJ24+$E$7*T24)</f>
        <v>0</v>
      </c>
      <c r="V24">
        <f>0.61365*exp(17.502*U24/(240.97+U24))</f>
        <v>0</v>
      </c>
      <c r="W24">
        <f>(X24/Y24*100)</f>
        <v>0</v>
      </c>
      <c r="X24">
        <f>CA24*(CF24+CG24)/1000</f>
        <v>0</v>
      </c>
      <c r="Y24">
        <f>0.61365*exp(17.502*CH24/(240.97+CH24))</f>
        <v>0</v>
      </c>
      <c r="Z24">
        <f>(V24-CA24*(CF24+CG24)/1000)</f>
        <v>0</v>
      </c>
      <c r="AA24">
        <f>(-I24*44100)</f>
        <v>0</v>
      </c>
      <c r="AB24">
        <f>2*29.3*P24*0.92*(CH24-U24)</f>
        <v>0</v>
      </c>
      <c r="AC24">
        <f>2*0.95*5.67E-8*(((CH24+$B$7)+273)^4-(U24+273)^4)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MAX(0,($B$13+$C$13*CM24)/(1+$D$13*CM24)*CF24/(CH24+273)*$E$13)</f>
        <v>0</v>
      </c>
      <c r="AJ24" t="s">
        <v>297</v>
      </c>
      <c r="AK24">
        <v>0</v>
      </c>
      <c r="AL24">
        <v>0</v>
      </c>
      <c r="AM24">
        <f>AL24-AK24</f>
        <v>0</v>
      </c>
      <c r="AN24">
        <f>AM24/AL24</f>
        <v>0</v>
      </c>
      <c r="AO24">
        <v>0</v>
      </c>
      <c r="AP24" t="s">
        <v>297</v>
      </c>
      <c r="AQ24">
        <v>0</v>
      </c>
      <c r="AR24">
        <v>0</v>
      </c>
      <c r="AS24">
        <f>1-AQ24/AR24</f>
        <v>0</v>
      </c>
      <c r="AT24">
        <v>0.5</v>
      </c>
      <c r="AU24">
        <f>BQ24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297</v>
      </c>
      <c r="BB24">
        <v>0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f>$B$11*CN24+$C$11*CO24+$F$11*CP24*(1-CS24)</f>
        <v>0</v>
      </c>
      <c r="BQ24">
        <f>BP24*BR24</f>
        <v>0</v>
      </c>
      <c r="BR24">
        <f>($B$11*$D$9+$C$11*$D$9+$F$11*((DC24+CU24)/MAX(DC24+CU24+DD24, 0.1)*$I$9+DD24/MAX(DC24+CU24+DD24, 0.1)*$J$9))/($B$11+$C$11+$F$11)</f>
        <v>0</v>
      </c>
      <c r="BS24">
        <f>($B$11*$K$9+$C$11*$K$9+$F$11*((DC24+CU24)/MAX(DC24+CU24+DD24, 0.1)*$P$9+DD24/MAX(DC24+CU24+DD24, 0.1)*$Q$9))/($B$11+$C$11+$F$11)</f>
        <v>0</v>
      </c>
      <c r="BT24">
        <v>6</v>
      </c>
      <c r="BU24">
        <v>0.5</v>
      </c>
      <c r="BV24" t="s">
        <v>298</v>
      </c>
      <c r="BW24">
        <v>2</v>
      </c>
      <c r="BX24">
        <v>1620331090.1</v>
      </c>
      <c r="BY24">
        <v>400.274806451613</v>
      </c>
      <c r="BZ24">
        <v>420.058322580645</v>
      </c>
      <c r="CA24">
        <v>18.8956677419355</v>
      </c>
      <c r="CB24">
        <v>14.8001838709677</v>
      </c>
      <c r="CC24">
        <v>397.786806451613</v>
      </c>
      <c r="CD24">
        <v>18.8756677419355</v>
      </c>
      <c r="CE24">
        <v>599.968806451613</v>
      </c>
      <c r="CF24">
        <v>100.148548387097</v>
      </c>
      <c r="CG24">
        <v>0.0960028064516129</v>
      </c>
      <c r="CH24">
        <v>26.8458193548387</v>
      </c>
      <c r="CI24">
        <v>25.9375</v>
      </c>
      <c r="CJ24">
        <v>999.9</v>
      </c>
      <c r="CK24">
        <v>0</v>
      </c>
      <c r="CL24">
        <v>0</v>
      </c>
      <c r="CM24">
        <v>10000.2216129032</v>
      </c>
      <c r="CN24">
        <v>0</v>
      </c>
      <c r="CO24">
        <v>0.221023</v>
      </c>
      <c r="CP24">
        <v>882.99364516129</v>
      </c>
      <c r="CQ24">
        <v>0.955003258064516</v>
      </c>
      <c r="CR24">
        <v>0.0449965709677419</v>
      </c>
      <c r="CS24">
        <v>0</v>
      </c>
      <c r="CT24">
        <v>1190.50580645161</v>
      </c>
      <c r="CU24">
        <v>4.99999</v>
      </c>
      <c r="CV24">
        <v>10603.4290322581</v>
      </c>
      <c r="CW24">
        <v>7633.1</v>
      </c>
      <c r="CX24">
        <v>40.778</v>
      </c>
      <c r="CY24">
        <v>43.570129032258</v>
      </c>
      <c r="CZ24">
        <v>42.3628064516129</v>
      </c>
      <c r="DA24">
        <v>43</v>
      </c>
      <c r="DB24">
        <v>43.316064516129</v>
      </c>
      <c r="DC24">
        <v>838.486774193548</v>
      </c>
      <c r="DD24">
        <v>39.5103225806452</v>
      </c>
      <c r="DE24">
        <v>0</v>
      </c>
      <c r="DF24">
        <v>1620331099.2</v>
      </c>
      <c r="DG24">
        <v>0</v>
      </c>
      <c r="DH24">
        <v>1190.494</v>
      </c>
      <c r="DI24">
        <v>0.953076925952452</v>
      </c>
      <c r="DJ24">
        <v>3.53076929922615</v>
      </c>
      <c r="DK24">
        <v>10603.456</v>
      </c>
      <c r="DL24">
        <v>15</v>
      </c>
      <c r="DM24">
        <v>1620331129.1</v>
      </c>
      <c r="DN24" t="s">
        <v>322</v>
      </c>
      <c r="DO24">
        <v>1620331121.1</v>
      </c>
      <c r="DP24">
        <v>1620331129.1</v>
      </c>
      <c r="DQ24">
        <v>19</v>
      </c>
      <c r="DR24">
        <v>0</v>
      </c>
      <c r="DS24">
        <v>-0.004</v>
      </c>
      <c r="DT24">
        <v>2.488</v>
      </c>
      <c r="DU24">
        <v>0.02</v>
      </c>
      <c r="DV24">
        <v>420</v>
      </c>
      <c r="DW24">
        <v>15</v>
      </c>
      <c r="DX24">
        <v>0.1</v>
      </c>
      <c r="DY24">
        <v>0.02</v>
      </c>
      <c r="DZ24">
        <v>-19.8082756097561</v>
      </c>
      <c r="EA24">
        <v>0.274647386759579</v>
      </c>
      <c r="EB24">
        <v>0.0567369702694804</v>
      </c>
      <c r="EC24">
        <v>1</v>
      </c>
      <c r="ED24">
        <v>1190.50382352941</v>
      </c>
      <c r="EE24">
        <v>0.189172405159026</v>
      </c>
      <c r="EF24">
        <v>0.196409157356332</v>
      </c>
      <c r="EG24">
        <v>1</v>
      </c>
      <c r="EH24">
        <v>4.03416219512195</v>
      </c>
      <c r="EI24">
        <v>0.990456376306613</v>
      </c>
      <c r="EJ24">
        <v>0.138086320060549</v>
      </c>
      <c r="EK24">
        <v>0</v>
      </c>
      <c r="EL24">
        <v>2</v>
      </c>
      <c r="EM24">
        <v>3</v>
      </c>
      <c r="EN24" t="s">
        <v>300</v>
      </c>
      <c r="EO24">
        <v>100</v>
      </c>
      <c r="EP24">
        <v>100</v>
      </c>
      <c r="EQ24">
        <v>2.488</v>
      </c>
      <c r="ER24">
        <v>0.02</v>
      </c>
      <c r="ES24">
        <v>2.48747619047623</v>
      </c>
      <c r="ET24">
        <v>0</v>
      </c>
      <c r="EU24">
        <v>0</v>
      </c>
      <c r="EV24">
        <v>0</v>
      </c>
      <c r="EW24">
        <v>0.0238399999999999</v>
      </c>
      <c r="EX24">
        <v>0</v>
      </c>
      <c r="EY24">
        <v>0</v>
      </c>
      <c r="EZ24">
        <v>0</v>
      </c>
      <c r="FA24">
        <v>-1</v>
      </c>
      <c r="FB24">
        <v>-1</v>
      </c>
      <c r="FC24">
        <v>-1</v>
      </c>
      <c r="FD24">
        <v>-1</v>
      </c>
      <c r="FE24">
        <v>0.6</v>
      </c>
      <c r="FF24">
        <v>0.5</v>
      </c>
      <c r="FG24">
        <v>2</v>
      </c>
      <c r="FH24">
        <v>632.572</v>
      </c>
      <c r="FI24">
        <v>372.222</v>
      </c>
      <c r="FJ24">
        <v>24.9995</v>
      </c>
      <c r="FK24">
        <v>26.2996</v>
      </c>
      <c r="FL24">
        <v>30</v>
      </c>
      <c r="FM24">
        <v>26.2629</v>
      </c>
      <c r="FN24">
        <v>26.2798</v>
      </c>
      <c r="FO24">
        <v>20.7238</v>
      </c>
      <c r="FP24">
        <v>35.5104</v>
      </c>
      <c r="FQ24">
        <v>57.2833</v>
      </c>
      <c r="FR24">
        <v>25</v>
      </c>
      <c r="FS24">
        <v>420</v>
      </c>
      <c r="FT24">
        <v>14.6158</v>
      </c>
      <c r="FU24">
        <v>101.363</v>
      </c>
      <c r="FV24">
        <v>102.168</v>
      </c>
    </row>
    <row r="25" spans="1:178">
      <c r="A25">
        <v>9</v>
      </c>
      <c r="B25">
        <v>1620331158.1</v>
      </c>
      <c r="C25">
        <v>480</v>
      </c>
      <c r="D25" t="s">
        <v>323</v>
      </c>
      <c r="E25" t="s">
        <v>324</v>
      </c>
      <c r="H25">
        <v>1620331150.1</v>
      </c>
      <c r="I25">
        <f>CE25*AG25*(CA25-CB25)/(100*BT25*(1000-AG25*CA25))</f>
        <v>0</v>
      </c>
      <c r="J25">
        <f>CE25*AG25*(BZ25-BY25*(1000-AG25*CB25)/(1000-AG25*CA25))/(100*BT25)</f>
        <v>0</v>
      </c>
      <c r="K25">
        <f>BY25 - IF(AG25&gt;1, J25*BT25*100.0/(AI25*CM25), 0)</f>
        <v>0</v>
      </c>
      <c r="L25">
        <f>((R25-I25/2)*K25-J25)/(R25+I25/2)</f>
        <v>0</v>
      </c>
      <c r="M25">
        <f>L25*(CF25+CG25)/1000.0</f>
        <v>0</v>
      </c>
      <c r="N25">
        <f>(BY25 - IF(AG25&gt;1, J25*BT25*100.0/(AI25*CM25), 0))*(CF25+CG25)/1000.0</f>
        <v>0</v>
      </c>
      <c r="O25">
        <f>2.0/((1/Q25-1/P25)+SIGN(Q25)*SQRT((1/Q25-1/P25)*(1/Q25-1/P25) + 4*BU25/((BU25+1)*(BU25+1))*(2*1/Q25*1/P25-1/P25*1/P25)))</f>
        <v>0</v>
      </c>
      <c r="P25">
        <f>IF(LEFT(BV25,1)&lt;&gt;"0",IF(LEFT(BV25,1)="1",3.0,BW25),$D$5+$E$5*(CM25*CF25/($K$5*1000))+$F$5*(CM25*CF25/($K$5*1000))*MAX(MIN(BT25,$J$5),$I$5)*MAX(MIN(BT25,$J$5),$I$5)+$G$5*MAX(MIN(BT25,$J$5),$I$5)*(CM25*CF25/($K$5*1000))+$H$5*(CM25*CF25/($K$5*1000))*(CM25*CF25/($K$5*1000)))</f>
        <v>0</v>
      </c>
      <c r="Q25">
        <f>I25*(1000-(1000*0.61365*exp(17.502*U25/(240.97+U25))/(CF25+CG25)+CA25)/2)/(1000*0.61365*exp(17.502*U25/(240.97+U25))/(CF25+CG25)-CA25)</f>
        <v>0</v>
      </c>
      <c r="R25">
        <f>1/((BU25+1)/(O25/1.6)+1/(P25/1.37)) + BU25/((BU25+1)/(O25/1.6) + BU25/(P25/1.37))</f>
        <v>0</v>
      </c>
      <c r="S25">
        <f>(BQ25*BS25)</f>
        <v>0</v>
      </c>
      <c r="T25">
        <f>(CH25+(S25+2*0.95*5.67E-8*(((CH25+$B$7)+273)^4-(CH25+273)^4)-44100*I25)/(1.84*29.3*P25+8*0.95*5.67E-8*(CH25+273)^3))</f>
        <v>0</v>
      </c>
      <c r="U25">
        <f>($C$7*CI25+$D$7*CJ25+$E$7*T25)</f>
        <v>0</v>
      </c>
      <c r="V25">
        <f>0.61365*exp(17.502*U25/(240.97+U25))</f>
        <v>0</v>
      </c>
      <c r="W25">
        <f>(X25/Y25*100)</f>
        <v>0</v>
      </c>
      <c r="X25">
        <f>CA25*(CF25+CG25)/1000</f>
        <v>0</v>
      </c>
      <c r="Y25">
        <f>0.61365*exp(17.502*CH25/(240.97+CH25))</f>
        <v>0</v>
      </c>
      <c r="Z25">
        <f>(V25-CA25*(CF25+CG25)/1000)</f>
        <v>0</v>
      </c>
      <c r="AA25">
        <f>(-I25*44100)</f>
        <v>0</v>
      </c>
      <c r="AB25">
        <f>2*29.3*P25*0.92*(CH25-U25)</f>
        <v>0</v>
      </c>
      <c r="AC25">
        <f>2*0.95*5.67E-8*(((CH25+$B$7)+273)^4-(U25+273)^4)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MAX(0,($B$13+$C$13*CM25)/(1+$D$13*CM25)*CF25/(CH25+273)*$E$13)</f>
        <v>0</v>
      </c>
      <c r="AJ25" t="s">
        <v>297</v>
      </c>
      <c r="AK25">
        <v>0</v>
      </c>
      <c r="AL25">
        <v>0</v>
      </c>
      <c r="AM25">
        <f>AL25-AK25</f>
        <v>0</v>
      </c>
      <c r="AN25">
        <f>AM25/AL25</f>
        <v>0</v>
      </c>
      <c r="AO25">
        <v>0</v>
      </c>
      <c r="AP25" t="s">
        <v>297</v>
      </c>
      <c r="AQ25">
        <v>0</v>
      </c>
      <c r="AR25">
        <v>0</v>
      </c>
      <c r="AS25">
        <f>1-AQ25/AR25</f>
        <v>0</v>
      </c>
      <c r="AT25">
        <v>0.5</v>
      </c>
      <c r="AU25">
        <f>BQ25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297</v>
      </c>
      <c r="BB25">
        <v>0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f>$B$11*CN25+$C$11*CO25+$F$11*CP25*(1-CS25)</f>
        <v>0</v>
      </c>
      <c r="BQ25">
        <f>BP25*BR25</f>
        <v>0</v>
      </c>
      <c r="BR25">
        <f>($B$11*$D$9+$C$11*$D$9+$F$11*((DC25+CU25)/MAX(DC25+CU25+DD25, 0.1)*$I$9+DD25/MAX(DC25+CU25+DD25, 0.1)*$J$9))/($B$11+$C$11+$F$11)</f>
        <v>0</v>
      </c>
      <c r="BS25">
        <f>($B$11*$K$9+$C$11*$K$9+$F$11*((DC25+CU25)/MAX(DC25+CU25+DD25, 0.1)*$P$9+DD25/MAX(DC25+CU25+DD25, 0.1)*$Q$9))/($B$11+$C$11+$F$11)</f>
        <v>0</v>
      </c>
      <c r="BT25">
        <v>6</v>
      </c>
      <c r="BU25">
        <v>0.5</v>
      </c>
      <c r="BV25" t="s">
        <v>298</v>
      </c>
      <c r="BW25">
        <v>2</v>
      </c>
      <c r="BX25">
        <v>1620331150.1</v>
      </c>
      <c r="BY25">
        <v>400.112419354839</v>
      </c>
      <c r="BZ25">
        <v>420.055741935484</v>
      </c>
      <c r="CA25">
        <v>18.803464516129</v>
      </c>
      <c r="CB25">
        <v>14.6181709677419</v>
      </c>
      <c r="CC25">
        <v>397.603419354839</v>
      </c>
      <c r="CD25">
        <v>18.784464516129</v>
      </c>
      <c r="CE25">
        <v>599.979548387097</v>
      </c>
      <c r="CF25">
        <v>100.14935483871</v>
      </c>
      <c r="CG25">
        <v>0.0954089677419355</v>
      </c>
      <c r="CH25">
        <v>26.8045806451613</v>
      </c>
      <c r="CI25">
        <v>25.8810258064516</v>
      </c>
      <c r="CJ25">
        <v>999.9</v>
      </c>
      <c r="CK25">
        <v>0</v>
      </c>
      <c r="CL25">
        <v>0</v>
      </c>
      <c r="CM25">
        <v>10008.9106451613</v>
      </c>
      <c r="CN25">
        <v>0</v>
      </c>
      <c r="CO25">
        <v>0.221023</v>
      </c>
      <c r="CP25">
        <v>882.997774193548</v>
      </c>
      <c r="CQ25">
        <v>0.955002419354839</v>
      </c>
      <c r="CR25">
        <v>0.0449973903225806</v>
      </c>
      <c r="CS25">
        <v>0</v>
      </c>
      <c r="CT25">
        <v>1191.17483870968</v>
      </c>
      <c r="CU25">
        <v>4.99999</v>
      </c>
      <c r="CV25">
        <v>10607.4161290323</v>
      </c>
      <c r="CW25">
        <v>7633.13419354839</v>
      </c>
      <c r="CX25">
        <v>40.7296129032258</v>
      </c>
      <c r="CY25">
        <v>43.562</v>
      </c>
      <c r="CZ25">
        <v>42.312</v>
      </c>
      <c r="DA25">
        <v>42.995935483871</v>
      </c>
      <c r="DB25">
        <v>43.312</v>
      </c>
      <c r="DC25">
        <v>838.48935483871</v>
      </c>
      <c r="DD25">
        <v>39.5103225806452</v>
      </c>
      <c r="DE25">
        <v>0</v>
      </c>
      <c r="DF25">
        <v>1620331159.2</v>
      </c>
      <c r="DG25">
        <v>0</v>
      </c>
      <c r="DH25">
        <v>1191.2256</v>
      </c>
      <c r="DI25">
        <v>1.93999999180748</v>
      </c>
      <c r="DJ25">
        <v>4.74615390178907</v>
      </c>
      <c r="DK25">
        <v>10607.508</v>
      </c>
      <c r="DL25">
        <v>15</v>
      </c>
      <c r="DM25">
        <v>1620331190</v>
      </c>
      <c r="DN25" t="s">
        <v>325</v>
      </c>
      <c r="DO25">
        <v>1620331184</v>
      </c>
      <c r="DP25">
        <v>1620331190</v>
      </c>
      <c r="DQ25">
        <v>20</v>
      </c>
      <c r="DR25">
        <v>0.021</v>
      </c>
      <c r="DS25">
        <v>-0.001</v>
      </c>
      <c r="DT25">
        <v>2.509</v>
      </c>
      <c r="DU25">
        <v>0.019</v>
      </c>
      <c r="DV25">
        <v>420</v>
      </c>
      <c r="DW25">
        <v>14</v>
      </c>
      <c r="DX25">
        <v>0.08</v>
      </c>
      <c r="DY25">
        <v>0.02</v>
      </c>
      <c r="DZ25">
        <v>-19.9924756097561</v>
      </c>
      <c r="EA25">
        <v>0.462750522648084</v>
      </c>
      <c r="EB25">
        <v>0.0581683460164267</v>
      </c>
      <c r="EC25">
        <v>1</v>
      </c>
      <c r="ED25">
        <v>1191.16382352941</v>
      </c>
      <c r="EE25">
        <v>1.08976586954098</v>
      </c>
      <c r="EF25">
        <v>0.21384456567773</v>
      </c>
      <c r="EG25">
        <v>1</v>
      </c>
      <c r="EH25">
        <v>4.11140926829268</v>
      </c>
      <c r="EI25">
        <v>1.22967700348434</v>
      </c>
      <c r="EJ25">
        <v>0.150991256755276</v>
      </c>
      <c r="EK25">
        <v>0</v>
      </c>
      <c r="EL25">
        <v>2</v>
      </c>
      <c r="EM25">
        <v>3</v>
      </c>
      <c r="EN25" t="s">
        <v>300</v>
      </c>
      <c r="EO25">
        <v>100</v>
      </c>
      <c r="EP25">
        <v>100</v>
      </c>
      <c r="EQ25">
        <v>2.509</v>
      </c>
      <c r="ER25">
        <v>0.019</v>
      </c>
      <c r="ES25">
        <v>2.48800000000006</v>
      </c>
      <c r="ET25">
        <v>0</v>
      </c>
      <c r="EU25">
        <v>0</v>
      </c>
      <c r="EV25">
        <v>0</v>
      </c>
      <c r="EW25">
        <v>0.0198449999999983</v>
      </c>
      <c r="EX25">
        <v>0</v>
      </c>
      <c r="EY25">
        <v>0</v>
      </c>
      <c r="EZ25">
        <v>0</v>
      </c>
      <c r="FA25">
        <v>-1</v>
      </c>
      <c r="FB25">
        <v>-1</v>
      </c>
      <c r="FC25">
        <v>-1</v>
      </c>
      <c r="FD25">
        <v>-1</v>
      </c>
      <c r="FE25">
        <v>0.6</v>
      </c>
      <c r="FF25">
        <v>0.5</v>
      </c>
      <c r="FG25">
        <v>2</v>
      </c>
      <c r="FH25">
        <v>632.665</v>
      </c>
      <c r="FI25">
        <v>372.14</v>
      </c>
      <c r="FJ25">
        <v>24.9995</v>
      </c>
      <c r="FK25">
        <v>26.2731</v>
      </c>
      <c r="FL25">
        <v>29.9999</v>
      </c>
      <c r="FM25">
        <v>26.243</v>
      </c>
      <c r="FN25">
        <v>26.2599</v>
      </c>
      <c r="FO25">
        <v>20.7239</v>
      </c>
      <c r="FP25">
        <v>35.5251</v>
      </c>
      <c r="FQ25">
        <v>56.5499</v>
      </c>
      <c r="FR25">
        <v>25</v>
      </c>
      <c r="FS25">
        <v>420</v>
      </c>
      <c r="FT25">
        <v>14.4645</v>
      </c>
      <c r="FU25">
        <v>101.367</v>
      </c>
      <c r="FV25">
        <v>102.171</v>
      </c>
    </row>
    <row r="26" spans="1:178">
      <c r="A26">
        <v>10</v>
      </c>
      <c r="B26">
        <v>1620331218.5</v>
      </c>
      <c r="C26">
        <v>540.400000095367</v>
      </c>
      <c r="D26" t="s">
        <v>326</v>
      </c>
      <c r="E26" t="s">
        <v>327</v>
      </c>
      <c r="H26">
        <v>1620331210.75</v>
      </c>
      <c r="I26">
        <f>CE26*AG26*(CA26-CB26)/(100*BT26*(1000-AG26*CA26))</f>
        <v>0</v>
      </c>
      <c r="J26">
        <f>CE26*AG26*(BZ26-BY26*(1000-AG26*CB26)/(1000-AG26*CA26))/(100*BT26)</f>
        <v>0</v>
      </c>
      <c r="K26">
        <f>BY26 - IF(AG26&gt;1, J26*BT26*100.0/(AI26*CM26), 0)</f>
        <v>0</v>
      </c>
      <c r="L26">
        <f>((R26-I26/2)*K26-J26)/(R26+I26/2)</f>
        <v>0</v>
      </c>
      <c r="M26">
        <f>L26*(CF26+CG26)/1000.0</f>
        <v>0</v>
      </c>
      <c r="N26">
        <f>(BY26 - IF(AG26&gt;1, J26*BT26*100.0/(AI26*CM26), 0))*(CF26+CG26)/1000.0</f>
        <v>0</v>
      </c>
      <c r="O26">
        <f>2.0/((1/Q26-1/P26)+SIGN(Q26)*SQRT((1/Q26-1/P26)*(1/Q26-1/P26) + 4*BU26/((BU26+1)*(BU26+1))*(2*1/Q26*1/P26-1/P26*1/P26)))</f>
        <v>0</v>
      </c>
      <c r="P26">
        <f>IF(LEFT(BV26,1)&lt;&gt;"0",IF(LEFT(BV26,1)="1",3.0,BW26),$D$5+$E$5*(CM26*CF26/($K$5*1000))+$F$5*(CM26*CF26/($K$5*1000))*MAX(MIN(BT26,$J$5),$I$5)*MAX(MIN(BT26,$J$5),$I$5)+$G$5*MAX(MIN(BT26,$J$5),$I$5)*(CM26*CF26/($K$5*1000))+$H$5*(CM26*CF26/($K$5*1000))*(CM26*CF26/($K$5*1000)))</f>
        <v>0</v>
      </c>
      <c r="Q26">
        <f>I26*(1000-(1000*0.61365*exp(17.502*U26/(240.97+U26))/(CF26+CG26)+CA26)/2)/(1000*0.61365*exp(17.502*U26/(240.97+U26))/(CF26+CG26)-CA26)</f>
        <v>0</v>
      </c>
      <c r="R26">
        <f>1/((BU26+1)/(O26/1.6)+1/(P26/1.37)) + BU26/((BU26+1)/(O26/1.6) + BU26/(P26/1.37))</f>
        <v>0</v>
      </c>
      <c r="S26">
        <f>(BQ26*BS26)</f>
        <v>0</v>
      </c>
      <c r="T26">
        <f>(CH26+(S26+2*0.95*5.67E-8*(((CH26+$B$7)+273)^4-(CH26+273)^4)-44100*I26)/(1.84*29.3*P26+8*0.95*5.67E-8*(CH26+273)^3))</f>
        <v>0</v>
      </c>
      <c r="U26">
        <f>($C$7*CI26+$D$7*CJ26+$E$7*T26)</f>
        <v>0</v>
      </c>
      <c r="V26">
        <f>0.61365*exp(17.502*U26/(240.97+U26))</f>
        <v>0</v>
      </c>
      <c r="W26">
        <f>(X26/Y26*100)</f>
        <v>0</v>
      </c>
      <c r="X26">
        <f>CA26*(CF26+CG26)/1000</f>
        <v>0</v>
      </c>
      <c r="Y26">
        <f>0.61365*exp(17.502*CH26/(240.97+CH26))</f>
        <v>0</v>
      </c>
      <c r="Z26">
        <f>(V26-CA26*(CF26+CG26)/1000)</f>
        <v>0</v>
      </c>
      <c r="AA26">
        <f>(-I26*44100)</f>
        <v>0</v>
      </c>
      <c r="AB26">
        <f>2*29.3*P26*0.92*(CH26-U26)</f>
        <v>0</v>
      </c>
      <c r="AC26">
        <f>2*0.95*5.67E-8*(((CH26+$B$7)+273)^4-(U26+273)^4)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MAX(0,($B$13+$C$13*CM26)/(1+$D$13*CM26)*CF26/(CH26+273)*$E$13)</f>
        <v>0</v>
      </c>
      <c r="AJ26" t="s">
        <v>297</v>
      </c>
      <c r="AK26">
        <v>0</v>
      </c>
      <c r="AL26">
        <v>0</v>
      </c>
      <c r="AM26">
        <f>AL26-AK26</f>
        <v>0</v>
      </c>
      <c r="AN26">
        <f>AM26/AL26</f>
        <v>0</v>
      </c>
      <c r="AO26">
        <v>0</v>
      </c>
      <c r="AP26" t="s">
        <v>297</v>
      </c>
      <c r="AQ26">
        <v>0</v>
      </c>
      <c r="AR26">
        <v>0</v>
      </c>
      <c r="AS26">
        <f>1-AQ26/AR26</f>
        <v>0</v>
      </c>
      <c r="AT26">
        <v>0.5</v>
      </c>
      <c r="AU26">
        <f>BQ26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297</v>
      </c>
      <c r="BB26">
        <v>0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f>$B$11*CN26+$C$11*CO26+$F$11*CP26*(1-CS26)</f>
        <v>0</v>
      </c>
      <c r="BQ26">
        <f>BP26*BR26</f>
        <v>0</v>
      </c>
      <c r="BR26">
        <f>($B$11*$D$9+$C$11*$D$9+$F$11*((DC26+CU26)/MAX(DC26+CU26+DD26, 0.1)*$I$9+DD26/MAX(DC26+CU26+DD26, 0.1)*$J$9))/($B$11+$C$11+$F$11)</f>
        <v>0</v>
      </c>
      <c r="BS26">
        <f>($B$11*$K$9+$C$11*$K$9+$F$11*((DC26+CU26)/MAX(DC26+CU26+DD26, 0.1)*$P$9+DD26/MAX(DC26+CU26+DD26, 0.1)*$Q$9))/($B$11+$C$11+$F$11)</f>
        <v>0</v>
      </c>
      <c r="BT26">
        <v>6</v>
      </c>
      <c r="BU26">
        <v>0.5</v>
      </c>
      <c r="BV26" t="s">
        <v>298</v>
      </c>
      <c r="BW26">
        <v>2</v>
      </c>
      <c r="BX26">
        <v>1620331210.75</v>
      </c>
      <c r="BY26">
        <v>399.954166666667</v>
      </c>
      <c r="BZ26">
        <v>420.085733333333</v>
      </c>
      <c r="CA26">
        <v>18.67526</v>
      </c>
      <c r="CB26">
        <v>14.3445766666667</v>
      </c>
      <c r="CC26">
        <v>397.431166666667</v>
      </c>
      <c r="CD26">
        <v>18.66126</v>
      </c>
      <c r="CE26">
        <v>599.953033333333</v>
      </c>
      <c r="CF26">
        <v>100.1498</v>
      </c>
      <c r="CG26">
        <v>0.0955564566666667</v>
      </c>
      <c r="CH26">
        <v>26.76557</v>
      </c>
      <c r="CI26">
        <v>25.8226266666667</v>
      </c>
      <c r="CJ26">
        <v>999.9</v>
      </c>
      <c r="CK26">
        <v>0</v>
      </c>
      <c r="CL26">
        <v>0</v>
      </c>
      <c r="CM26">
        <v>9993.35</v>
      </c>
      <c r="CN26">
        <v>0</v>
      </c>
      <c r="CO26">
        <v>0.221023</v>
      </c>
      <c r="CP26">
        <v>883.0096</v>
      </c>
      <c r="CQ26">
        <v>0.955002866666667</v>
      </c>
      <c r="CR26">
        <v>0.0449969533333333</v>
      </c>
      <c r="CS26">
        <v>0</v>
      </c>
      <c r="CT26">
        <v>1192.22133333333</v>
      </c>
      <c r="CU26">
        <v>4.99999</v>
      </c>
      <c r="CV26">
        <v>10614.95</v>
      </c>
      <c r="CW26">
        <v>7633.23866666667</v>
      </c>
      <c r="CX26">
        <v>40.7248</v>
      </c>
      <c r="CY26">
        <v>43.562</v>
      </c>
      <c r="CZ26">
        <v>42.312</v>
      </c>
      <c r="DA26">
        <v>42.9454</v>
      </c>
      <c r="DB26">
        <v>43.2748</v>
      </c>
      <c r="DC26">
        <v>838.501333333333</v>
      </c>
      <c r="DD26">
        <v>39.5103333333333</v>
      </c>
      <c r="DE26">
        <v>0</v>
      </c>
      <c r="DF26">
        <v>1620331219.2</v>
      </c>
      <c r="DG26">
        <v>0</v>
      </c>
      <c r="DH26">
        <v>1192.2208</v>
      </c>
      <c r="DI26">
        <v>2.4492307739376</v>
      </c>
      <c r="DJ26">
        <v>18.4846154023252</v>
      </c>
      <c r="DK26">
        <v>10615.104</v>
      </c>
      <c r="DL26">
        <v>15</v>
      </c>
      <c r="DM26">
        <v>1620331246.5</v>
      </c>
      <c r="DN26" t="s">
        <v>328</v>
      </c>
      <c r="DO26">
        <v>1620331239.5</v>
      </c>
      <c r="DP26">
        <v>1620331246.5</v>
      </c>
      <c r="DQ26">
        <v>21</v>
      </c>
      <c r="DR26">
        <v>0.014</v>
      </c>
      <c r="DS26">
        <v>-0.004</v>
      </c>
      <c r="DT26">
        <v>2.523</v>
      </c>
      <c r="DU26">
        <v>0.014</v>
      </c>
      <c r="DV26">
        <v>420</v>
      </c>
      <c r="DW26">
        <v>14</v>
      </c>
      <c r="DX26">
        <v>0.11</v>
      </c>
      <c r="DY26">
        <v>0.02</v>
      </c>
      <c r="DZ26">
        <v>-20.1719725</v>
      </c>
      <c r="EA26">
        <v>0.458743339587248</v>
      </c>
      <c r="EB26">
        <v>0.05382707491356</v>
      </c>
      <c r="EC26">
        <v>1</v>
      </c>
      <c r="ED26">
        <v>1192.18028571429</v>
      </c>
      <c r="EE26">
        <v>1.43553816046871</v>
      </c>
      <c r="EF26">
        <v>0.24135907706491</v>
      </c>
      <c r="EG26">
        <v>1</v>
      </c>
      <c r="EH26">
        <v>4.2574775</v>
      </c>
      <c r="EI26">
        <v>1.23197673545966</v>
      </c>
      <c r="EJ26">
        <v>0.160733568876417</v>
      </c>
      <c r="EK26">
        <v>0</v>
      </c>
      <c r="EL26">
        <v>2</v>
      </c>
      <c r="EM26">
        <v>3</v>
      </c>
      <c r="EN26" t="s">
        <v>300</v>
      </c>
      <c r="EO26">
        <v>100</v>
      </c>
      <c r="EP26">
        <v>100</v>
      </c>
      <c r="EQ26">
        <v>2.523</v>
      </c>
      <c r="ER26">
        <v>0.014</v>
      </c>
      <c r="ES26">
        <v>2.50895238095245</v>
      </c>
      <c r="ET26">
        <v>0</v>
      </c>
      <c r="EU26">
        <v>0</v>
      </c>
      <c r="EV26">
        <v>0</v>
      </c>
      <c r="EW26">
        <v>0.0187650000000019</v>
      </c>
      <c r="EX26">
        <v>0</v>
      </c>
      <c r="EY26">
        <v>0</v>
      </c>
      <c r="EZ26">
        <v>0</v>
      </c>
      <c r="FA26">
        <v>-1</v>
      </c>
      <c r="FB26">
        <v>-1</v>
      </c>
      <c r="FC26">
        <v>-1</v>
      </c>
      <c r="FD26">
        <v>-1</v>
      </c>
      <c r="FE26">
        <v>0.6</v>
      </c>
      <c r="FF26">
        <v>0.5</v>
      </c>
      <c r="FG26">
        <v>2</v>
      </c>
      <c r="FH26">
        <v>632.649</v>
      </c>
      <c r="FI26">
        <v>371.501</v>
      </c>
      <c r="FJ26">
        <v>24.9997</v>
      </c>
      <c r="FK26">
        <v>26.2467</v>
      </c>
      <c r="FL26">
        <v>29.9999</v>
      </c>
      <c r="FM26">
        <v>26.2217</v>
      </c>
      <c r="FN26">
        <v>26.2379</v>
      </c>
      <c r="FO26">
        <v>20.7162</v>
      </c>
      <c r="FP26">
        <v>36.3757</v>
      </c>
      <c r="FQ26">
        <v>55.768</v>
      </c>
      <c r="FR26">
        <v>25</v>
      </c>
      <c r="FS26">
        <v>420</v>
      </c>
      <c r="FT26">
        <v>14.1694</v>
      </c>
      <c r="FU26">
        <v>101.369</v>
      </c>
      <c r="FV26">
        <v>102.176</v>
      </c>
    </row>
    <row r="27" spans="1:178">
      <c r="A27">
        <v>11</v>
      </c>
      <c r="B27">
        <v>1620331278.5</v>
      </c>
      <c r="C27">
        <v>600.400000095367</v>
      </c>
      <c r="D27" t="s">
        <v>329</v>
      </c>
      <c r="E27" t="s">
        <v>330</v>
      </c>
      <c r="H27">
        <v>1620331270.5</v>
      </c>
      <c r="I27">
        <f>CE27*AG27*(CA27-CB27)/(100*BT27*(1000-AG27*CA27))</f>
        <v>0</v>
      </c>
      <c r="J27">
        <f>CE27*AG27*(BZ27-BY27*(1000-AG27*CB27)/(1000-AG27*CA27))/(100*BT27)</f>
        <v>0</v>
      </c>
      <c r="K27">
        <f>BY27 - IF(AG27&gt;1, J27*BT27*100.0/(AI27*CM27), 0)</f>
        <v>0</v>
      </c>
      <c r="L27">
        <f>((R27-I27/2)*K27-J27)/(R27+I27/2)</f>
        <v>0</v>
      </c>
      <c r="M27">
        <f>L27*(CF27+CG27)/1000.0</f>
        <v>0</v>
      </c>
      <c r="N27">
        <f>(BY27 - IF(AG27&gt;1, J27*BT27*100.0/(AI27*CM27), 0))*(CF27+CG27)/1000.0</f>
        <v>0</v>
      </c>
      <c r="O27">
        <f>2.0/((1/Q27-1/P27)+SIGN(Q27)*SQRT((1/Q27-1/P27)*(1/Q27-1/P27) + 4*BU27/((BU27+1)*(BU27+1))*(2*1/Q27*1/P27-1/P27*1/P27)))</f>
        <v>0</v>
      </c>
      <c r="P27">
        <f>IF(LEFT(BV27,1)&lt;&gt;"0",IF(LEFT(BV27,1)="1",3.0,BW27),$D$5+$E$5*(CM27*CF27/($K$5*1000))+$F$5*(CM27*CF27/($K$5*1000))*MAX(MIN(BT27,$J$5),$I$5)*MAX(MIN(BT27,$J$5),$I$5)+$G$5*MAX(MIN(BT27,$J$5),$I$5)*(CM27*CF27/($K$5*1000))+$H$5*(CM27*CF27/($K$5*1000))*(CM27*CF27/($K$5*1000)))</f>
        <v>0</v>
      </c>
      <c r="Q27">
        <f>I27*(1000-(1000*0.61365*exp(17.502*U27/(240.97+U27))/(CF27+CG27)+CA27)/2)/(1000*0.61365*exp(17.502*U27/(240.97+U27))/(CF27+CG27)-CA27)</f>
        <v>0</v>
      </c>
      <c r="R27">
        <f>1/((BU27+1)/(O27/1.6)+1/(P27/1.37)) + BU27/((BU27+1)/(O27/1.6) + BU27/(P27/1.37))</f>
        <v>0</v>
      </c>
      <c r="S27">
        <f>(BQ27*BS27)</f>
        <v>0</v>
      </c>
      <c r="T27">
        <f>(CH27+(S27+2*0.95*5.67E-8*(((CH27+$B$7)+273)^4-(CH27+273)^4)-44100*I27)/(1.84*29.3*P27+8*0.95*5.67E-8*(CH27+273)^3))</f>
        <v>0</v>
      </c>
      <c r="U27">
        <f>($C$7*CI27+$D$7*CJ27+$E$7*T27)</f>
        <v>0</v>
      </c>
      <c r="V27">
        <f>0.61365*exp(17.502*U27/(240.97+U27))</f>
        <v>0</v>
      </c>
      <c r="W27">
        <f>(X27/Y27*100)</f>
        <v>0</v>
      </c>
      <c r="X27">
        <f>CA27*(CF27+CG27)/1000</f>
        <v>0</v>
      </c>
      <c r="Y27">
        <f>0.61365*exp(17.502*CH27/(240.97+CH27))</f>
        <v>0</v>
      </c>
      <c r="Z27">
        <f>(V27-CA27*(CF27+CG27)/1000)</f>
        <v>0</v>
      </c>
      <c r="AA27">
        <f>(-I27*44100)</f>
        <v>0</v>
      </c>
      <c r="AB27">
        <f>2*29.3*P27*0.92*(CH27-U27)</f>
        <v>0</v>
      </c>
      <c r="AC27">
        <f>2*0.95*5.67E-8*(((CH27+$B$7)+273)^4-(U27+273)^4)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MAX(0,($B$13+$C$13*CM27)/(1+$D$13*CM27)*CF27/(CH27+273)*$E$13)</f>
        <v>0</v>
      </c>
      <c r="AJ27" t="s">
        <v>297</v>
      </c>
      <c r="AK27">
        <v>0</v>
      </c>
      <c r="AL27">
        <v>0</v>
      </c>
      <c r="AM27">
        <f>AL27-AK27</f>
        <v>0</v>
      </c>
      <c r="AN27">
        <f>AM27/AL27</f>
        <v>0</v>
      </c>
      <c r="AO27">
        <v>0</v>
      </c>
      <c r="AP27" t="s">
        <v>297</v>
      </c>
      <c r="AQ27">
        <v>0</v>
      </c>
      <c r="AR27">
        <v>0</v>
      </c>
      <c r="AS27">
        <f>1-AQ27/AR27</f>
        <v>0</v>
      </c>
      <c r="AT27">
        <v>0.5</v>
      </c>
      <c r="AU27">
        <f>BQ27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297</v>
      </c>
      <c r="BB27">
        <v>0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f>$B$11*CN27+$C$11*CO27+$F$11*CP27*(1-CS27)</f>
        <v>0</v>
      </c>
      <c r="BQ27">
        <f>BP27*BR27</f>
        <v>0</v>
      </c>
      <c r="BR27">
        <f>($B$11*$D$9+$C$11*$D$9+$F$11*((DC27+CU27)/MAX(DC27+CU27+DD27, 0.1)*$I$9+DD27/MAX(DC27+CU27+DD27, 0.1)*$J$9))/($B$11+$C$11+$F$11)</f>
        <v>0</v>
      </c>
      <c r="BS27">
        <f>($B$11*$K$9+$C$11*$K$9+$F$11*((DC27+CU27)/MAX(DC27+CU27+DD27, 0.1)*$P$9+DD27/MAX(DC27+CU27+DD27, 0.1)*$Q$9))/($B$11+$C$11+$F$11)</f>
        <v>0</v>
      </c>
      <c r="BT27">
        <v>6</v>
      </c>
      <c r="BU27">
        <v>0.5</v>
      </c>
      <c r="BV27" t="s">
        <v>298</v>
      </c>
      <c r="BW27">
        <v>2</v>
      </c>
      <c r="BX27">
        <v>1620331270.5</v>
      </c>
      <c r="BY27">
        <v>399.74964516129</v>
      </c>
      <c r="BZ27">
        <v>420.017741935484</v>
      </c>
      <c r="CA27">
        <v>18.4919580645161</v>
      </c>
      <c r="CB27">
        <v>14.0555741935484</v>
      </c>
      <c r="CC27">
        <v>397.21864516129</v>
      </c>
      <c r="CD27">
        <v>18.4799580645161</v>
      </c>
      <c r="CE27">
        <v>599.968741935484</v>
      </c>
      <c r="CF27">
        <v>100.144258064516</v>
      </c>
      <c r="CG27">
        <v>0.096616164516129</v>
      </c>
      <c r="CH27">
        <v>26.7301161290323</v>
      </c>
      <c r="CI27">
        <v>25.7666870967742</v>
      </c>
      <c r="CJ27">
        <v>999.9</v>
      </c>
      <c r="CK27">
        <v>0</v>
      </c>
      <c r="CL27">
        <v>0</v>
      </c>
      <c r="CM27">
        <v>10003.2325806452</v>
      </c>
      <c r="CN27">
        <v>0</v>
      </c>
      <c r="CO27">
        <v>0.221023</v>
      </c>
      <c r="CP27">
        <v>883.01064516129</v>
      </c>
      <c r="CQ27">
        <v>0.955002</v>
      </c>
      <c r="CR27">
        <v>0.0449978</v>
      </c>
      <c r="CS27">
        <v>0</v>
      </c>
      <c r="CT27">
        <v>1193.56161290323</v>
      </c>
      <c r="CU27">
        <v>4.99999</v>
      </c>
      <c r="CV27">
        <v>10628.0096774194</v>
      </c>
      <c r="CW27">
        <v>7633.24483870968</v>
      </c>
      <c r="CX27">
        <v>40.6972258064516</v>
      </c>
      <c r="CY27">
        <v>43.5</v>
      </c>
      <c r="CZ27">
        <v>42.266</v>
      </c>
      <c r="DA27">
        <v>42.937</v>
      </c>
      <c r="DB27">
        <v>43.25</v>
      </c>
      <c r="DC27">
        <v>838.501935483871</v>
      </c>
      <c r="DD27">
        <v>39.51</v>
      </c>
      <c r="DE27">
        <v>0</v>
      </c>
      <c r="DF27">
        <v>1620331279.2</v>
      </c>
      <c r="DG27">
        <v>0</v>
      </c>
      <c r="DH27">
        <v>1193.6032</v>
      </c>
      <c r="DI27">
        <v>2.15615385281761</v>
      </c>
      <c r="DJ27">
        <v>16.9153846135738</v>
      </c>
      <c r="DK27">
        <v>10628.164</v>
      </c>
      <c r="DL27">
        <v>15</v>
      </c>
      <c r="DM27">
        <v>1620331308.5</v>
      </c>
      <c r="DN27" t="s">
        <v>331</v>
      </c>
      <c r="DO27">
        <v>1620331298.5</v>
      </c>
      <c r="DP27">
        <v>1620331308.5</v>
      </c>
      <c r="DQ27">
        <v>22</v>
      </c>
      <c r="DR27">
        <v>0.008</v>
      </c>
      <c r="DS27">
        <v>-0.002</v>
      </c>
      <c r="DT27">
        <v>2.531</v>
      </c>
      <c r="DU27">
        <v>0.012</v>
      </c>
      <c r="DV27">
        <v>420</v>
      </c>
      <c r="DW27">
        <v>14</v>
      </c>
      <c r="DX27">
        <v>0.1</v>
      </c>
      <c r="DY27">
        <v>0.02</v>
      </c>
      <c r="DZ27">
        <v>-20.3022325</v>
      </c>
      <c r="EA27">
        <v>0.313126829268303</v>
      </c>
      <c r="EB27">
        <v>0.073190519835222</v>
      </c>
      <c r="EC27">
        <v>1</v>
      </c>
      <c r="ED27">
        <v>1193.51857142857</v>
      </c>
      <c r="EE27">
        <v>1.84367906066623</v>
      </c>
      <c r="EF27">
        <v>0.260331029456637</v>
      </c>
      <c r="EG27">
        <v>1</v>
      </c>
      <c r="EH27">
        <v>4.4223455</v>
      </c>
      <c r="EI27">
        <v>0.202649380863031</v>
      </c>
      <c r="EJ27">
        <v>0.0456801488039389</v>
      </c>
      <c r="EK27">
        <v>0</v>
      </c>
      <c r="EL27">
        <v>2</v>
      </c>
      <c r="EM27">
        <v>3</v>
      </c>
      <c r="EN27" t="s">
        <v>300</v>
      </c>
      <c r="EO27">
        <v>100</v>
      </c>
      <c r="EP27">
        <v>100</v>
      </c>
      <c r="EQ27">
        <v>2.531</v>
      </c>
      <c r="ER27">
        <v>0.012</v>
      </c>
      <c r="ES27">
        <v>2.52274999999997</v>
      </c>
      <c r="ET27">
        <v>0</v>
      </c>
      <c r="EU27">
        <v>0</v>
      </c>
      <c r="EV27">
        <v>0</v>
      </c>
      <c r="EW27">
        <v>0.0143499999999968</v>
      </c>
      <c r="EX27">
        <v>0</v>
      </c>
      <c r="EY27">
        <v>0</v>
      </c>
      <c r="EZ27">
        <v>0</v>
      </c>
      <c r="FA27">
        <v>-1</v>
      </c>
      <c r="FB27">
        <v>-1</v>
      </c>
      <c r="FC27">
        <v>-1</v>
      </c>
      <c r="FD27">
        <v>-1</v>
      </c>
      <c r="FE27">
        <v>0.7</v>
      </c>
      <c r="FF27">
        <v>0.5</v>
      </c>
      <c r="FG27">
        <v>2</v>
      </c>
      <c r="FH27">
        <v>632.906</v>
      </c>
      <c r="FI27">
        <v>371.193</v>
      </c>
      <c r="FJ27">
        <v>24.9995</v>
      </c>
      <c r="FK27">
        <v>26.2199</v>
      </c>
      <c r="FL27">
        <v>30</v>
      </c>
      <c r="FM27">
        <v>26.198</v>
      </c>
      <c r="FN27">
        <v>26.2158</v>
      </c>
      <c r="FO27">
        <v>20.7146</v>
      </c>
      <c r="FP27">
        <v>36.9241</v>
      </c>
      <c r="FQ27">
        <v>54.9939</v>
      </c>
      <c r="FR27">
        <v>25</v>
      </c>
      <c r="FS27">
        <v>420</v>
      </c>
      <c r="FT27">
        <v>13.9506</v>
      </c>
      <c r="FU27">
        <v>101.377</v>
      </c>
      <c r="FV27">
        <v>102.182</v>
      </c>
    </row>
    <row r="28" spans="1:178">
      <c r="A28">
        <v>12</v>
      </c>
      <c r="B28">
        <v>1620331338.5</v>
      </c>
      <c r="C28">
        <v>660.400000095367</v>
      </c>
      <c r="D28" t="s">
        <v>332</v>
      </c>
      <c r="E28" t="s">
        <v>333</v>
      </c>
      <c r="H28">
        <v>1620331330.5</v>
      </c>
      <c r="I28">
        <f>CE28*AG28*(CA28-CB28)/(100*BT28*(1000-AG28*CA28))</f>
        <v>0</v>
      </c>
      <c r="J28">
        <f>CE28*AG28*(BZ28-BY28*(1000-AG28*CB28)/(1000-AG28*CA28))/(100*BT28)</f>
        <v>0</v>
      </c>
      <c r="K28">
        <f>BY28 - IF(AG28&gt;1, J28*BT28*100.0/(AI28*CM28), 0)</f>
        <v>0</v>
      </c>
      <c r="L28">
        <f>((R28-I28/2)*K28-J28)/(R28+I28/2)</f>
        <v>0</v>
      </c>
      <c r="M28">
        <f>L28*(CF28+CG28)/1000.0</f>
        <v>0</v>
      </c>
      <c r="N28">
        <f>(BY28 - IF(AG28&gt;1, J28*BT28*100.0/(AI28*CM28), 0))*(CF28+CG28)/1000.0</f>
        <v>0</v>
      </c>
      <c r="O28">
        <f>2.0/((1/Q28-1/P28)+SIGN(Q28)*SQRT((1/Q28-1/P28)*(1/Q28-1/P28) + 4*BU28/((BU28+1)*(BU28+1))*(2*1/Q28*1/P28-1/P28*1/P28)))</f>
        <v>0</v>
      </c>
      <c r="P28">
        <f>IF(LEFT(BV28,1)&lt;&gt;"0",IF(LEFT(BV28,1)="1",3.0,BW28),$D$5+$E$5*(CM28*CF28/($K$5*1000))+$F$5*(CM28*CF28/($K$5*1000))*MAX(MIN(BT28,$J$5),$I$5)*MAX(MIN(BT28,$J$5),$I$5)+$G$5*MAX(MIN(BT28,$J$5),$I$5)*(CM28*CF28/($K$5*1000))+$H$5*(CM28*CF28/($K$5*1000))*(CM28*CF28/($K$5*1000)))</f>
        <v>0</v>
      </c>
      <c r="Q28">
        <f>I28*(1000-(1000*0.61365*exp(17.502*U28/(240.97+U28))/(CF28+CG28)+CA28)/2)/(1000*0.61365*exp(17.502*U28/(240.97+U28))/(CF28+CG28)-CA28)</f>
        <v>0</v>
      </c>
      <c r="R28">
        <f>1/((BU28+1)/(O28/1.6)+1/(P28/1.37)) + BU28/((BU28+1)/(O28/1.6) + BU28/(P28/1.37))</f>
        <v>0</v>
      </c>
      <c r="S28">
        <f>(BQ28*BS28)</f>
        <v>0</v>
      </c>
      <c r="T28">
        <f>(CH28+(S28+2*0.95*5.67E-8*(((CH28+$B$7)+273)^4-(CH28+273)^4)-44100*I28)/(1.84*29.3*P28+8*0.95*5.67E-8*(CH28+273)^3))</f>
        <v>0</v>
      </c>
      <c r="U28">
        <f>($C$7*CI28+$D$7*CJ28+$E$7*T28)</f>
        <v>0</v>
      </c>
      <c r="V28">
        <f>0.61365*exp(17.502*U28/(240.97+U28))</f>
        <v>0</v>
      </c>
      <c r="W28">
        <f>(X28/Y28*100)</f>
        <v>0</v>
      </c>
      <c r="X28">
        <f>CA28*(CF28+CG28)/1000</f>
        <v>0</v>
      </c>
      <c r="Y28">
        <f>0.61365*exp(17.502*CH28/(240.97+CH28))</f>
        <v>0</v>
      </c>
      <c r="Z28">
        <f>(V28-CA28*(CF28+CG28)/1000)</f>
        <v>0</v>
      </c>
      <c r="AA28">
        <f>(-I28*44100)</f>
        <v>0</v>
      </c>
      <c r="AB28">
        <f>2*29.3*P28*0.92*(CH28-U28)</f>
        <v>0</v>
      </c>
      <c r="AC28">
        <f>2*0.95*5.67E-8*(((CH28+$B$7)+273)^4-(U28+273)^4)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MAX(0,($B$13+$C$13*CM28)/(1+$D$13*CM28)*CF28/(CH28+273)*$E$13)</f>
        <v>0</v>
      </c>
      <c r="AJ28" t="s">
        <v>297</v>
      </c>
      <c r="AK28">
        <v>0</v>
      </c>
      <c r="AL28">
        <v>0</v>
      </c>
      <c r="AM28">
        <f>AL28-AK28</f>
        <v>0</v>
      </c>
      <c r="AN28">
        <f>AM28/AL28</f>
        <v>0</v>
      </c>
      <c r="AO28">
        <v>0</v>
      </c>
      <c r="AP28" t="s">
        <v>297</v>
      </c>
      <c r="AQ28">
        <v>0</v>
      </c>
      <c r="AR28">
        <v>0</v>
      </c>
      <c r="AS28">
        <f>1-AQ28/AR28</f>
        <v>0</v>
      </c>
      <c r="AT28">
        <v>0.5</v>
      </c>
      <c r="AU28">
        <f>BQ28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297</v>
      </c>
      <c r="BB28">
        <v>0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f>$B$11*CN28+$C$11*CO28+$F$11*CP28*(1-CS28)</f>
        <v>0</v>
      </c>
      <c r="BQ28">
        <f>BP28*BR28</f>
        <v>0</v>
      </c>
      <c r="BR28">
        <f>($B$11*$D$9+$C$11*$D$9+$F$11*((DC28+CU28)/MAX(DC28+CU28+DD28, 0.1)*$I$9+DD28/MAX(DC28+CU28+DD28, 0.1)*$J$9))/($B$11+$C$11+$F$11)</f>
        <v>0</v>
      </c>
      <c r="BS28">
        <f>($B$11*$K$9+$C$11*$K$9+$F$11*((DC28+CU28)/MAX(DC28+CU28+DD28, 0.1)*$P$9+DD28/MAX(DC28+CU28+DD28, 0.1)*$Q$9))/($B$11+$C$11+$F$11)</f>
        <v>0</v>
      </c>
      <c r="BT28">
        <v>6</v>
      </c>
      <c r="BU28">
        <v>0.5</v>
      </c>
      <c r="BV28" t="s">
        <v>298</v>
      </c>
      <c r="BW28">
        <v>2</v>
      </c>
      <c r="BX28">
        <v>1620331330.5</v>
      </c>
      <c r="BY28">
        <v>399.671967741935</v>
      </c>
      <c r="BZ28">
        <v>420.024193548387</v>
      </c>
      <c r="CA28">
        <v>18.4745483870968</v>
      </c>
      <c r="CB28">
        <v>13.9913258064516</v>
      </c>
      <c r="CC28">
        <v>397.120967741935</v>
      </c>
      <c r="CD28">
        <v>18.4615483870968</v>
      </c>
      <c r="CE28">
        <v>599.962225806452</v>
      </c>
      <c r="CF28">
        <v>100.151064516129</v>
      </c>
      <c r="CG28">
        <v>0.0962863290322581</v>
      </c>
      <c r="CH28">
        <v>26.6975193548387</v>
      </c>
      <c r="CI28">
        <v>25.7226967741936</v>
      </c>
      <c r="CJ28">
        <v>999.9</v>
      </c>
      <c r="CK28">
        <v>0</v>
      </c>
      <c r="CL28">
        <v>0</v>
      </c>
      <c r="CM28">
        <v>9997.1364516129</v>
      </c>
      <c r="CN28">
        <v>0</v>
      </c>
      <c r="CO28">
        <v>0.221023</v>
      </c>
      <c r="CP28">
        <v>882.994580645161</v>
      </c>
      <c r="CQ28">
        <v>0.955000064516129</v>
      </c>
      <c r="CR28">
        <v>0.0449998483870968</v>
      </c>
      <c r="CS28">
        <v>0</v>
      </c>
      <c r="CT28">
        <v>1195.22580645161</v>
      </c>
      <c r="CU28">
        <v>4.99999</v>
      </c>
      <c r="CV28">
        <v>10639.4580645161</v>
      </c>
      <c r="CW28">
        <v>7633.1</v>
      </c>
      <c r="CX28">
        <v>40.663</v>
      </c>
      <c r="CY28">
        <v>43.4796774193548</v>
      </c>
      <c r="CZ28">
        <v>42.25</v>
      </c>
      <c r="DA28">
        <v>42.913</v>
      </c>
      <c r="DB28">
        <v>43.2195161290322</v>
      </c>
      <c r="DC28">
        <v>838.484838709677</v>
      </c>
      <c r="DD28">
        <v>39.5103225806452</v>
      </c>
      <c r="DE28">
        <v>0</v>
      </c>
      <c r="DF28">
        <v>1620331339.2</v>
      </c>
      <c r="DG28">
        <v>0</v>
      </c>
      <c r="DH28">
        <v>1195.2276</v>
      </c>
      <c r="DI28">
        <v>1.65923076776357</v>
      </c>
      <c r="DJ28">
        <v>10.6153845603724</v>
      </c>
      <c r="DK28">
        <v>10639.632</v>
      </c>
      <c r="DL28">
        <v>15</v>
      </c>
      <c r="DM28">
        <v>1620331369.5</v>
      </c>
      <c r="DN28" t="s">
        <v>334</v>
      </c>
      <c r="DO28">
        <v>1620331361.5</v>
      </c>
      <c r="DP28">
        <v>1620331369.5</v>
      </c>
      <c r="DQ28">
        <v>23</v>
      </c>
      <c r="DR28">
        <v>0.02</v>
      </c>
      <c r="DS28">
        <v>0</v>
      </c>
      <c r="DT28">
        <v>2.551</v>
      </c>
      <c r="DU28">
        <v>0.013</v>
      </c>
      <c r="DV28">
        <v>420</v>
      </c>
      <c r="DW28">
        <v>14</v>
      </c>
      <c r="DX28">
        <v>0.09</v>
      </c>
      <c r="DY28">
        <v>0.02</v>
      </c>
      <c r="DZ28">
        <v>-20.4154975</v>
      </c>
      <c r="EA28">
        <v>0.767960600375248</v>
      </c>
      <c r="EB28">
        <v>0.0898977377009564</v>
      </c>
      <c r="EC28">
        <v>0</v>
      </c>
      <c r="ED28">
        <v>1195.07742857143</v>
      </c>
      <c r="EE28">
        <v>2.59444227006208</v>
      </c>
      <c r="EF28">
        <v>0.330794220515615</v>
      </c>
      <c r="EG28">
        <v>1</v>
      </c>
      <c r="EH28">
        <v>4.43634875</v>
      </c>
      <c r="EI28">
        <v>0.659182626641655</v>
      </c>
      <c r="EJ28">
        <v>0.101222919494241</v>
      </c>
      <c r="EK28">
        <v>0</v>
      </c>
      <c r="EL28">
        <v>1</v>
      </c>
      <c r="EM28">
        <v>3</v>
      </c>
      <c r="EN28" t="s">
        <v>335</v>
      </c>
      <c r="EO28">
        <v>100</v>
      </c>
      <c r="EP28">
        <v>100</v>
      </c>
      <c r="EQ28">
        <v>2.551</v>
      </c>
      <c r="ER28">
        <v>0.013</v>
      </c>
      <c r="ES28">
        <v>2.53090000000003</v>
      </c>
      <c r="ET28">
        <v>0</v>
      </c>
      <c r="EU28">
        <v>0</v>
      </c>
      <c r="EV28">
        <v>0</v>
      </c>
      <c r="EW28">
        <v>0.0121299999999991</v>
      </c>
      <c r="EX28">
        <v>0</v>
      </c>
      <c r="EY28">
        <v>0</v>
      </c>
      <c r="EZ28">
        <v>0</v>
      </c>
      <c r="FA28">
        <v>-1</v>
      </c>
      <c r="FB28">
        <v>-1</v>
      </c>
      <c r="FC28">
        <v>-1</v>
      </c>
      <c r="FD28">
        <v>-1</v>
      </c>
      <c r="FE28">
        <v>0.7</v>
      </c>
      <c r="FF28">
        <v>0.5</v>
      </c>
      <c r="FG28">
        <v>2</v>
      </c>
      <c r="FH28">
        <v>633.025</v>
      </c>
      <c r="FI28">
        <v>371.042</v>
      </c>
      <c r="FJ28">
        <v>24.9996</v>
      </c>
      <c r="FK28">
        <v>26.192</v>
      </c>
      <c r="FL28">
        <v>29.9999</v>
      </c>
      <c r="FM28">
        <v>26.1737</v>
      </c>
      <c r="FN28">
        <v>26.1916</v>
      </c>
      <c r="FO28">
        <v>20.7158</v>
      </c>
      <c r="FP28">
        <v>36.49</v>
      </c>
      <c r="FQ28">
        <v>54.0639</v>
      </c>
      <c r="FR28">
        <v>25</v>
      </c>
      <c r="FS28">
        <v>420</v>
      </c>
      <c r="FT28">
        <v>13.8773</v>
      </c>
      <c r="FU28">
        <v>101.379</v>
      </c>
      <c r="FV28">
        <v>102.185</v>
      </c>
    </row>
    <row r="29" spans="1:178">
      <c r="A29">
        <v>13</v>
      </c>
      <c r="B29">
        <v>1620331398.5</v>
      </c>
      <c r="C29">
        <v>720.400000095367</v>
      </c>
      <c r="D29" t="s">
        <v>336</v>
      </c>
      <c r="E29" t="s">
        <v>337</v>
      </c>
      <c r="H29">
        <v>1620331390.5</v>
      </c>
      <c r="I29">
        <f>CE29*AG29*(CA29-CB29)/(100*BT29*(1000-AG29*CA29))</f>
        <v>0</v>
      </c>
      <c r="J29">
        <f>CE29*AG29*(BZ29-BY29*(1000-AG29*CB29)/(1000-AG29*CA29))/(100*BT29)</f>
        <v>0</v>
      </c>
      <c r="K29">
        <f>BY29 - IF(AG29&gt;1, J29*BT29*100.0/(AI29*CM29), 0)</f>
        <v>0</v>
      </c>
      <c r="L29">
        <f>((R29-I29/2)*K29-J29)/(R29+I29/2)</f>
        <v>0</v>
      </c>
      <c r="M29">
        <f>L29*(CF29+CG29)/1000.0</f>
        <v>0</v>
      </c>
      <c r="N29">
        <f>(BY29 - IF(AG29&gt;1, J29*BT29*100.0/(AI29*CM29), 0))*(CF29+CG29)/1000.0</f>
        <v>0</v>
      </c>
      <c r="O29">
        <f>2.0/((1/Q29-1/P29)+SIGN(Q29)*SQRT((1/Q29-1/P29)*(1/Q29-1/P29) + 4*BU29/((BU29+1)*(BU29+1))*(2*1/Q29*1/P29-1/P29*1/P29)))</f>
        <v>0</v>
      </c>
      <c r="P29">
        <f>IF(LEFT(BV29,1)&lt;&gt;"0",IF(LEFT(BV29,1)="1",3.0,BW29),$D$5+$E$5*(CM29*CF29/($K$5*1000))+$F$5*(CM29*CF29/($K$5*1000))*MAX(MIN(BT29,$J$5),$I$5)*MAX(MIN(BT29,$J$5),$I$5)+$G$5*MAX(MIN(BT29,$J$5),$I$5)*(CM29*CF29/($K$5*1000))+$H$5*(CM29*CF29/($K$5*1000))*(CM29*CF29/($K$5*1000)))</f>
        <v>0</v>
      </c>
      <c r="Q29">
        <f>I29*(1000-(1000*0.61365*exp(17.502*U29/(240.97+U29))/(CF29+CG29)+CA29)/2)/(1000*0.61365*exp(17.502*U29/(240.97+U29))/(CF29+CG29)-CA29)</f>
        <v>0</v>
      </c>
      <c r="R29">
        <f>1/((BU29+1)/(O29/1.6)+1/(P29/1.37)) + BU29/((BU29+1)/(O29/1.6) + BU29/(P29/1.37))</f>
        <v>0</v>
      </c>
      <c r="S29">
        <f>(BQ29*BS29)</f>
        <v>0</v>
      </c>
      <c r="T29">
        <f>(CH29+(S29+2*0.95*5.67E-8*(((CH29+$B$7)+273)^4-(CH29+273)^4)-44100*I29)/(1.84*29.3*P29+8*0.95*5.67E-8*(CH29+273)^3))</f>
        <v>0</v>
      </c>
      <c r="U29">
        <f>($C$7*CI29+$D$7*CJ29+$E$7*T29)</f>
        <v>0</v>
      </c>
      <c r="V29">
        <f>0.61365*exp(17.502*U29/(240.97+U29))</f>
        <v>0</v>
      </c>
      <c r="W29">
        <f>(X29/Y29*100)</f>
        <v>0</v>
      </c>
      <c r="X29">
        <f>CA29*(CF29+CG29)/1000</f>
        <v>0</v>
      </c>
      <c r="Y29">
        <f>0.61365*exp(17.502*CH29/(240.97+CH29))</f>
        <v>0</v>
      </c>
      <c r="Z29">
        <f>(V29-CA29*(CF29+CG29)/1000)</f>
        <v>0</v>
      </c>
      <c r="AA29">
        <f>(-I29*44100)</f>
        <v>0</v>
      </c>
      <c r="AB29">
        <f>2*29.3*P29*0.92*(CH29-U29)</f>
        <v>0</v>
      </c>
      <c r="AC29">
        <f>2*0.95*5.67E-8*(((CH29+$B$7)+273)^4-(U29+273)^4)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MAX(0,($B$13+$C$13*CM29)/(1+$D$13*CM29)*CF29/(CH29+273)*$E$13)</f>
        <v>0</v>
      </c>
      <c r="AJ29" t="s">
        <v>297</v>
      </c>
      <c r="AK29">
        <v>0</v>
      </c>
      <c r="AL29">
        <v>0</v>
      </c>
      <c r="AM29">
        <f>AL29-AK29</f>
        <v>0</v>
      </c>
      <c r="AN29">
        <f>AM29/AL29</f>
        <v>0</v>
      </c>
      <c r="AO29">
        <v>0</v>
      </c>
      <c r="AP29" t="s">
        <v>297</v>
      </c>
      <c r="AQ29">
        <v>0</v>
      </c>
      <c r="AR29">
        <v>0</v>
      </c>
      <c r="AS29">
        <f>1-AQ29/AR29</f>
        <v>0</v>
      </c>
      <c r="AT29">
        <v>0.5</v>
      </c>
      <c r="AU29">
        <f>BQ29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297</v>
      </c>
      <c r="BB29">
        <v>0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f>$B$11*CN29+$C$11*CO29+$F$11*CP29*(1-CS29)</f>
        <v>0</v>
      </c>
      <c r="BQ29">
        <f>BP29*BR29</f>
        <v>0</v>
      </c>
      <c r="BR29">
        <f>($B$11*$D$9+$C$11*$D$9+$F$11*((DC29+CU29)/MAX(DC29+CU29+DD29, 0.1)*$I$9+DD29/MAX(DC29+CU29+DD29, 0.1)*$J$9))/($B$11+$C$11+$F$11)</f>
        <v>0</v>
      </c>
      <c r="BS29">
        <f>($B$11*$K$9+$C$11*$K$9+$F$11*((DC29+CU29)/MAX(DC29+CU29+DD29, 0.1)*$P$9+DD29/MAX(DC29+CU29+DD29, 0.1)*$Q$9))/($B$11+$C$11+$F$11)</f>
        <v>0</v>
      </c>
      <c r="BT29">
        <v>6</v>
      </c>
      <c r="BU29">
        <v>0.5</v>
      </c>
      <c r="BV29" t="s">
        <v>298</v>
      </c>
      <c r="BW29">
        <v>2</v>
      </c>
      <c r="BX29">
        <v>1620331390.5</v>
      </c>
      <c r="BY29">
        <v>399.517419354839</v>
      </c>
      <c r="BZ29">
        <v>420.044774193548</v>
      </c>
      <c r="CA29">
        <v>18.449035483871</v>
      </c>
      <c r="CB29">
        <v>13.8538870967742</v>
      </c>
      <c r="CC29">
        <v>397.008419354839</v>
      </c>
      <c r="CD29">
        <v>18.438035483871</v>
      </c>
      <c r="CE29">
        <v>599.960741935484</v>
      </c>
      <c r="CF29">
        <v>100.149419354839</v>
      </c>
      <c r="CG29">
        <v>0.0957473580645161</v>
      </c>
      <c r="CH29">
        <v>26.6717419354839</v>
      </c>
      <c r="CI29">
        <v>25.6863032258065</v>
      </c>
      <c r="CJ29">
        <v>999.9</v>
      </c>
      <c r="CK29">
        <v>0</v>
      </c>
      <c r="CL29">
        <v>0</v>
      </c>
      <c r="CM29">
        <v>10003.2838709677</v>
      </c>
      <c r="CN29">
        <v>0</v>
      </c>
      <c r="CO29">
        <v>0.221023</v>
      </c>
      <c r="CP29">
        <v>883.019774193548</v>
      </c>
      <c r="CQ29">
        <v>0.954999290322581</v>
      </c>
      <c r="CR29">
        <v>0.0450006677419355</v>
      </c>
      <c r="CS29">
        <v>0</v>
      </c>
      <c r="CT29">
        <v>1196.63548387097</v>
      </c>
      <c r="CU29">
        <v>4.99999</v>
      </c>
      <c r="CV29">
        <v>10651.3</v>
      </c>
      <c r="CW29">
        <v>7633.31806451613</v>
      </c>
      <c r="CX29">
        <v>40.625</v>
      </c>
      <c r="CY29">
        <v>43.433</v>
      </c>
      <c r="CZ29">
        <v>42.191064516129</v>
      </c>
      <c r="DA29">
        <v>42.8607741935484</v>
      </c>
      <c r="DB29">
        <v>43.187</v>
      </c>
      <c r="DC29">
        <v>838.508064516129</v>
      </c>
      <c r="DD29">
        <v>39.5112903225806</v>
      </c>
      <c r="DE29">
        <v>0</v>
      </c>
      <c r="DF29">
        <v>1620331399.2</v>
      </c>
      <c r="DG29">
        <v>0</v>
      </c>
      <c r="DH29">
        <v>1196.6404</v>
      </c>
      <c r="DI29">
        <v>3.23153845866294</v>
      </c>
      <c r="DJ29">
        <v>15.08461545678</v>
      </c>
      <c r="DK29">
        <v>10651.34</v>
      </c>
      <c r="DL29">
        <v>15</v>
      </c>
      <c r="DM29">
        <v>1620331431.5</v>
      </c>
      <c r="DN29" t="s">
        <v>338</v>
      </c>
      <c r="DO29">
        <v>1620331426.5</v>
      </c>
      <c r="DP29">
        <v>1620331431.5</v>
      </c>
      <c r="DQ29">
        <v>24</v>
      </c>
      <c r="DR29">
        <v>-0.041</v>
      </c>
      <c r="DS29">
        <v>-0.002</v>
      </c>
      <c r="DT29">
        <v>2.509</v>
      </c>
      <c r="DU29">
        <v>0.011</v>
      </c>
      <c r="DV29">
        <v>420</v>
      </c>
      <c r="DW29">
        <v>14</v>
      </c>
      <c r="DX29">
        <v>0.06</v>
      </c>
      <c r="DY29">
        <v>0.01</v>
      </c>
      <c r="DZ29">
        <v>-20.5438875</v>
      </c>
      <c r="EA29">
        <v>0.871473545966238</v>
      </c>
      <c r="EB29">
        <v>0.121474771429091</v>
      </c>
      <c r="EC29">
        <v>0</v>
      </c>
      <c r="ED29">
        <v>1196.54485714286</v>
      </c>
      <c r="EE29">
        <v>2.42864970645937</v>
      </c>
      <c r="EF29">
        <v>0.311580041801429</v>
      </c>
      <c r="EG29">
        <v>1</v>
      </c>
      <c r="EH29">
        <v>4.52711575</v>
      </c>
      <c r="EI29">
        <v>1.00845692307692</v>
      </c>
      <c r="EJ29">
        <v>0.154253302296701</v>
      </c>
      <c r="EK29">
        <v>0</v>
      </c>
      <c r="EL29">
        <v>1</v>
      </c>
      <c r="EM29">
        <v>3</v>
      </c>
      <c r="EN29" t="s">
        <v>335</v>
      </c>
      <c r="EO29">
        <v>100</v>
      </c>
      <c r="EP29">
        <v>100</v>
      </c>
      <c r="EQ29">
        <v>2.509</v>
      </c>
      <c r="ER29">
        <v>0.011</v>
      </c>
      <c r="ES29">
        <v>2.55060000000003</v>
      </c>
      <c r="ET29">
        <v>0</v>
      </c>
      <c r="EU29">
        <v>0</v>
      </c>
      <c r="EV29">
        <v>0</v>
      </c>
      <c r="EW29">
        <v>0.0125450000000029</v>
      </c>
      <c r="EX29">
        <v>0</v>
      </c>
      <c r="EY29">
        <v>0</v>
      </c>
      <c r="EZ29">
        <v>0</v>
      </c>
      <c r="FA29">
        <v>-1</v>
      </c>
      <c r="FB29">
        <v>-1</v>
      </c>
      <c r="FC29">
        <v>-1</v>
      </c>
      <c r="FD29">
        <v>-1</v>
      </c>
      <c r="FE29">
        <v>0.6</v>
      </c>
      <c r="FF29">
        <v>0.5</v>
      </c>
      <c r="FG29">
        <v>2</v>
      </c>
      <c r="FH29">
        <v>632.572</v>
      </c>
      <c r="FI29">
        <v>370.808</v>
      </c>
      <c r="FJ29">
        <v>24.9996</v>
      </c>
      <c r="FK29">
        <v>26.1639</v>
      </c>
      <c r="FL29">
        <v>29.9999</v>
      </c>
      <c r="FM29">
        <v>26.1489</v>
      </c>
      <c r="FN29">
        <v>26.1666</v>
      </c>
      <c r="FO29">
        <v>20.7143</v>
      </c>
      <c r="FP29">
        <v>36.9847</v>
      </c>
      <c r="FQ29">
        <v>53.234</v>
      </c>
      <c r="FR29">
        <v>25</v>
      </c>
      <c r="FS29">
        <v>420</v>
      </c>
      <c r="FT29">
        <v>13.6929</v>
      </c>
      <c r="FU29">
        <v>101.385</v>
      </c>
      <c r="FV29">
        <v>102.19</v>
      </c>
    </row>
    <row r="30" spans="1:178">
      <c r="A30">
        <v>14</v>
      </c>
      <c r="B30">
        <v>1620331458.5</v>
      </c>
      <c r="C30">
        <v>780.400000095367</v>
      </c>
      <c r="D30" t="s">
        <v>339</v>
      </c>
      <c r="E30" t="s">
        <v>340</v>
      </c>
      <c r="H30">
        <v>1620331450.5</v>
      </c>
      <c r="I30">
        <f>CE30*AG30*(CA30-CB30)/(100*BT30*(1000-AG30*CA30))</f>
        <v>0</v>
      </c>
      <c r="J30">
        <f>CE30*AG30*(BZ30-BY30*(1000-AG30*CB30)/(1000-AG30*CA30))/(100*BT30)</f>
        <v>0</v>
      </c>
      <c r="K30">
        <f>BY30 - IF(AG30&gt;1, J30*BT30*100.0/(AI30*CM30), 0)</f>
        <v>0</v>
      </c>
      <c r="L30">
        <f>((R30-I30/2)*K30-J30)/(R30+I30/2)</f>
        <v>0</v>
      </c>
      <c r="M30">
        <f>L30*(CF30+CG30)/1000.0</f>
        <v>0</v>
      </c>
      <c r="N30">
        <f>(BY30 - IF(AG30&gt;1, J30*BT30*100.0/(AI30*CM30), 0))*(CF30+CG30)/1000.0</f>
        <v>0</v>
      </c>
      <c r="O30">
        <f>2.0/((1/Q30-1/P30)+SIGN(Q30)*SQRT((1/Q30-1/P30)*(1/Q30-1/P30) + 4*BU30/((BU30+1)*(BU30+1))*(2*1/Q30*1/P30-1/P30*1/P30)))</f>
        <v>0</v>
      </c>
      <c r="P30">
        <f>IF(LEFT(BV30,1)&lt;&gt;"0",IF(LEFT(BV30,1)="1",3.0,BW30),$D$5+$E$5*(CM30*CF30/($K$5*1000))+$F$5*(CM30*CF30/($K$5*1000))*MAX(MIN(BT30,$J$5),$I$5)*MAX(MIN(BT30,$J$5),$I$5)+$G$5*MAX(MIN(BT30,$J$5),$I$5)*(CM30*CF30/($K$5*1000))+$H$5*(CM30*CF30/($K$5*1000))*(CM30*CF30/($K$5*1000)))</f>
        <v>0</v>
      </c>
      <c r="Q30">
        <f>I30*(1000-(1000*0.61365*exp(17.502*U30/(240.97+U30))/(CF30+CG30)+CA30)/2)/(1000*0.61365*exp(17.502*U30/(240.97+U30))/(CF30+CG30)-CA30)</f>
        <v>0</v>
      </c>
      <c r="R30">
        <f>1/((BU30+1)/(O30/1.6)+1/(P30/1.37)) + BU30/((BU30+1)/(O30/1.6) + BU30/(P30/1.37))</f>
        <v>0</v>
      </c>
      <c r="S30">
        <f>(BQ30*BS30)</f>
        <v>0</v>
      </c>
      <c r="T30">
        <f>(CH30+(S30+2*0.95*5.67E-8*(((CH30+$B$7)+273)^4-(CH30+273)^4)-44100*I30)/(1.84*29.3*P30+8*0.95*5.67E-8*(CH30+273)^3))</f>
        <v>0</v>
      </c>
      <c r="U30">
        <f>($C$7*CI30+$D$7*CJ30+$E$7*T30)</f>
        <v>0</v>
      </c>
      <c r="V30">
        <f>0.61365*exp(17.502*U30/(240.97+U30))</f>
        <v>0</v>
      </c>
      <c r="W30">
        <f>(X30/Y30*100)</f>
        <v>0</v>
      </c>
      <c r="X30">
        <f>CA30*(CF30+CG30)/1000</f>
        <v>0</v>
      </c>
      <c r="Y30">
        <f>0.61365*exp(17.502*CH30/(240.97+CH30))</f>
        <v>0</v>
      </c>
      <c r="Z30">
        <f>(V30-CA30*(CF30+CG30)/1000)</f>
        <v>0</v>
      </c>
      <c r="AA30">
        <f>(-I30*44100)</f>
        <v>0</v>
      </c>
      <c r="AB30">
        <f>2*29.3*P30*0.92*(CH30-U30)</f>
        <v>0</v>
      </c>
      <c r="AC30">
        <f>2*0.95*5.67E-8*(((CH30+$B$7)+273)^4-(U30+273)^4)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MAX(0,($B$13+$C$13*CM30)/(1+$D$13*CM30)*CF30/(CH30+273)*$E$13)</f>
        <v>0</v>
      </c>
      <c r="AJ30" t="s">
        <v>297</v>
      </c>
      <c r="AK30">
        <v>0</v>
      </c>
      <c r="AL30">
        <v>0</v>
      </c>
      <c r="AM30">
        <f>AL30-AK30</f>
        <v>0</v>
      </c>
      <c r="AN30">
        <f>AM30/AL30</f>
        <v>0</v>
      </c>
      <c r="AO30">
        <v>0</v>
      </c>
      <c r="AP30" t="s">
        <v>297</v>
      </c>
      <c r="AQ30">
        <v>0</v>
      </c>
      <c r="AR30">
        <v>0</v>
      </c>
      <c r="AS30">
        <f>1-AQ30/AR30</f>
        <v>0</v>
      </c>
      <c r="AT30">
        <v>0.5</v>
      </c>
      <c r="AU30">
        <f>BQ30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297</v>
      </c>
      <c r="BB30">
        <v>0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f>$B$11*CN30+$C$11*CO30+$F$11*CP30*(1-CS30)</f>
        <v>0</v>
      </c>
      <c r="BQ30">
        <f>BP30*BR30</f>
        <v>0</v>
      </c>
      <c r="BR30">
        <f>($B$11*$D$9+$C$11*$D$9+$F$11*((DC30+CU30)/MAX(DC30+CU30+DD30, 0.1)*$I$9+DD30/MAX(DC30+CU30+DD30, 0.1)*$J$9))/($B$11+$C$11+$F$11)</f>
        <v>0</v>
      </c>
      <c r="BS30">
        <f>($B$11*$K$9+$C$11*$K$9+$F$11*((DC30+CU30)/MAX(DC30+CU30+DD30, 0.1)*$P$9+DD30/MAX(DC30+CU30+DD30, 0.1)*$Q$9))/($B$11+$C$11+$F$11)</f>
        <v>0</v>
      </c>
      <c r="BT30">
        <v>6</v>
      </c>
      <c r="BU30">
        <v>0.5</v>
      </c>
      <c r="BV30" t="s">
        <v>298</v>
      </c>
      <c r="BW30">
        <v>2</v>
      </c>
      <c r="BX30">
        <v>1620331450.5</v>
      </c>
      <c r="BY30">
        <v>399.382516129032</v>
      </c>
      <c r="BZ30">
        <v>420.090806451613</v>
      </c>
      <c r="CA30">
        <v>18.4292935483871</v>
      </c>
      <c r="CB30">
        <v>13.7562129032258</v>
      </c>
      <c r="CC30">
        <v>396.893516129032</v>
      </c>
      <c r="CD30">
        <v>18.4192935483871</v>
      </c>
      <c r="CE30">
        <v>599.963129032258</v>
      </c>
      <c r="CF30">
        <v>100.152677419355</v>
      </c>
      <c r="CG30">
        <v>0.0955234161290323</v>
      </c>
      <c r="CH30">
        <v>26.6503677419355</v>
      </c>
      <c r="CI30">
        <v>25.649964516129</v>
      </c>
      <c r="CJ30">
        <v>999.9</v>
      </c>
      <c r="CK30">
        <v>0</v>
      </c>
      <c r="CL30">
        <v>0</v>
      </c>
      <c r="CM30">
        <v>10001.8487096774</v>
      </c>
      <c r="CN30">
        <v>0</v>
      </c>
      <c r="CO30">
        <v>0.221023</v>
      </c>
      <c r="CP30">
        <v>883.016774193548</v>
      </c>
      <c r="CQ30">
        <v>0.954998129032258</v>
      </c>
      <c r="CR30">
        <v>0.0450018967741936</v>
      </c>
      <c r="CS30">
        <v>0</v>
      </c>
      <c r="CT30">
        <v>1198.32516129032</v>
      </c>
      <c r="CU30">
        <v>4.99999</v>
      </c>
      <c r="CV30">
        <v>10665.1096774194</v>
      </c>
      <c r="CW30">
        <v>7633.29032258065</v>
      </c>
      <c r="CX30">
        <v>40.5802903225806</v>
      </c>
      <c r="CY30">
        <v>43.377</v>
      </c>
      <c r="CZ30">
        <v>42.179</v>
      </c>
      <c r="DA30">
        <v>42.812</v>
      </c>
      <c r="DB30">
        <v>43.139</v>
      </c>
      <c r="DC30">
        <v>838.504516129032</v>
      </c>
      <c r="DD30">
        <v>39.5112903225806</v>
      </c>
      <c r="DE30">
        <v>0</v>
      </c>
      <c r="DF30">
        <v>1620331459.2</v>
      </c>
      <c r="DG30">
        <v>0</v>
      </c>
      <c r="DH30">
        <v>1198.36</v>
      </c>
      <c r="DI30">
        <v>1.72615384872084</v>
      </c>
      <c r="DJ30">
        <v>20.1076924648317</v>
      </c>
      <c r="DK30">
        <v>10665.1</v>
      </c>
      <c r="DL30">
        <v>15</v>
      </c>
      <c r="DM30">
        <v>1620331491.5</v>
      </c>
      <c r="DN30" t="s">
        <v>341</v>
      </c>
      <c r="DO30">
        <v>1620331486.5</v>
      </c>
      <c r="DP30">
        <v>1620331491.5</v>
      </c>
      <c r="DQ30">
        <v>25</v>
      </c>
      <c r="DR30">
        <v>-0.02</v>
      </c>
      <c r="DS30">
        <v>-0.001</v>
      </c>
      <c r="DT30">
        <v>2.489</v>
      </c>
      <c r="DU30">
        <v>0.01</v>
      </c>
      <c r="DV30">
        <v>420</v>
      </c>
      <c r="DW30">
        <v>14</v>
      </c>
      <c r="DX30">
        <v>0.05</v>
      </c>
      <c r="DY30">
        <v>0.02</v>
      </c>
      <c r="DZ30">
        <v>-20.7038525</v>
      </c>
      <c r="EA30">
        <v>0.321247654784236</v>
      </c>
      <c r="EB30">
        <v>0.179362512788347</v>
      </c>
      <c r="EC30">
        <v>1</v>
      </c>
      <c r="ED30">
        <v>1198.254</v>
      </c>
      <c r="EE30">
        <v>1.87937377690629</v>
      </c>
      <c r="EF30">
        <v>0.265816263073376</v>
      </c>
      <c r="EG30">
        <v>1</v>
      </c>
      <c r="EH30">
        <v>4.52936825</v>
      </c>
      <c r="EI30">
        <v>2.44723846153846</v>
      </c>
      <c r="EJ30">
        <v>0.290090089040349</v>
      </c>
      <c r="EK30">
        <v>0</v>
      </c>
      <c r="EL30">
        <v>2</v>
      </c>
      <c r="EM30">
        <v>3</v>
      </c>
      <c r="EN30" t="s">
        <v>300</v>
      </c>
      <c r="EO30">
        <v>100</v>
      </c>
      <c r="EP30">
        <v>100</v>
      </c>
      <c r="EQ30">
        <v>2.489</v>
      </c>
      <c r="ER30">
        <v>0.01</v>
      </c>
      <c r="ES30">
        <v>2.50919999999996</v>
      </c>
      <c r="ET30">
        <v>0</v>
      </c>
      <c r="EU30">
        <v>0</v>
      </c>
      <c r="EV30">
        <v>0</v>
      </c>
      <c r="EW30">
        <v>0.0107399999999984</v>
      </c>
      <c r="EX30">
        <v>0</v>
      </c>
      <c r="EY30">
        <v>0</v>
      </c>
      <c r="EZ30">
        <v>0</v>
      </c>
      <c r="FA30">
        <v>-1</v>
      </c>
      <c r="FB30">
        <v>-1</v>
      </c>
      <c r="FC30">
        <v>-1</v>
      </c>
      <c r="FD30">
        <v>-1</v>
      </c>
      <c r="FE30">
        <v>0.5</v>
      </c>
      <c r="FF30">
        <v>0.5</v>
      </c>
      <c r="FG30">
        <v>2</v>
      </c>
      <c r="FH30">
        <v>632.609</v>
      </c>
      <c r="FI30">
        <v>370.426</v>
      </c>
      <c r="FJ30">
        <v>24.9998</v>
      </c>
      <c r="FK30">
        <v>26.136</v>
      </c>
      <c r="FL30">
        <v>29.9999</v>
      </c>
      <c r="FM30">
        <v>26.1241</v>
      </c>
      <c r="FN30">
        <v>26.1413</v>
      </c>
      <c r="FO30">
        <v>20.7103</v>
      </c>
      <c r="FP30">
        <v>37.0025</v>
      </c>
      <c r="FQ30">
        <v>52.5969</v>
      </c>
      <c r="FR30">
        <v>25</v>
      </c>
      <c r="FS30">
        <v>420</v>
      </c>
      <c r="FT30">
        <v>13.5389</v>
      </c>
      <c r="FU30">
        <v>101.389</v>
      </c>
      <c r="FV30">
        <v>102.194</v>
      </c>
    </row>
    <row r="31" spans="1:178">
      <c r="A31">
        <v>15</v>
      </c>
      <c r="B31">
        <v>1620331518.5</v>
      </c>
      <c r="C31">
        <v>840.400000095367</v>
      </c>
      <c r="D31" t="s">
        <v>342</v>
      </c>
      <c r="E31" t="s">
        <v>343</v>
      </c>
      <c r="H31">
        <v>1620331510.5</v>
      </c>
      <c r="I31">
        <f>CE31*AG31*(CA31-CB31)/(100*BT31*(1000-AG31*CA31))</f>
        <v>0</v>
      </c>
      <c r="J31">
        <f>CE31*AG31*(BZ31-BY31*(1000-AG31*CB31)/(1000-AG31*CA31))/(100*BT31)</f>
        <v>0</v>
      </c>
      <c r="K31">
        <f>BY31 - IF(AG31&gt;1, J31*BT31*100.0/(AI31*CM31), 0)</f>
        <v>0</v>
      </c>
      <c r="L31">
        <f>((R31-I31/2)*K31-J31)/(R31+I31/2)</f>
        <v>0</v>
      </c>
      <c r="M31">
        <f>L31*(CF31+CG31)/1000.0</f>
        <v>0</v>
      </c>
      <c r="N31">
        <f>(BY31 - IF(AG31&gt;1, J31*BT31*100.0/(AI31*CM31), 0))*(CF31+CG31)/1000.0</f>
        <v>0</v>
      </c>
      <c r="O31">
        <f>2.0/((1/Q31-1/P31)+SIGN(Q31)*SQRT((1/Q31-1/P31)*(1/Q31-1/P31) + 4*BU31/((BU31+1)*(BU31+1))*(2*1/Q31*1/P31-1/P31*1/P31)))</f>
        <v>0</v>
      </c>
      <c r="P31">
        <f>IF(LEFT(BV31,1)&lt;&gt;"0",IF(LEFT(BV31,1)="1",3.0,BW31),$D$5+$E$5*(CM31*CF31/($K$5*1000))+$F$5*(CM31*CF31/($K$5*1000))*MAX(MIN(BT31,$J$5),$I$5)*MAX(MIN(BT31,$J$5),$I$5)+$G$5*MAX(MIN(BT31,$J$5),$I$5)*(CM31*CF31/($K$5*1000))+$H$5*(CM31*CF31/($K$5*1000))*(CM31*CF31/($K$5*1000)))</f>
        <v>0</v>
      </c>
      <c r="Q31">
        <f>I31*(1000-(1000*0.61365*exp(17.502*U31/(240.97+U31))/(CF31+CG31)+CA31)/2)/(1000*0.61365*exp(17.502*U31/(240.97+U31))/(CF31+CG31)-CA31)</f>
        <v>0</v>
      </c>
      <c r="R31">
        <f>1/((BU31+1)/(O31/1.6)+1/(P31/1.37)) + BU31/((BU31+1)/(O31/1.6) + BU31/(P31/1.37))</f>
        <v>0</v>
      </c>
      <c r="S31">
        <f>(BQ31*BS31)</f>
        <v>0</v>
      </c>
      <c r="T31">
        <f>(CH31+(S31+2*0.95*5.67E-8*(((CH31+$B$7)+273)^4-(CH31+273)^4)-44100*I31)/(1.84*29.3*P31+8*0.95*5.67E-8*(CH31+273)^3))</f>
        <v>0</v>
      </c>
      <c r="U31">
        <f>($C$7*CI31+$D$7*CJ31+$E$7*T31)</f>
        <v>0</v>
      </c>
      <c r="V31">
        <f>0.61365*exp(17.502*U31/(240.97+U31))</f>
        <v>0</v>
      </c>
      <c r="W31">
        <f>(X31/Y31*100)</f>
        <v>0</v>
      </c>
      <c r="X31">
        <f>CA31*(CF31+CG31)/1000</f>
        <v>0</v>
      </c>
      <c r="Y31">
        <f>0.61365*exp(17.502*CH31/(240.97+CH31))</f>
        <v>0</v>
      </c>
      <c r="Z31">
        <f>(V31-CA31*(CF31+CG31)/1000)</f>
        <v>0</v>
      </c>
      <c r="AA31">
        <f>(-I31*44100)</f>
        <v>0</v>
      </c>
      <c r="AB31">
        <f>2*29.3*P31*0.92*(CH31-U31)</f>
        <v>0</v>
      </c>
      <c r="AC31">
        <f>2*0.95*5.67E-8*(((CH31+$B$7)+273)^4-(U31+273)^4)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MAX(0,($B$13+$C$13*CM31)/(1+$D$13*CM31)*CF31/(CH31+273)*$E$13)</f>
        <v>0</v>
      </c>
      <c r="AJ31" t="s">
        <v>297</v>
      </c>
      <c r="AK31">
        <v>0</v>
      </c>
      <c r="AL31">
        <v>0</v>
      </c>
      <c r="AM31">
        <f>AL31-AK31</f>
        <v>0</v>
      </c>
      <c r="AN31">
        <f>AM31/AL31</f>
        <v>0</v>
      </c>
      <c r="AO31">
        <v>0</v>
      </c>
      <c r="AP31" t="s">
        <v>297</v>
      </c>
      <c r="AQ31">
        <v>0</v>
      </c>
      <c r="AR31">
        <v>0</v>
      </c>
      <c r="AS31">
        <f>1-AQ31/AR31</f>
        <v>0</v>
      </c>
      <c r="AT31">
        <v>0.5</v>
      </c>
      <c r="AU31">
        <f>BQ31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297</v>
      </c>
      <c r="BB31">
        <v>0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f>$B$11*CN31+$C$11*CO31+$F$11*CP31*(1-CS31)</f>
        <v>0</v>
      </c>
      <c r="BQ31">
        <f>BP31*BR31</f>
        <v>0</v>
      </c>
      <c r="BR31">
        <f>($B$11*$D$9+$C$11*$D$9+$F$11*((DC31+CU31)/MAX(DC31+CU31+DD31, 0.1)*$I$9+DD31/MAX(DC31+CU31+DD31, 0.1)*$J$9))/($B$11+$C$11+$F$11)</f>
        <v>0</v>
      </c>
      <c r="BS31">
        <f>($B$11*$K$9+$C$11*$K$9+$F$11*((DC31+CU31)/MAX(DC31+CU31+DD31, 0.1)*$P$9+DD31/MAX(DC31+CU31+DD31, 0.1)*$Q$9))/($B$11+$C$11+$F$11)</f>
        <v>0</v>
      </c>
      <c r="BT31">
        <v>6</v>
      </c>
      <c r="BU31">
        <v>0.5</v>
      </c>
      <c r="BV31" t="s">
        <v>298</v>
      </c>
      <c r="BW31">
        <v>2</v>
      </c>
      <c r="BX31">
        <v>1620331510.5</v>
      </c>
      <c r="BY31">
        <v>399.258774193548</v>
      </c>
      <c r="BZ31">
        <v>420.088870967742</v>
      </c>
      <c r="CA31">
        <v>18.3743096774194</v>
      </c>
      <c r="CB31">
        <v>13.5969774193548</v>
      </c>
      <c r="CC31">
        <v>396.742774193548</v>
      </c>
      <c r="CD31">
        <v>18.3683096774194</v>
      </c>
      <c r="CE31">
        <v>599.972741935484</v>
      </c>
      <c r="CF31">
        <v>100.157516129032</v>
      </c>
      <c r="CG31">
        <v>0.0954378516129032</v>
      </c>
      <c r="CH31">
        <v>26.6311774193548</v>
      </c>
      <c r="CI31">
        <v>25.6253580645161</v>
      </c>
      <c r="CJ31">
        <v>999.9</v>
      </c>
      <c r="CK31">
        <v>0</v>
      </c>
      <c r="CL31">
        <v>0</v>
      </c>
      <c r="CM31">
        <v>10003.3474193548</v>
      </c>
      <c r="CN31">
        <v>0</v>
      </c>
      <c r="CO31">
        <v>0.221023</v>
      </c>
      <c r="CP31">
        <v>882.981774193549</v>
      </c>
      <c r="CQ31">
        <v>0.954996967741935</v>
      </c>
      <c r="CR31">
        <v>0.0450031258064516</v>
      </c>
      <c r="CS31">
        <v>0</v>
      </c>
      <c r="CT31">
        <v>1200.14290322581</v>
      </c>
      <c r="CU31">
        <v>4.99999</v>
      </c>
      <c r="CV31">
        <v>10679.7903225806</v>
      </c>
      <c r="CW31">
        <v>7632.98161290323</v>
      </c>
      <c r="CX31">
        <v>40.562</v>
      </c>
      <c r="CY31">
        <v>43.3485806451613</v>
      </c>
      <c r="CZ31">
        <v>42.125</v>
      </c>
      <c r="DA31">
        <v>42.75</v>
      </c>
      <c r="DB31">
        <v>43.125</v>
      </c>
      <c r="DC31">
        <v>838.47</v>
      </c>
      <c r="DD31">
        <v>39.5103225806452</v>
      </c>
      <c r="DE31">
        <v>0</v>
      </c>
      <c r="DF31">
        <v>1620331519.2</v>
      </c>
      <c r="DG31">
        <v>0</v>
      </c>
      <c r="DH31">
        <v>1200.1816</v>
      </c>
      <c r="DI31">
        <v>2.91538460621481</v>
      </c>
      <c r="DJ31">
        <v>22.4846154023558</v>
      </c>
      <c r="DK31">
        <v>10680.256</v>
      </c>
      <c r="DL31">
        <v>15</v>
      </c>
      <c r="DM31">
        <v>1620331550.5</v>
      </c>
      <c r="DN31" t="s">
        <v>344</v>
      </c>
      <c r="DO31">
        <v>1620331542.5</v>
      </c>
      <c r="DP31">
        <v>1620331550.5</v>
      </c>
      <c r="DQ31">
        <v>26</v>
      </c>
      <c r="DR31">
        <v>0.027</v>
      </c>
      <c r="DS31">
        <v>-0.004</v>
      </c>
      <c r="DT31">
        <v>2.516</v>
      </c>
      <c r="DU31">
        <v>0.006</v>
      </c>
      <c r="DV31">
        <v>420</v>
      </c>
      <c r="DW31">
        <v>13</v>
      </c>
      <c r="DX31">
        <v>0.06</v>
      </c>
      <c r="DY31">
        <v>0.02</v>
      </c>
      <c r="DZ31">
        <v>-20.8724075</v>
      </c>
      <c r="EA31">
        <v>0.531970356472849</v>
      </c>
      <c r="EB31">
        <v>0.165612065362853</v>
      </c>
      <c r="EC31">
        <v>0</v>
      </c>
      <c r="ED31">
        <v>1200.06857142857</v>
      </c>
      <c r="EE31">
        <v>2.57941291584988</v>
      </c>
      <c r="EF31">
        <v>0.319474057584305</v>
      </c>
      <c r="EG31">
        <v>1</v>
      </c>
      <c r="EH31">
        <v>4.62960575</v>
      </c>
      <c r="EI31">
        <v>2.49311155722326</v>
      </c>
      <c r="EJ31">
        <v>0.304221887360915</v>
      </c>
      <c r="EK31">
        <v>0</v>
      </c>
      <c r="EL31">
        <v>1</v>
      </c>
      <c r="EM31">
        <v>3</v>
      </c>
      <c r="EN31" t="s">
        <v>335</v>
      </c>
      <c r="EO31">
        <v>100</v>
      </c>
      <c r="EP31">
        <v>100</v>
      </c>
      <c r="EQ31">
        <v>2.516</v>
      </c>
      <c r="ER31">
        <v>0.006</v>
      </c>
      <c r="ES31">
        <v>2.4889</v>
      </c>
      <c r="ET31">
        <v>0</v>
      </c>
      <c r="EU31">
        <v>0</v>
      </c>
      <c r="EV31">
        <v>0</v>
      </c>
      <c r="EW31">
        <v>0.00966999999999985</v>
      </c>
      <c r="EX31">
        <v>0</v>
      </c>
      <c r="EY31">
        <v>0</v>
      </c>
      <c r="EZ31">
        <v>0</v>
      </c>
      <c r="FA31">
        <v>-1</v>
      </c>
      <c r="FB31">
        <v>-1</v>
      </c>
      <c r="FC31">
        <v>-1</v>
      </c>
      <c r="FD31">
        <v>-1</v>
      </c>
      <c r="FE31">
        <v>0.5</v>
      </c>
      <c r="FF31">
        <v>0.5</v>
      </c>
      <c r="FG31">
        <v>2</v>
      </c>
      <c r="FH31">
        <v>632.873</v>
      </c>
      <c r="FI31">
        <v>370.367</v>
      </c>
      <c r="FJ31">
        <v>24.9998</v>
      </c>
      <c r="FK31">
        <v>26.1088</v>
      </c>
      <c r="FL31">
        <v>29.9999</v>
      </c>
      <c r="FM31">
        <v>26.0977</v>
      </c>
      <c r="FN31">
        <v>26.1151</v>
      </c>
      <c r="FO31">
        <v>20.7107</v>
      </c>
      <c r="FP31">
        <v>37.1966</v>
      </c>
      <c r="FQ31">
        <v>51.5024</v>
      </c>
      <c r="FR31">
        <v>25</v>
      </c>
      <c r="FS31">
        <v>420</v>
      </c>
      <c r="FT31">
        <v>13.3692</v>
      </c>
      <c r="FU31">
        <v>101.391</v>
      </c>
      <c r="FV31">
        <v>102.197</v>
      </c>
    </row>
    <row r="32" spans="1:178">
      <c r="A32">
        <v>16</v>
      </c>
      <c r="B32">
        <v>1620331578.5</v>
      </c>
      <c r="C32">
        <v>900.400000095367</v>
      </c>
      <c r="D32" t="s">
        <v>345</v>
      </c>
      <c r="E32" t="s">
        <v>346</v>
      </c>
      <c r="H32">
        <v>1620331570.5</v>
      </c>
      <c r="I32">
        <f>CE32*AG32*(CA32-CB32)/(100*BT32*(1000-AG32*CA32))</f>
        <v>0</v>
      </c>
      <c r="J32">
        <f>CE32*AG32*(BZ32-BY32*(1000-AG32*CB32)/(1000-AG32*CA32))/(100*BT32)</f>
        <v>0</v>
      </c>
      <c r="K32">
        <f>BY32 - IF(AG32&gt;1, J32*BT32*100.0/(AI32*CM32), 0)</f>
        <v>0</v>
      </c>
      <c r="L32">
        <f>((R32-I32/2)*K32-J32)/(R32+I32/2)</f>
        <v>0</v>
      </c>
      <c r="M32">
        <f>L32*(CF32+CG32)/1000.0</f>
        <v>0</v>
      </c>
      <c r="N32">
        <f>(BY32 - IF(AG32&gt;1, J32*BT32*100.0/(AI32*CM32), 0))*(CF32+CG32)/1000.0</f>
        <v>0</v>
      </c>
      <c r="O32">
        <f>2.0/((1/Q32-1/P32)+SIGN(Q32)*SQRT((1/Q32-1/P32)*(1/Q32-1/P32) + 4*BU32/((BU32+1)*(BU32+1))*(2*1/Q32*1/P32-1/P32*1/P32)))</f>
        <v>0</v>
      </c>
      <c r="P32">
        <f>IF(LEFT(BV32,1)&lt;&gt;"0",IF(LEFT(BV32,1)="1",3.0,BW32),$D$5+$E$5*(CM32*CF32/($K$5*1000))+$F$5*(CM32*CF32/($K$5*1000))*MAX(MIN(BT32,$J$5),$I$5)*MAX(MIN(BT32,$J$5),$I$5)+$G$5*MAX(MIN(BT32,$J$5),$I$5)*(CM32*CF32/($K$5*1000))+$H$5*(CM32*CF32/($K$5*1000))*(CM32*CF32/($K$5*1000)))</f>
        <v>0</v>
      </c>
      <c r="Q32">
        <f>I32*(1000-(1000*0.61365*exp(17.502*U32/(240.97+U32))/(CF32+CG32)+CA32)/2)/(1000*0.61365*exp(17.502*U32/(240.97+U32))/(CF32+CG32)-CA32)</f>
        <v>0</v>
      </c>
      <c r="R32">
        <f>1/((BU32+1)/(O32/1.6)+1/(P32/1.37)) + BU32/((BU32+1)/(O32/1.6) + BU32/(P32/1.37))</f>
        <v>0</v>
      </c>
      <c r="S32">
        <f>(BQ32*BS32)</f>
        <v>0</v>
      </c>
      <c r="T32">
        <f>(CH32+(S32+2*0.95*5.67E-8*(((CH32+$B$7)+273)^4-(CH32+273)^4)-44100*I32)/(1.84*29.3*P32+8*0.95*5.67E-8*(CH32+273)^3))</f>
        <v>0</v>
      </c>
      <c r="U32">
        <f>($C$7*CI32+$D$7*CJ32+$E$7*T32)</f>
        <v>0</v>
      </c>
      <c r="V32">
        <f>0.61365*exp(17.502*U32/(240.97+U32))</f>
        <v>0</v>
      </c>
      <c r="W32">
        <f>(X32/Y32*100)</f>
        <v>0</v>
      </c>
      <c r="X32">
        <f>CA32*(CF32+CG32)/1000</f>
        <v>0</v>
      </c>
      <c r="Y32">
        <f>0.61365*exp(17.502*CH32/(240.97+CH32))</f>
        <v>0</v>
      </c>
      <c r="Z32">
        <f>(V32-CA32*(CF32+CG32)/1000)</f>
        <v>0</v>
      </c>
      <c r="AA32">
        <f>(-I32*44100)</f>
        <v>0</v>
      </c>
      <c r="AB32">
        <f>2*29.3*P32*0.92*(CH32-U32)</f>
        <v>0</v>
      </c>
      <c r="AC32">
        <f>2*0.95*5.67E-8*(((CH32+$B$7)+273)^4-(U32+273)^4)</f>
        <v>0</v>
      </c>
      <c r="AD32">
        <f>S32+AC32+AA32+AB32</f>
        <v>0</v>
      </c>
      <c r="AE32">
        <v>0</v>
      </c>
      <c r="AF32">
        <v>0</v>
      </c>
      <c r="AG32">
        <f>IF(AE32*$H$13&gt;=AI32,1.0,(AI32/(AI32-AE32*$H$13)))</f>
        <v>0</v>
      </c>
      <c r="AH32">
        <f>(AG32-1)*100</f>
        <v>0</v>
      </c>
      <c r="AI32">
        <f>MAX(0,($B$13+$C$13*CM32)/(1+$D$13*CM32)*CF32/(CH32+273)*$E$13)</f>
        <v>0</v>
      </c>
      <c r="AJ32" t="s">
        <v>297</v>
      </c>
      <c r="AK32">
        <v>0</v>
      </c>
      <c r="AL32">
        <v>0</v>
      </c>
      <c r="AM32">
        <f>AL32-AK32</f>
        <v>0</v>
      </c>
      <c r="AN32">
        <f>AM32/AL32</f>
        <v>0</v>
      </c>
      <c r="AO32">
        <v>0</v>
      </c>
      <c r="AP32" t="s">
        <v>297</v>
      </c>
      <c r="AQ32">
        <v>0</v>
      </c>
      <c r="AR32">
        <v>0</v>
      </c>
      <c r="AS32">
        <f>1-AQ32/AR32</f>
        <v>0</v>
      </c>
      <c r="AT32">
        <v>0.5</v>
      </c>
      <c r="AU32">
        <f>BQ32</f>
        <v>0</v>
      </c>
      <c r="AV32">
        <f>J32</f>
        <v>0</v>
      </c>
      <c r="AW32">
        <f>AS32*AT32*AU32</f>
        <v>0</v>
      </c>
      <c r="AX32">
        <f>BC32/AR32</f>
        <v>0</v>
      </c>
      <c r="AY32">
        <f>(AV32-AO32)/AU32</f>
        <v>0</v>
      </c>
      <c r="AZ32">
        <f>(AL32-AR32)/AR32</f>
        <v>0</v>
      </c>
      <c r="BA32" t="s">
        <v>297</v>
      </c>
      <c r="BB32">
        <v>0</v>
      </c>
      <c r="BC32">
        <f>AR32-BB32</f>
        <v>0</v>
      </c>
      <c r="BD32">
        <f>(AR32-AQ32)/(AR32-BB32)</f>
        <v>0</v>
      </c>
      <c r="BE32">
        <f>(AL32-AR32)/(AL32-BB32)</f>
        <v>0</v>
      </c>
      <c r="BF32">
        <f>(AR32-AQ32)/(AR32-AK32)</f>
        <v>0</v>
      </c>
      <c r="BG32">
        <f>(AL32-AR32)/(AL32-AK32)</f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f>$B$11*CN32+$C$11*CO32+$F$11*CP32*(1-CS32)</f>
        <v>0</v>
      </c>
      <c r="BQ32">
        <f>BP32*BR32</f>
        <v>0</v>
      </c>
      <c r="BR32">
        <f>($B$11*$D$9+$C$11*$D$9+$F$11*((DC32+CU32)/MAX(DC32+CU32+DD32, 0.1)*$I$9+DD32/MAX(DC32+CU32+DD32, 0.1)*$J$9))/($B$11+$C$11+$F$11)</f>
        <v>0</v>
      </c>
      <c r="BS32">
        <f>($B$11*$K$9+$C$11*$K$9+$F$11*((DC32+CU32)/MAX(DC32+CU32+DD32, 0.1)*$P$9+DD32/MAX(DC32+CU32+DD32, 0.1)*$Q$9))/($B$11+$C$11+$F$11)</f>
        <v>0</v>
      </c>
      <c r="BT32">
        <v>6</v>
      </c>
      <c r="BU32">
        <v>0.5</v>
      </c>
      <c r="BV32" t="s">
        <v>298</v>
      </c>
      <c r="BW32">
        <v>2</v>
      </c>
      <c r="BX32">
        <v>1620331570.5</v>
      </c>
      <c r="BY32">
        <v>399.159387096774</v>
      </c>
      <c r="BZ32">
        <v>420.042483870968</v>
      </c>
      <c r="CA32">
        <v>18.2442741935484</v>
      </c>
      <c r="CB32">
        <v>13.3965322580645</v>
      </c>
      <c r="CC32">
        <v>396.619387096774</v>
      </c>
      <c r="CD32">
        <v>18.2412741935484</v>
      </c>
      <c r="CE32">
        <v>599.975225806452</v>
      </c>
      <c r="CF32">
        <v>100.164193548387</v>
      </c>
      <c r="CG32">
        <v>0.0953021096774193</v>
      </c>
      <c r="CH32">
        <v>26.6134903225806</v>
      </c>
      <c r="CI32">
        <v>25.5876806451613</v>
      </c>
      <c r="CJ32">
        <v>999.9</v>
      </c>
      <c r="CK32">
        <v>0</v>
      </c>
      <c r="CL32">
        <v>0</v>
      </c>
      <c r="CM32">
        <v>10008.2032258065</v>
      </c>
      <c r="CN32">
        <v>0</v>
      </c>
      <c r="CO32">
        <v>0.221023</v>
      </c>
      <c r="CP32">
        <v>883.02964516129</v>
      </c>
      <c r="CQ32">
        <v>0.954996193548387</v>
      </c>
      <c r="CR32">
        <v>0.0450039451612903</v>
      </c>
      <c r="CS32">
        <v>0</v>
      </c>
      <c r="CT32">
        <v>1202.47225806452</v>
      </c>
      <c r="CU32">
        <v>4.99999</v>
      </c>
      <c r="CV32">
        <v>10698.3516129032</v>
      </c>
      <c r="CW32">
        <v>7633.39516129032</v>
      </c>
      <c r="CX32">
        <v>40.52</v>
      </c>
      <c r="CY32">
        <v>43.312</v>
      </c>
      <c r="CZ32">
        <v>42.1168709677419</v>
      </c>
      <c r="DA32">
        <v>42.7337419354839</v>
      </c>
      <c r="DB32">
        <v>43.062</v>
      </c>
      <c r="DC32">
        <v>838.515161290323</v>
      </c>
      <c r="DD32">
        <v>39.5125806451613</v>
      </c>
      <c r="DE32">
        <v>0</v>
      </c>
      <c r="DF32">
        <v>1620331579.2</v>
      </c>
      <c r="DG32">
        <v>0</v>
      </c>
      <c r="DH32">
        <v>1202.4912</v>
      </c>
      <c r="DI32">
        <v>2.30076923859778</v>
      </c>
      <c r="DJ32">
        <v>23.1538460988237</v>
      </c>
      <c r="DK32">
        <v>10698.56</v>
      </c>
      <c r="DL32">
        <v>15</v>
      </c>
      <c r="DM32">
        <v>1620331605.5</v>
      </c>
      <c r="DN32" t="s">
        <v>347</v>
      </c>
      <c r="DO32">
        <v>1620331602</v>
      </c>
      <c r="DP32">
        <v>1620331605.5</v>
      </c>
      <c r="DQ32">
        <v>27</v>
      </c>
      <c r="DR32">
        <v>0.024</v>
      </c>
      <c r="DS32">
        <v>-0.003</v>
      </c>
      <c r="DT32">
        <v>2.54</v>
      </c>
      <c r="DU32">
        <v>0.003</v>
      </c>
      <c r="DV32">
        <v>420</v>
      </c>
      <c r="DW32">
        <v>13</v>
      </c>
      <c r="DX32">
        <v>0.13</v>
      </c>
      <c r="DY32">
        <v>0.02</v>
      </c>
      <c r="DZ32">
        <v>-20.9710325</v>
      </c>
      <c r="EA32">
        <v>0.883036772983222</v>
      </c>
      <c r="EB32">
        <v>0.129454077547793</v>
      </c>
      <c r="EC32">
        <v>0</v>
      </c>
      <c r="ED32">
        <v>1202.34828571429</v>
      </c>
      <c r="EE32">
        <v>2.53620352250531</v>
      </c>
      <c r="EF32">
        <v>0.330518948791449</v>
      </c>
      <c r="EG32">
        <v>1</v>
      </c>
      <c r="EH32">
        <v>4.7641745</v>
      </c>
      <c r="EI32">
        <v>1.38323639774858</v>
      </c>
      <c r="EJ32">
        <v>0.189130484612476</v>
      </c>
      <c r="EK32">
        <v>0</v>
      </c>
      <c r="EL32">
        <v>1</v>
      </c>
      <c r="EM32">
        <v>3</v>
      </c>
      <c r="EN32" t="s">
        <v>335</v>
      </c>
      <c r="EO32">
        <v>100</v>
      </c>
      <c r="EP32">
        <v>100</v>
      </c>
      <c r="EQ32">
        <v>2.54</v>
      </c>
      <c r="ER32">
        <v>0.003</v>
      </c>
      <c r="ES32">
        <v>2.51569999999992</v>
      </c>
      <c r="ET32">
        <v>0</v>
      </c>
      <c r="EU32">
        <v>0</v>
      </c>
      <c r="EV32">
        <v>0</v>
      </c>
      <c r="EW32">
        <v>0.00612500000000082</v>
      </c>
      <c r="EX32">
        <v>0</v>
      </c>
      <c r="EY32">
        <v>0</v>
      </c>
      <c r="EZ32">
        <v>0</v>
      </c>
      <c r="FA32">
        <v>-1</v>
      </c>
      <c r="FB32">
        <v>-1</v>
      </c>
      <c r="FC32">
        <v>-1</v>
      </c>
      <c r="FD32">
        <v>-1</v>
      </c>
      <c r="FE32">
        <v>0.6</v>
      </c>
      <c r="FF32">
        <v>0.5</v>
      </c>
      <c r="FG32">
        <v>2</v>
      </c>
      <c r="FH32">
        <v>632.804</v>
      </c>
      <c r="FI32">
        <v>370.055</v>
      </c>
      <c r="FJ32">
        <v>24.9998</v>
      </c>
      <c r="FK32">
        <v>26.0825</v>
      </c>
      <c r="FL32">
        <v>30</v>
      </c>
      <c r="FM32">
        <v>26.0719</v>
      </c>
      <c r="FN32">
        <v>26.0904</v>
      </c>
      <c r="FO32">
        <v>20.7095</v>
      </c>
      <c r="FP32">
        <v>37.8721</v>
      </c>
      <c r="FQ32">
        <v>50.8275</v>
      </c>
      <c r="FR32">
        <v>25</v>
      </c>
      <c r="FS32">
        <v>420</v>
      </c>
      <c r="FT32">
        <v>13.1691</v>
      </c>
      <c r="FU32">
        <v>101.397</v>
      </c>
      <c r="FV32">
        <v>102.201</v>
      </c>
    </row>
    <row r="33" spans="1:178">
      <c r="A33">
        <v>17</v>
      </c>
      <c r="B33">
        <v>1620331638.5</v>
      </c>
      <c r="C33">
        <v>960.400000095367</v>
      </c>
      <c r="D33" t="s">
        <v>348</v>
      </c>
      <c r="E33" t="s">
        <v>349</v>
      </c>
      <c r="H33">
        <v>1620331630.5</v>
      </c>
      <c r="I33">
        <f>CE33*AG33*(CA33-CB33)/(100*BT33*(1000-AG33*CA33))</f>
        <v>0</v>
      </c>
      <c r="J33">
        <f>CE33*AG33*(BZ33-BY33*(1000-AG33*CB33)/(1000-AG33*CA33))/(100*BT33)</f>
        <v>0</v>
      </c>
      <c r="K33">
        <f>BY33 - IF(AG33&gt;1, J33*BT33*100.0/(AI33*CM33), 0)</f>
        <v>0</v>
      </c>
      <c r="L33">
        <f>((R33-I33/2)*K33-J33)/(R33+I33/2)</f>
        <v>0</v>
      </c>
      <c r="M33">
        <f>L33*(CF33+CG33)/1000.0</f>
        <v>0</v>
      </c>
      <c r="N33">
        <f>(BY33 - IF(AG33&gt;1, J33*BT33*100.0/(AI33*CM33), 0))*(CF33+CG33)/1000.0</f>
        <v>0</v>
      </c>
      <c r="O33">
        <f>2.0/((1/Q33-1/P33)+SIGN(Q33)*SQRT((1/Q33-1/P33)*(1/Q33-1/P33) + 4*BU33/((BU33+1)*(BU33+1))*(2*1/Q33*1/P33-1/P33*1/P33)))</f>
        <v>0</v>
      </c>
      <c r="P33">
        <f>IF(LEFT(BV33,1)&lt;&gt;"0",IF(LEFT(BV33,1)="1",3.0,BW33),$D$5+$E$5*(CM33*CF33/($K$5*1000))+$F$5*(CM33*CF33/($K$5*1000))*MAX(MIN(BT33,$J$5),$I$5)*MAX(MIN(BT33,$J$5),$I$5)+$G$5*MAX(MIN(BT33,$J$5),$I$5)*(CM33*CF33/($K$5*1000))+$H$5*(CM33*CF33/($K$5*1000))*(CM33*CF33/($K$5*1000)))</f>
        <v>0</v>
      </c>
      <c r="Q33">
        <f>I33*(1000-(1000*0.61365*exp(17.502*U33/(240.97+U33))/(CF33+CG33)+CA33)/2)/(1000*0.61365*exp(17.502*U33/(240.97+U33))/(CF33+CG33)-CA33)</f>
        <v>0</v>
      </c>
      <c r="R33">
        <f>1/((BU33+1)/(O33/1.6)+1/(P33/1.37)) + BU33/((BU33+1)/(O33/1.6) + BU33/(P33/1.37))</f>
        <v>0</v>
      </c>
      <c r="S33">
        <f>(BQ33*BS33)</f>
        <v>0</v>
      </c>
      <c r="T33">
        <f>(CH33+(S33+2*0.95*5.67E-8*(((CH33+$B$7)+273)^4-(CH33+273)^4)-44100*I33)/(1.84*29.3*P33+8*0.95*5.67E-8*(CH33+273)^3))</f>
        <v>0</v>
      </c>
      <c r="U33">
        <f>($C$7*CI33+$D$7*CJ33+$E$7*T33)</f>
        <v>0</v>
      </c>
      <c r="V33">
        <f>0.61365*exp(17.502*U33/(240.97+U33))</f>
        <v>0</v>
      </c>
      <c r="W33">
        <f>(X33/Y33*100)</f>
        <v>0</v>
      </c>
      <c r="X33">
        <f>CA33*(CF33+CG33)/1000</f>
        <v>0</v>
      </c>
      <c r="Y33">
        <f>0.61365*exp(17.502*CH33/(240.97+CH33))</f>
        <v>0</v>
      </c>
      <c r="Z33">
        <f>(V33-CA33*(CF33+CG33)/1000)</f>
        <v>0</v>
      </c>
      <c r="AA33">
        <f>(-I33*44100)</f>
        <v>0</v>
      </c>
      <c r="AB33">
        <f>2*29.3*P33*0.92*(CH33-U33)</f>
        <v>0</v>
      </c>
      <c r="AC33">
        <f>2*0.95*5.67E-8*(((CH33+$B$7)+273)^4-(U33+273)^4)</f>
        <v>0</v>
      </c>
      <c r="AD33">
        <f>S33+AC33+AA33+AB33</f>
        <v>0</v>
      </c>
      <c r="AE33">
        <v>0</v>
      </c>
      <c r="AF33">
        <v>0</v>
      </c>
      <c r="AG33">
        <f>IF(AE33*$H$13&gt;=AI33,1.0,(AI33/(AI33-AE33*$H$13)))</f>
        <v>0</v>
      </c>
      <c r="AH33">
        <f>(AG33-1)*100</f>
        <v>0</v>
      </c>
      <c r="AI33">
        <f>MAX(0,($B$13+$C$13*CM33)/(1+$D$13*CM33)*CF33/(CH33+273)*$E$13)</f>
        <v>0</v>
      </c>
      <c r="AJ33" t="s">
        <v>297</v>
      </c>
      <c r="AK33">
        <v>0</v>
      </c>
      <c r="AL33">
        <v>0</v>
      </c>
      <c r="AM33">
        <f>AL33-AK33</f>
        <v>0</v>
      </c>
      <c r="AN33">
        <f>AM33/AL33</f>
        <v>0</v>
      </c>
      <c r="AO33">
        <v>0</v>
      </c>
      <c r="AP33" t="s">
        <v>297</v>
      </c>
      <c r="AQ33">
        <v>0</v>
      </c>
      <c r="AR33">
        <v>0</v>
      </c>
      <c r="AS33">
        <f>1-AQ33/AR33</f>
        <v>0</v>
      </c>
      <c r="AT33">
        <v>0.5</v>
      </c>
      <c r="AU33">
        <f>BQ33</f>
        <v>0</v>
      </c>
      <c r="AV33">
        <f>J33</f>
        <v>0</v>
      </c>
      <c r="AW33">
        <f>AS33*AT33*AU33</f>
        <v>0</v>
      </c>
      <c r="AX33">
        <f>BC33/AR33</f>
        <v>0</v>
      </c>
      <c r="AY33">
        <f>(AV33-AO33)/AU33</f>
        <v>0</v>
      </c>
      <c r="AZ33">
        <f>(AL33-AR33)/AR33</f>
        <v>0</v>
      </c>
      <c r="BA33" t="s">
        <v>297</v>
      </c>
      <c r="BB33">
        <v>0</v>
      </c>
      <c r="BC33">
        <f>AR33-BB33</f>
        <v>0</v>
      </c>
      <c r="BD33">
        <f>(AR33-AQ33)/(AR33-BB33)</f>
        <v>0</v>
      </c>
      <c r="BE33">
        <f>(AL33-AR33)/(AL33-BB33)</f>
        <v>0</v>
      </c>
      <c r="BF33">
        <f>(AR33-AQ33)/(AR33-AK33)</f>
        <v>0</v>
      </c>
      <c r="BG33">
        <f>(AL33-AR33)/(AL33-AK33)</f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f>$B$11*CN33+$C$11*CO33+$F$11*CP33*(1-CS33)</f>
        <v>0</v>
      </c>
      <c r="BQ33">
        <f>BP33*BR33</f>
        <v>0</v>
      </c>
      <c r="BR33">
        <f>($B$11*$D$9+$C$11*$D$9+$F$11*((DC33+CU33)/MAX(DC33+CU33+DD33, 0.1)*$I$9+DD33/MAX(DC33+CU33+DD33, 0.1)*$J$9))/($B$11+$C$11+$F$11)</f>
        <v>0</v>
      </c>
      <c r="BS33">
        <f>($B$11*$K$9+$C$11*$K$9+$F$11*((DC33+CU33)/MAX(DC33+CU33+DD33, 0.1)*$P$9+DD33/MAX(DC33+CU33+DD33, 0.1)*$Q$9))/($B$11+$C$11+$F$11)</f>
        <v>0</v>
      </c>
      <c r="BT33">
        <v>6</v>
      </c>
      <c r="BU33">
        <v>0.5</v>
      </c>
      <c r="BV33" t="s">
        <v>298</v>
      </c>
      <c r="BW33">
        <v>2</v>
      </c>
      <c r="BX33">
        <v>1620331630.5</v>
      </c>
      <c r="BY33">
        <v>399.028</v>
      </c>
      <c r="BZ33">
        <v>420.052483870968</v>
      </c>
      <c r="CA33">
        <v>18.0842290322581</v>
      </c>
      <c r="CB33">
        <v>13.1363741935484</v>
      </c>
      <c r="CC33">
        <v>396.497</v>
      </c>
      <c r="CD33">
        <v>18.0822290322581</v>
      </c>
      <c r="CE33">
        <v>599.966</v>
      </c>
      <c r="CF33">
        <v>100.160064516129</v>
      </c>
      <c r="CG33">
        <v>0.0968060451612903</v>
      </c>
      <c r="CH33">
        <v>26.595135483871</v>
      </c>
      <c r="CI33">
        <v>25.5618516129032</v>
      </c>
      <c r="CJ33">
        <v>999.9</v>
      </c>
      <c r="CK33">
        <v>0</v>
      </c>
      <c r="CL33">
        <v>0</v>
      </c>
      <c r="CM33">
        <v>10000.43</v>
      </c>
      <c r="CN33">
        <v>0</v>
      </c>
      <c r="CO33">
        <v>0.221023</v>
      </c>
      <c r="CP33">
        <v>883.000612903226</v>
      </c>
      <c r="CQ33">
        <v>0.954996580645161</v>
      </c>
      <c r="CR33">
        <v>0.045003535483871</v>
      </c>
      <c r="CS33">
        <v>0</v>
      </c>
      <c r="CT33">
        <v>1204.89290322581</v>
      </c>
      <c r="CU33">
        <v>4.99999</v>
      </c>
      <c r="CV33">
        <v>10716.9064516129</v>
      </c>
      <c r="CW33">
        <v>7633.14387096774</v>
      </c>
      <c r="CX33">
        <v>40.5</v>
      </c>
      <c r="CY33">
        <v>43.308</v>
      </c>
      <c r="CZ33">
        <v>42.062</v>
      </c>
      <c r="DA33">
        <v>42.687</v>
      </c>
      <c r="DB33">
        <v>43.062</v>
      </c>
      <c r="DC33">
        <v>838.488387096775</v>
      </c>
      <c r="DD33">
        <v>39.5109677419355</v>
      </c>
      <c r="DE33">
        <v>0</v>
      </c>
      <c r="DF33">
        <v>1620331639.2</v>
      </c>
      <c r="DG33">
        <v>0</v>
      </c>
      <c r="DH33">
        <v>1204.9296</v>
      </c>
      <c r="DI33">
        <v>3.75153847199377</v>
      </c>
      <c r="DJ33">
        <v>17.2923077619918</v>
      </c>
      <c r="DK33">
        <v>10717.112</v>
      </c>
      <c r="DL33">
        <v>15</v>
      </c>
      <c r="DM33">
        <v>1620331667.5</v>
      </c>
      <c r="DN33" t="s">
        <v>350</v>
      </c>
      <c r="DO33">
        <v>1620331662.5</v>
      </c>
      <c r="DP33">
        <v>1620331667.5</v>
      </c>
      <c r="DQ33">
        <v>28</v>
      </c>
      <c r="DR33">
        <v>-0.009</v>
      </c>
      <c r="DS33">
        <v>-0.001</v>
      </c>
      <c r="DT33">
        <v>2.531</v>
      </c>
      <c r="DU33">
        <v>0.002</v>
      </c>
      <c r="DV33">
        <v>420</v>
      </c>
      <c r="DW33">
        <v>13</v>
      </c>
      <c r="DX33">
        <v>0.03</v>
      </c>
      <c r="DY33">
        <v>0.01</v>
      </c>
      <c r="DZ33">
        <v>-20.9918175</v>
      </c>
      <c r="EA33">
        <v>-0.52975947467162</v>
      </c>
      <c r="EB33">
        <v>0.0647532195628139</v>
      </c>
      <c r="EC33">
        <v>0</v>
      </c>
      <c r="ED33">
        <v>1204.77685714286</v>
      </c>
      <c r="EE33">
        <v>3.39099804305357</v>
      </c>
      <c r="EF33">
        <v>0.386181093186447</v>
      </c>
      <c r="EG33">
        <v>1</v>
      </c>
      <c r="EH33">
        <v>4.94010975</v>
      </c>
      <c r="EI33">
        <v>0.13564649155721</v>
      </c>
      <c r="EJ33">
        <v>0.0207317614407821</v>
      </c>
      <c r="EK33">
        <v>0</v>
      </c>
      <c r="EL33">
        <v>1</v>
      </c>
      <c r="EM33">
        <v>3</v>
      </c>
      <c r="EN33" t="s">
        <v>335</v>
      </c>
      <c r="EO33">
        <v>100</v>
      </c>
      <c r="EP33">
        <v>100</v>
      </c>
      <c r="EQ33">
        <v>2.531</v>
      </c>
      <c r="ER33">
        <v>0.002</v>
      </c>
      <c r="ES33">
        <v>2.53985714285699</v>
      </c>
      <c r="ET33">
        <v>0</v>
      </c>
      <c r="EU33">
        <v>0</v>
      </c>
      <c r="EV33">
        <v>0</v>
      </c>
      <c r="EW33">
        <v>0.00336000000000247</v>
      </c>
      <c r="EX33">
        <v>0</v>
      </c>
      <c r="EY33">
        <v>0</v>
      </c>
      <c r="EZ33">
        <v>0</v>
      </c>
      <c r="FA33">
        <v>-1</v>
      </c>
      <c r="FB33">
        <v>-1</v>
      </c>
      <c r="FC33">
        <v>-1</v>
      </c>
      <c r="FD33">
        <v>-1</v>
      </c>
      <c r="FE33">
        <v>0.6</v>
      </c>
      <c r="FF33">
        <v>0.6</v>
      </c>
      <c r="FG33">
        <v>2</v>
      </c>
      <c r="FH33">
        <v>633.075</v>
      </c>
      <c r="FI33">
        <v>369.775</v>
      </c>
      <c r="FJ33">
        <v>24.9999</v>
      </c>
      <c r="FK33">
        <v>26.0588</v>
      </c>
      <c r="FL33">
        <v>29.9999</v>
      </c>
      <c r="FM33">
        <v>26.0478</v>
      </c>
      <c r="FN33">
        <v>26.0664</v>
      </c>
      <c r="FO33">
        <v>20.7045</v>
      </c>
      <c r="FP33">
        <v>38.1801</v>
      </c>
      <c r="FQ33">
        <v>49.9821</v>
      </c>
      <c r="FR33">
        <v>25</v>
      </c>
      <c r="FS33">
        <v>420</v>
      </c>
      <c r="FT33">
        <v>13.0039</v>
      </c>
      <c r="FU33">
        <v>101.401</v>
      </c>
      <c r="FV33">
        <v>102.204</v>
      </c>
    </row>
    <row r="34" spans="1:178">
      <c r="A34">
        <v>18</v>
      </c>
      <c r="B34">
        <v>1620331698.5</v>
      </c>
      <c r="C34">
        <v>1020.40000009537</v>
      </c>
      <c r="D34" t="s">
        <v>351</v>
      </c>
      <c r="E34" t="s">
        <v>352</v>
      </c>
      <c r="H34">
        <v>1620331690.5</v>
      </c>
      <c r="I34">
        <f>CE34*AG34*(CA34-CB34)/(100*BT34*(1000-AG34*CA34))</f>
        <v>0</v>
      </c>
      <c r="J34">
        <f>CE34*AG34*(BZ34-BY34*(1000-AG34*CB34)/(1000-AG34*CA34))/(100*BT34)</f>
        <v>0</v>
      </c>
      <c r="K34">
        <f>BY34 - IF(AG34&gt;1, J34*BT34*100.0/(AI34*CM34), 0)</f>
        <v>0</v>
      </c>
      <c r="L34">
        <f>((R34-I34/2)*K34-J34)/(R34+I34/2)</f>
        <v>0</v>
      </c>
      <c r="M34">
        <f>L34*(CF34+CG34)/1000.0</f>
        <v>0</v>
      </c>
      <c r="N34">
        <f>(BY34 - IF(AG34&gt;1, J34*BT34*100.0/(AI34*CM34), 0))*(CF34+CG34)/1000.0</f>
        <v>0</v>
      </c>
      <c r="O34">
        <f>2.0/((1/Q34-1/P34)+SIGN(Q34)*SQRT((1/Q34-1/P34)*(1/Q34-1/P34) + 4*BU34/((BU34+1)*(BU34+1))*(2*1/Q34*1/P34-1/P34*1/P34)))</f>
        <v>0</v>
      </c>
      <c r="P34">
        <f>IF(LEFT(BV34,1)&lt;&gt;"0",IF(LEFT(BV34,1)="1",3.0,BW34),$D$5+$E$5*(CM34*CF34/($K$5*1000))+$F$5*(CM34*CF34/($K$5*1000))*MAX(MIN(BT34,$J$5),$I$5)*MAX(MIN(BT34,$J$5),$I$5)+$G$5*MAX(MIN(BT34,$J$5),$I$5)*(CM34*CF34/($K$5*1000))+$H$5*(CM34*CF34/($K$5*1000))*(CM34*CF34/($K$5*1000)))</f>
        <v>0</v>
      </c>
      <c r="Q34">
        <f>I34*(1000-(1000*0.61365*exp(17.502*U34/(240.97+U34))/(CF34+CG34)+CA34)/2)/(1000*0.61365*exp(17.502*U34/(240.97+U34))/(CF34+CG34)-CA34)</f>
        <v>0</v>
      </c>
      <c r="R34">
        <f>1/((BU34+1)/(O34/1.6)+1/(P34/1.37)) + BU34/((BU34+1)/(O34/1.6) + BU34/(P34/1.37))</f>
        <v>0</v>
      </c>
      <c r="S34">
        <f>(BQ34*BS34)</f>
        <v>0</v>
      </c>
      <c r="T34">
        <f>(CH34+(S34+2*0.95*5.67E-8*(((CH34+$B$7)+273)^4-(CH34+273)^4)-44100*I34)/(1.84*29.3*P34+8*0.95*5.67E-8*(CH34+273)^3))</f>
        <v>0</v>
      </c>
      <c r="U34">
        <f>($C$7*CI34+$D$7*CJ34+$E$7*T34)</f>
        <v>0</v>
      </c>
      <c r="V34">
        <f>0.61365*exp(17.502*U34/(240.97+U34))</f>
        <v>0</v>
      </c>
      <c r="W34">
        <f>(X34/Y34*100)</f>
        <v>0</v>
      </c>
      <c r="X34">
        <f>CA34*(CF34+CG34)/1000</f>
        <v>0</v>
      </c>
      <c r="Y34">
        <f>0.61365*exp(17.502*CH34/(240.97+CH34))</f>
        <v>0</v>
      </c>
      <c r="Z34">
        <f>(V34-CA34*(CF34+CG34)/1000)</f>
        <v>0</v>
      </c>
      <c r="AA34">
        <f>(-I34*44100)</f>
        <v>0</v>
      </c>
      <c r="AB34">
        <f>2*29.3*P34*0.92*(CH34-U34)</f>
        <v>0</v>
      </c>
      <c r="AC34">
        <f>2*0.95*5.67E-8*(((CH34+$B$7)+273)^4-(U34+273)^4)</f>
        <v>0</v>
      </c>
      <c r="AD34">
        <f>S34+AC34+AA34+AB34</f>
        <v>0</v>
      </c>
      <c r="AE34">
        <v>0</v>
      </c>
      <c r="AF34">
        <v>0</v>
      </c>
      <c r="AG34">
        <f>IF(AE34*$H$13&gt;=AI34,1.0,(AI34/(AI34-AE34*$H$13)))</f>
        <v>0</v>
      </c>
      <c r="AH34">
        <f>(AG34-1)*100</f>
        <v>0</v>
      </c>
      <c r="AI34">
        <f>MAX(0,($B$13+$C$13*CM34)/(1+$D$13*CM34)*CF34/(CH34+273)*$E$13)</f>
        <v>0</v>
      </c>
      <c r="AJ34" t="s">
        <v>297</v>
      </c>
      <c r="AK34">
        <v>0</v>
      </c>
      <c r="AL34">
        <v>0</v>
      </c>
      <c r="AM34">
        <f>AL34-AK34</f>
        <v>0</v>
      </c>
      <c r="AN34">
        <f>AM34/AL34</f>
        <v>0</v>
      </c>
      <c r="AO34">
        <v>0</v>
      </c>
      <c r="AP34" t="s">
        <v>297</v>
      </c>
      <c r="AQ34">
        <v>0</v>
      </c>
      <c r="AR34">
        <v>0</v>
      </c>
      <c r="AS34">
        <f>1-AQ34/AR34</f>
        <v>0</v>
      </c>
      <c r="AT34">
        <v>0.5</v>
      </c>
      <c r="AU34">
        <f>BQ34</f>
        <v>0</v>
      </c>
      <c r="AV34">
        <f>J34</f>
        <v>0</v>
      </c>
      <c r="AW34">
        <f>AS34*AT34*AU34</f>
        <v>0</v>
      </c>
      <c r="AX34">
        <f>BC34/AR34</f>
        <v>0</v>
      </c>
      <c r="AY34">
        <f>(AV34-AO34)/AU34</f>
        <v>0</v>
      </c>
      <c r="AZ34">
        <f>(AL34-AR34)/AR34</f>
        <v>0</v>
      </c>
      <c r="BA34" t="s">
        <v>297</v>
      </c>
      <c r="BB34">
        <v>0</v>
      </c>
      <c r="BC34">
        <f>AR34-BB34</f>
        <v>0</v>
      </c>
      <c r="BD34">
        <f>(AR34-AQ34)/(AR34-BB34)</f>
        <v>0</v>
      </c>
      <c r="BE34">
        <f>(AL34-AR34)/(AL34-BB34)</f>
        <v>0</v>
      </c>
      <c r="BF34">
        <f>(AR34-AQ34)/(AR34-AK34)</f>
        <v>0</v>
      </c>
      <c r="BG34">
        <f>(AL34-AR34)/(AL34-AK34)</f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f>$B$11*CN34+$C$11*CO34+$F$11*CP34*(1-CS34)</f>
        <v>0</v>
      </c>
      <c r="BQ34">
        <f>BP34*BR34</f>
        <v>0</v>
      </c>
      <c r="BR34">
        <f>($B$11*$D$9+$C$11*$D$9+$F$11*((DC34+CU34)/MAX(DC34+CU34+DD34, 0.1)*$I$9+DD34/MAX(DC34+CU34+DD34, 0.1)*$J$9))/($B$11+$C$11+$F$11)</f>
        <v>0</v>
      </c>
      <c r="BS34">
        <f>($B$11*$K$9+$C$11*$K$9+$F$11*((DC34+CU34)/MAX(DC34+CU34+DD34, 0.1)*$P$9+DD34/MAX(DC34+CU34+DD34, 0.1)*$Q$9))/($B$11+$C$11+$F$11)</f>
        <v>0</v>
      </c>
      <c r="BT34">
        <v>6</v>
      </c>
      <c r="BU34">
        <v>0.5</v>
      </c>
      <c r="BV34" t="s">
        <v>298</v>
      </c>
      <c r="BW34">
        <v>2</v>
      </c>
      <c r="BX34">
        <v>1620331690.5</v>
      </c>
      <c r="BY34">
        <v>398.879161290323</v>
      </c>
      <c r="BZ34">
        <v>420.038709677419</v>
      </c>
      <c r="CA34">
        <v>18.0191838709677</v>
      </c>
      <c r="CB34">
        <v>12.9721225806452</v>
      </c>
      <c r="CC34">
        <v>396.393161290323</v>
      </c>
      <c r="CD34">
        <v>18.0191838709677</v>
      </c>
      <c r="CE34">
        <v>599.956290322581</v>
      </c>
      <c r="CF34">
        <v>100.156451612903</v>
      </c>
      <c r="CG34">
        <v>0.0965657225806452</v>
      </c>
      <c r="CH34">
        <v>26.5798774193548</v>
      </c>
      <c r="CI34">
        <v>25.5329096774194</v>
      </c>
      <c r="CJ34">
        <v>999.9</v>
      </c>
      <c r="CK34">
        <v>0</v>
      </c>
      <c r="CL34">
        <v>0</v>
      </c>
      <c r="CM34">
        <v>9990.16258064516</v>
      </c>
      <c r="CN34">
        <v>0</v>
      </c>
      <c r="CO34">
        <v>0.221023</v>
      </c>
      <c r="CP34">
        <v>883.001838709677</v>
      </c>
      <c r="CQ34">
        <v>0.954995032258064</v>
      </c>
      <c r="CR34">
        <v>0.0450051741935484</v>
      </c>
      <c r="CS34">
        <v>0</v>
      </c>
      <c r="CT34">
        <v>1207.49806451613</v>
      </c>
      <c r="CU34">
        <v>4.99999</v>
      </c>
      <c r="CV34">
        <v>10739.3225806452</v>
      </c>
      <c r="CW34">
        <v>7633.15032258065</v>
      </c>
      <c r="CX34">
        <v>40.4796774193548</v>
      </c>
      <c r="CY34">
        <v>43.25</v>
      </c>
      <c r="CZ34">
        <v>42.058</v>
      </c>
      <c r="DA34">
        <v>42.687</v>
      </c>
      <c r="DB34">
        <v>43.02</v>
      </c>
      <c r="DC34">
        <v>838.487096774193</v>
      </c>
      <c r="DD34">
        <v>39.5116129032258</v>
      </c>
      <c r="DE34">
        <v>0</v>
      </c>
      <c r="DF34">
        <v>1620331699.2</v>
      </c>
      <c r="DG34">
        <v>0</v>
      </c>
      <c r="DH34">
        <v>1207.5304</v>
      </c>
      <c r="DI34">
        <v>3.45769230922248</v>
      </c>
      <c r="DJ34">
        <v>30.7999999370397</v>
      </c>
      <c r="DK34">
        <v>10739.608</v>
      </c>
      <c r="DL34">
        <v>15</v>
      </c>
      <c r="DM34">
        <v>1620331730.5</v>
      </c>
      <c r="DN34" t="s">
        <v>353</v>
      </c>
      <c r="DO34">
        <v>1620331726.5</v>
      </c>
      <c r="DP34">
        <v>1620331730.5</v>
      </c>
      <c r="DQ34">
        <v>29</v>
      </c>
      <c r="DR34">
        <v>-0.045</v>
      </c>
      <c r="DS34">
        <v>-0.002</v>
      </c>
      <c r="DT34">
        <v>2.486</v>
      </c>
      <c r="DU34">
        <v>0</v>
      </c>
      <c r="DV34">
        <v>420</v>
      </c>
      <c r="DW34">
        <v>13</v>
      </c>
      <c r="DX34">
        <v>0.1</v>
      </c>
      <c r="DY34">
        <v>0.02</v>
      </c>
      <c r="DZ34">
        <v>-21.1281875</v>
      </c>
      <c r="EA34">
        <v>0.0591906191370189</v>
      </c>
      <c r="EB34">
        <v>0.065621616817555</v>
      </c>
      <c r="EC34">
        <v>1</v>
      </c>
      <c r="ED34">
        <v>1207.36457142857</v>
      </c>
      <c r="EE34">
        <v>3.34544031311134</v>
      </c>
      <c r="EF34">
        <v>0.380250615531717</v>
      </c>
      <c r="EG34">
        <v>1</v>
      </c>
      <c r="EH34">
        <v>5.02861975</v>
      </c>
      <c r="EI34">
        <v>0.380042814258907</v>
      </c>
      <c r="EJ34">
        <v>0.0484585994167959</v>
      </c>
      <c r="EK34">
        <v>0</v>
      </c>
      <c r="EL34">
        <v>2</v>
      </c>
      <c r="EM34">
        <v>3</v>
      </c>
      <c r="EN34" t="s">
        <v>300</v>
      </c>
      <c r="EO34">
        <v>100</v>
      </c>
      <c r="EP34">
        <v>100</v>
      </c>
      <c r="EQ34">
        <v>2.486</v>
      </c>
      <c r="ER34">
        <v>0</v>
      </c>
      <c r="ES34">
        <v>2.53075000000001</v>
      </c>
      <c r="ET34">
        <v>0</v>
      </c>
      <c r="EU34">
        <v>0</v>
      </c>
      <c r="EV34">
        <v>0</v>
      </c>
      <c r="EW34">
        <v>0.00203000000000308</v>
      </c>
      <c r="EX34">
        <v>0</v>
      </c>
      <c r="EY34">
        <v>0</v>
      </c>
      <c r="EZ34">
        <v>0</v>
      </c>
      <c r="FA34">
        <v>-1</v>
      </c>
      <c r="FB34">
        <v>-1</v>
      </c>
      <c r="FC34">
        <v>-1</v>
      </c>
      <c r="FD34">
        <v>-1</v>
      </c>
      <c r="FE34">
        <v>0.6</v>
      </c>
      <c r="FF34">
        <v>0.5</v>
      </c>
      <c r="FG34">
        <v>2</v>
      </c>
      <c r="FH34">
        <v>632.918</v>
      </c>
      <c r="FI34">
        <v>369.469</v>
      </c>
      <c r="FJ34">
        <v>24.9997</v>
      </c>
      <c r="FK34">
        <v>26.0371</v>
      </c>
      <c r="FL34">
        <v>30</v>
      </c>
      <c r="FM34">
        <v>26.0258</v>
      </c>
      <c r="FN34">
        <v>26.0445</v>
      </c>
      <c r="FO34">
        <v>20.7047</v>
      </c>
      <c r="FP34">
        <v>38.7336</v>
      </c>
      <c r="FQ34">
        <v>48.9698</v>
      </c>
      <c r="FR34">
        <v>25</v>
      </c>
      <c r="FS34">
        <v>420</v>
      </c>
      <c r="FT34">
        <v>12.8207</v>
      </c>
      <c r="FU34">
        <v>101.403</v>
      </c>
      <c r="FV34">
        <v>102.208</v>
      </c>
    </row>
    <row r="35" spans="1:178">
      <c r="A35">
        <v>19</v>
      </c>
      <c r="B35">
        <v>1620331758.5</v>
      </c>
      <c r="C35">
        <v>1080.40000009537</v>
      </c>
      <c r="D35" t="s">
        <v>354</v>
      </c>
      <c r="E35" t="s">
        <v>355</v>
      </c>
      <c r="H35">
        <v>1620331750.5</v>
      </c>
      <c r="I35">
        <f>CE35*AG35*(CA35-CB35)/(100*BT35*(1000-AG35*CA35))</f>
        <v>0</v>
      </c>
      <c r="J35">
        <f>CE35*AG35*(BZ35-BY35*(1000-AG35*CB35)/(1000-AG35*CA35))/(100*BT35)</f>
        <v>0</v>
      </c>
      <c r="K35">
        <f>BY35 - IF(AG35&gt;1, J35*BT35*100.0/(AI35*CM35), 0)</f>
        <v>0</v>
      </c>
      <c r="L35">
        <f>((R35-I35/2)*K35-J35)/(R35+I35/2)</f>
        <v>0</v>
      </c>
      <c r="M35">
        <f>L35*(CF35+CG35)/1000.0</f>
        <v>0</v>
      </c>
      <c r="N35">
        <f>(BY35 - IF(AG35&gt;1, J35*BT35*100.0/(AI35*CM35), 0))*(CF35+CG35)/1000.0</f>
        <v>0</v>
      </c>
      <c r="O35">
        <f>2.0/((1/Q35-1/P35)+SIGN(Q35)*SQRT((1/Q35-1/P35)*(1/Q35-1/P35) + 4*BU35/((BU35+1)*(BU35+1))*(2*1/Q35*1/P35-1/P35*1/P35)))</f>
        <v>0</v>
      </c>
      <c r="P35">
        <f>IF(LEFT(BV35,1)&lt;&gt;"0",IF(LEFT(BV35,1)="1",3.0,BW35),$D$5+$E$5*(CM35*CF35/($K$5*1000))+$F$5*(CM35*CF35/($K$5*1000))*MAX(MIN(BT35,$J$5),$I$5)*MAX(MIN(BT35,$J$5),$I$5)+$G$5*MAX(MIN(BT35,$J$5),$I$5)*(CM35*CF35/($K$5*1000))+$H$5*(CM35*CF35/($K$5*1000))*(CM35*CF35/($K$5*1000)))</f>
        <v>0</v>
      </c>
      <c r="Q35">
        <f>I35*(1000-(1000*0.61365*exp(17.502*U35/(240.97+U35))/(CF35+CG35)+CA35)/2)/(1000*0.61365*exp(17.502*U35/(240.97+U35))/(CF35+CG35)-CA35)</f>
        <v>0</v>
      </c>
      <c r="R35">
        <f>1/((BU35+1)/(O35/1.6)+1/(P35/1.37)) + BU35/((BU35+1)/(O35/1.6) + BU35/(P35/1.37))</f>
        <v>0</v>
      </c>
      <c r="S35">
        <f>(BQ35*BS35)</f>
        <v>0</v>
      </c>
      <c r="T35">
        <f>(CH35+(S35+2*0.95*5.67E-8*(((CH35+$B$7)+273)^4-(CH35+273)^4)-44100*I35)/(1.84*29.3*P35+8*0.95*5.67E-8*(CH35+273)^3))</f>
        <v>0</v>
      </c>
      <c r="U35">
        <f>($C$7*CI35+$D$7*CJ35+$E$7*T35)</f>
        <v>0</v>
      </c>
      <c r="V35">
        <f>0.61365*exp(17.502*U35/(240.97+U35))</f>
        <v>0</v>
      </c>
      <c r="W35">
        <f>(X35/Y35*100)</f>
        <v>0</v>
      </c>
      <c r="X35">
        <f>CA35*(CF35+CG35)/1000</f>
        <v>0</v>
      </c>
      <c r="Y35">
        <f>0.61365*exp(17.502*CH35/(240.97+CH35))</f>
        <v>0</v>
      </c>
      <c r="Z35">
        <f>(V35-CA35*(CF35+CG35)/1000)</f>
        <v>0</v>
      </c>
      <c r="AA35">
        <f>(-I35*44100)</f>
        <v>0</v>
      </c>
      <c r="AB35">
        <f>2*29.3*P35*0.92*(CH35-U35)</f>
        <v>0</v>
      </c>
      <c r="AC35">
        <f>2*0.95*5.67E-8*(((CH35+$B$7)+273)^4-(U35+273)^4)</f>
        <v>0</v>
      </c>
      <c r="AD35">
        <f>S35+AC35+AA35+AB35</f>
        <v>0</v>
      </c>
      <c r="AE35">
        <v>0</v>
      </c>
      <c r="AF35">
        <v>0</v>
      </c>
      <c r="AG35">
        <f>IF(AE35*$H$13&gt;=AI35,1.0,(AI35/(AI35-AE35*$H$13)))</f>
        <v>0</v>
      </c>
      <c r="AH35">
        <f>(AG35-1)*100</f>
        <v>0</v>
      </c>
      <c r="AI35">
        <f>MAX(0,($B$13+$C$13*CM35)/(1+$D$13*CM35)*CF35/(CH35+273)*$E$13)</f>
        <v>0</v>
      </c>
      <c r="AJ35" t="s">
        <v>297</v>
      </c>
      <c r="AK35">
        <v>0</v>
      </c>
      <c r="AL35">
        <v>0</v>
      </c>
      <c r="AM35">
        <f>AL35-AK35</f>
        <v>0</v>
      </c>
      <c r="AN35">
        <f>AM35/AL35</f>
        <v>0</v>
      </c>
      <c r="AO35">
        <v>0</v>
      </c>
      <c r="AP35" t="s">
        <v>297</v>
      </c>
      <c r="AQ35">
        <v>0</v>
      </c>
      <c r="AR35">
        <v>0</v>
      </c>
      <c r="AS35">
        <f>1-AQ35/AR35</f>
        <v>0</v>
      </c>
      <c r="AT35">
        <v>0.5</v>
      </c>
      <c r="AU35">
        <f>BQ35</f>
        <v>0</v>
      </c>
      <c r="AV35">
        <f>J35</f>
        <v>0</v>
      </c>
      <c r="AW35">
        <f>AS35*AT35*AU35</f>
        <v>0</v>
      </c>
      <c r="AX35">
        <f>BC35/AR35</f>
        <v>0</v>
      </c>
      <c r="AY35">
        <f>(AV35-AO35)/AU35</f>
        <v>0</v>
      </c>
      <c r="AZ35">
        <f>(AL35-AR35)/AR35</f>
        <v>0</v>
      </c>
      <c r="BA35" t="s">
        <v>297</v>
      </c>
      <c r="BB35">
        <v>0</v>
      </c>
      <c r="BC35">
        <f>AR35-BB35</f>
        <v>0</v>
      </c>
      <c r="BD35">
        <f>(AR35-AQ35)/(AR35-BB35)</f>
        <v>0</v>
      </c>
      <c r="BE35">
        <f>(AL35-AR35)/(AL35-BB35)</f>
        <v>0</v>
      </c>
      <c r="BF35">
        <f>(AR35-AQ35)/(AR35-AK35)</f>
        <v>0</v>
      </c>
      <c r="BG35">
        <f>(AL35-AR35)/(AL35-AK35)</f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f>$B$11*CN35+$C$11*CO35+$F$11*CP35*(1-CS35)</f>
        <v>0</v>
      </c>
      <c r="BQ35">
        <f>BP35*BR35</f>
        <v>0</v>
      </c>
      <c r="BR35">
        <f>($B$11*$D$9+$C$11*$D$9+$F$11*((DC35+CU35)/MAX(DC35+CU35+DD35, 0.1)*$I$9+DD35/MAX(DC35+CU35+DD35, 0.1)*$J$9))/($B$11+$C$11+$F$11)</f>
        <v>0</v>
      </c>
      <c r="BS35">
        <f>($B$11*$K$9+$C$11*$K$9+$F$11*((DC35+CU35)/MAX(DC35+CU35+DD35, 0.1)*$P$9+DD35/MAX(DC35+CU35+DD35, 0.1)*$Q$9))/($B$11+$C$11+$F$11)</f>
        <v>0</v>
      </c>
      <c r="BT35">
        <v>6</v>
      </c>
      <c r="BU35">
        <v>0.5</v>
      </c>
      <c r="BV35" t="s">
        <v>298</v>
      </c>
      <c r="BW35">
        <v>2</v>
      </c>
      <c r="BX35">
        <v>1620331750.5</v>
      </c>
      <c r="BY35">
        <v>398.824129032258</v>
      </c>
      <c r="BZ35">
        <v>420.02964516129</v>
      </c>
      <c r="CA35">
        <v>18.0409096774194</v>
      </c>
      <c r="CB35">
        <v>12.9590193548387</v>
      </c>
      <c r="CC35">
        <v>396.303129032258</v>
      </c>
      <c r="CD35">
        <v>18.0399096774194</v>
      </c>
      <c r="CE35">
        <v>599.962322580645</v>
      </c>
      <c r="CF35">
        <v>100.153225806452</v>
      </c>
      <c r="CG35">
        <v>0.0957401064516129</v>
      </c>
      <c r="CH35">
        <v>26.5594870967742</v>
      </c>
      <c r="CI35">
        <v>25.5058451612903</v>
      </c>
      <c r="CJ35">
        <v>999.9</v>
      </c>
      <c r="CK35">
        <v>0</v>
      </c>
      <c r="CL35">
        <v>0</v>
      </c>
      <c r="CM35">
        <v>9998.30612903226</v>
      </c>
      <c r="CN35">
        <v>0</v>
      </c>
      <c r="CO35">
        <v>0.221023</v>
      </c>
      <c r="CP35">
        <v>882.997258064516</v>
      </c>
      <c r="CQ35">
        <v>0.954995032258064</v>
      </c>
      <c r="CR35">
        <v>0.0450051741935484</v>
      </c>
      <c r="CS35">
        <v>0</v>
      </c>
      <c r="CT35">
        <v>1210.1964516129</v>
      </c>
      <c r="CU35">
        <v>4.99999</v>
      </c>
      <c r="CV35">
        <v>10761.3322580645</v>
      </c>
      <c r="CW35">
        <v>7633.11064516129</v>
      </c>
      <c r="CX35">
        <v>40.437</v>
      </c>
      <c r="CY35">
        <v>43.25</v>
      </c>
      <c r="CZ35">
        <v>42.004</v>
      </c>
      <c r="DA35">
        <v>42.683</v>
      </c>
      <c r="DB35">
        <v>43</v>
      </c>
      <c r="DC35">
        <v>838.483548387097</v>
      </c>
      <c r="DD35">
        <v>39.5112903225806</v>
      </c>
      <c r="DE35">
        <v>0</v>
      </c>
      <c r="DF35">
        <v>1620331759.2</v>
      </c>
      <c r="DG35">
        <v>0</v>
      </c>
      <c r="DH35">
        <v>1210.2184</v>
      </c>
      <c r="DI35">
        <v>3.64153846318881</v>
      </c>
      <c r="DJ35">
        <v>28.369230838912</v>
      </c>
      <c r="DK35">
        <v>10761.488</v>
      </c>
      <c r="DL35">
        <v>15</v>
      </c>
      <c r="DM35">
        <v>1620331792.5</v>
      </c>
      <c r="DN35" t="s">
        <v>356</v>
      </c>
      <c r="DO35">
        <v>1620331782.5</v>
      </c>
      <c r="DP35">
        <v>1620331792.5</v>
      </c>
      <c r="DQ35">
        <v>30</v>
      </c>
      <c r="DR35">
        <v>0.036</v>
      </c>
      <c r="DS35">
        <v>0.001</v>
      </c>
      <c r="DT35">
        <v>2.521</v>
      </c>
      <c r="DU35">
        <v>0.001</v>
      </c>
      <c r="DV35">
        <v>420</v>
      </c>
      <c r="DW35">
        <v>13</v>
      </c>
      <c r="DX35">
        <v>0.06</v>
      </c>
      <c r="DY35">
        <v>0.02</v>
      </c>
      <c r="DZ35">
        <v>-21.3200525</v>
      </c>
      <c r="EA35">
        <v>1.1804048780488</v>
      </c>
      <c r="EB35">
        <v>0.158624386503936</v>
      </c>
      <c r="EC35">
        <v>0</v>
      </c>
      <c r="ED35">
        <v>1210.08342857143</v>
      </c>
      <c r="EE35">
        <v>3.06387475538255</v>
      </c>
      <c r="EF35">
        <v>0.361978238155215</v>
      </c>
      <c r="EG35">
        <v>1</v>
      </c>
      <c r="EH35">
        <v>4.9970095</v>
      </c>
      <c r="EI35">
        <v>1.42106026266416</v>
      </c>
      <c r="EJ35">
        <v>0.180577702360369</v>
      </c>
      <c r="EK35">
        <v>0</v>
      </c>
      <c r="EL35">
        <v>1</v>
      </c>
      <c r="EM35">
        <v>3</v>
      </c>
      <c r="EN35" t="s">
        <v>335</v>
      </c>
      <c r="EO35">
        <v>100</v>
      </c>
      <c r="EP35">
        <v>100</v>
      </c>
      <c r="EQ35">
        <v>2.521</v>
      </c>
      <c r="ER35">
        <v>0.001</v>
      </c>
      <c r="ES35">
        <v>2.48565000000008</v>
      </c>
      <c r="ET35">
        <v>0</v>
      </c>
      <c r="EU35">
        <v>0</v>
      </c>
      <c r="EV35">
        <v>0</v>
      </c>
      <c r="EW35">
        <v>8.00000000023005e-05</v>
      </c>
      <c r="EX35">
        <v>0</v>
      </c>
      <c r="EY35">
        <v>0</v>
      </c>
      <c r="EZ35">
        <v>0</v>
      </c>
      <c r="FA35">
        <v>-1</v>
      </c>
      <c r="FB35">
        <v>-1</v>
      </c>
      <c r="FC35">
        <v>-1</v>
      </c>
      <c r="FD35">
        <v>-1</v>
      </c>
      <c r="FE35">
        <v>0.5</v>
      </c>
      <c r="FF35">
        <v>0.5</v>
      </c>
      <c r="FG35">
        <v>2</v>
      </c>
      <c r="FH35">
        <v>633.03</v>
      </c>
      <c r="FI35">
        <v>369.558</v>
      </c>
      <c r="FJ35">
        <v>24.9997</v>
      </c>
      <c r="FK35">
        <v>26.0195</v>
      </c>
      <c r="FL35">
        <v>29.9999</v>
      </c>
      <c r="FM35">
        <v>26.0077</v>
      </c>
      <c r="FN35">
        <v>26.0264</v>
      </c>
      <c r="FO35">
        <v>20.7066</v>
      </c>
      <c r="FP35">
        <v>38.0277</v>
      </c>
      <c r="FQ35">
        <v>48.0254</v>
      </c>
      <c r="FR35">
        <v>25</v>
      </c>
      <c r="FS35">
        <v>420</v>
      </c>
      <c r="FT35">
        <v>12.7692</v>
      </c>
      <c r="FU35">
        <v>101.402</v>
      </c>
      <c r="FV35">
        <v>102.212</v>
      </c>
    </row>
    <row r="36" spans="1:178">
      <c r="A36">
        <v>20</v>
      </c>
      <c r="B36">
        <v>1620331818.5</v>
      </c>
      <c r="C36">
        <v>1140.40000009537</v>
      </c>
      <c r="D36" t="s">
        <v>357</v>
      </c>
      <c r="E36" t="s">
        <v>358</v>
      </c>
      <c r="H36">
        <v>1620331810.5</v>
      </c>
      <c r="I36">
        <f>CE36*AG36*(CA36-CB36)/(100*BT36*(1000-AG36*CA36))</f>
        <v>0</v>
      </c>
      <c r="J36">
        <f>CE36*AG36*(BZ36-BY36*(1000-AG36*CB36)/(1000-AG36*CA36))/(100*BT36)</f>
        <v>0</v>
      </c>
      <c r="K36">
        <f>BY36 - IF(AG36&gt;1, J36*BT36*100.0/(AI36*CM36), 0)</f>
        <v>0</v>
      </c>
      <c r="L36">
        <f>((R36-I36/2)*K36-J36)/(R36+I36/2)</f>
        <v>0</v>
      </c>
      <c r="M36">
        <f>L36*(CF36+CG36)/1000.0</f>
        <v>0</v>
      </c>
      <c r="N36">
        <f>(BY36 - IF(AG36&gt;1, J36*BT36*100.0/(AI36*CM36), 0))*(CF36+CG36)/1000.0</f>
        <v>0</v>
      </c>
      <c r="O36">
        <f>2.0/((1/Q36-1/P36)+SIGN(Q36)*SQRT((1/Q36-1/P36)*(1/Q36-1/P36) + 4*BU36/((BU36+1)*(BU36+1))*(2*1/Q36*1/P36-1/P36*1/P36)))</f>
        <v>0</v>
      </c>
      <c r="P36">
        <f>IF(LEFT(BV36,1)&lt;&gt;"0",IF(LEFT(BV36,1)="1",3.0,BW36),$D$5+$E$5*(CM36*CF36/($K$5*1000))+$F$5*(CM36*CF36/($K$5*1000))*MAX(MIN(BT36,$J$5),$I$5)*MAX(MIN(BT36,$J$5),$I$5)+$G$5*MAX(MIN(BT36,$J$5),$I$5)*(CM36*CF36/($K$5*1000))+$H$5*(CM36*CF36/($K$5*1000))*(CM36*CF36/($K$5*1000)))</f>
        <v>0</v>
      </c>
      <c r="Q36">
        <f>I36*(1000-(1000*0.61365*exp(17.502*U36/(240.97+U36))/(CF36+CG36)+CA36)/2)/(1000*0.61365*exp(17.502*U36/(240.97+U36))/(CF36+CG36)-CA36)</f>
        <v>0</v>
      </c>
      <c r="R36">
        <f>1/((BU36+1)/(O36/1.6)+1/(P36/1.37)) + BU36/((BU36+1)/(O36/1.6) + BU36/(P36/1.37))</f>
        <v>0</v>
      </c>
      <c r="S36">
        <f>(BQ36*BS36)</f>
        <v>0</v>
      </c>
      <c r="T36">
        <f>(CH36+(S36+2*0.95*5.67E-8*(((CH36+$B$7)+273)^4-(CH36+273)^4)-44100*I36)/(1.84*29.3*P36+8*0.95*5.67E-8*(CH36+273)^3))</f>
        <v>0</v>
      </c>
      <c r="U36">
        <f>($C$7*CI36+$D$7*CJ36+$E$7*T36)</f>
        <v>0</v>
      </c>
      <c r="V36">
        <f>0.61365*exp(17.502*U36/(240.97+U36))</f>
        <v>0</v>
      </c>
      <c r="W36">
        <f>(X36/Y36*100)</f>
        <v>0</v>
      </c>
      <c r="X36">
        <f>CA36*(CF36+CG36)/1000</f>
        <v>0</v>
      </c>
      <c r="Y36">
        <f>0.61365*exp(17.502*CH36/(240.97+CH36))</f>
        <v>0</v>
      </c>
      <c r="Z36">
        <f>(V36-CA36*(CF36+CG36)/1000)</f>
        <v>0</v>
      </c>
      <c r="AA36">
        <f>(-I36*44100)</f>
        <v>0</v>
      </c>
      <c r="AB36">
        <f>2*29.3*P36*0.92*(CH36-U36)</f>
        <v>0</v>
      </c>
      <c r="AC36">
        <f>2*0.95*5.67E-8*(((CH36+$B$7)+273)^4-(U36+273)^4)</f>
        <v>0</v>
      </c>
      <c r="AD36">
        <f>S36+AC36+AA36+AB36</f>
        <v>0</v>
      </c>
      <c r="AE36">
        <v>0</v>
      </c>
      <c r="AF36">
        <v>0</v>
      </c>
      <c r="AG36">
        <f>IF(AE36*$H$13&gt;=AI36,1.0,(AI36/(AI36-AE36*$H$13)))</f>
        <v>0</v>
      </c>
      <c r="AH36">
        <f>(AG36-1)*100</f>
        <v>0</v>
      </c>
      <c r="AI36">
        <f>MAX(0,($B$13+$C$13*CM36)/(1+$D$13*CM36)*CF36/(CH36+273)*$E$13)</f>
        <v>0</v>
      </c>
      <c r="AJ36" t="s">
        <v>297</v>
      </c>
      <c r="AK36">
        <v>0</v>
      </c>
      <c r="AL36">
        <v>0</v>
      </c>
      <c r="AM36">
        <f>AL36-AK36</f>
        <v>0</v>
      </c>
      <c r="AN36">
        <f>AM36/AL36</f>
        <v>0</v>
      </c>
      <c r="AO36">
        <v>0</v>
      </c>
      <c r="AP36" t="s">
        <v>297</v>
      </c>
      <c r="AQ36">
        <v>0</v>
      </c>
      <c r="AR36">
        <v>0</v>
      </c>
      <c r="AS36">
        <f>1-AQ36/AR36</f>
        <v>0</v>
      </c>
      <c r="AT36">
        <v>0.5</v>
      </c>
      <c r="AU36">
        <f>BQ36</f>
        <v>0</v>
      </c>
      <c r="AV36">
        <f>J36</f>
        <v>0</v>
      </c>
      <c r="AW36">
        <f>AS36*AT36*AU36</f>
        <v>0</v>
      </c>
      <c r="AX36">
        <f>BC36/AR36</f>
        <v>0</v>
      </c>
      <c r="AY36">
        <f>(AV36-AO36)/AU36</f>
        <v>0</v>
      </c>
      <c r="AZ36">
        <f>(AL36-AR36)/AR36</f>
        <v>0</v>
      </c>
      <c r="BA36" t="s">
        <v>297</v>
      </c>
      <c r="BB36">
        <v>0</v>
      </c>
      <c r="BC36">
        <f>AR36-BB36</f>
        <v>0</v>
      </c>
      <c r="BD36">
        <f>(AR36-AQ36)/(AR36-BB36)</f>
        <v>0</v>
      </c>
      <c r="BE36">
        <f>(AL36-AR36)/(AL36-BB36)</f>
        <v>0</v>
      </c>
      <c r="BF36">
        <f>(AR36-AQ36)/(AR36-AK36)</f>
        <v>0</v>
      </c>
      <c r="BG36">
        <f>(AL36-AR36)/(AL36-AK36)</f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f>$B$11*CN36+$C$11*CO36+$F$11*CP36*(1-CS36)</f>
        <v>0</v>
      </c>
      <c r="BQ36">
        <f>BP36*BR36</f>
        <v>0</v>
      </c>
      <c r="BR36">
        <f>($B$11*$D$9+$C$11*$D$9+$F$11*((DC36+CU36)/MAX(DC36+CU36+DD36, 0.1)*$I$9+DD36/MAX(DC36+CU36+DD36, 0.1)*$J$9))/($B$11+$C$11+$F$11)</f>
        <v>0</v>
      </c>
      <c r="BS36">
        <f>($B$11*$K$9+$C$11*$K$9+$F$11*((DC36+CU36)/MAX(DC36+CU36+DD36, 0.1)*$P$9+DD36/MAX(DC36+CU36+DD36, 0.1)*$Q$9))/($B$11+$C$11+$F$11)</f>
        <v>0</v>
      </c>
      <c r="BT36">
        <v>6</v>
      </c>
      <c r="BU36">
        <v>0.5</v>
      </c>
      <c r="BV36" t="s">
        <v>298</v>
      </c>
      <c r="BW36">
        <v>2</v>
      </c>
      <c r="BX36">
        <v>1620331810.5</v>
      </c>
      <c r="BY36">
        <v>398.779774193548</v>
      </c>
      <c r="BZ36">
        <v>420.092903225806</v>
      </c>
      <c r="CA36">
        <v>18.0457483870968</v>
      </c>
      <c r="CB36">
        <v>12.8979290322581</v>
      </c>
      <c r="CC36">
        <v>396.250774193548</v>
      </c>
      <c r="CD36">
        <v>18.0477483870968</v>
      </c>
      <c r="CE36">
        <v>599.959709677419</v>
      </c>
      <c r="CF36">
        <v>100.153</v>
      </c>
      <c r="CG36">
        <v>0.0955272161290322</v>
      </c>
      <c r="CH36">
        <v>26.5518419354839</v>
      </c>
      <c r="CI36">
        <v>25.4883387096774</v>
      </c>
      <c r="CJ36">
        <v>999.9</v>
      </c>
      <c r="CK36">
        <v>0</v>
      </c>
      <c r="CL36">
        <v>0</v>
      </c>
      <c r="CM36">
        <v>9990.14</v>
      </c>
      <c r="CN36">
        <v>0</v>
      </c>
      <c r="CO36">
        <v>0.221023</v>
      </c>
      <c r="CP36">
        <v>883.002612903226</v>
      </c>
      <c r="CQ36">
        <v>0.95499464516129</v>
      </c>
      <c r="CR36">
        <v>0.0450055838709678</v>
      </c>
      <c r="CS36">
        <v>0</v>
      </c>
      <c r="CT36">
        <v>1212.79741935484</v>
      </c>
      <c r="CU36">
        <v>4.99999</v>
      </c>
      <c r="CV36">
        <v>10783.4806451613</v>
      </c>
      <c r="CW36">
        <v>7633.15451612903</v>
      </c>
      <c r="CX36">
        <v>40.421</v>
      </c>
      <c r="CY36">
        <v>43.191064516129</v>
      </c>
      <c r="CZ36">
        <v>42</v>
      </c>
      <c r="DA36">
        <v>42.625</v>
      </c>
      <c r="DB36">
        <v>42.9756129032258</v>
      </c>
      <c r="DC36">
        <v>838.488387096774</v>
      </c>
      <c r="DD36">
        <v>39.5116129032258</v>
      </c>
      <c r="DE36">
        <v>0</v>
      </c>
      <c r="DF36">
        <v>1620331819.2</v>
      </c>
      <c r="DG36">
        <v>0</v>
      </c>
      <c r="DH36">
        <v>1212.8244</v>
      </c>
      <c r="DI36">
        <v>4.05769229577253</v>
      </c>
      <c r="DJ36">
        <v>28.938461679697</v>
      </c>
      <c r="DK36">
        <v>10783.736</v>
      </c>
      <c r="DL36">
        <v>15</v>
      </c>
      <c r="DM36">
        <v>1620331850.5</v>
      </c>
      <c r="DN36" t="s">
        <v>359</v>
      </c>
      <c r="DO36">
        <v>1620331844</v>
      </c>
      <c r="DP36">
        <v>1620331850.5</v>
      </c>
      <c r="DQ36">
        <v>31</v>
      </c>
      <c r="DR36">
        <v>0.008</v>
      </c>
      <c r="DS36">
        <v>-0.003</v>
      </c>
      <c r="DT36">
        <v>2.529</v>
      </c>
      <c r="DU36">
        <v>-0.002</v>
      </c>
      <c r="DV36">
        <v>420</v>
      </c>
      <c r="DW36">
        <v>13</v>
      </c>
      <c r="DX36">
        <v>0.1</v>
      </c>
      <c r="DY36">
        <v>0.02</v>
      </c>
      <c r="DZ36">
        <v>-21.313955</v>
      </c>
      <c r="EA36">
        <v>0.29951819887438</v>
      </c>
      <c r="EB36">
        <v>0.197598294463793</v>
      </c>
      <c r="EC36">
        <v>1</v>
      </c>
      <c r="ED36">
        <v>1212.69714285714</v>
      </c>
      <c r="EE36">
        <v>3.0796086105688</v>
      </c>
      <c r="EF36">
        <v>0.369506013317154</v>
      </c>
      <c r="EG36">
        <v>1</v>
      </c>
      <c r="EH36">
        <v>5.02116525</v>
      </c>
      <c r="EI36">
        <v>2.23125782363977</v>
      </c>
      <c r="EJ36">
        <v>0.258862970729569</v>
      </c>
      <c r="EK36">
        <v>0</v>
      </c>
      <c r="EL36">
        <v>2</v>
      </c>
      <c r="EM36">
        <v>3</v>
      </c>
      <c r="EN36" t="s">
        <v>300</v>
      </c>
      <c r="EO36">
        <v>100</v>
      </c>
      <c r="EP36">
        <v>100</v>
      </c>
      <c r="EQ36">
        <v>2.529</v>
      </c>
      <c r="ER36">
        <v>-0.002</v>
      </c>
      <c r="ES36">
        <v>2.52115000000003</v>
      </c>
      <c r="ET36">
        <v>0</v>
      </c>
      <c r="EU36">
        <v>0</v>
      </c>
      <c r="EV36">
        <v>0</v>
      </c>
      <c r="EW36">
        <v>0.00124499999999905</v>
      </c>
      <c r="EX36">
        <v>0</v>
      </c>
      <c r="EY36">
        <v>0</v>
      </c>
      <c r="EZ36">
        <v>0</v>
      </c>
      <c r="FA36">
        <v>-1</v>
      </c>
      <c r="FB36">
        <v>-1</v>
      </c>
      <c r="FC36">
        <v>-1</v>
      </c>
      <c r="FD36">
        <v>-1</v>
      </c>
      <c r="FE36">
        <v>0.6</v>
      </c>
      <c r="FF36">
        <v>0.4</v>
      </c>
      <c r="FG36">
        <v>2</v>
      </c>
      <c r="FH36">
        <v>632.911</v>
      </c>
      <c r="FI36">
        <v>369.167</v>
      </c>
      <c r="FJ36">
        <v>24.9999</v>
      </c>
      <c r="FK36">
        <v>26.0042</v>
      </c>
      <c r="FL36">
        <v>30</v>
      </c>
      <c r="FM36">
        <v>25.9924</v>
      </c>
      <c r="FN36">
        <v>26.0096</v>
      </c>
      <c r="FO36">
        <v>20.7061</v>
      </c>
      <c r="FP36">
        <v>38.6802</v>
      </c>
      <c r="FQ36">
        <v>47.1613</v>
      </c>
      <c r="FR36">
        <v>25</v>
      </c>
      <c r="FS36">
        <v>420</v>
      </c>
      <c r="FT36">
        <v>12.604</v>
      </c>
      <c r="FU36">
        <v>101.402</v>
      </c>
      <c r="FV36">
        <v>102.213</v>
      </c>
    </row>
    <row r="37" spans="1:178">
      <c r="A37">
        <v>21</v>
      </c>
      <c r="B37">
        <v>1620331878.5</v>
      </c>
      <c r="C37">
        <v>1200.40000009537</v>
      </c>
      <c r="D37" t="s">
        <v>360</v>
      </c>
      <c r="E37" t="s">
        <v>361</v>
      </c>
      <c r="H37">
        <v>1620331870.5</v>
      </c>
      <c r="I37">
        <f>CE37*AG37*(CA37-CB37)/(100*BT37*(1000-AG37*CA37))</f>
        <v>0</v>
      </c>
      <c r="J37">
        <f>CE37*AG37*(BZ37-BY37*(1000-AG37*CB37)/(1000-AG37*CA37))/(100*BT37)</f>
        <v>0</v>
      </c>
      <c r="K37">
        <f>BY37 - IF(AG37&gt;1, J37*BT37*100.0/(AI37*CM37), 0)</f>
        <v>0</v>
      </c>
      <c r="L37">
        <f>((R37-I37/2)*K37-J37)/(R37+I37/2)</f>
        <v>0</v>
      </c>
      <c r="M37">
        <f>L37*(CF37+CG37)/1000.0</f>
        <v>0</v>
      </c>
      <c r="N37">
        <f>(BY37 - IF(AG37&gt;1, J37*BT37*100.0/(AI37*CM37), 0))*(CF37+CG37)/1000.0</f>
        <v>0</v>
      </c>
      <c r="O37">
        <f>2.0/((1/Q37-1/P37)+SIGN(Q37)*SQRT((1/Q37-1/P37)*(1/Q37-1/P37) + 4*BU37/((BU37+1)*(BU37+1))*(2*1/Q37*1/P37-1/P37*1/P37)))</f>
        <v>0</v>
      </c>
      <c r="P37">
        <f>IF(LEFT(BV37,1)&lt;&gt;"0",IF(LEFT(BV37,1)="1",3.0,BW37),$D$5+$E$5*(CM37*CF37/($K$5*1000))+$F$5*(CM37*CF37/($K$5*1000))*MAX(MIN(BT37,$J$5),$I$5)*MAX(MIN(BT37,$J$5),$I$5)+$G$5*MAX(MIN(BT37,$J$5),$I$5)*(CM37*CF37/($K$5*1000))+$H$5*(CM37*CF37/($K$5*1000))*(CM37*CF37/($K$5*1000)))</f>
        <v>0</v>
      </c>
      <c r="Q37">
        <f>I37*(1000-(1000*0.61365*exp(17.502*U37/(240.97+U37))/(CF37+CG37)+CA37)/2)/(1000*0.61365*exp(17.502*U37/(240.97+U37))/(CF37+CG37)-CA37)</f>
        <v>0</v>
      </c>
      <c r="R37">
        <f>1/((BU37+1)/(O37/1.6)+1/(P37/1.37)) + BU37/((BU37+1)/(O37/1.6) + BU37/(P37/1.37))</f>
        <v>0</v>
      </c>
      <c r="S37">
        <f>(BQ37*BS37)</f>
        <v>0</v>
      </c>
      <c r="T37">
        <f>(CH37+(S37+2*0.95*5.67E-8*(((CH37+$B$7)+273)^4-(CH37+273)^4)-44100*I37)/(1.84*29.3*P37+8*0.95*5.67E-8*(CH37+273)^3))</f>
        <v>0</v>
      </c>
      <c r="U37">
        <f>($C$7*CI37+$D$7*CJ37+$E$7*T37)</f>
        <v>0</v>
      </c>
      <c r="V37">
        <f>0.61365*exp(17.502*U37/(240.97+U37))</f>
        <v>0</v>
      </c>
      <c r="W37">
        <f>(X37/Y37*100)</f>
        <v>0</v>
      </c>
      <c r="X37">
        <f>CA37*(CF37+CG37)/1000</f>
        <v>0</v>
      </c>
      <c r="Y37">
        <f>0.61365*exp(17.502*CH37/(240.97+CH37))</f>
        <v>0</v>
      </c>
      <c r="Z37">
        <f>(V37-CA37*(CF37+CG37)/1000)</f>
        <v>0</v>
      </c>
      <c r="AA37">
        <f>(-I37*44100)</f>
        <v>0</v>
      </c>
      <c r="AB37">
        <f>2*29.3*P37*0.92*(CH37-U37)</f>
        <v>0</v>
      </c>
      <c r="AC37">
        <f>2*0.95*5.67E-8*(((CH37+$B$7)+273)^4-(U37+273)^4)</f>
        <v>0</v>
      </c>
      <c r="AD37">
        <f>S37+AC37+AA37+AB37</f>
        <v>0</v>
      </c>
      <c r="AE37">
        <v>0</v>
      </c>
      <c r="AF37">
        <v>0</v>
      </c>
      <c r="AG37">
        <f>IF(AE37*$H$13&gt;=AI37,1.0,(AI37/(AI37-AE37*$H$13)))</f>
        <v>0</v>
      </c>
      <c r="AH37">
        <f>(AG37-1)*100</f>
        <v>0</v>
      </c>
      <c r="AI37">
        <f>MAX(0,($B$13+$C$13*CM37)/(1+$D$13*CM37)*CF37/(CH37+273)*$E$13)</f>
        <v>0</v>
      </c>
      <c r="AJ37" t="s">
        <v>297</v>
      </c>
      <c r="AK37">
        <v>0</v>
      </c>
      <c r="AL37">
        <v>0</v>
      </c>
      <c r="AM37">
        <f>AL37-AK37</f>
        <v>0</v>
      </c>
      <c r="AN37">
        <f>AM37/AL37</f>
        <v>0</v>
      </c>
      <c r="AO37">
        <v>0</v>
      </c>
      <c r="AP37" t="s">
        <v>297</v>
      </c>
      <c r="AQ37">
        <v>0</v>
      </c>
      <c r="AR37">
        <v>0</v>
      </c>
      <c r="AS37">
        <f>1-AQ37/AR37</f>
        <v>0</v>
      </c>
      <c r="AT37">
        <v>0.5</v>
      </c>
      <c r="AU37">
        <f>BQ37</f>
        <v>0</v>
      </c>
      <c r="AV37">
        <f>J37</f>
        <v>0</v>
      </c>
      <c r="AW37">
        <f>AS37*AT37*AU37</f>
        <v>0</v>
      </c>
      <c r="AX37">
        <f>BC37/AR37</f>
        <v>0</v>
      </c>
      <c r="AY37">
        <f>(AV37-AO37)/AU37</f>
        <v>0</v>
      </c>
      <c r="AZ37">
        <f>(AL37-AR37)/AR37</f>
        <v>0</v>
      </c>
      <c r="BA37" t="s">
        <v>297</v>
      </c>
      <c r="BB37">
        <v>0</v>
      </c>
      <c r="BC37">
        <f>AR37-BB37</f>
        <v>0</v>
      </c>
      <c r="BD37">
        <f>(AR37-AQ37)/(AR37-BB37)</f>
        <v>0</v>
      </c>
      <c r="BE37">
        <f>(AL37-AR37)/(AL37-BB37)</f>
        <v>0</v>
      </c>
      <c r="BF37">
        <f>(AR37-AQ37)/(AR37-AK37)</f>
        <v>0</v>
      </c>
      <c r="BG37">
        <f>(AL37-AR37)/(AL37-AK37)</f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f>$B$11*CN37+$C$11*CO37+$F$11*CP37*(1-CS37)</f>
        <v>0</v>
      </c>
      <c r="BQ37">
        <f>BP37*BR37</f>
        <v>0</v>
      </c>
      <c r="BR37">
        <f>($B$11*$D$9+$C$11*$D$9+$F$11*((DC37+CU37)/MAX(DC37+CU37+DD37, 0.1)*$I$9+DD37/MAX(DC37+CU37+DD37, 0.1)*$J$9))/($B$11+$C$11+$F$11)</f>
        <v>0</v>
      </c>
      <c r="BS37">
        <f>($B$11*$K$9+$C$11*$K$9+$F$11*((DC37+CU37)/MAX(DC37+CU37+DD37, 0.1)*$P$9+DD37/MAX(DC37+CU37+DD37, 0.1)*$Q$9))/($B$11+$C$11+$F$11)</f>
        <v>0</v>
      </c>
      <c r="BT37">
        <v>6</v>
      </c>
      <c r="BU37">
        <v>0.5</v>
      </c>
      <c r="BV37" t="s">
        <v>298</v>
      </c>
      <c r="BW37">
        <v>2</v>
      </c>
      <c r="BX37">
        <v>1620331870.5</v>
      </c>
      <c r="BY37">
        <v>398.670161290323</v>
      </c>
      <c r="BZ37">
        <v>420.056580645161</v>
      </c>
      <c r="CA37">
        <v>17.983435483871</v>
      </c>
      <c r="CB37">
        <v>12.7599064516129</v>
      </c>
      <c r="CC37">
        <v>396.127161290323</v>
      </c>
      <c r="CD37">
        <v>17.985435483871</v>
      </c>
      <c r="CE37">
        <v>599.971967741935</v>
      </c>
      <c r="CF37">
        <v>100.150193548387</v>
      </c>
      <c r="CG37">
        <v>0.0956739967741935</v>
      </c>
      <c r="CH37">
        <v>26.5368806451613</v>
      </c>
      <c r="CI37">
        <v>25.4685548387097</v>
      </c>
      <c r="CJ37">
        <v>999.9</v>
      </c>
      <c r="CK37">
        <v>0</v>
      </c>
      <c r="CL37">
        <v>0</v>
      </c>
      <c r="CM37">
        <v>9998.24193548387</v>
      </c>
      <c r="CN37">
        <v>0</v>
      </c>
      <c r="CO37">
        <v>0.221023</v>
      </c>
      <c r="CP37">
        <v>883.012741935484</v>
      </c>
      <c r="CQ37">
        <v>0.954994258064516</v>
      </c>
      <c r="CR37">
        <v>0.0450059935483871</v>
      </c>
      <c r="CS37">
        <v>0</v>
      </c>
      <c r="CT37">
        <v>1215.61677419355</v>
      </c>
      <c r="CU37">
        <v>4.99999</v>
      </c>
      <c r="CV37">
        <v>10807.2419354839</v>
      </c>
      <c r="CW37">
        <v>7633.24419354839</v>
      </c>
      <c r="CX37">
        <v>40.379</v>
      </c>
      <c r="CY37">
        <v>43.183</v>
      </c>
      <c r="CZ37">
        <v>41.9573225806451</v>
      </c>
      <c r="DA37">
        <v>42.625</v>
      </c>
      <c r="DB37">
        <v>42.941064516129</v>
      </c>
      <c r="DC37">
        <v>838.497741935484</v>
      </c>
      <c r="DD37">
        <v>39.5125806451613</v>
      </c>
      <c r="DE37">
        <v>0</v>
      </c>
      <c r="DF37">
        <v>1620331879.2</v>
      </c>
      <c r="DG37">
        <v>0</v>
      </c>
      <c r="DH37">
        <v>1215.6048</v>
      </c>
      <c r="DI37">
        <v>2.83769231698649</v>
      </c>
      <c r="DJ37">
        <v>28.6000000238547</v>
      </c>
      <c r="DK37">
        <v>10807.292</v>
      </c>
      <c r="DL37">
        <v>15</v>
      </c>
      <c r="DM37">
        <v>1620331910</v>
      </c>
      <c r="DN37" t="s">
        <v>362</v>
      </c>
      <c r="DO37">
        <v>1620331897.5</v>
      </c>
      <c r="DP37">
        <v>1620331910</v>
      </c>
      <c r="DQ37">
        <v>32</v>
      </c>
      <c r="DR37">
        <v>0.014</v>
      </c>
      <c r="DS37">
        <v>-0.001</v>
      </c>
      <c r="DT37">
        <v>2.543</v>
      </c>
      <c r="DU37">
        <v>-0.002</v>
      </c>
      <c r="DV37">
        <v>420</v>
      </c>
      <c r="DW37">
        <v>13</v>
      </c>
      <c r="DX37">
        <v>0.06</v>
      </c>
      <c r="DY37">
        <v>0.02</v>
      </c>
      <c r="DZ37">
        <v>-21.4477075</v>
      </c>
      <c r="EA37">
        <v>0.742231519699885</v>
      </c>
      <c r="EB37">
        <v>0.10206431400715</v>
      </c>
      <c r="EC37">
        <v>0</v>
      </c>
      <c r="ED37">
        <v>1215.438</v>
      </c>
      <c r="EE37">
        <v>3.20125244618447</v>
      </c>
      <c r="EF37">
        <v>0.381162132731692</v>
      </c>
      <c r="EG37">
        <v>1</v>
      </c>
      <c r="EH37">
        <v>5.13098075</v>
      </c>
      <c r="EI37">
        <v>1.56740859287054</v>
      </c>
      <c r="EJ37">
        <v>0.198051589811689</v>
      </c>
      <c r="EK37">
        <v>0</v>
      </c>
      <c r="EL37">
        <v>1</v>
      </c>
      <c r="EM37">
        <v>3</v>
      </c>
      <c r="EN37" t="s">
        <v>335</v>
      </c>
      <c r="EO37">
        <v>100</v>
      </c>
      <c r="EP37">
        <v>100</v>
      </c>
      <c r="EQ37">
        <v>2.543</v>
      </c>
      <c r="ER37">
        <v>-0.002</v>
      </c>
      <c r="ES37">
        <v>2.52866666666671</v>
      </c>
      <c r="ET37">
        <v>0</v>
      </c>
      <c r="EU37">
        <v>0</v>
      </c>
      <c r="EV37">
        <v>0</v>
      </c>
      <c r="EW37">
        <v>-0.00166499999999914</v>
      </c>
      <c r="EX37">
        <v>0</v>
      </c>
      <c r="EY37">
        <v>0</v>
      </c>
      <c r="EZ37">
        <v>0</v>
      </c>
      <c r="FA37">
        <v>-1</v>
      </c>
      <c r="FB37">
        <v>-1</v>
      </c>
      <c r="FC37">
        <v>-1</v>
      </c>
      <c r="FD37">
        <v>-1</v>
      </c>
      <c r="FE37">
        <v>0.6</v>
      </c>
      <c r="FF37">
        <v>0.5</v>
      </c>
      <c r="FG37">
        <v>2</v>
      </c>
      <c r="FH37">
        <v>632.881</v>
      </c>
      <c r="FI37">
        <v>369.119</v>
      </c>
      <c r="FJ37">
        <v>24.9999</v>
      </c>
      <c r="FK37">
        <v>25.9931</v>
      </c>
      <c r="FL37">
        <v>29.9999</v>
      </c>
      <c r="FM37">
        <v>25.9782</v>
      </c>
      <c r="FN37">
        <v>25.9965</v>
      </c>
      <c r="FO37">
        <v>20.7044</v>
      </c>
      <c r="FP37">
        <v>37.8827</v>
      </c>
      <c r="FQ37">
        <v>46.4045</v>
      </c>
      <c r="FR37">
        <v>25</v>
      </c>
      <c r="FS37">
        <v>420</v>
      </c>
      <c r="FT37">
        <v>12.5875</v>
      </c>
      <c r="FU37">
        <v>101.404</v>
      </c>
      <c r="FV37">
        <v>102.215</v>
      </c>
    </row>
    <row r="38" spans="1:178">
      <c r="A38">
        <v>22</v>
      </c>
      <c r="B38">
        <v>1620331938.5</v>
      </c>
      <c r="C38">
        <v>1260.40000009537</v>
      </c>
      <c r="D38" t="s">
        <v>363</v>
      </c>
      <c r="E38" t="s">
        <v>364</v>
      </c>
      <c r="H38">
        <v>1620331930.75</v>
      </c>
      <c r="I38">
        <f>CE38*AG38*(CA38-CB38)/(100*BT38*(1000-AG38*CA38))</f>
        <v>0</v>
      </c>
      <c r="J38">
        <f>CE38*AG38*(BZ38-BY38*(1000-AG38*CB38)/(1000-AG38*CA38))/(100*BT38)</f>
        <v>0</v>
      </c>
      <c r="K38">
        <f>BY38 - IF(AG38&gt;1, J38*BT38*100.0/(AI38*CM38), 0)</f>
        <v>0</v>
      </c>
      <c r="L38">
        <f>((R38-I38/2)*K38-J38)/(R38+I38/2)</f>
        <v>0</v>
      </c>
      <c r="M38">
        <f>L38*(CF38+CG38)/1000.0</f>
        <v>0</v>
      </c>
      <c r="N38">
        <f>(BY38 - IF(AG38&gt;1, J38*BT38*100.0/(AI38*CM38), 0))*(CF38+CG38)/1000.0</f>
        <v>0</v>
      </c>
      <c r="O38">
        <f>2.0/((1/Q38-1/P38)+SIGN(Q38)*SQRT((1/Q38-1/P38)*(1/Q38-1/P38) + 4*BU38/((BU38+1)*(BU38+1))*(2*1/Q38*1/P38-1/P38*1/P38)))</f>
        <v>0</v>
      </c>
      <c r="P38">
        <f>IF(LEFT(BV38,1)&lt;&gt;"0",IF(LEFT(BV38,1)="1",3.0,BW38),$D$5+$E$5*(CM38*CF38/($K$5*1000))+$F$5*(CM38*CF38/($K$5*1000))*MAX(MIN(BT38,$J$5),$I$5)*MAX(MIN(BT38,$J$5),$I$5)+$G$5*MAX(MIN(BT38,$J$5),$I$5)*(CM38*CF38/($K$5*1000))+$H$5*(CM38*CF38/($K$5*1000))*(CM38*CF38/($K$5*1000)))</f>
        <v>0</v>
      </c>
      <c r="Q38">
        <f>I38*(1000-(1000*0.61365*exp(17.502*U38/(240.97+U38))/(CF38+CG38)+CA38)/2)/(1000*0.61365*exp(17.502*U38/(240.97+U38))/(CF38+CG38)-CA38)</f>
        <v>0</v>
      </c>
      <c r="R38">
        <f>1/((BU38+1)/(O38/1.6)+1/(P38/1.37)) + BU38/((BU38+1)/(O38/1.6) + BU38/(P38/1.37))</f>
        <v>0</v>
      </c>
      <c r="S38">
        <f>(BQ38*BS38)</f>
        <v>0</v>
      </c>
      <c r="T38">
        <f>(CH38+(S38+2*0.95*5.67E-8*(((CH38+$B$7)+273)^4-(CH38+273)^4)-44100*I38)/(1.84*29.3*P38+8*0.95*5.67E-8*(CH38+273)^3))</f>
        <v>0</v>
      </c>
      <c r="U38">
        <f>($C$7*CI38+$D$7*CJ38+$E$7*T38)</f>
        <v>0</v>
      </c>
      <c r="V38">
        <f>0.61365*exp(17.502*U38/(240.97+U38))</f>
        <v>0</v>
      </c>
      <c r="W38">
        <f>(X38/Y38*100)</f>
        <v>0</v>
      </c>
      <c r="X38">
        <f>CA38*(CF38+CG38)/1000</f>
        <v>0</v>
      </c>
      <c r="Y38">
        <f>0.61365*exp(17.502*CH38/(240.97+CH38))</f>
        <v>0</v>
      </c>
      <c r="Z38">
        <f>(V38-CA38*(CF38+CG38)/1000)</f>
        <v>0</v>
      </c>
      <c r="AA38">
        <f>(-I38*44100)</f>
        <v>0</v>
      </c>
      <c r="AB38">
        <f>2*29.3*P38*0.92*(CH38-U38)</f>
        <v>0</v>
      </c>
      <c r="AC38">
        <f>2*0.95*5.67E-8*(((CH38+$B$7)+273)^4-(U38+273)^4)</f>
        <v>0</v>
      </c>
      <c r="AD38">
        <f>S38+AC38+AA38+AB38</f>
        <v>0</v>
      </c>
      <c r="AE38">
        <v>0</v>
      </c>
      <c r="AF38">
        <v>0</v>
      </c>
      <c r="AG38">
        <f>IF(AE38*$H$13&gt;=AI38,1.0,(AI38/(AI38-AE38*$H$13)))</f>
        <v>0</v>
      </c>
      <c r="AH38">
        <f>(AG38-1)*100</f>
        <v>0</v>
      </c>
      <c r="AI38">
        <f>MAX(0,($B$13+$C$13*CM38)/(1+$D$13*CM38)*CF38/(CH38+273)*$E$13)</f>
        <v>0</v>
      </c>
      <c r="AJ38" t="s">
        <v>297</v>
      </c>
      <c r="AK38">
        <v>0</v>
      </c>
      <c r="AL38">
        <v>0</v>
      </c>
      <c r="AM38">
        <f>AL38-AK38</f>
        <v>0</v>
      </c>
      <c r="AN38">
        <f>AM38/AL38</f>
        <v>0</v>
      </c>
      <c r="AO38">
        <v>0</v>
      </c>
      <c r="AP38" t="s">
        <v>297</v>
      </c>
      <c r="AQ38">
        <v>0</v>
      </c>
      <c r="AR38">
        <v>0</v>
      </c>
      <c r="AS38">
        <f>1-AQ38/AR38</f>
        <v>0</v>
      </c>
      <c r="AT38">
        <v>0.5</v>
      </c>
      <c r="AU38">
        <f>BQ38</f>
        <v>0</v>
      </c>
      <c r="AV38">
        <f>J38</f>
        <v>0</v>
      </c>
      <c r="AW38">
        <f>AS38*AT38*AU38</f>
        <v>0</v>
      </c>
      <c r="AX38">
        <f>BC38/AR38</f>
        <v>0</v>
      </c>
      <c r="AY38">
        <f>(AV38-AO38)/AU38</f>
        <v>0</v>
      </c>
      <c r="AZ38">
        <f>(AL38-AR38)/AR38</f>
        <v>0</v>
      </c>
      <c r="BA38" t="s">
        <v>297</v>
      </c>
      <c r="BB38">
        <v>0</v>
      </c>
      <c r="BC38">
        <f>AR38-BB38</f>
        <v>0</v>
      </c>
      <c r="BD38">
        <f>(AR38-AQ38)/(AR38-BB38)</f>
        <v>0</v>
      </c>
      <c r="BE38">
        <f>(AL38-AR38)/(AL38-BB38)</f>
        <v>0</v>
      </c>
      <c r="BF38">
        <f>(AR38-AQ38)/(AR38-AK38)</f>
        <v>0</v>
      </c>
      <c r="BG38">
        <f>(AL38-AR38)/(AL38-AK38)</f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f>$B$11*CN38+$C$11*CO38+$F$11*CP38*(1-CS38)</f>
        <v>0</v>
      </c>
      <c r="BQ38">
        <f>BP38*BR38</f>
        <v>0</v>
      </c>
      <c r="BR38">
        <f>($B$11*$D$9+$C$11*$D$9+$F$11*((DC38+CU38)/MAX(DC38+CU38+DD38, 0.1)*$I$9+DD38/MAX(DC38+CU38+DD38, 0.1)*$J$9))/($B$11+$C$11+$F$11)</f>
        <v>0</v>
      </c>
      <c r="BS38">
        <f>($B$11*$K$9+$C$11*$K$9+$F$11*((DC38+CU38)/MAX(DC38+CU38+DD38, 0.1)*$P$9+DD38/MAX(DC38+CU38+DD38, 0.1)*$Q$9))/($B$11+$C$11+$F$11)</f>
        <v>0</v>
      </c>
      <c r="BT38">
        <v>6</v>
      </c>
      <c r="BU38">
        <v>0.5</v>
      </c>
      <c r="BV38" t="s">
        <v>298</v>
      </c>
      <c r="BW38">
        <v>2</v>
      </c>
      <c r="BX38">
        <v>1620331930.75</v>
      </c>
      <c r="BY38">
        <v>398.624266666667</v>
      </c>
      <c r="BZ38">
        <v>420.0428</v>
      </c>
      <c r="CA38">
        <v>17.9284133333333</v>
      </c>
      <c r="CB38">
        <v>12.5998666666667</v>
      </c>
      <c r="CC38">
        <v>396.097266666667</v>
      </c>
      <c r="CD38">
        <v>17.9294133333333</v>
      </c>
      <c r="CE38">
        <v>599.972033333333</v>
      </c>
      <c r="CF38">
        <v>100.147833333333</v>
      </c>
      <c r="CG38">
        <v>0.0959989166666666</v>
      </c>
      <c r="CH38">
        <v>26.53262</v>
      </c>
      <c r="CI38">
        <v>25.4572466666667</v>
      </c>
      <c r="CJ38">
        <v>999.9</v>
      </c>
      <c r="CK38">
        <v>0</v>
      </c>
      <c r="CL38">
        <v>0</v>
      </c>
      <c r="CM38">
        <v>10006.9943333333</v>
      </c>
      <c r="CN38">
        <v>0</v>
      </c>
      <c r="CO38">
        <v>0.221023</v>
      </c>
      <c r="CP38">
        <v>882.986666666667</v>
      </c>
      <c r="CQ38">
        <v>0.9549928</v>
      </c>
      <c r="CR38">
        <v>0.0450075366666667</v>
      </c>
      <c r="CS38">
        <v>0</v>
      </c>
      <c r="CT38">
        <v>1218.12433333333</v>
      </c>
      <c r="CU38">
        <v>4.99999</v>
      </c>
      <c r="CV38">
        <v>10827.9</v>
      </c>
      <c r="CW38">
        <v>7633.013</v>
      </c>
      <c r="CX38">
        <v>40.375</v>
      </c>
      <c r="CY38">
        <v>43.1332666666667</v>
      </c>
      <c r="CZ38">
        <v>41.937</v>
      </c>
      <c r="DA38">
        <v>42.5956</v>
      </c>
      <c r="DB38">
        <v>42.937</v>
      </c>
      <c r="DC38">
        <v>838.471666666667</v>
      </c>
      <c r="DD38">
        <v>39.5136666666667</v>
      </c>
      <c r="DE38">
        <v>0</v>
      </c>
      <c r="DF38">
        <v>1620331939.2</v>
      </c>
      <c r="DG38">
        <v>0</v>
      </c>
      <c r="DH38">
        <v>1218.1368</v>
      </c>
      <c r="DI38">
        <v>2.32000000843436</v>
      </c>
      <c r="DJ38">
        <v>21.5846153742203</v>
      </c>
      <c r="DK38">
        <v>10828.276</v>
      </c>
      <c r="DL38">
        <v>15</v>
      </c>
      <c r="DM38">
        <v>1620331977.5</v>
      </c>
      <c r="DN38" t="s">
        <v>365</v>
      </c>
      <c r="DO38">
        <v>1620331968.5</v>
      </c>
      <c r="DP38">
        <v>1620331977.5</v>
      </c>
      <c r="DQ38">
        <v>33</v>
      </c>
      <c r="DR38">
        <v>-0.016</v>
      </c>
      <c r="DS38">
        <v>0.001</v>
      </c>
      <c r="DT38">
        <v>2.527</v>
      </c>
      <c r="DU38">
        <v>-0.001</v>
      </c>
      <c r="DV38">
        <v>420</v>
      </c>
      <c r="DW38">
        <v>12</v>
      </c>
      <c r="DX38">
        <v>0.09</v>
      </c>
      <c r="DY38">
        <v>0.01</v>
      </c>
      <c r="DZ38">
        <v>-21.489355</v>
      </c>
      <c r="EA38">
        <v>1.13703939962481</v>
      </c>
      <c r="EB38">
        <v>0.171090540284962</v>
      </c>
      <c r="EC38">
        <v>0</v>
      </c>
      <c r="ED38">
        <v>1217.964</v>
      </c>
      <c r="EE38">
        <v>3.03193737769022</v>
      </c>
      <c r="EF38">
        <v>0.370745966166284</v>
      </c>
      <c r="EG38">
        <v>1</v>
      </c>
      <c r="EH38">
        <v>5.24389275</v>
      </c>
      <c r="EI38">
        <v>1.26012844277673</v>
      </c>
      <c r="EJ38">
        <v>0.174457714475278</v>
      </c>
      <c r="EK38">
        <v>0</v>
      </c>
      <c r="EL38">
        <v>1</v>
      </c>
      <c r="EM38">
        <v>3</v>
      </c>
      <c r="EN38" t="s">
        <v>335</v>
      </c>
      <c r="EO38">
        <v>100</v>
      </c>
      <c r="EP38">
        <v>100</v>
      </c>
      <c r="EQ38">
        <v>2.527</v>
      </c>
      <c r="ER38">
        <v>-0.001</v>
      </c>
      <c r="ES38">
        <v>2.54284999999999</v>
      </c>
      <c r="ET38">
        <v>0</v>
      </c>
      <c r="EU38">
        <v>0</v>
      </c>
      <c r="EV38">
        <v>0</v>
      </c>
      <c r="EW38">
        <v>-0.0022380952380967</v>
      </c>
      <c r="EX38">
        <v>0</v>
      </c>
      <c r="EY38">
        <v>0</v>
      </c>
      <c r="EZ38">
        <v>0</v>
      </c>
      <c r="FA38">
        <v>-1</v>
      </c>
      <c r="FB38">
        <v>-1</v>
      </c>
      <c r="FC38">
        <v>-1</v>
      </c>
      <c r="FD38">
        <v>-1</v>
      </c>
      <c r="FE38">
        <v>0.7</v>
      </c>
      <c r="FF38">
        <v>0.5</v>
      </c>
      <c r="FG38">
        <v>2</v>
      </c>
      <c r="FH38">
        <v>633.088</v>
      </c>
      <c r="FI38">
        <v>368.833</v>
      </c>
      <c r="FJ38">
        <v>24.9999</v>
      </c>
      <c r="FK38">
        <v>25.9823</v>
      </c>
      <c r="FL38">
        <v>30.0001</v>
      </c>
      <c r="FM38">
        <v>25.9651</v>
      </c>
      <c r="FN38">
        <v>25.9834</v>
      </c>
      <c r="FO38">
        <v>20.7022</v>
      </c>
      <c r="FP38">
        <v>37.9395</v>
      </c>
      <c r="FQ38">
        <v>45.5802</v>
      </c>
      <c r="FR38">
        <v>25</v>
      </c>
      <c r="FS38">
        <v>420</v>
      </c>
      <c r="FT38">
        <v>12.4341</v>
      </c>
      <c r="FU38">
        <v>101.404</v>
      </c>
      <c r="FV38">
        <v>102.217</v>
      </c>
    </row>
    <row r="39" spans="1:178">
      <c r="A39">
        <v>23</v>
      </c>
      <c r="B39">
        <v>1620331998.5</v>
      </c>
      <c r="C39">
        <v>1320.40000009537</v>
      </c>
      <c r="D39" t="s">
        <v>366</v>
      </c>
      <c r="E39" t="s">
        <v>367</v>
      </c>
      <c r="H39">
        <v>1620331990.5</v>
      </c>
      <c r="I39">
        <f>CE39*AG39*(CA39-CB39)/(100*BT39*(1000-AG39*CA39))</f>
        <v>0</v>
      </c>
      <c r="J39">
        <f>CE39*AG39*(BZ39-BY39*(1000-AG39*CB39)/(1000-AG39*CA39))/(100*BT39)</f>
        <v>0</v>
      </c>
      <c r="K39">
        <f>BY39 - IF(AG39&gt;1, J39*BT39*100.0/(AI39*CM39), 0)</f>
        <v>0</v>
      </c>
      <c r="L39">
        <f>((R39-I39/2)*K39-J39)/(R39+I39/2)</f>
        <v>0</v>
      </c>
      <c r="M39">
        <f>L39*(CF39+CG39)/1000.0</f>
        <v>0</v>
      </c>
      <c r="N39">
        <f>(BY39 - IF(AG39&gt;1, J39*BT39*100.0/(AI39*CM39), 0))*(CF39+CG39)/1000.0</f>
        <v>0</v>
      </c>
      <c r="O39">
        <f>2.0/((1/Q39-1/P39)+SIGN(Q39)*SQRT((1/Q39-1/P39)*(1/Q39-1/P39) + 4*BU39/((BU39+1)*(BU39+1))*(2*1/Q39*1/P39-1/P39*1/P39)))</f>
        <v>0</v>
      </c>
      <c r="P39">
        <f>IF(LEFT(BV39,1)&lt;&gt;"0",IF(LEFT(BV39,1)="1",3.0,BW39),$D$5+$E$5*(CM39*CF39/($K$5*1000))+$F$5*(CM39*CF39/($K$5*1000))*MAX(MIN(BT39,$J$5),$I$5)*MAX(MIN(BT39,$J$5),$I$5)+$G$5*MAX(MIN(BT39,$J$5),$I$5)*(CM39*CF39/($K$5*1000))+$H$5*(CM39*CF39/($K$5*1000))*(CM39*CF39/($K$5*1000)))</f>
        <v>0</v>
      </c>
      <c r="Q39">
        <f>I39*(1000-(1000*0.61365*exp(17.502*U39/(240.97+U39))/(CF39+CG39)+CA39)/2)/(1000*0.61365*exp(17.502*U39/(240.97+U39))/(CF39+CG39)-CA39)</f>
        <v>0</v>
      </c>
      <c r="R39">
        <f>1/((BU39+1)/(O39/1.6)+1/(P39/1.37)) + BU39/((BU39+1)/(O39/1.6) + BU39/(P39/1.37))</f>
        <v>0</v>
      </c>
      <c r="S39">
        <f>(BQ39*BS39)</f>
        <v>0</v>
      </c>
      <c r="T39">
        <f>(CH39+(S39+2*0.95*5.67E-8*(((CH39+$B$7)+273)^4-(CH39+273)^4)-44100*I39)/(1.84*29.3*P39+8*0.95*5.67E-8*(CH39+273)^3))</f>
        <v>0</v>
      </c>
      <c r="U39">
        <f>($C$7*CI39+$D$7*CJ39+$E$7*T39)</f>
        <v>0</v>
      </c>
      <c r="V39">
        <f>0.61365*exp(17.502*U39/(240.97+U39))</f>
        <v>0</v>
      </c>
      <c r="W39">
        <f>(X39/Y39*100)</f>
        <v>0</v>
      </c>
      <c r="X39">
        <f>CA39*(CF39+CG39)/1000</f>
        <v>0</v>
      </c>
      <c r="Y39">
        <f>0.61365*exp(17.502*CH39/(240.97+CH39))</f>
        <v>0</v>
      </c>
      <c r="Z39">
        <f>(V39-CA39*(CF39+CG39)/1000)</f>
        <v>0</v>
      </c>
      <c r="AA39">
        <f>(-I39*44100)</f>
        <v>0</v>
      </c>
      <c r="AB39">
        <f>2*29.3*P39*0.92*(CH39-U39)</f>
        <v>0</v>
      </c>
      <c r="AC39">
        <f>2*0.95*5.67E-8*(((CH39+$B$7)+273)^4-(U39+273)^4)</f>
        <v>0</v>
      </c>
      <c r="AD39">
        <f>S39+AC39+AA39+AB39</f>
        <v>0</v>
      </c>
      <c r="AE39">
        <v>0</v>
      </c>
      <c r="AF39">
        <v>0</v>
      </c>
      <c r="AG39">
        <f>IF(AE39*$H$13&gt;=AI39,1.0,(AI39/(AI39-AE39*$H$13)))</f>
        <v>0</v>
      </c>
      <c r="AH39">
        <f>(AG39-1)*100</f>
        <v>0</v>
      </c>
      <c r="AI39">
        <f>MAX(0,($B$13+$C$13*CM39)/(1+$D$13*CM39)*CF39/(CH39+273)*$E$13)</f>
        <v>0</v>
      </c>
      <c r="AJ39" t="s">
        <v>297</v>
      </c>
      <c r="AK39">
        <v>0</v>
      </c>
      <c r="AL39">
        <v>0</v>
      </c>
      <c r="AM39">
        <f>AL39-AK39</f>
        <v>0</v>
      </c>
      <c r="AN39">
        <f>AM39/AL39</f>
        <v>0</v>
      </c>
      <c r="AO39">
        <v>0</v>
      </c>
      <c r="AP39" t="s">
        <v>297</v>
      </c>
      <c r="AQ39">
        <v>0</v>
      </c>
      <c r="AR39">
        <v>0</v>
      </c>
      <c r="AS39">
        <f>1-AQ39/AR39</f>
        <v>0</v>
      </c>
      <c r="AT39">
        <v>0.5</v>
      </c>
      <c r="AU39">
        <f>BQ39</f>
        <v>0</v>
      </c>
      <c r="AV39">
        <f>J39</f>
        <v>0</v>
      </c>
      <c r="AW39">
        <f>AS39*AT39*AU39</f>
        <v>0</v>
      </c>
      <c r="AX39">
        <f>BC39/AR39</f>
        <v>0</v>
      </c>
      <c r="AY39">
        <f>(AV39-AO39)/AU39</f>
        <v>0</v>
      </c>
      <c r="AZ39">
        <f>(AL39-AR39)/AR39</f>
        <v>0</v>
      </c>
      <c r="BA39" t="s">
        <v>297</v>
      </c>
      <c r="BB39">
        <v>0</v>
      </c>
      <c r="BC39">
        <f>AR39-BB39</f>
        <v>0</v>
      </c>
      <c r="BD39">
        <f>(AR39-AQ39)/(AR39-BB39)</f>
        <v>0</v>
      </c>
      <c r="BE39">
        <f>(AL39-AR39)/(AL39-BB39)</f>
        <v>0</v>
      </c>
      <c r="BF39">
        <f>(AR39-AQ39)/(AR39-AK39)</f>
        <v>0</v>
      </c>
      <c r="BG39">
        <f>(AL39-AR39)/(AL39-AK39)</f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f>$B$11*CN39+$C$11*CO39+$F$11*CP39*(1-CS39)</f>
        <v>0</v>
      </c>
      <c r="BQ39">
        <f>BP39*BR39</f>
        <v>0</v>
      </c>
      <c r="BR39">
        <f>($B$11*$D$9+$C$11*$D$9+$F$11*((DC39+CU39)/MAX(DC39+CU39+DD39, 0.1)*$I$9+DD39/MAX(DC39+CU39+DD39, 0.1)*$J$9))/($B$11+$C$11+$F$11)</f>
        <v>0</v>
      </c>
      <c r="BS39">
        <f>($B$11*$K$9+$C$11*$K$9+$F$11*((DC39+CU39)/MAX(DC39+CU39+DD39, 0.1)*$P$9+DD39/MAX(DC39+CU39+DD39, 0.1)*$Q$9))/($B$11+$C$11+$F$11)</f>
        <v>0</v>
      </c>
      <c r="BT39">
        <v>6</v>
      </c>
      <c r="BU39">
        <v>0.5</v>
      </c>
      <c r="BV39" t="s">
        <v>298</v>
      </c>
      <c r="BW39">
        <v>2</v>
      </c>
      <c r="BX39">
        <v>1620331990.5</v>
      </c>
      <c r="BY39">
        <v>398.564580645161</v>
      </c>
      <c r="BZ39">
        <v>420.033612903226</v>
      </c>
      <c r="CA39">
        <v>17.9557580645161</v>
      </c>
      <c r="CB39">
        <v>12.8495806451613</v>
      </c>
      <c r="CC39">
        <v>396.030580645161</v>
      </c>
      <c r="CD39">
        <v>17.9587580645161</v>
      </c>
      <c r="CE39">
        <v>599.988225806452</v>
      </c>
      <c r="CF39">
        <v>100.150677419355</v>
      </c>
      <c r="CG39">
        <v>0.0937891258064516</v>
      </c>
      <c r="CH39">
        <v>26.5222612903226</v>
      </c>
      <c r="CI39">
        <v>25.4435322580645</v>
      </c>
      <c r="CJ39">
        <v>999.9</v>
      </c>
      <c r="CK39">
        <v>0</v>
      </c>
      <c r="CL39">
        <v>0</v>
      </c>
      <c r="CM39">
        <v>10008.3680645161</v>
      </c>
      <c r="CN39">
        <v>0</v>
      </c>
      <c r="CO39">
        <v>0.221023</v>
      </c>
      <c r="CP39">
        <v>883.016935483871</v>
      </c>
      <c r="CQ39">
        <v>0.954992709677419</v>
      </c>
      <c r="CR39">
        <v>0.0450076322580645</v>
      </c>
      <c r="CS39">
        <v>0</v>
      </c>
      <c r="CT39">
        <v>1220.58225806452</v>
      </c>
      <c r="CU39">
        <v>4.99999</v>
      </c>
      <c r="CV39">
        <v>10849.5838709677</v>
      </c>
      <c r="CW39">
        <v>7633.27451612903</v>
      </c>
      <c r="CX39">
        <v>40.3526451612903</v>
      </c>
      <c r="CY39">
        <v>43.125</v>
      </c>
      <c r="CZ39">
        <v>41.919</v>
      </c>
      <c r="DA39">
        <v>42.562</v>
      </c>
      <c r="DB39">
        <v>42.883</v>
      </c>
      <c r="DC39">
        <v>838.5</v>
      </c>
      <c r="DD39">
        <v>39.5212903225806</v>
      </c>
      <c r="DE39">
        <v>0</v>
      </c>
      <c r="DF39">
        <v>1620331999.2</v>
      </c>
      <c r="DG39">
        <v>0</v>
      </c>
      <c r="DH39">
        <v>1220.6116</v>
      </c>
      <c r="DI39">
        <v>3.19615385379579</v>
      </c>
      <c r="DJ39">
        <v>31.6846154164261</v>
      </c>
      <c r="DK39">
        <v>10849.988</v>
      </c>
      <c r="DL39">
        <v>15</v>
      </c>
      <c r="DM39">
        <v>1620332030</v>
      </c>
      <c r="DN39" t="s">
        <v>368</v>
      </c>
      <c r="DO39">
        <v>1620332027.5</v>
      </c>
      <c r="DP39">
        <v>1620332030</v>
      </c>
      <c r="DQ39">
        <v>34</v>
      </c>
      <c r="DR39">
        <v>0.007</v>
      </c>
      <c r="DS39">
        <v>-0.002</v>
      </c>
      <c r="DT39">
        <v>2.534</v>
      </c>
      <c r="DU39">
        <v>-0.003</v>
      </c>
      <c r="DV39">
        <v>420</v>
      </c>
      <c r="DW39">
        <v>12</v>
      </c>
      <c r="DX39">
        <v>0.06</v>
      </c>
      <c r="DY39">
        <v>0.02</v>
      </c>
      <c r="DZ39">
        <v>-18.18712507025</v>
      </c>
      <c r="EA39">
        <v>-49.6570283980863</v>
      </c>
      <c r="EB39">
        <v>6.71096724505937</v>
      </c>
      <c r="EC39">
        <v>0</v>
      </c>
      <c r="ED39">
        <v>1220.55114285714</v>
      </c>
      <c r="EE39">
        <v>1.89863013698566</v>
      </c>
      <c r="EF39">
        <v>0.32925692467886</v>
      </c>
      <c r="EG39">
        <v>1</v>
      </c>
      <c r="EH39">
        <v>4.328988324025</v>
      </c>
      <c r="EI39">
        <v>13.5030753985103</v>
      </c>
      <c r="EJ39">
        <v>1.61295679616093</v>
      </c>
      <c r="EK39">
        <v>0</v>
      </c>
      <c r="EL39">
        <v>1</v>
      </c>
      <c r="EM39">
        <v>3</v>
      </c>
      <c r="EN39" t="s">
        <v>335</v>
      </c>
      <c r="EO39">
        <v>100</v>
      </c>
      <c r="EP39">
        <v>100</v>
      </c>
      <c r="EQ39">
        <v>2.534</v>
      </c>
      <c r="ER39">
        <v>-0.003</v>
      </c>
      <c r="ES39">
        <v>2.52704999999997</v>
      </c>
      <c r="ET39">
        <v>0</v>
      </c>
      <c r="EU39">
        <v>0</v>
      </c>
      <c r="EV39">
        <v>0</v>
      </c>
      <c r="EW39">
        <v>-0.00122000000000178</v>
      </c>
      <c r="EX39">
        <v>0</v>
      </c>
      <c r="EY39">
        <v>0</v>
      </c>
      <c r="EZ39">
        <v>0</v>
      </c>
      <c r="FA39">
        <v>-1</v>
      </c>
      <c r="FB39">
        <v>-1</v>
      </c>
      <c r="FC39">
        <v>-1</v>
      </c>
      <c r="FD39">
        <v>-1</v>
      </c>
      <c r="FE39">
        <v>0.5</v>
      </c>
      <c r="FF39">
        <v>0.3</v>
      </c>
      <c r="FG39">
        <v>2</v>
      </c>
      <c r="FH39">
        <v>632.316</v>
      </c>
      <c r="FI39">
        <v>368.679</v>
      </c>
      <c r="FJ39">
        <v>25</v>
      </c>
      <c r="FK39">
        <v>25.9713</v>
      </c>
      <c r="FL39">
        <v>29.9999</v>
      </c>
      <c r="FM39">
        <v>25.9552</v>
      </c>
      <c r="FN39">
        <v>25.9703</v>
      </c>
      <c r="FO39">
        <v>20.7044</v>
      </c>
      <c r="FP39">
        <v>37.6258</v>
      </c>
      <c r="FQ39">
        <v>45.1059</v>
      </c>
      <c r="FR39">
        <v>25</v>
      </c>
      <c r="FS39">
        <v>420</v>
      </c>
      <c r="FT39">
        <v>12.4039</v>
      </c>
      <c r="FU39">
        <v>101.405</v>
      </c>
      <c r="FV39">
        <v>102.218</v>
      </c>
    </row>
    <row r="40" spans="1:178">
      <c r="A40">
        <v>24</v>
      </c>
      <c r="B40">
        <v>1620332058.5</v>
      </c>
      <c r="C40">
        <v>1380.40000009537</v>
      </c>
      <c r="D40" t="s">
        <v>369</v>
      </c>
      <c r="E40" t="s">
        <v>370</v>
      </c>
      <c r="H40">
        <v>1620332050.75</v>
      </c>
      <c r="I40">
        <f>CE40*AG40*(CA40-CB40)/(100*BT40*(1000-AG40*CA40))</f>
        <v>0</v>
      </c>
      <c r="J40">
        <f>CE40*AG40*(BZ40-BY40*(1000-AG40*CB40)/(1000-AG40*CA40))/(100*BT40)</f>
        <v>0</v>
      </c>
      <c r="K40">
        <f>BY40 - IF(AG40&gt;1, J40*BT40*100.0/(AI40*CM40), 0)</f>
        <v>0</v>
      </c>
      <c r="L40">
        <f>((R40-I40/2)*K40-J40)/(R40+I40/2)</f>
        <v>0</v>
      </c>
      <c r="M40">
        <f>L40*(CF40+CG40)/1000.0</f>
        <v>0</v>
      </c>
      <c r="N40">
        <f>(BY40 - IF(AG40&gt;1, J40*BT40*100.0/(AI40*CM40), 0))*(CF40+CG40)/1000.0</f>
        <v>0</v>
      </c>
      <c r="O40">
        <f>2.0/((1/Q40-1/P40)+SIGN(Q40)*SQRT((1/Q40-1/P40)*(1/Q40-1/P40) + 4*BU40/((BU40+1)*(BU40+1))*(2*1/Q40*1/P40-1/P40*1/P40)))</f>
        <v>0</v>
      </c>
      <c r="P40">
        <f>IF(LEFT(BV40,1)&lt;&gt;"0",IF(LEFT(BV40,1)="1",3.0,BW40),$D$5+$E$5*(CM40*CF40/($K$5*1000))+$F$5*(CM40*CF40/($K$5*1000))*MAX(MIN(BT40,$J$5),$I$5)*MAX(MIN(BT40,$J$5),$I$5)+$G$5*MAX(MIN(BT40,$J$5),$I$5)*(CM40*CF40/($K$5*1000))+$H$5*(CM40*CF40/($K$5*1000))*(CM40*CF40/($K$5*1000)))</f>
        <v>0</v>
      </c>
      <c r="Q40">
        <f>I40*(1000-(1000*0.61365*exp(17.502*U40/(240.97+U40))/(CF40+CG40)+CA40)/2)/(1000*0.61365*exp(17.502*U40/(240.97+U40))/(CF40+CG40)-CA40)</f>
        <v>0</v>
      </c>
      <c r="R40">
        <f>1/((BU40+1)/(O40/1.6)+1/(P40/1.37)) + BU40/((BU40+1)/(O40/1.6) + BU40/(P40/1.37))</f>
        <v>0</v>
      </c>
      <c r="S40">
        <f>(BQ40*BS40)</f>
        <v>0</v>
      </c>
      <c r="T40">
        <f>(CH40+(S40+2*0.95*5.67E-8*(((CH40+$B$7)+273)^4-(CH40+273)^4)-44100*I40)/(1.84*29.3*P40+8*0.95*5.67E-8*(CH40+273)^3))</f>
        <v>0</v>
      </c>
      <c r="U40">
        <f>($C$7*CI40+$D$7*CJ40+$E$7*T40)</f>
        <v>0</v>
      </c>
      <c r="V40">
        <f>0.61365*exp(17.502*U40/(240.97+U40))</f>
        <v>0</v>
      </c>
      <c r="W40">
        <f>(X40/Y40*100)</f>
        <v>0</v>
      </c>
      <c r="X40">
        <f>CA40*(CF40+CG40)/1000</f>
        <v>0</v>
      </c>
      <c r="Y40">
        <f>0.61365*exp(17.502*CH40/(240.97+CH40))</f>
        <v>0</v>
      </c>
      <c r="Z40">
        <f>(V40-CA40*(CF40+CG40)/1000)</f>
        <v>0</v>
      </c>
      <c r="AA40">
        <f>(-I40*44100)</f>
        <v>0</v>
      </c>
      <c r="AB40">
        <f>2*29.3*P40*0.92*(CH40-U40)</f>
        <v>0</v>
      </c>
      <c r="AC40">
        <f>2*0.95*5.67E-8*(((CH40+$B$7)+273)^4-(U40+273)^4)</f>
        <v>0</v>
      </c>
      <c r="AD40">
        <f>S40+AC40+AA40+AB40</f>
        <v>0</v>
      </c>
      <c r="AE40">
        <v>0</v>
      </c>
      <c r="AF40">
        <v>0</v>
      </c>
      <c r="AG40">
        <f>IF(AE40*$H$13&gt;=AI40,1.0,(AI40/(AI40-AE40*$H$13)))</f>
        <v>0</v>
      </c>
      <c r="AH40">
        <f>(AG40-1)*100</f>
        <v>0</v>
      </c>
      <c r="AI40">
        <f>MAX(0,($B$13+$C$13*CM40)/(1+$D$13*CM40)*CF40/(CH40+273)*$E$13)</f>
        <v>0</v>
      </c>
      <c r="AJ40" t="s">
        <v>297</v>
      </c>
      <c r="AK40">
        <v>0</v>
      </c>
      <c r="AL40">
        <v>0</v>
      </c>
      <c r="AM40">
        <f>AL40-AK40</f>
        <v>0</v>
      </c>
      <c r="AN40">
        <f>AM40/AL40</f>
        <v>0</v>
      </c>
      <c r="AO40">
        <v>0</v>
      </c>
      <c r="AP40" t="s">
        <v>297</v>
      </c>
      <c r="AQ40">
        <v>0</v>
      </c>
      <c r="AR40">
        <v>0</v>
      </c>
      <c r="AS40">
        <f>1-AQ40/AR40</f>
        <v>0</v>
      </c>
      <c r="AT40">
        <v>0.5</v>
      </c>
      <c r="AU40">
        <f>BQ40</f>
        <v>0</v>
      </c>
      <c r="AV40">
        <f>J40</f>
        <v>0</v>
      </c>
      <c r="AW40">
        <f>AS40*AT40*AU40</f>
        <v>0</v>
      </c>
      <c r="AX40">
        <f>BC40/AR40</f>
        <v>0</v>
      </c>
      <c r="AY40">
        <f>(AV40-AO40)/AU40</f>
        <v>0</v>
      </c>
      <c r="AZ40">
        <f>(AL40-AR40)/AR40</f>
        <v>0</v>
      </c>
      <c r="BA40" t="s">
        <v>297</v>
      </c>
      <c r="BB40">
        <v>0</v>
      </c>
      <c r="BC40">
        <f>AR40-BB40</f>
        <v>0</v>
      </c>
      <c r="BD40">
        <f>(AR40-AQ40)/(AR40-BB40)</f>
        <v>0</v>
      </c>
      <c r="BE40">
        <f>(AL40-AR40)/(AL40-BB40)</f>
        <v>0</v>
      </c>
      <c r="BF40">
        <f>(AR40-AQ40)/(AR40-AK40)</f>
        <v>0</v>
      </c>
      <c r="BG40">
        <f>(AL40-AR40)/(AL40-AK40)</f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f>$B$11*CN40+$C$11*CO40+$F$11*CP40*(1-CS40)</f>
        <v>0</v>
      </c>
      <c r="BQ40">
        <f>BP40*BR40</f>
        <v>0</v>
      </c>
      <c r="BR40">
        <f>($B$11*$D$9+$C$11*$D$9+$F$11*((DC40+CU40)/MAX(DC40+CU40+DD40, 0.1)*$I$9+DD40/MAX(DC40+CU40+DD40, 0.1)*$J$9))/($B$11+$C$11+$F$11)</f>
        <v>0</v>
      </c>
      <c r="BS40">
        <f>($B$11*$K$9+$C$11*$K$9+$F$11*((DC40+CU40)/MAX(DC40+CU40+DD40, 0.1)*$P$9+DD40/MAX(DC40+CU40+DD40, 0.1)*$Q$9))/($B$11+$C$11+$F$11)</f>
        <v>0</v>
      </c>
      <c r="BT40">
        <v>6</v>
      </c>
      <c r="BU40">
        <v>0.5</v>
      </c>
      <c r="BV40" t="s">
        <v>298</v>
      </c>
      <c r="BW40">
        <v>2</v>
      </c>
      <c r="BX40">
        <v>1620332050.75</v>
      </c>
      <c r="BY40">
        <v>398.534</v>
      </c>
      <c r="BZ40">
        <v>420.039766666667</v>
      </c>
      <c r="CA40">
        <v>17.8570966666667</v>
      </c>
      <c r="CB40">
        <v>12.4179633333333</v>
      </c>
      <c r="CC40">
        <v>395.982</v>
      </c>
      <c r="CD40">
        <v>17.8630966666667</v>
      </c>
      <c r="CE40">
        <v>599.9692</v>
      </c>
      <c r="CF40">
        <v>100.1506</v>
      </c>
      <c r="CG40">
        <v>0.0954768266666667</v>
      </c>
      <c r="CH40">
        <v>26.5117766666667</v>
      </c>
      <c r="CI40">
        <v>25.42364</v>
      </c>
      <c r="CJ40">
        <v>999.9</v>
      </c>
      <c r="CK40">
        <v>0</v>
      </c>
      <c r="CL40">
        <v>0</v>
      </c>
      <c r="CM40">
        <v>10001.9173333333</v>
      </c>
      <c r="CN40">
        <v>0</v>
      </c>
      <c r="CO40">
        <v>0.221023</v>
      </c>
      <c r="CP40">
        <v>883.004666666666</v>
      </c>
      <c r="CQ40">
        <v>0.9549928</v>
      </c>
      <c r="CR40">
        <v>0.0450075366666667</v>
      </c>
      <c r="CS40">
        <v>0</v>
      </c>
      <c r="CT40">
        <v>1223.05333333333</v>
      </c>
      <c r="CU40">
        <v>4.99999</v>
      </c>
      <c r="CV40">
        <v>10869.9</v>
      </c>
      <c r="CW40">
        <v>7633.16866666667</v>
      </c>
      <c r="CX40">
        <v>40.312</v>
      </c>
      <c r="CY40">
        <v>43.125</v>
      </c>
      <c r="CZ40">
        <v>41.8915333333333</v>
      </c>
      <c r="DA40">
        <v>42.5537333333333</v>
      </c>
      <c r="DB40">
        <v>42.875</v>
      </c>
      <c r="DC40">
        <v>838.488666666667</v>
      </c>
      <c r="DD40">
        <v>39.521</v>
      </c>
      <c r="DE40">
        <v>0</v>
      </c>
      <c r="DF40">
        <v>1620332059.2</v>
      </c>
      <c r="DG40">
        <v>0</v>
      </c>
      <c r="DH40">
        <v>1223.0576</v>
      </c>
      <c r="DI40">
        <v>2.95769229974692</v>
      </c>
      <c r="DJ40">
        <v>29.5461538694147</v>
      </c>
      <c r="DK40">
        <v>10869.98</v>
      </c>
      <c r="DL40">
        <v>15</v>
      </c>
      <c r="DM40">
        <v>1620332089.5</v>
      </c>
      <c r="DN40" t="s">
        <v>371</v>
      </c>
      <c r="DO40">
        <v>1620332081.5</v>
      </c>
      <c r="DP40">
        <v>1620332089.5</v>
      </c>
      <c r="DQ40">
        <v>35</v>
      </c>
      <c r="DR40">
        <v>0.017</v>
      </c>
      <c r="DS40">
        <v>-0.003</v>
      </c>
      <c r="DT40">
        <v>2.552</v>
      </c>
      <c r="DU40">
        <v>-0.006</v>
      </c>
      <c r="DV40">
        <v>420</v>
      </c>
      <c r="DW40">
        <v>12</v>
      </c>
      <c r="DX40">
        <v>0.07</v>
      </c>
      <c r="DY40">
        <v>0.01</v>
      </c>
      <c r="DZ40">
        <v>-21.6131125</v>
      </c>
      <c r="EA40">
        <v>1.1607658536586</v>
      </c>
      <c r="EB40">
        <v>0.172442403699757</v>
      </c>
      <c r="EC40">
        <v>0</v>
      </c>
      <c r="ED40">
        <v>1222.88971428571</v>
      </c>
      <c r="EE40">
        <v>3.27264187866972</v>
      </c>
      <c r="EF40">
        <v>0.379800592147923</v>
      </c>
      <c r="EG40">
        <v>1</v>
      </c>
      <c r="EH40">
        <v>5.359092</v>
      </c>
      <c r="EI40">
        <v>1.2214750469043</v>
      </c>
      <c r="EJ40">
        <v>0.17950295793106</v>
      </c>
      <c r="EK40">
        <v>0</v>
      </c>
      <c r="EL40">
        <v>1</v>
      </c>
      <c r="EM40">
        <v>3</v>
      </c>
      <c r="EN40" t="s">
        <v>335</v>
      </c>
      <c r="EO40">
        <v>100</v>
      </c>
      <c r="EP40">
        <v>100</v>
      </c>
      <c r="EQ40">
        <v>2.552</v>
      </c>
      <c r="ER40">
        <v>-0.006</v>
      </c>
      <c r="ES40">
        <v>2.53410000000002</v>
      </c>
      <c r="ET40">
        <v>0</v>
      </c>
      <c r="EU40">
        <v>0</v>
      </c>
      <c r="EV40">
        <v>0</v>
      </c>
      <c r="EW40">
        <v>-0.00306666666666366</v>
      </c>
      <c r="EX40">
        <v>0</v>
      </c>
      <c r="EY40">
        <v>0</v>
      </c>
      <c r="EZ40">
        <v>0</v>
      </c>
      <c r="FA40">
        <v>-1</v>
      </c>
      <c r="FB40">
        <v>-1</v>
      </c>
      <c r="FC40">
        <v>-1</v>
      </c>
      <c r="FD40">
        <v>-1</v>
      </c>
      <c r="FE40">
        <v>0.5</v>
      </c>
      <c r="FF40">
        <v>0.5</v>
      </c>
      <c r="FG40">
        <v>2</v>
      </c>
      <c r="FH40">
        <v>632.996</v>
      </c>
      <c r="FI40">
        <v>368.696</v>
      </c>
      <c r="FJ40">
        <v>24.9999</v>
      </c>
      <c r="FK40">
        <v>25.9602</v>
      </c>
      <c r="FL40">
        <v>30.0001</v>
      </c>
      <c r="FM40">
        <v>25.9406</v>
      </c>
      <c r="FN40">
        <v>25.9572</v>
      </c>
      <c r="FO40">
        <v>20.7025</v>
      </c>
      <c r="FP40">
        <v>38.0691</v>
      </c>
      <c r="FQ40">
        <v>44.1482</v>
      </c>
      <c r="FR40">
        <v>25</v>
      </c>
      <c r="FS40">
        <v>420</v>
      </c>
      <c r="FT40">
        <v>12.2456</v>
      </c>
      <c r="FU40">
        <v>101.409</v>
      </c>
      <c r="FV40">
        <v>102.222</v>
      </c>
    </row>
    <row r="41" spans="1:178">
      <c r="A41">
        <v>25</v>
      </c>
      <c r="B41">
        <v>1620332118.5</v>
      </c>
      <c r="C41">
        <v>1440.40000009537</v>
      </c>
      <c r="D41" t="s">
        <v>372</v>
      </c>
      <c r="E41" t="s">
        <v>373</v>
      </c>
      <c r="H41">
        <v>1620332110.5</v>
      </c>
      <c r="I41">
        <f>CE41*AG41*(CA41-CB41)/(100*BT41*(1000-AG41*CA41))</f>
        <v>0</v>
      </c>
      <c r="J41">
        <f>CE41*AG41*(BZ41-BY41*(1000-AG41*CB41)/(1000-AG41*CA41))/(100*BT41)</f>
        <v>0</v>
      </c>
      <c r="K41">
        <f>BY41 - IF(AG41&gt;1, J41*BT41*100.0/(AI41*CM41), 0)</f>
        <v>0</v>
      </c>
      <c r="L41">
        <f>((R41-I41/2)*K41-J41)/(R41+I41/2)</f>
        <v>0</v>
      </c>
      <c r="M41">
        <f>L41*(CF41+CG41)/1000.0</f>
        <v>0</v>
      </c>
      <c r="N41">
        <f>(BY41 - IF(AG41&gt;1, J41*BT41*100.0/(AI41*CM41), 0))*(CF41+CG41)/1000.0</f>
        <v>0</v>
      </c>
      <c r="O41">
        <f>2.0/((1/Q41-1/P41)+SIGN(Q41)*SQRT((1/Q41-1/P41)*(1/Q41-1/P41) + 4*BU41/((BU41+1)*(BU41+1))*(2*1/Q41*1/P41-1/P41*1/P41)))</f>
        <v>0</v>
      </c>
      <c r="P41">
        <f>IF(LEFT(BV41,1)&lt;&gt;"0",IF(LEFT(BV41,1)="1",3.0,BW41),$D$5+$E$5*(CM41*CF41/($K$5*1000))+$F$5*(CM41*CF41/($K$5*1000))*MAX(MIN(BT41,$J$5),$I$5)*MAX(MIN(BT41,$J$5),$I$5)+$G$5*MAX(MIN(BT41,$J$5),$I$5)*(CM41*CF41/($K$5*1000))+$H$5*(CM41*CF41/($K$5*1000))*(CM41*CF41/($K$5*1000)))</f>
        <v>0</v>
      </c>
      <c r="Q41">
        <f>I41*(1000-(1000*0.61365*exp(17.502*U41/(240.97+U41))/(CF41+CG41)+CA41)/2)/(1000*0.61365*exp(17.502*U41/(240.97+U41))/(CF41+CG41)-CA41)</f>
        <v>0</v>
      </c>
      <c r="R41">
        <f>1/((BU41+1)/(O41/1.6)+1/(P41/1.37)) + BU41/((BU41+1)/(O41/1.6) + BU41/(P41/1.37))</f>
        <v>0</v>
      </c>
      <c r="S41">
        <f>(BQ41*BS41)</f>
        <v>0</v>
      </c>
      <c r="T41">
        <f>(CH41+(S41+2*0.95*5.67E-8*(((CH41+$B$7)+273)^4-(CH41+273)^4)-44100*I41)/(1.84*29.3*P41+8*0.95*5.67E-8*(CH41+273)^3))</f>
        <v>0</v>
      </c>
      <c r="U41">
        <f>($C$7*CI41+$D$7*CJ41+$E$7*T41)</f>
        <v>0</v>
      </c>
      <c r="V41">
        <f>0.61365*exp(17.502*U41/(240.97+U41))</f>
        <v>0</v>
      </c>
      <c r="W41">
        <f>(X41/Y41*100)</f>
        <v>0</v>
      </c>
      <c r="X41">
        <f>CA41*(CF41+CG41)/1000</f>
        <v>0</v>
      </c>
      <c r="Y41">
        <f>0.61365*exp(17.502*CH41/(240.97+CH41))</f>
        <v>0</v>
      </c>
      <c r="Z41">
        <f>(V41-CA41*(CF41+CG41)/1000)</f>
        <v>0</v>
      </c>
      <c r="AA41">
        <f>(-I41*44100)</f>
        <v>0</v>
      </c>
      <c r="AB41">
        <f>2*29.3*P41*0.92*(CH41-U41)</f>
        <v>0</v>
      </c>
      <c r="AC41">
        <f>2*0.95*5.67E-8*(((CH41+$B$7)+273)^4-(U41+273)^4)</f>
        <v>0</v>
      </c>
      <c r="AD41">
        <f>S41+AC41+AA41+AB41</f>
        <v>0</v>
      </c>
      <c r="AE41">
        <v>0</v>
      </c>
      <c r="AF41">
        <v>0</v>
      </c>
      <c r="AG41">
        <f>IF(AE41*$H$13&gt;=AI41,1.0,(AI41/(AI41-AE41*$H$13)))</f>
        <v>0</v>
      </c>
      <c r="AH41">
        <f>(AG41-1)*100</f>
        <v>0</v>
      </c>
      <c r="AI41">
        <f>MAX(0,($B$13+$C$13*CM41)/(1+$D$13*CM41)*CF41/(CH41+273)*$E$13)</f>
        <v>0</v>
      </c>
      <c r="AJ41" t="s">
        <v>297</v>
      </c>
      <c r="AK41">
        <v>0</v>
      </c>
      <c r="AL41">
        <v>0</v>
      </c>
      <c r="AM41">
        <f>AL41-AK41</f>
        <v>0</v>
      </c>
      <c r="AN41">
        <f>AM41/AL41</f>
        <v>0</v>
      </c>
      <c r="AO41">
        <v>0</v>
      </c>
      <c r="AP41" t="s">
        <v>297</v>
      </c>
      <c r="AQ41">
        <v>0</v>
      </c>
      <c r="AR41">
        <v>0</v>
      </c>
      <c r="AS41">
        <f>1-AQ41/AR41</f>
        <v>0</v>
      </c>
      <c r="AT41">
        <v>0.5</v>
      </c>
      <c r="AU41">
        <f>BQ41</f>
        <v>0</v>
      </c>
      <c r="AV41">
        <f>J41</f>
        <v>0</v>
      </c>
      <c r="AW41">
        <f>AS41*AT41*AU41</f>
        <v>0</v>
      </c>
      <c r="AX41">
        <f>BC41/AR41</f>
        <v>0</v>
      </c>
      <c r="AY41">
        <f>(AV41-AO41)/AU41</f>
        <v>0</v>
      </c>
      <c r="AZ41">
        <f>(AL41-AR41)/AR41</f>
        <v>0</v>
      </c>
      <c r="BA41" t="s">
        <v>297</v>
      </c>
      <c r="BB41">
        <v>0</v>
      </c>
      <c r="BC41">
        <f>AR41-BB41</f>
        <v>0</v>
      </c>
      <c r="BD41">
        <f>(AR41-AQ41)/(AR41-BB41)</f>
        <v>0</v>
      </c>
      <c r="BE41">
        <f>(AL41-AR41)/(AL41-BB41)</f>
        <v>0</v>
      </c>
      <c r="BF41">
        <f>(AR41-AQ41)/(AR41-AK41)</f>
        <v>0</v>
      </c>
      <c r="BG41">
        <f>(AL41-AR41)/(AL41-AK41)</f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f>$B$11*CN41+$C$11*CO41+$F$11*CP41*(1-CS41)</f>
        <v>0</v>
      </c>
      <c r="BQ41">
        <f>BP41*BR41</f>
        <v>0</v>
      </c>
      <c r="BR41">
        <f>($B$11*$D$9+$C$11*$D$9+$F$11*((DC41+CU41)/MAX(DC41+CU41+DD41, 0.1)*$I$9+DD41/MAX(DC41+CU41+DD41, 0.1)*$J$9))/($B$11+$C$11+$F$11)</f>
        <v>0</v>
      </c>
      <c r="BS41">
        <f>($B$11*$K$9+$C$11*$K$9+$F$11*((DC41+CU41)/MAX(DC41+CU41+DD41, 0.1)*$P$9+DD41/MAX(DC41+CU41+DD41, 0.1)*$Q$9))/($B$11+$C$11+$F$11)</f>
        <v>0</v>
      </c>
      <c r="BT41">
        <v>6</v>
      </c>
      <c r="BU41">
        <v>0.5</v>
      </c>
      <c r="BV41" t="s">
        <v>298</v>
      </c>
      <c r="BW41">
        <v>2</v>
      </c>
      <c r="BX41">
        <v>1620332110.5</v>
      </c>
      <c r="BY41">
        <v>398.465774193548</v>
      </c>
      <c r="BZ41">
        <v>420.023</v>
      </c>
      <c r="CA41">
        <v>17.8046451612903</v>
      </c>
      <c r="CB41">
        <v>12.3353419354839</v>
      </c>
      <c r="CC41">
        <v>395.908774193548</v>
      </c>
      <c r="CD41">
        <v>17.8096451612903</v>
      </c>
      <c r="CE41">
        <v>599.966032258065</v>
      </c>
      <c r="CF41">
        <v>100.15635483871</v>
      </c>
      <c r="CG41">
        <v>0.096054164516129</v>
      </c>
      <c r="CH41">
        <v>26.5125741935484</v>
      </c>
      <c r="CI41">
        <v>25.4254193548387</v>
      </c>
      <c r="CJ41">
        <v>999.9</v>
      </c>
      <c r="CK41">
        <v>0</v>
      </c>
      <c r="CL41">
        <v>0</v>
      </c>
      <c r="CM41">
        <v>9995.66451612903</v>
      </c>
      <c r="CN41">
        <v>0</v>
      </c>
      <c r="CO41">
        <v>0.221023</v>
      </c>
      <c r="CP41">
        <v>883.027709677419</v>
      </c>
      <c r="CQ41">
        <v>0.954993096774193</v>
      </c>
      <c r="CR41">
        <v>0.0450072225806452</v>
      </c>
      <c r="CS41">
        <v>0</v>
      </c>
      <c r="CT41">
        <v>1225.27</v>
      </c>
      <c r="CU41">
        <v>4.99999</v>
      </c>
      <c r="CV41">
        <v>10888.4258064516</v>
      </c>
      <c r="CW41">
        <v>7633.36967741935</v>
      </c>
      <c r="CX41">
        <v>40.312</v>
      </c>
      <c r="CY41">
        <v>43.1026451612903</v>
      </c>
      <c r="CZ41">
        <v>41.875</v>
      </c>
      <c r="DA41">
        <v>42.524</v>
      </c>
      <c r="DB41">
        <v>42.875</v>
      </c>
      <c r="DC41">
        <v>838.510322580645</v>
      </c>
      <c r="DD41">
        <v>39.5212903225806</v>
      </c>
      <c r="DE41">
        <v>0</v>
      </c>
      <c r="DF41">
        <v>1620332119.2</v>
      </c>
      <c r="DG41">
        <v>0</v>
      </c>
      <c r="DH41">
        <v>1225.3116</v>
      </c>
      <c r="DI41">
        <v>2.78692307258255</v>
      </c>
      <c r="DJ41">
        <v>20.907692154223</v>
      </c>
      <c r="DK41">
        <v>10888.356</v>
      </c>
      <c r="DL41">
        <v>15</v>
      </c>
      <c r="DM41">
        <v>1620332154</v>
      </c>
      <c r="DN41" t="s">
        <v>374</v>
      </c>
      <c r="DO41">
        <v>1620332144.5</v>
      </c>
      <c r="DP41">
        <v>1620332154</v>
      </c>
      <c r="DQ41">
        <v>36</v>
      </c>
      <c r="DR41">
        <v>0.006</v>
      </c>
      <c r="DS41">
        <v>0.001</v>
      </c>
      <c r="DT41">
        <v>2.557</v>
      </c>
      <c r="DU41">
        <v>-0.005</v>
      </c>
      <c r="DV41">
        <v>420</v>
      </c>
      <c r="DW41">
        <v>12</v>
      </c>
      <c r="DX41">
        <v>0.12</v>
      </c>
      <c r="DY41">
        <v>0.02</v>
      </c>
      <c r="DZ41">
        <v>-21.64028</v>
      </c>
      <c r="EA41">
        <v>1.17466266416511</v>
      </c>
      <c r="EB41">
        <v>0.158449725780766</v>
      </c>
      <c r="EC41">
        <v>0</v>
      </c>
      <c r="ED41">
        <v>1225.21342857143</v>
      </c>
      <c r="EE41">
        <v>2.25228962818044</v>
      </c>
      <c r="EF41">
        <v>0.339789370531982</v>
      </c>
      <c r="EG41">
        <v>1</v>
      </c>
      <c r="EH41">
        <v>5.3977835</v>
      </c>
      <c r="EI41">
        <v>1.10507594746716</v>
      </c>
      <c r="EJ41">
        <v>0.155732138021508</v>
      </c>
      <c r="EK41">
        <v>0</v>
      </c>
      <c r="EL41">
        <v>1</v>
      </c>
      <c r="EM41">
        <v>3</v>
      </c>
      <c r="EN41" t="s">
        <v>335</v>
      </c>
      <c r="EO41">
        <v>100</v>
      </c>
      <c r="EP41">
        <v>100</v>
      </c>
      <c r="EQ41">
        <v>2.557</v>
      </c>
      <c r="ER41">
        <v>-0.005</v>
      </c>
      <c r="ES41">
        <v>2.55154999999996</v>
      </c>
      <c r="ET41">
        <v>0</v>
      </c>
      <c r="EU41">
        <v>0</v>
      </c>
      <c r="EV41">
        <v>0</v>
      </c>
      <c r="EW41">
        <v>-0.00611000000000139</v>
      </c>
      <c r="EX41">
        <v>0</v>
      </c>
      <c r="EY41">
        <v>0</v>
      </c>
      <c r="EZ41">
        <v>0</v>
      </c>
      <c r="FA41">
        <v>-1</v>
      </c>
      <c r="FB41">
        <v>-1</v>
      </c>
      <c r="FC41">
        <v>-1</v>
      </c>
      <c r="FD41">
        <v>-1</v>
      </c>
      <c r="FE41">
        <v>0.6</v>
      </c>
      <c r="FF41">
        <v>0.5</v>
      </c>
      <c r="FG41">
        <v>2</v>
      </c>
      <c r="FH41">
        <v>633.304</v>
      </c>
      <c r="FI41">
        <v>368.57</v>
      </c>
      <c r="FJ41">
        <v>24.9999</v>
      </c>
      <c r="FK41">
        <v>25.9494</v>
      </c>
      <c r="FL41">
        <v>30</v>
      </c>
      <c r="FM41">
        <v>25.9297</v>
      </c>
      <c r="FN41">
        <v>25.9463</v>
      </c>
      <c r="FO41">
        <v>20.7016</v>
      </c>
      <c r="FP41">
        <v>37.4991</v>
      </c>
      <c r="FQ41">
        <v>43.3141</v>
      </c>
      <c r="FR41">
        <v>25</v>
      </c>
      <c r="FS41">
        <v>420</v>
      </c>
      <c r="FT41">
        <v>12.2115</v>
      </c>
      <c r="FU41">
        <v>101.41</v>
      </c>
      <c r="FV41">
        <v>102.225</v>
      </c>
    </row>
    <row r="42" spans="1:178">
      <c r="A42">
        <v>26</v>
      </c>
      <c r="B42">
        <v>1620332178.5</v>
      </c>
      <c r="C42">
        <v>1500.40000009537</v>
      </c>
      <c r="D42" t="s">
        <v>375</v>
      </c>
      <c r="E42" t="s">
        <v>376</v>
      </c>
      <c r="H42">
        <v>1620332170.75</v>
      </c>
      <c r="I42">
        <f>CE42*AG42*(CA42-CB42)/(100*BT42*(1000-AG42*CA42))</f>
        <v>0</v>
      </c>
      <c r="J42">
        <f>CE42*AG42*(BZ42-BY42*(1000-AG42*CB42)/(1000-AG42*CA42))/(100*BT42)</f>
        <v>0</v>
      </c>
      <c r="K42">
        <f>BY42 - IF(AG42&gt;1, J42*BT42*100.0/(AI42*CM42), 0)</f>
        <v>0</v>
      </c>
      <c r="L42">
        <f>((R42-I42/2)*K42-J42)/(R42+I42/2)</f>
        <v>0</v>
      </c>
      <c r="M42">
        <f>L42*(CF42+CG42)/1000.0</f>
        <v>0</v>
      </c>
      <c r="N42">
        <f>(BY42 - IF(AG42&gt;1, J42*BT42*100.0/(AI42*CM42), 0))*(CF42+CG42)/1000.0</f>
        <v>0</v>
      </c>
      <c r="O42">
        <f>2.0/((1/Q42-1/P42)+SIGN(Q42)*SQRT((1/Q42-1/P42)*(1/Q42-1/P42) + 4*BU42/((BU42+1)*(BU42+1))*(2*1/Q42*1/P42-1/P42*1/P42)))</f>
        <v>0</v>
      </c>
      <c r="P42">
        <f>IF(LEFT(BV42,1)&lt;&gt;"0",IF(LEFT(BV42,1)="1",3.0,BW42),$D$5+$E$5*(CM42*CF42/($K$5*1000))+$F$5*(CM42*CF42/($K$5*1000))*MAX(MIN(BT42,$J$5),$I$5)*MAX(MIN(BT42,$J$5),$I$5)+$G$5*MAX(MIN(BT42,$J$5),$I$5)*(CM42*CF42/($K$5*1000))+$H$5*(CM42*CF42/($K$5*1000))*(CM42*CF42/($K$5*1000)))</f>
        <v>0</v>
      </c>
      <c r="Q42">
        <f>I42*(1000-(1000*0.61365*exp(17.502*U42/(240.97+U42))/(CF42+CG42)+CA42)/2)/(1000*0.61365*exp(17.502*U42/(240.97+U42))/(CF42+CG42)-CA42)</f>
        <v>0</v>
      </c>
      <c r="R42">
        <f>1/((BU42+1)/(O42/1.6)+1/(P42/1.37)) + BU42/((BU42+1)/(O42/1.6) + BU42/(P42/1.37))</f>
        <v>0</v>
      </c>
      <c r="S42">
        <f>(BQ42*BS42)</f>
        <v>0</v>
      </c>
      <c r="T42">
        <f>(CH42+(S42+2*0.95*5.67E-8*(((CH42+$B$7)+273)^4-(CH42+273)^4)-44100*I42)/(1.84*29.3*P42+8*0.95*5.67E-8*(CH42+273)^3))</f>
        <v>0</v>
      </c>
      <c r="U42">
        <f>($C$7*CI42+$D$7*CJ42+$E$7*T42)</f>
        <v>0</v>
      </c>
      <c r="V42">
        <f>0.61365*exp(17.502*U42/(240.97+U42))</f>
        <v>0</v>
      </c>
      <c r="W42">
        <f>(X42/Y42*100)</f>
        <v>0</v>
      </c>
      <c r="X42">
        <f>CA42*(CF42+CG42)/1000</f>
        <v>0</v>
      </c>
      <c r="Y42">
        <f>0.61365*exp(17.502*CH42/(240.97+CH42))</f>
        <v>0</v>
      </c>
      <c r="Z42">
        <f>(V42-CA42*(CF42+CG42)/1000)</f>
        <v>0</v>
      </c>
      <c r="AA42">
        <f>(-I42*44100)</f>
        <v>0</v>
      </c>
      <c r="AB42">
        <f>2*29.3*P42*0.92*(CH42-U42)</f>
        <v>0</v>
      </c>
      <c r="AC42">
        <f>2*0.95*5.67E-8*(((CH42+$B$7)+273)^4-(U42+273)^4)</f>
        <v>0</v>
      </c>
      <c r="AD42">
        <f>S42+AC42+AA42+AB42</f>
        <v>0</v>
      </c>
      <c r="AE42">
        <v>0</v>
      </c>
      <c r="AF42">
        <v>0</v>
      </c>
      <c r="AG42">
        <f>IF(AE42*$H$13&gt;=AI42,1.0,(AI42/(AI42-AE42*$H$13)))</f>
        <v>0</v>
      </c>
      <c r="AH42">
        <f>(AG42-1)*100</f>
        <v>0</v>
      </c>
      <c r="AI42">
        <f>MAX(0,($B$13+$C$13*CM42)/(1+$D$13*CM42)*CF42/(CH42+273)*$E$13)</f>
        <v>0</v>
      </c>
      <c r="AJ42" t="s">
        <v>297</v>
      </c>
      <c r="AK42">
        <v>0</v>
      </c>
      <c r="AL42">
        <v>0</v>
      </c>
      <c r="AM42">
        <f>AL42-AK42</f>
        <v>0</v>
      </c>
      <c r="AN42">
        <f>AM42/AL42</f>
        <v>0</v>
      </c>
      <c r="AO42">
        <v>0</v>
      </c>
      <c r="AP42" t="s">
        <v>297</v>
      </c>
      <c r="AQ42">
        <v>0</v>
      </c>
      <c r="AR42">
        <v>0</v>
      </c>
      <c r="AS42">
        <f>1-AQ42/AR42</f>
        <v>0</v>
      </c>
      <c r="AT42">
        <v>0.5</v>
      </c>
      <c r="AU42">
        <f>BQ42</f>
        <v>0</v>
      </c>
      <c r="AV42">
        <f>J42</f>
        <v>0</v>
      </c>
      <c r="AW42">
        <f>AS42*AT42*AU42</f>
        <v>0</v>
      </c>
      <c r="AX42">
        <f>BC42/AR42</f>
        <v>0</v>
      </c>
      <c r="AY42">
        <f>(AV42-AO42)/AU42</f>
        <v>0</v>
      </c>
      <c r="AZ42">
        <f>(AL42-AR42)/AR42</f>
        <v>0</v>
      </c>
      <c r="BA42" t="s">
        <v>297</v>
      </c>
      <c r="BB42">
        <v>0</v>
      </c>
      <c r="BC42">
        <f>AR42-BB42</f>
        <v>0</v>
      </c>
      <c r="BD42">
        <f>(AR42-AQ42)/(AR42-BB42)</f>
        <v>0</v>
      </c>
      <c r="BE42">
        <f>(AL42-AR42)/(AL42-BB42)</f>
        <v>0</v>
      </c>
      <c r="BF42">
        <f>(AR42-AQ42)/(AR42-AK42)</f>
        <v>0</v>
      </c>
      <c r="BG42">
        <f>(AL42-AR42)/(AL42-AK42)</f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f>$B$11*CN42+$C$11*CO42+$F$11*CP42*(1-CS42)</f>
        <v>0</v>
      </c>
      <c r="BQ42">
        <f>BP42*BR42</f>
        <v>0</v>
      </c>
      <c r="BR42">
        <f>($B$11*$D$9+$C$11*$D$9+$F$11*((DC42+CU42)/MAX(DC42+CU42+DD42, 0.1)*$I$9+DD42/MAX(DC42+CU42+DD42, 0.1)*$J$9))/($B$11+$C$11+$F$11)</f>
        <v>0</v>
      </c>
      <c r="BS42">
        <f>($B$11*$K$9+$C$11*$K$9+$F$11*((DC42+CU42)/MAX(DC42+CU42+DD42, 0.1)*$P$9+DD42/MAX(DC42+CU42+DD42, 0.1)*$Q$9))/($B$11+$C$11+$F$11)</f>
        <v>0</v>
      </c>
      <c r="BT42">
        <v>6</v>
      </c>
      <c r="BU42">
        <v>0.5</v>
      </c>
      <c r="BV42" t="s">
        <v>298</v>
      </c>
      <c r="BW42">
        <v>2</v>
      </c>
      <c r="BX42">
        <v>1620332170.75</v>
      </c>
      <c r="BY42">
        <v>398.4222</v>
      </c>
      <c r="BZ42">
        <v>420.1195</v>
      </c>
      <c r="CA42">
        <v>17.8845633333333</v>
      </c>
      <c r="CB42">
        <v>12.4637466666667</v>
      </c>
      <c r="CC42">
        <v>395.8862</v>
      </c>
      <c r="CD42">
        <v>17.8925633333333</v>
      </c>
      <c r="CE42">
        <v>599.969266666667</v>
      </c>
      <c r="CF42">
        <v>100.156466666667</v>
      </c>
      <c r="CG42">
        <v>0.0950273966666667</v>
      </c>
      <c r="CH42">
        <v>26.51003</v>
      </c>
      <c r="CI42">
        <v>25.4185266666667</v>
      </c>
      <c r="CJ42">
        <v>999.9</v>
      </c>
      <c r="CK42">
        <v>0</v>
      </c>
      <c r="CL42">
        <v>0</v>
      </c>
      <c r="CM42">
        <v>9999.00666666666</v>
      </c>
      <c r="CN42">
        <v>0</v>
      </c>
      <c r="CO42">
        <v>0.221023</v>
      </c>
      <c r="CP42">
        <v>883.0257</v>
      </c>
      <c r="CQ42">
        <v>0.9549928</v>
      </c>
      <c r="CR42">
        <v>0.0450075366666667</v>
      </c>
      <c r="CS42">
        <v>0</v>
      </c>
      <c r="CT42">
        <v>1227.363</v>
      </c>
      <c r="CU42">
        <v>4.99999</v>
      </c>
      <c r="CV42">
        <v>10906.0166666667</v>
      </c>
      <c r="CW42">
        <v>7633.35133333333</v>
      </c>
      <c r="CX42">
        <v>40.2830666666667</v>
      </c>
      <c r="CY42">
        <v>43.0662</v>
      </c>
      <c r="CZ42">
        <v>41.8666</v>
      </c>
      <c r="DA42">
        <v>42.5</v>
      </c>
      <c r="DB42">
        <v>42.8666</v>
      </c>
      <c r="DC42">
        <v>838.509</v>
      </c>
      <c r="DD42">
        <v>39.521</v>
      </c>
      <c r="DE42">
        <v>0</v>
      </c>
      <c r="DF42">
        <v>1620332179.2</v>
      </c>
      <c r="DG42">
        <v>0</v>
      </c>
      <c r="DH42">
        <v>1227.3484</v>
      </c>
      <c r="DI42">
        <v>2.44999997799298</v>
      </c>
      <c r="DJ42">
        <v>25.5076923431467</v>
      </c>
      <c r="DK42">
        <v>10905.768</v>
      </c>
      <c r="DL42">
        <v>15</v>
      </c>
      <c r="DM42">
        <v>1620332208.5</v>
      </c>
      <c r="DN42" t="s">
        <v>377</v>
      </c>
      <c r="DO42">
        <v>1620332207.5</v>
      </c>
      <c r="DP42">
        <v>1620332208.5</v>
      </c>
      <c r="DQ42">
        <v>37</v>
      </c>
      <c r="DR42">
        <v>-0.021</v>
      </c>
      <c r="DS42">
        <v>-0.003</v>
      </c>
      <c r="DT42">
        <v>2.536</v>
      </c>
      <c r="DU42">
        <v>-0.008</v>
      </c>
      <c r="DV42">
        <v>420</v>
      </c>
      <c r="DW42">
        <v>12</v>
      </c>
      <c r="DX42">
        <v>0.11</v>
      </c>
      <c r="DY42">
        <v>0.02</v>
      </c>
      <c r="DZ42">
        <v>-21.2751275</v>
      </c>
      <c r="EA42">
        <v>-5.9845609756097</v>
      </c>
      <c r="EB42">
        <v>1.45290468596317</v>
      </c>
      <c r="EC42">
        <v>0</v>
      </c>
      <c r="ED42">
        <v>1227.29571428571</v>
      </c>
      <c r="EE42">
        <v>1.51068493150759</v>
      </c>
      <c r="EF42">
        <v>0.282016065543239</v>
      </c>
      <c r="EG42">
        <v>1</v>
      </c>
      <c r="EH42">
        <v>5.1911965</v>
      </c>
      <c r="EI42">
        <v>4.09206844277672</v>
      </c>
      <c r="EJ42">
        <v>0.474584243894327</v>
      </c>
      <c r="EK42">
        <v>0</v>
      </c>
      <c r="EL42">
        <v>1</v>
      </c>
      <c r="EM42">
        <v>3</v>
      </c>
      <c r="EN42" t="s">
        <v>335</v>
      </c>
      <c r="EO42">
        <v>100</v>
      </c>
      <c r="EP42">
        <v>100</v>
      </c>
      <c r="EQ42">
        <v>2.536</v>
      </c>
      <c r="ER42">
        <v>-0.008</v>
      </c>
      <c r="ES42">
        <v>2.55735000000004</v>
      </c>
      <c r="ET42">
        <v>0</v>
      </c>
      <c r="EU42">
        <v>0</v>
      </c>
      <c r="EV42">
        <v>0</v>
      </c>
      <c r="EW42">
        <v>-0.00510000000000055</v>
      </c>
      <c r="EX42">
        <v>0</v>
      </c>
      <c r="EY42">
        <v>0</v>
      </c>
      <c r="EZ42">
        <v>0</v>
      </c>
      <c r="FA42">
        <v>-1</v>
      </c>
      <c r="FB42">
        <v>-1</v>
      </c>
      <c r="FC42">
        <v>-1</v>
      </c>
      <c r="FD42">
        <v>-1</v>
      </c>
      <c r="FE42">
        <v>0.6</v>
      </c>
      <c r="FF42">
        <v>0.4</v>
      </c>
      <c r="FG42">
        <v>2</v>
      </c>
      <c r="FH42">
        <v>632.995</v>
      </c>
      <c r="FI42">
        <v>368.511</v>
      </c>
      <c r="FJ42">
        <v>24.9998</v>
      </c>
      <c r="FK42">
        <v>25.9407</v>
      </c>
      <c r="FL42">
        <v>30</v>
      </c>
      <c r="FM42">
        <v>25.9208</v>
      </c>
      <c r="FN42">
        <v>25.9375</v>
      </c>
      <c r="FO42">
        <v>20.7027</v>
      </c>
      <c r="FP42">
        <v>37.1346</v>
      </c>
      <c r="FQ42">
        <v>42.5085</v>
      </c>
      <c r="FR42">
        <v>25</v>
      </c>
      <c r="FS42">
        <v>420</v>
      </c>
      <c r="FT42">
        <v>12.1692</v>
      </c>
      <c r="FU42">
        <v>101.412</v>
      </c>
      <c r="FV42">
        <v>102.225</v>
      </c>
    </row>
    <row r="43" spans="1:178">
      <c r="A43">
        <v>27</v>
      </c>
      <c r="B43">
        <v>1620332238.5</v>
      </c>
      <c r="C43">
        <v>1560.40000009537</v>
      </c>
      <c r="D43" t="s">
        <v>378</v>
      </c>
      <c r="E43" t="s">
        <v>379</v>
      </c>
      <c r="H43">
        <v>1620332230.5</v>
      </c>
      <c r="I43">
        <f>CE43*AG43*(CA43-CB43)/(100*BT43*(1000-AG43*CA43))</f>
        <v>0</v>
      </c>
      <c r="J43">
        <f>CE43*AG43*(BZ43-BY43*(1000-AG43*CB43)/(1000-AG43*CA43))/(100*BT43)</f>
        <v>0</v>
      </c>
      <c r="K43">
        <f>BY43 - IF(AG43&gt;1, J43*BT43*100.0/(AI43*CM43), 0)</f>
        <v>0</v>
      </c>
      <c r="L43">
        <f>((R43-I43/2)*K43-J43)/(R43+I43/2)</f>
        <v>0</v>
      </c>
      <c r="M43">
        <f>L43*(CF43+CG43)/1000.0</f>
        <v>0</v>
      </c>
      <c r="N43">
        <f>(BY43 - IF(AG43&gt;1, J43*BT43*100.0/(AI43*CM43), 0))*(CF43+CG43)/1000.0</f>
        <v>0</v>
      </c>
      <c r="O43">
        <f>2.0/((1/Q43-1/P43)+SIGN(Q43)*SQRT((1/Q43-1/P43)*(1/Q43-1/P43) + 4*BU43/((BU43+1)*(BU43+1))*(2*1/Q43*1/P43-1/P43*1/P43)))</f>
        <v>0</v>
      </c>
      <c r="P43">
        <f>IF(LEFT(BV43,1)&lt;&gt;"0",IF(LEFT(BV43,1)="1",3.0,BW43),$D$5+$E$5*(CM43*CF43/($K$5*1000))+$F$5*(CM43*CF43/($K$5*1000))*MAX(MIN(BT43,$J$5),$I$5)*MAX(MIN(BT43,$J$5),$I$5)+$G$5*MAX(MIN(BT43,$J$5),$I$5)*(CM43*CF43/($K$5*1000))+$H$5*(CM43*CF43/($K$5*1000))*(CM43*CF43/($K$5*1000)))</f>
        <v>0</v>
      </c>
      <c r="Q43">
        <f>I43*(1000-(1000*0.61365*exp(17.502*U43/(240.97+U43))/(CF43+CG43)+CA43)/2)/(1000*0.61365*exp(17.502*U43/(240.97+U43))/(CF43+CG43)-CA43)</f>
        <v>0</v>
      </c>
      <c r="R43">
        <f>1/((BU43+1)/(O43/1.6)+1/(P43/1.37)) + BU43/((BU43+1)/(O43/1.6) + BU43/(P43/1.37))</f>
        <v>0</v>
      </c>
      <c r="S43">
        <f>(BQ43*BS43)</f>
        <v>0</v>
      </c>
      <c r="T43">
        <f>(CH43+(S43+2*0.95*5.67E-8*(((CH43+$B$7)+273)^4-(CH43+273)^4)-44100*I43)/(1.84*29.3*P43+8*0.95*5.67E-8*(CH43+273)^3))</f>
        <v>0</v>
      </c>
      <c r="U43">
        <f>($C$7*CI43+$D$7*CJ43+$E$7*T43)</f>
        <v>0</v>
      </c>
      <c r="V43">
        <f>0.61365*exp(17.502*U43/(240.97+U43))</f>
        <v>0</v>
      </c>
      <c r="W43">
        <f>(X43/Y43*100)</f>
        <v>0</v>
      </c>
      <c r="X43">
        <f>CA43*(CF43+CG43)/1000</f>
        <v>0</v>
      </c>
      <c r="Y43">
        <f>0.61365*exp(17.502*CH43/(240.97+CH43))</f>
        <v>0</v>
      </c>
      <c r="Z43">
        <f>(V43-CA43*(CF43+CG43)/1000)</f>
        <v>0</v>
      </c>
      <c r="AA43">
        <f>(-I43*44100)</f>
        <v>0</v>
      </c>
      <c r="AB43">
        <f>2*29.3*P43*0.92*(CH43-U43)</f>
        <v>0</v>
      </c>
      <c r="AC43">
        <f>2*0.95*5.67E-8*(((CH43+$B$7)+273)^4-(U43+273)^4)</f>
        <v>0</v>
      </c>
      <c r="AD43">
        <f>S43+AC43+AA43+AB43</f>
        <v>0</v>
      </c>
      <c r="AE43">
        <v>0</v>
      </c>
      <c r="AF43">
        <v>0</v>
      </c>
      <c r="AG43">
        <f>IF(AE43*$H$13&gt;=AI43,1.0,(AI43/(AI43-AE43*$H$13)))</f>
        <v>0</v>
      </c>
      <c r="AH43">
        <f>(AG43-1)*100</f>
        <v>0</v>
      </c>
      <c r="AI43">
        <f>MAX(0,($B$13+$C$13*CM43)/(1+$D$13*CM43)*CF43/(CH43+273)*$E$13)</f>
        <v>0</v>
      </c>
      <c r="AJ43" t="s">
        <v>297</v>
      </c>
      <c r="AK43">
        <v>0</v>
      </c>
      <c r="AL43">
        <v>0</v>
      </c>
      <c r="AM43">
        <f>AL43-AK43</f>
        <v>0</v>
      </c>
      <c r="AN43">
        <f>AM43/AL43</f>
        <v>0</v>
      </c>
      <c r="AO43">
        <v>0</v>
      </c>
      <c r="AP43" t="s">
        <v>297</v>
      </c>
      <c r="AQ43">
        <v>0</v>
      </c>
      <c r="AR43">
        <v>0</v>
      </c>
      <c r="AS43">
        <f>1-AQ43/AR43</f>
        <v>0</v>
      </c>
      <c r="AT43">
        <v>0.5</v>
      </c>
      <c r="AU43">
        <f>BQ43</f>
        <v>0</v>
      </c>
      <c r="AV43">
        <f>J43</f>
        <v>0</v>
      </c>
      <c r="AW43">
        <f>AS43*AT43*AU43</f>
        <v>0</v>
      </c>
      <c r="AX43">
        <f>BC43/AR43</f>
        <v>0</v>
      </c>
      <c r="AY43">
        <f>(AV43-AO43)/AU43</f>
        <v>0</v>
      </c>
      <c r="AZ43">
        <f>(AL43-AR43)/AR43</f>
        <v>0</v>
      </c>
      <c r="BA43" t="s">
        <v>297</v>
      </c>
      <c r="BB43">
        <v>0</v>
      </c>
      <c r="BC43">
        <f>AR43-BB43</f>
        <v>0</v>
      </c>
      <c r="BD43">
        <f>(AR43-AQ43)/(AR43-BB43)</f>
        <v>0</v>
      </c>
      <c r="BE43">
        <f>(AL43-AR43)/(AL43-BB43)</f>
        <v>0</v>
      </c>
      <c r="BF43">
        <f>(AR43-AQ43)/(AR43-AK43)</f>
        <v>0</v>
      </c>
      <c r="BG43">
        <f>(AL43-AR43)/(AL43-AK43)</f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f>$B$11*CN43+$C$11*CO43+$F$11*CP43*(1-CS43)</f>
        <v>0</v>
      </c>
      <c r="BQ43">
        <f>BP43*BR43</f>
        <v>0</v>
      </c>
      <c r="BR43">
        <f>($B$11*$D$9+$C$11*$D$9+$F$11*((DC43+CU43)/MAX(DC43+CU43+DD43, 0.1)*$I$9+DD43/MAX(DC43+CU43+DD43, 0.1)*$J$9))/($B$11+$C$11+$F$11)</f>
        <v>0</v>
      </c>
      <c r="BS43">
        <f>($B$11*$K$9+$C$11*$K$9+$F$11*((DC43+CU43)/MAX(DC43+CU43+DD43, 0.1)*$P$9+DD43/MAX(DC43+CU43+DD43, 0.1)*$Q$9))/($B$11+$C$11+$F$11)</f>
        <v>0</v>
      </c>
      <c r="BT43">
        <v>6</v>
      </c>
      <c r="BU43">
        <v>0.5</v>
      </c>
      <c r="BV43" t="s">
        <v>298</v>
      </c>
      <c r="BW43">
        <v>2</v>
      </c>
      <c r="BX43">
        <v>1620332230.5</v>
      </c>
      <c r="BY43">
        <v>398.420258064516</v>
      </c>
      <c r="BZ43">
        <v>420.045548387097</v>
      </c>
      <c r="CA43">
        <v>17.795864516129</v>
      </c>
      <c r="CB43">
        <v>12.2925225806452</v>
      </c>
      <c r="CC43">
        <v>395.870258064516</v>
      </c>
      <c r="CD43">
        <v>17.801864516129</v>
      </c>
      <c r="CE43">
        <v>599.959096774194</v>
      </c>
      <c r="CF43">
        <v>100.154903225806</v>
      </c>
      <c r="CG43">
        <v>0.0962703483870968</v>
      </c>
      <c r="CH43">
        <v>26.5047</v>
      </c>
      <c r="CI43">
        <v>25.4174193548387</v>
      </c>
      <c r="CJ43">
        <v>999.9</v>
      </c>
      <c r="CK43">
        <v>0</v>
      </c>
      <c r="CL43">
        <v>0</v>
      </c>
      <c r="CM43">
        <v>9994.55774193548</v>
      </c>
      <c r="CN43">
        <v>0</v>
      </c>
      <c r="CO43">
        <v>0.221023</v>
      </c>
      <c r="CP43">
        <v>883.011096774194</v>
      </c>
      <c r="CQ43">
        <v>0.954992322580645</v>
      </c>
      <c r="CR43">
        <v>0.0450080419354839</v>
      </c>
      <c r="CS43">
        <v>0</v>
      </c>
      <c r="CT43">
        <v>1229.39741935484</v>
      </c>
      <c r="CU43">
        <v>4.99999</v>
      </c>
      <c r="CV43">
        <v>10922.4193548387</v>
      </c>
      <c r="CW43">
        <v>7633.2235483871</v>
      </c>
      <c r="CX43">
        <v>40.25</v>
      </c>
      <c r="CY43">
        <v>43.062</v>
      </c>
      <c r="CZ43">
        <v>41.816064516129</v>
      </c>
      <c r="DA43">
        <v>42.5</v>
      </c>
      <c r="DB43">
        <v>42.812</v>
      </c>
      <c r="DC43">
        <v>838.493548387097</v>
      </c>
      <c r="DD43">
        <v>39.5206451612903</v>
      </c>
      <c r="DE43">
        <v>0</v>
      </c>
      <c r="DF43">
        <v>1620332239.2</v>
      </c>
      <c r="DG43">
        <v>0</v>
      </c>
      <c r="DH43">
        <v>1229.4296</v>
      </c>
      <c r="DI43">
        <v>2.13230769726344</v>
      </c>
      <c r="DJ43">
        <v>18.5538461850351</v>
      </c>
      <c r="DK43">
        <v>10922.528</v>
      </c>
      <c r="DL43">
        <v>15</v>
      </c>
      <c r="DM43">
        <v>1620332269.5</v>
      </c>
      <c r="DN43" t="s">
        <v>380</v>
      </c>
      <c r="DO43">
        <v>1620332263.5</v>
      </c>
      <c r="DP43">
        <v>1620332269.5</v>
      </c>
      <c r="DQ43">
        <v>38</v>
      </c>
      <c r="DR43">
        <v>0.014</v>
      </c>
      <c r="DS43">
        <v>0.002</v>
      </c>
      <c r="DT43">
        <v>2.55</v>
      </c>
      <c r="DU43">
        <v>-0.006</v>
      </c>
      <c r="DV43">
        <v>420</v>
      </c>
      <c r="DW43">
        <v>12</v>
      </c>
      <c r="DX43">
        <v>0.03</v>
      </c>
      <c r="DY43">
        <v>0.01</v>
      </c>
      <c r="DZ43">
        <v>-21.6867425</v>
      </c>
      <c r="EA43">
        <v>0.810156472795546</v>
      </c>
      <c r="EB43">
        <v>0.113353614603814</v>
      </c>
      <c r="EC43">
        <v>0</v>
      </c>
      <c r="ED43">
        <v>1229.29857142857</v>
      </c>
      <c r="EE43">
        <v>2.41620352250377</v>
      </c>
      <c r="EF43">
        <v>0.29132351047433</v>
      </c>
      <c r="EG43">
        <v>1</v>
      </c>
      <c r="EH43">
        <v>5.4548925</v>
      </c>
      <c r="EI43">
        <v>0.728949568480279</v>
      </c>
      <c r="EJ43">
        <v>0.103270326540347</v>
      </c>
      <c r="EK43">
        <v>0</v>
      </c>
      <c r="EL43">
        <v>1</v>
      </c>
      <c r="EM43">
        <v>3</v>
      </c>
      <c r="EN43" t="s">
        <v>335</v>
      </c>
      <c r="EO43">
        <v>100</v>
      </c>
      <c r="EP43">
        <v>100</v>
      </c>
      <c r="EQ43">
        <v>2.55</v>
      </c>
      <c r="ER43">
        <v>-0.006</v>
      </c>
      <c r="ES43">
        <v>2.53604999999999</v>
      </c>
      <c r="ET43">
        <v>0</v>
      </c>
      <c r="EU43">
        <v>0</v>
      </c>
      <c r="EV43">
        <v>0</v>
      </c>
      <c r="EW43">
        <v>-0.00783000000000023</v>
      </c>
      <c r="EX43">
        <v>0</v>
      </c>
      <c r="EY43">
        <v>0</v>
      </c>
      <c r="EZ43">
        <v>0</v>
      </c>
      <c r="FA43">
        <v>-1</v>
      </c>
      <c r="FB43">
        <v>-1</v>
      </c>
      <c r="FC43">
        <v>-1</v>
      </c>
      <c r="FD43">
        <v>-1</v>
      </c>
      <c r="FE43">
        <v>0.5</v>
      </c>
      <c r="FF43">
        <v>0.5</v>
      </c>
      <c r="FG43">
        <v>2</v>
      </c>
      <c r="FH43">
        <v>633.36</v>
      </c>
      <c r="FI43">
        <v>368.267</v>
      </c>
      <c r="FJ43">
        <v>25</v>
      </c>
      <c r="FK43">
        <v>25.9319</v>
      </c>
      <c r="FL43">
        <v>30</v>
      </c>
      <c r="FM43">
        <v>25.9098</v>
      </c>
      <c r="FN43">
        <v>25.9267</v>
      </c>
      <c r="FO43">
        <v>20.7024</v>
      </c>
      <c r="FP43">
        <v>36.5854</v>
      </c>
      <c r="FQ43">
        <v>41.8563</v>
      </c>
      <c r="FR43">
        <v>25</v>
      </c>
      <c r="FS43">
        <v>420</v>
      </c>
      <c r="FT43">
        <v>12.1382</v>
      </c>
      <c r="FU43">
        <v>101.41</v>
      </c>
      <c r="FV43">
        <v>102.221</v>
      </c>
    </row>
    <row r="44" spans="1:178">
      <c r="A44">
        <v>28</v>
      </c>
      <c r="B44">
        <v>1620332298.5</v>
      </c>
      <c r="C44">
        <v>1620.40000009537</v>
      </c>
      <c r="D44" t="s">
        <v>381</v>
      </c>
      <c r="E44" t="s">
        <v>382</v>
      </c>
      <c r="H44">
        <v>1620332290.5</v>
      </c>
      <c r="I44">
        <f>CE44*AG44*(CA44-CB44)/(100*BT44*(1000-AG44*CA44))</f>
        <v>0</v>
      </c>
      <c r="J44">
        <f>CE44*AG44*(BZ44-BY44*(1000-AG44*CB44)/(1000-AG44*CA44))/(100*BT44)</f>
        <v>0</v>
      </c>
      <c r="K44">
        <f>BY44 - IF(AG44&gt;1, J44*BT44*100.0/(AI44*CM44), 0)</f>
        <v>0</v>
      </c>
      <c r="L44">
        <f>((R44-I44/2)*K44-J44)/(R44+I44/2)</f>
        <v>0</v>
      </c>
      <c r="M44">
        <f>L44*(CF44+CG44)/1000.0</f>
        <v>0</v>
      </c>
      <c r="N44">
        <f>(BY44 - IF(AG44&gt;1, J44*BT44*100.0/(AI44*CM44), 0))*(CF44+CG44)/1000.0</f>
        <v>0</v>
      </c>
      <c r="O44">
        <f>2.0/((1/Q44-1/P44)+SIGN(Q44)*SQRT((1/Q44-1/P44)*(1/Q44-1/P44) + 4*BU44/((BU44+1)*(BU44+1))*(2*1/Q44*1/P44-1/P44*1/P44)))</f>
        <v>0</v>
      </c>
      <c r="P44">
        <f>IF(LEFT(BV44,1)&lt;&gt;"0",IF(LEFT(BV44,1)="1",3.0,BW44),$D$5+$E$5*(CM44*CF44/($K$5*1000))+$F$5*(CM44*CF44/($K$5*1000))*MAX(MIN(BT44,$J$5),$I$5)*MAX(MIN(BT44,$J$5),$I$5)+$G$5*MAX(MIN(BT44,$J$5),$I$5)*(CM44*CF44/($K$5*1000))+$H$5*(CM44*CF44/($K$5*1000))*(CM44*CF44/($K$5*1000)))</f>
        <v>0</v>
      </c>
      <c r="Q44">
        <f>I44*(1000-(1000*0.61365*exp(17.502*U44/(240.97+U44))/(CF44+CG44)+CA44)/2)/(1000*0.61365*exp(17.502*U44/(240.97+U44))/(CF44+CG44)-CA44)</f>
        <v>0</v>
      </c>
      <c r="R44">
        <f>1/((BU44+1)/(O44/1.6)+1/(P44/1.37)) + BU44/((BU44+1)/(O44/1.6) + BU44/(P44/1.37))</f>
        <v>0</v>
      </c>
      <c r="S44">
        <f>(BQ44*BS44)</f>
        <v>0</v>
      </c>
      <c r="T44">
        <f>(CH44+(S44+2*0.95*5.67E-8*(((CH44+$B$7)+273)^4-(CH44+273)^4)-44100*I44)/(1.84*29.3*P44+8*0.95*5.67E-8*(CH44+273)^3))</f>
        <v>0</v>
      </c>
      <c r="U44">
        <f>($C$7*CI44+$D$7*CJ44+$E$7*T44)</f>
        <v>0</v>
      </c>
      <c r="V44">
        <f>0.61365*exp(17.502*U44/(240.97+U44))</f>
        <v>0</v>
      </c>
      <c r="W44">
        <f>(X44/Y44*100)</f>
        <v>0</v>
      </c>
      <c r="X44">
        <f>CA44*(CF44+CG44)/1000</f>
        <v>0</v>
      </c>
      <c r="Y44">
        <f>0.61365*exp(17.502*CH44/(240.97+CH44))</f>
        <v>0</v>
      </c>
      <c r="Z44">
        <f>(V44-CA44*(CF44+CG44)/1000)</f>
        <v>0</v>
      </c>
      <c r="AA44">
        <f>(-I44*44100)</f>
        <v>0</v>
      </c>
      <c r="AB44">
        <f>2*29.3*P44*0.92*(CH44-U44)</f>
        <v>0</v>
      </c>
      <c r="AC44">
        <f>2*0.95*5.67E-8*(((CH44+$B$7)+273)^4-(U44+273)^4)</f>
        <v>0</v>
      </c>
      <c r="AD44">
        <f>S44+AC44+AA44+AB44</f>
        <v>0</v>
      </c>
      <c r="AE44">
        <v>0</v>
      </c>
      <c r="AF44">
        <v>0</v>
      </c>
      <c r="AG44">
        <f>IF(AE44*$H$13&gt;=AI44,1.0,(AI44/(AI44-AE44*$H$13)))</f>
        <v>0</v>
      </c>
      <c r="AH44">
        <f>(AG44-1)*100</f>
        <v>0</v>
      </c>
      <c r="AI44">
        <f>MAX(0,($B$13+$C$13*CM44)/(1+$D$13*CM44)*CF44/(CH44+273)*$E$13)</f>
        <v>0</v>
      </c>
      <c r="AJ44" t="s">
        <v>297</v>
      </c>
      <c r="AK44">
        <v>0</v>
      </c>
      <c r="AL44">
        <v>0</v>
      </c>
      <c r="AM44">
        <f>AL44-AK44</f>
        <v>0</v>
      </c>
      <c r="AN44">
        <f>AM44/AL44</f>
        <v>0</v>
      </c>
      <c r="AO44">
        <v>0</v>
      </c>
      <c r="AP44" t="s">
        <v>297</v>
      </c>
      <c r="AQ44">
        <v>0</v>
      </c>
      <c r="AR44">
        <v>0</v>
      </c>
      <c r="AS44">
        <f>1-AQ44/AR44</f>
        <v>0</v>
      </c>
      <c r="AT44">
        <v>0.5</v>
      </c>
      <c r="AU44">
        <f>BQ44</f>
        <v>0</v>
      </c>
      <c r="AV44">
        <f>J44</f>
        <v>0</v>
      </c>
      <c r="AW44">
        <f>AS44*AT44*AU44</f>
        <v>0</v>
      </c>
      <c r="AX44">
        <f>BC44/AR44</f>
        <v>0</v>
      </c>
      <c r="AY44">
        <f>(AV44-AO44)/AU44</f>
        <v>0</v>
      </c>
      <c r="AZ44">
        <f>(AL44-AR44)/AR44</f>
        <v>0</v>
      </c>
      <c r="BA44" t="s">
        <v>297</v>
      </c>
      <c r="BB44">
        <v>0</v>
      </c>
      <c r="BC44">
        <f>AR44-BB44</f>
        <v>0</v>
      </c>
      <c r="BD44">
        <f>(AR44-AQ44)/(AR44-BB44)</f>
        <v>0</v>
      </c>
      <c r="BE44">
        <f>(AL44-AR44)/(AL44-BB44)</f>
        <v>0</v>
      </c>
      <c r="BF44">
        <f>(AR44-AQ44)/(AR44-AK44)</f>
        <v>0</v>
      </c>
      <c r="BG44">
        <f>(AL44-AR44)/(AL44-AK44)</f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f>$B$11*CN44+$C$11*CO44+$F$11*CP44*(1-CS44)</f>
        <v>0</v>
      </c>
      <c r="BQ44">
        <f>BP44*BR44</f>
        <v>0</v>
      </c>
      <c r="BR44">
        <f>($B$11*$D$9+$C$11*$D$9+$F$11*((DC44+CU44)/MAX(DC44+CU44+DD44, 0.1)*$I$9+DD44/MAX(DC44+CU44+DD44, 0.1)*$J$9))/($B$11+$C$11+$F$11)</f>
        <v>0</v>
      </c>
      <c r="BS44">
        <f>($B$11*$K$9+$C$11*$K$9+$F$11*((DC44+CU44)/MAX(DC44+CU44+DD44, 0.1)*$P$9+DD44/MAX(DC44+CU44+DD44, 0.1)*$Q$9))/($B$11+$C$11+$F$11)</f>
        <v>0</v>
      </c>
      <c r="BT44">
        <v>6</v>
      </c>
      <c r="BU44">
        <v>0.5</v>
      </c>
      <c r="BV44" t="s">
        <v>298</v>
      </c>
      <c r="BW44">
        <v>2</v>
      </c>
      <c r="BX44">
        <v>1620332290.5</v>
      </c>
      <c r="BY44">
        <v>398.382580645161</v>
      </c>
      <c r="BZ44">
        <v>420.044129032258</v>
      </c>
      <c r="CA44">
        <v>17.796635483871</v>
      </c>
      <c r="CB44">
        <v>12.2743193548387</v>
      </c>
      <c r="CC44">
        <v>395.840580645161</v>
      </c>
      <c r="CD44">
        <v>17.801635483871</v>
      </c>
      <c r="CE44">
        <v>599.96364516129</v>
      </c>
      <c r="CF44">
        <v>100.158838709677</v>
      </c>
      <c r="CG44">
        <v>0.0958598806451613</v>
      </c>
      <c r="CH44">
        <v>26.5058096774194</v>
      </c>
      <c r="CI44">
        <v>25.4161741935484</v>
      </c>
      <c r="CJ44">
        <v>999.9</v>
      </c>
      <c r="CK44">
        <v>0</v>
      </c>
      <c r="CL44">
        <v>0</v>
      </c>
      <c r="CM44">
        <v>10002.825483871</v>
      </c>
      <c r="CN44">
        <v>0</v>
      </c>
      <c r="CO44">
        <v>0.221023</v>
      </c>
      <c r="CP44">
        <v>883.007838709677</v>
      </c>
      <c r="CQ44">
        <v>0.954992322580645</v>
      </c>
      <c r="CR44">
        <v>0.0450080419354839</v>
      </c>
      <c r="CS44">
        <v>0</v>
      </c>
      <c r="CT44">
        <v>1231.01483870968</v>
      </c>
      <c r="CU44">
        <v>4.99999</v>
      </c>
      <c r="CV44">
        <v>10937.135483871</v>
      </c>
      <c r="CW44">
        <v>7633.19483870968</v>
      </c>
      <c r="CX44">
        <v>40.25</v>
      </c>
      <c r="CY44">
        <v>43.062</v>
      </c>
      <c r="CZ44">
        <v>41.812</v>
      </c>
      <c r="DA44">
        <v>42.4837419354839</v>
      </c>
      <c r="DB44">
        <v>42.812</v>
      </c>
      <c r="DC44">
        <v>838.491290322581</v>
      </c>
      <c r="DD44">
        <v>39.5206451612903</v>
      </c>
      <c r="DE44">
        <v>0</v>
      </c>
      <c r="DF44">
        <v>1620332299.3</v>
      </c>
      <c r="DG44">
        <v>0</v>
      </c>
      <c r="DH44">
        <v>1231.03</v>
      </c>
      <c r="DI44">
        <v>1.74615384476488</v>
      </c>
      <c r="DJ44">
        <v>16.2923076876892</v>
      </c>
      <c r="DK44">
        <v>10937.176</v>
      </c>
      <c r="DL44">
        <v>15</v>
      </c>
      <c r="DM44">
        <v>1620332338</v>
      </c>
      <c r="DN44" t="s">
        <v>383</v>
      </c>
      <c r="DO44">
        <v>1620332327.5</v>
      </c>
      <c r="DP44">
        <v>1620332338</v>
      </c>
      <c r="DQ44">
        <v>39</v>
      </c>
      <c r="DR44">
        <v>-0.008</v>
      </c>
      <c r="DS44">
        <v>0.001</v>
      </c>
      <c r="DT44">
        <v>2.542</v>
      </c>
      <c r="DU44">
        <v>-0.005</v>
      </c>
      <c r="DV44">
        <v>420</v>
      </c>
      <c r="DW44">
        <v>12</v>
      </c>
      <c r="DX44">
        <v>0.09</v>
      </c>
      <c r="DY44">
        <v>0.02</v>
      </c>
      <c r="DZ44">
        <v>-21.7117775</v>
      </c>
      <c r="EA44">
        <v>0.816829643527264</v>
      </c>
      <c r="EB44">
        <v>0.121202680431375</v>
      </c>
      <c r="EC44">
        <v>0</v>
      </c>
      <c r="ED44">
        <v>1230.95142857143</v>
      </c>
      <c r="EE44">
        <v>1.55272015655709</v>
      </c>
      <c r="EF44">
        <v>0.24033480048991</v>
      </c>
      <c r="EG44">
        <v>1</v>
      </c>
      <c r="EH44">
        <v>5.45964925</v>
      </c>
      <c r="EI44">
        <v>1.03976814258911</v>
      </c>
      <c r="EJ44">
        <v>0.140242348514767</v>
      </c>
      <c r="EK44">
        <v>0</v>
      </c>
      <c r="EL44">
        <v>1</v>
      </c>
      <c r="EM44">
        <v>3</v>
      </c>
      <c r="EN44" t="s">
        <v>335</v>
      </c>
      <c r="EO44">
        <v>100</v>
      </c>
      <c r="EP44">
        <v>100</v>
      </c>
      <c r="EQ44">
        <v>2.542</v>
      </c>
      <c r="ER44">
        <v>-0.005</v>
      </c>
      <c r="ES44">
        <v>2.54980000000006</v>
      </c>
      <c r="ET44">
        <v>0</v>
      </c>
      <c r="EU44">
        <v>0</v>
      </c>
      <c r="EV44">
        <v>0</v>
      </c>
      <c r="EW44">
        <v>-0.00598999999999883</v>
      </c>
      <c r="EX44">
        <v>0</v>
      </c>
      <c r="EY44">
        <v>0</v>
      </c>
      <c r="EZ44">
        <v>0</v>
      </c>
      <c r="FA44">
        <v>-1</v>
      </c>
      <c r="FB44">
        <v>-1</v>
      </c>
      <c r="FC44">
        <v>-1</v>
      </c>
      <c r="FD44">
        <v>-1</v>
      </c>
      <c r="FE44">
        <v>0.6</v>
      </c>
      <c r="FF44">
        <v>0.5</v>
      </c>
      <c r="FG44">
        <v>2</v>
      </c>
      <c r="FH44">
        <v>633.416</v>
      </c>
      <c r="FI44">
        <v>368.507</v>
      </c>
      <c r="FJ44">
        <v>25</v>
      </c>
      <c r="FK44">
        <v>25.9232</v>
      </c>
      <c r="FL44">
        <v>29.9999</v>
      </c>
      <c r="FM44">
        <v>25.9</v>
      </c>
      <c r="FN44">
        <v>25.9174</v>
      </c>
      <c r="FO44">
        <v>20.7021</v>
      </c>
      <c r="FP44">
        <v>36.4254</v>
      </c>
      <c r="FQ44">
        <v>41.0736</v>
      </c>
      <c r="FR44">
        <v>25</v>
      </c>
      <c r="FS44">
        <v>420</v>
      </c>
      <c r="FT44">
        <v>12.113</v>
      </c>
      <c r="FU44">
        <v>101.412</v>
      </c>
      <c r="FV44">
        <v>102.228</v>
      </c>
    </row>
    <row r="45" spans="1:178">
      <c r="A45">
        <v>29</v>
      </c>
      <c r="B45">
        <v>1620332358.5</v>
      </c>
      <c r="C45">
        <v>1680.40000009537</v>
      </c>
      <c r="D45" t="s">
        <v>384</v>
      </c>
      <c r="E45" t="s">
        <v>385</v>
      </c>
      <c r="H45">
        <v>1620332350.75</v>
      </c>
      <c r="I45">
        <f>CE45*AG45*(CA45-CB45)/(100*BT45*(1000-AG45*CA45))</f>
        <v>0</v>
      </c>
      <c r="J45">
        <f>CE45*AG45*(BZ45-BY45*(1000-AG45*CB45)/(1000-AG45*CA45))/(100*BT45)</f>
        <v>0</v>
      </c>
      <c r="K45">
        <f>BY45 - IF(AG45&gt;1, J45*BT45*100.0/(AI45*CM45), 0)</f>
        <v>0</v>
      </c>
      <c r="L45">
        <f>((R45-I45/2)*K45-J45)/(R45+I45/2)</f>
        <v>0</v>
      </c>
      <c r="M45">
        <f>L45*(CF45+CG45)/1000.0</f>
        <v>0</v>
      </c>
      <c r="N45">
        <f>(BY45 - IF(AG45&gt;1, J45*BT45*100.0/(AI45*CM45), 0))*(CF45+CG45)/1000.0</f>
        <v>0</v>
      </c>
      <c r="O45">
        <f>2.0/((1/Q45-1/P45)+SIGN(Q45)*SQRT((1/Q45-1/P45)*(1/Q45-1/P45) + 4*BU45/((BU45+1)*(BU45+1))*(2*1/Q45*1/P45-1/P45*1/P45)))</f>
        <v>0</v>
      </c>
      <c r="P45">
        <f>IF(LEFT(BV45,1)&lt;&gt;"0",IF(LEFT(BV45,1)="1",3.0,BW45),$D$5+$E$5*(CM45*CF45/($K$5*1000))+$F$5*(CM45*CF45/($K$5*1000))*MAX(MIN(BT45,$J$5),$I$5)*MAX(MIN(BT45,$J$5),$I$5)+$G$5*MAX(MIN(BT45,$J$5),$I$5)*(CM45*CF45/($K$5*1000))+$H$5*(CM45*CF45/($K$5*1000))*(CM45*CF45/($K$5*1000)))</f>
        <v>0</v>
      </c>
      <c r="Q45">
        <f>I45*(1000-(1000*0.61365*exp(17.502*U45/(240.97+U45))/(CF45+CG45)+CA45)/2)/(1000*0.61365*exp(17.502*U45/(240.97+U45))/(CF45+CG45)-CA45)</f>
        <v>0</v>
      </c>
      <c r="R45">
        <f>1/((BU45+1)/(O45/1.6)+1/(P45/1.37)) + BU45/((BU45+1)/(O45/1.6) + BU45/(P45/1.37))</f>
        <v>0</v>
      </c>
      <c r="S45">
        <f>(BQ45*BS45)</f>
        <v>0</v>
      </c>
      <c r="T45">
        <f>(CH45+(S45+2*0.95*5.67E-8*(((CH45+$B$7)+273)^4-(CH45+273)^4)-44100*I45)/(1.84*29.3*P45+8*0.95*5.67E-8*(CH45+273)^3))</f>
        <v>0</v>
      </c>
      <c r="U45">
        <f>($C$7*CI45+$D$7*CJ45+$E$7*T45)</f>
        <v>0</v>
      </c>
      <c r="V45">
        <f>0.61365*exp(17.502*U45/(240.97+U45))</f>
        <v>0</v>
      </c>
      <c r="W45">
        <f>(X45/Y45*100)</f>
        <v>0</v>
      </c>
      <c r="X45">
        <f>CA45*(CF45+CG45)/1000</f>
        <v>0</v>
      </c>
      <c r="Y45">
        <f>0.61365*exp(17.502*CH45/(240.97+CH45))</f>
        <v>0</v>
      </c>
      <c r="Z45">
        <f>(V45-CA45*(CF45+CG45)/1000)</f>
        <v>0</v>
      </c>
      <c r="AA45">
        <f>(-I45*44100)</f>
        <v>0</v>
      </c>
      <c r="AB45">
        <f>2*29.3*P45*0.92*(CH45-U45)</f>
        <v>0</v>
      </c>
      <c r="AC45">
        <f>2*0.95*5.67E-8*(((CH45+$B$7)+273)^4-(U45+273)^4)</f>
        <v>0</v>
      </c>
      <c r="AD45">
        <f>S45+AC45+AA45+AB45</f>
        <v>0</v>
      </c>
      <c r="AE45">
        <v>0</v>
      </c>
      <c r="AF45">
        <v>0</v>
      </c>
      <c r="AG45">
        <f>IF(AE45*$H$13&gt;=AI45,1.0,(AI45/(AI45-AE45*$H$13)))</f>
        <v>0</v>
      </c>
      <c r="AH45">
        <f>(AG45-1)*100</f>
        <v>0</v>
      </c>
      <c r="AI45">
        <f>MAX(0,($B$13+$C$13*CM45)/(1+$D$13*CM45)*CF45/(CH45+273)*$E$13)</f>
        <v>0</v>
      </c>
      <c r="AJ45" t="s">
        <v>297</v>
      </c>
      <c r="AK45">
        <v>0</v>
      </c>
      <c r="AL45">
        <v>0</v>
      </c>
      <c r="AM45">
        <f>AL45-AK45</f>
        <v>0</v>
      </c>
      <c r="AN45">
        <f>AM45/AL45</f>
        <v>0</v>
      </c>
      <c r="AO45">
        <v>0</v>
      </c>
      <c r="AP45" t="s">
        <v>297</v>
      </c>
      <c r="AQ45">
        <v>0</v>
      </c>
      <c r="AR45">
        <v>0</v>
      </c>
      <c r="AS45">
        <f>1-AQ45/AR45</f>
        <v>0</v>
      </c>
      <c r="AT45">
        <v>0.5</v>
      </c>
      <c r="AU45">
        <f>BQ45</f>
        <v>0</v>
      </c>
      <c r="AV45">
        <f>J45</f>
        <v>0</v>
      </c>
      <c r="AW45">
        <f>AS45*AT45*AU45</f>
        <v>0</v>
      </c>
      <c r="AX45">
        <f>BC45/AR45</f>
        <v>0</v>
      </c>
      <c r="AY45">
        <f>(AV45-AO45)/AU45</f>
        <v>0</v>
      </c>
      <c r="AZ45">
        <f>(AL45-AR45)/AR45</f>
        <v>0</v>
      </c>
      <c r="BA45" t="s">
        <v>297</v>
      </c>
      <c r="BB45">
        <v>0</v>
      </c>
      <c r="BC45">
        <f>AR45-BB45</f>
        <v>0</v>
      </c>
      <c r="BD45">
        <f>(AR45-AQ45)/(AR45-BB45)</f>
        <v>0</v>
      </c>
      <c r="BE45">
        <f>(AL45-AR45)/(AL45-BB45)</f>
        <v>0</v>
      </c>
      <c r="BF45">
        <f>(AR45-AQ45)/(AR45-AK45)</f>
        <v>0</v>
      </c>
      <c r="BG45">
        <f>(AL45-AR45)/(AL45-AK45)</f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f>$B$11*CN45+$C$11*CO45+$F$11*CP45*(1-CS45)</f>
        <v>0</v>
      </c>
      <c r="BQ45">
        <f>BP45*BR45</f>
        <v>0</v>
      </c>
      <c r="BR45">
        <f>($B$11*$D$9+$C$11*$D$9+$F$11*((DC45+CU45)/MAX(DC45+CU45+DD45, 0.1)*$I$9+DD45/MAX(DC45+CU45+DD45, 0.1)*$J$9))/($B$11+$C$11+$F$11)</f>
        <v>0</v>
      </c>
      <c r="BS45">
        <f>($B$11*$K$9+$C$11*$K$9+$F$11*((DC45+CU45)/MAX(DC45+CU45+DD45, 0.1)*$P$9+DD45/MAX(DC45+CU45+DD45, 0.1)*$Q$9))/($B$11+$C$11+$F$11)</f>
        <v>0</v>
      </c>
      <c r="BT45">
        <v>6</v>
      </c>
      <c r="BU45">
        <v>0.5</v>
      </c>
      <c r="BV45" t="s">
        <v>298</v>
      </c>
      <c r="BW45">
        <v>2</v>
      </c>
      <c r="BX45">
        <v>1620332350.75</v>
      </c>
      <c r="BY45">
        <v>398.449833333333</v>
      </c>
      <c r="BZ45">
        <v>420.024566666667</v>
      </c>
      <c r="CA45">
        <v>17.8656366666667</v>
      </c>
      <c r="CB45">
        <v>12.6574033333333</v>
      </c>
      <c r="CC45">
        <v>395.877833333333</v>
      </c>
      <c r="CD45">
        <v>17.8716366666667</v>
      </c>
      <c r="CE45">
        <v>599.969733333333</v>
      </c>
      <c r="CF45">
        <v>100.159933333333</v>
      </c>
      <c r="CG45">
        <v>0.0940009433333333</v>
      </c>
      <c r="CH45">
        <v>26.5112266666667</v>
      </c>
      <c r="CI45">
        <v>25.4262833333333</v>
      </c>
      <c r="CJ45">
        <v>999.9</v>
      </c>
      <c r="CK45">
        <v>0</v>
      </c>
      <c r="CL45">
        <v>0</v>
      </c>
      <c r="CM45">
        <v>9999.80666666667</v>
      </c>
      <c r="CN45">
        <v>0</v>
      </c>
      <c r="CO45">
        <v>0.221023</v>
      </c>
      <c r="CP45">
        <v>883.013766666667</v>
      </c>
      <c r="CQ45">
        <v>0.9549916</v>
      </c>
      <c r="CR45">
        <v>0.0450088066666667</v>
      </c>
      <c r="CS45">
        <v>0</v>
      </c>
      <c r="CT45">
        <v>1232.639</v>
      </c>
      <c r="CU45">
        <v>4.99999</v>
      </c>
      <c r="CV45">
        <v>10948.75</v>
      </c>
      <c r="CW45">
        <v>7633.244</v>
      </c>
      <c r="CX45">
        <v>40.25</v>
      </c>
      <c r="CY45">
        <v>43.062</v>
      </c>
      <c r="CZ45">
        <v>41.812</v>
      </c>
      <c r="DA45">
        <v>42.4664</v>
      </c>
      <c r="DB45">
        <v>42.812</v>
      </c>
      <c r="DC45">
        <v>838.495666666666</v>
      </c>
      <c r="DD45">
        <v>39.521</v>
      </c>
      <c r="DE45">
        <v>0</v>
      </c>
      <c r="DF45">
        <v>1620332359.3</v>
      </c>
      <c r="DG45">
        <v>0</v>
      </c>
      <c r="DH45">
        <v>1232.6312</v>
      </c>
      <c r="DI45">
        <v>1.05384614294444</v>
      </c>
      <c r="DJ45">
        <v>12.738461596954</v>
      </c>
      <c r="DK45">
        <v>10948.952</v>
      </c>
      <c r="DL45">
        <v>15</v>
      </c>
      <c r="DM45">
        <v>1620332389.5</v>
      </c>
      <c r="DN45" t="s">
        <v>386</v>
      </c>
      <c r="DO45">
        <v>1620332381</v>
      </c>
      <c r="DP45">
        <v>1620332389.5</v>
      </c>
      <c r="DQ45">
        <v>40</v>
      </c>
      <c r="DR45">
        <v>0.03</v>
      </c>
      <c r="DS45">
        <v>-0.001</v>
      </c>
      <c r="DT45">
        <v>2.572</v>
      </c>
      <c r="DU45">
        <v>-0.006</v>
      </c>
      <c r="DV45">
        <v>420</v>
      </c>
      <c r="DW45">
        <v>12</v>
      </c>
      <c r="DX45">
        <v>0.05</v>
      </c>
      <c r="DY45">
        <v>0.01</v>
      </c>
      <c r="DZ45">
        <v>-17.652905748625</v>
      </c>
      <c r="EA45">
        <v>-58.2169491057974</v>
      </c>
      <c r="EB45">
        <v>7.43822251919609</v>
      </c>
      <c r="EC45">
        <v>0</v>
      </c>
      <c r="ED45">
        <v>1232.65628571429</v>
      </c>
      <c r="EE45">
        <v>0.105205479451043</v>
      </c>
      <c r="EF45">
        <v>0.192666784360761</v>
      </c>
      <c r="EG45">
        <v>1</v>
      </c>
      <c r="EH45">
        <v>4.26664552535</v>
      </c>
      <c r="EI45">
        <v>15.6280828496735</v>
      </c>
      <c r="EJ45">
        <v>1.80650370555922</v>
      </c>
      <c r="EK45">
        <v>0</v>
      </c>
      <c r="EL45">
        <v>1</v>
      </c>
      <c r="EM45">
        <v>3</v>
      </c>
      <c r="EN45" t="s">
        <v>335</v>
      </c>
      <c r="EO45">
        <v>100</v>
      </c>
      <c r="EP45">
        <v>100</v>
      </c>
      <c r="EQ45">
        <v>2.572</v>
      </c>
      <c r="ER45">
        <v>-0.006</v>
      </c>
      <c r="ES45">
        <v>2.54184999999995</v>
      </c>
      <c r="ET45">
        <v>0</v>
      </c>
      <c r="EU45">
        <v>0</v>
      </c>
      <c r="EV45">
        <v>0</v>
      </c>
      <c r="EW45">
        <v>-0.00481428571428744</v>
      </c>
      <c r="EX45">
        <v>0</v>
      </c>
      <c r="EY45">
        <v>0</v>
      </c>
      <c r="EZ45">
        <v>0</v>
      </c>
      <c r="FA45">
        <v>-1</v>
      </c>
      <c r="FB45">
        <v>-1</v>
      </c>
      <c r="FC45">
        <v>-1</v>
      </c>
      <c r="FD45">
        <v>-1</v>
      </c>
      <c r="FE45">
        <v>0.5</v>
      </c>
      <c r="FF45">
        <v>0.3</v>
      </c>
      <c r="FG45">
        <v>2</v>
      </c>
      <c r="FH45">
        <v>632.349</v>
      </c>
      <c r="FI45">
        <v>368.1</v>
      </c>
      <c r="FJ45">
        <v>25</v>
      </c>
      <c r="FK45">
        <v>25.9145</v>
      </c>
      <c r="FL45">
        <v>30.0001</v>
      </c>
      <c r="FM45">
        <v>25.8941</v>
      </c>
      <c r="FN45">
        <v>25.9076</v>
      </c>
      <c r="FO45">
        <v>20.699</v>
      </c>
      <c r="FP45">
        <v>35.9964</v>
      </c>
      <c r="FQ45">
        <v>40.7887</v>
      </c>
      <c r="FR45">
        <v>25</v>
      </c>
      <c r="FS45">
        <v>420</v>
      </c>
      <c r="FT45">
        <v>12.1131</v>
      </c>
      <c r="FU45">
        <v>101.415</v>
      </c>
      <c r="FV45">
        <v>102.23</v>
      </c>
    </row>
    <row r="46" spans="1:178">
      <c r="A46">
        <v>30</v>
      </c>
      <c r="B46">
        <v>1620332418.5</v>
      </c>
      <c r="C46">
        <v>1740.40000009537</v>
      </c>
      <c r="D46" t="s">
        <v>387</v>
      </c>
      <c r="E46" t="s">
        <v>388</v>
      </c>
      <c r="H46">
        <v>1620332410.5</v>
      </c>
      <c r="I46">
        <f>CE46*AG46*(CA46-CB46)/(100*BT46*(1000-AG46*CA46))</f>
        <v>0</v>
      </c>
      <c r="J46">
        <f>CE46*AG46*(BZ46-BY46*(1000-AG46*CB46)/(1000-AG46*CA46))/(100*BT46)</f>
        <v>0</v>
      </c>
      <c r="K46">
        <f>BY46 - IF(AG46&gt;1, J46*BT46*100.0/(AI46*CM46), 0)</f>
        <v>0</v>
      </c>
      <c r="L46">
        <f>((R46-I46/2)*K46-J46)/(R46+I46/2)</f>
        <v>0</v>
      </c>
      <c r="M46">
        <f>L46*(CF46+CG46)/1000.0</f>
        <v>0</v>
      </c>
      <c r="N46">
        <f>(BY46 - IF(AG46&gt;1, J46*BT46*100.0/(AI46*CM46), 0))*(CF46+CG46)/1000.0</f>
        <v>0</v>
      </c>
      <c r="O46">
        <f>2.0/((1/Q46-1/P46)+SIGN(Q46)*SQRT((1/Q46-1/P46)*(1/Q46-1/P46) + 4*BU46/((BU46+1)*(BU46+1))*(2*1/Q46*1/P46-1/P46*1/P46)))</f>
        <v>0</v>
      </c>
      <c r="P46">
        <f>IF(LEFT(BV46,1)&lt;&gt;"0",IF(LEFT(BV46,1)="1",3.0,BW46),$D$5+$E$5*(CM46*CF46/($K$5*1000))+$F$5*(CM46*CF46/($K$5*1000))*MAX(MIN(BT46,$J$5),$I$5)*MAX(MIN(BT46,$J$5),$I$5)+$G$5*MAX(MIN(BT46,$J$5),$I$5)*(CM46*CF46/($K$5*1000))+$H$5*(CM46*CF46/($K$5*1000))*(CM46*CF46/($K$5*1000)))</f>
        <v>0</v>
      </c>
      <c r="Q46">
        <f>I46*(1000-(1000*0.61365*exp(17.502*U46/(240.97+U46))/(CF46+CG46)+CA46)/2)/(1000*0.61365*exp(17.502*U46/(240.97+U46))/(CF46+CG46)-CA46)</f>
        <v>0</v>
      </c>
      <c r="R46">
        <f>1/((BU46+1)/(O46/1.6)+1/(P46/1.37)) + BU46/((BU46+1)/(O46/1.6) + BU46/(P46/1.37))</f>
        <v>0</v>
      </c>
      <c r="S46">
        <f>(BQ46*BS46)</f>
        <v>0</v>
      </c>
      <c r="T46">
        <f>(CH46+(S46+2*0.95*5.67E-8*(((CH46+$B$7)+273)^4-(CH46+273)^4)-44100*I46)/(1.84*29.3*P46+8*0.95*5.67E-8*(CH46+273)^3))</f>
        <v>0</v>
      </c>
      <c r="U46">
        <f>($C$7*CI46+$D$7*CJ46+$E$7*T46)</f>
        <v>0</v>
      </c>
      <c r="V46">
        <f>0.61365*exp(17.502*U46/(240.97+U46))</f>
        <v>0</v>
      </c>
      <c r="W46">
        <f>(X46/Y46*100)</f>
        <v>0</v>
      </c>
      <c r="X46">
        <f>CA46*(CF46+CG46)/1000</f>
        <v>0</v>
      </c>
      <c r="Y46">
        <f>0.61365*exp(17.502*CH46/(240.97+CH46))</f>
        <v>0</v>
      </c>
      <c r="Z46">
        <f>(V46-CA46*(CF46+CG46)/1000)</f>
        <v>0</v>
      </c>
      <c r="AA46">
        <f>(-I46*44100)</f>
        <v>0</v>
      </c>
      <c r="AB46">
        <f>2*29.3*P46*0.92*(CH46-U46)</f>
        <v>0</v>
      </c>
      <c r="AC46">
        <f>2*0.95*5.67E-8*(((CH46+$B$7)+273)^4-(U46+273)^4)</f>
        <v>0</v>
      </c>
      <c r="AD46">
        <f>S46+AC46+AA46+AB46</f>
        <v>0</v>
      </c>
      <c r="AE46">
        <v>0</v>
      </c>
      <c r="AF46">
        <v>0</v>
      </c>
      <c r="AG46">
        <f>IF(AE46*$H$13&gt;=AI46,1.0,(AI46/(AI46-AE46*$H$13)))</f>
        <v>0</v>
      </c>
      <c r="AH46">
        <f>(AG46-1)*100</f>
        <v>0</v>
      </c>
      <c r="AI46">
        <f>MAX(0,($B$13+$C$13*CM46)/(1+$D$13*CM46)*CF46/(CH46+273)*$E$13)</f>
        <v>0</v>
      </c>
      <c r="AJ46" t="s">
        <v>297</v>
      </c>
      <c r="AK46">
        <v>0</v>
      </c>
      <c r="AL46">
        <v>0</v>
      </c>
      <c r="AM46">
        <f>AL46-AK46</f>
        <v>0</v>
      </c>
      <c r="AN46">
        <f>AM46/AL46</f>
        <v>0</v>
      </c>
      <c r="AO46">
        <v>0</v>
      </c>
      <c r="AP46" t="s">
        <v>297</v>
      </c>
      <c r="AQ46">
        <v>0</v>
      </c>
      <c r="AR46">
        <v>0</v>
      </c>
      <c r="AS46">
        <f>1-AQ46/AR46</f>
        <v>0</v>
      </c>
      <c r="AT46">
        <v>0.5</v>
      </c>
      <c r="AU46">
        <f>BQ46</f>
        <v>0</v>
      </c>
      <c r="AV46">
        <f>J46</f>
        <v>0</v>
      </c>
      <c r="AW46">
        <f>AS46*AT46*AU46</f>
        <v>0</v>
      </c>
      <c r="AX46">
        <f>BC46/AR46</f>
        <v>0</v>
      </c>
      <c r="AY46">
        <f>(AV46-AO46)/AU46</f>
        <v>0</v>
      </c>
      <c r="AZ46">
        <f>(AL46-AR46)/AR46</f>
        <v>0</v>
      </c>
      <c r="BA46" t="s">
        <v>297</v>
      </c>
      <c r="BB46">
        <v>0</v>
      </c>
      <c r="BC46">
        <f>AR46-BB46</f>
        <v>0</v>
      </c>
      <c r="BD46">
        <f>(AR46-AQ46)/(AR46-BB46)</f>
        <v>0</v>
      </c>
      <c r="BE46">
        <f>(AL46-AR46)/(AL46-BB46)</f>
        <v>0</v>
      </c>
      <c r="BF46">
        <f>(AR46-AQ46)/(AR46-AK46)</f>
        <v>0</v>
      </c>
      <c r="BG46">
        <f>(AL46-AR46)/(AL46-AK46)</f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f>$B$11*CN46+$C$11*CO46+$F$11*CP46*(1-CS46)</f>
        <v>0</v>
      </c>
      <c r="BQ46">
        <f>BP46*BR46</f>
        <v>0</v>
      </c>
      <c r="BR46">
        <f>($B$11*$D$9+$C$11*$D$9+$F$11*((DC46+CU46)/MAX(DC46+CU46+DD46, 0.1)*$I$9+DD46/MAX(DC46+CU46+DD46, 0.1)*$J$9))/($B$11+$C$11+$F$11)</f>
        <v>0</v>
      </c>
      <c r="BS46">
        <f>($B$11*$K$9+$C$11*$K$9+$F$11*((DC46+CU46)/MAX(DC46+CU46+DD46, 0.1)*$P$9+DD46/MAX(DC46+CU46+DD46, 0.1)*$Q$9))/($B$11+$C$11+$F$11)</f>
        <v>0</v>
      </c>
      <c r="BT46">
        <v>6</v>
      </c>
      <c r="BU46">
        <v>0.5</v>
      </c>
      <c r="BV46" t="s">
        <v>298</v>
      </c>
      <c r="BW46">
        <v>2</v>
      </c>
      <c r="BX46">
        <v>1620332410.5</v>
      </c>
      <c r="BY46">
        <v>398.379967741935</v>
      </c>
      <c r="BZ46">
        <v>420.062774193548</v>
      </c>
      <c r="CA46">
        <v>17.8342967741936</v>
      </c>
      <c r="CB46">
        <v>12.3187096774194</v>
      </c>
      <c r="CC46">
        <v>395.839967741935</v>
      </c>
      <c r="CD46">
        <v>17.8402967741936</v>
      </c>
      <c r="CE46">
        <v>599.973709677419</v>
      </c>
      <c r="CF46">
        <v>100.157903225806</v>
      </c>
      <c r="CG46">
        <v>0.0960558290322581</v>
      </c>
      <c r="CH46">
        <v>26.5096322580645</v>
      </c>
      <c r="CI46">
        <v>25.4195096774194</v>
      </c>
      <c r="CJ46">
        <v>999.9</v>
      </c>
      <c r="CK46">
        <v>0</v>
      </c>
      <c r="CL46">
        <v>0</v>
      </c>
      <c r="CM46">
        <v>10005.0809677419</v>
      </c>
      <c r="CN46">
        <v>0</v>
      </c>
      <c r="CO46">
        <v>0.221023</v>
      </c>
      <c r="CP46">
        <v>882.991935483871</v>
      </c>
      <c r="CQ46">
        <v>0.954991161290322</v>
      </c>
      <c r="CR46">
        <v>0.0450092709677419</v>
      </c>
      <c r="CS46">
        <v>0</v>
      </c>
      <c r="CT46">
        <v>1233.97838709677</v>
      </c>
      <c r="CU46">
        <v>4.99999</v>
      </c>
      <c r="CV46">
        <v>10960.1548387097</v>
      </c>
      <c r="CW46">
        <v>7633.0535483871</v>
      </c>
      <c r="CX46">
        <v>40.25</v>
      </c>
      <c r="CY46">
        <v>43.062</v>
      </c>
      <c r="CZ46">
        <v>41.812</v>
      </c>
      <c r="DA46">
        <v>42.445129032258</v>
      </c>
      <c r="DB46">
        <v>42.812</v>
      </c>
      <c r="DC46">
        <v>838.474193548387</v>
      </c>
      <c r="DD46">
        <v>39.5206451612903</v>
      </c>
      <c r="DE46">
        <v>0</v>
      </c>
      <c r="DF46">
        <v>1620332419.3</v>
      </c>
      <c r="DG46">
        <v>0</v>
      </c>
      <c r="DH46">
        <v>1234.0044</v>
      </c>
      <c r="DI46">
        <v>1.10153845017404</v>
      </c>
      <c r="DJ46">
        <v>17.7076923966962</v>
      </c>
      <c r="DK46">
        <v>10960.288</v>
      </c>
      <c r="DL46">
        <v>15</v>
      </c>
      <c r="DM46">
        <v>1620332449</v>
      </c>
      <c r="DN46" t="s">
        <v>389</v>
      </c>
      <c r="DO46">
        <v>1620332448</v>
      </c>
      <c r="DP46">
        <v>1620332449</v>
      </c>
      <c r="DQ46">
        <v>41</v>
      </c>
      <c r="DR46">
        <v>-0.032</v>
      </c>
      <c r="DS46">
        <v>-0.001</v>
      </c>
      <c r="DT46">
        <v>2.54</v>
      </c>
      <c r="DU46">
        <v>-0.006</v>
      </c>
      <c r="DV46">
        <v>420</v>
      </c>
      <c r="DW46">
        <v>12</v>
      </c>
      <c r="DX46">
        <v>0.09</v>
      </c>
      <c r="DY46">
        <v>0.02</v>
      </c>
      <c r="DZ46">
        <v>-21.72244</v>
      </c>
      <c r="EA46">
        <v>1.20085103189496</v>
      </c>
      <c r="EB46">
        <v>0.15254536833349</v>
      </c>
      <c r="EC46">
        <v>0</v>
      </c>
      <c r="ED46">
        <v>1233.88142857143</v>
      </c>
      <c r="EE46">
        <v>1.95827788649881</v>
      </c>
      <c r="EF46">
        <v>0.305877126190466</v>
      </c>
      <c r="EG46">
        <v>1</v>
      </c>
      <c r="EH46">
        <v>5.449093</v>
      </c>
      <c r="EI46">
        <v>1.17222236397746</v>
      </c>
      <c r="EJ46">
        <v>0.152569670596747</v>
      </c>
      <c r="EK46">
        <v>0</v>
      </c>
      <c r="EL46">
        <v>1</v>
      </c>
      <c r="EM46">
        <v>3</v>
      </c>
      <c r="EN46" t="s">
        <v>335</v>
      </c>
      <c r="EO46">
        <v>100</v>
      </c>
      <c r="EP46">
        <v>100</v>
      </c>
      <c r="EQ46">
        <v>2.54</v>
      </c>
      <c r="ER46">
        <v>-0.006</v>
      </c>
      <c r="ES46">
        <v>2.5720952380953</v>
      </c>
      <c r="ET46">
        <v>0</v>
      </c>
      <c r="EU46">
        <v>0</v>
      </c>
      <c r="EV46">
        <v>0</v>
      </c>
      <c r="EW46">
        <v>-0.00566000000000066</v>
      </c>
      <c r="EX46">
        <v>0</v>
      </c>
      <c r="EY46">
        <v>0</v>
      </c>
      <c r="EZ46">
        <v>0</v>
      </c>
      <c r="FA46">
        <v>-1</v>
      </c>
      <c r="FB46">
        <v>-1</v>
      </c>
      <c r="FC46">
        <v>-1</v>
      </c>
      <c r="FD46">
        <v>-1</v>
      </c>
      <c r="FE46">
        <v>0.6</v>
      </c>
      <c r="FF46">
        <v>0.5</v>
      </c>
      <c r="FG46">
        <v>2</v>
      </c>
      <c r="FH46">
        <v>633.379</v>
      </c>
      <c r="FI46">
        <v>368.341</v>
      </c>
      <c r="FJ46">
        <v>24.9998</v>
      </c>
      <c r="FK46">
        <v>25.9079</v>
      </c>
      <c r="FL46">
        <v>30</v>
      </c>
      <c r="FM46">
        <v>25.8837</v>
      </c>
      <c r="FN46">
        <v>25.9006</v>
      </c>
      <c r="FO46">
        <v>20.7021</v>
      </c>
      <c r="FP46">
        <v>35.5849</v>
      </c>
      <c r="FQ46">
        <v>39.9109</v>
      </c>
      <c r="FR46">
        <v>25</v>
      </c>
      <c r="FS46">
        <v>420</v>
      </c>
      <c r="FT46">
        <v>12.1181</v>
      </c>
      <c r="FU46">
        <v>101.413</v>
      </c>
      <c r="FV46">
        <v>102.23</v>
      </c>
    </row>
    <row r="47" spans="1:178">
      <c r="A47">
        <v>31</v>
      </c>
      <c r="B47">
        <v>1620332478.5</v>
      </c>
      <c r="C47">
        <v>1800.40000009537</v>
      </c>
      <c r="D47" t="s">
        <v>390</v>
      </c>
      <c r="E47" t="s">
        <v>391</v>
      </c>
      <c r="H47">
        <v>1620332470.75</v>
      </c>
      <c r="I47">
        <f>CE47*AG47*(CA47-CB47)/(100*BT47*(1000-AG47*CA47))</f>
        <v>0</v>
      </c>
      <c r="J47">
        <f>CE47*AG47*(BZ47-BY47*(1000-AG47*CB47)/(1000-AG47*CA47))/(100*BT47)</f>
        <v>0</v>
      </c>
      <c r="K47">
        <f>BY47 - IF(AG47&gt;1, J47*BT47*100.0/(AI47*CM47), 0)</f>
        <v>0</v>
      </c>
      <c r="L47">
        <f>((R47-I47/2)*K47-J47)/(R47+I47/2)</f>
        <v>0</v>
      </c>
      <c r="M47">
        <f>L47*(CF47+CG47)/1000.0</f>
        <v>0</v>
      </c>
      <c r="N47">
        <f>(BY47 - IF(AG47&gt;1, J47*BT47*100.0/(AI47*CM47), 0))*(CF47+CG47)/1000.0</f>
        <v>0</v>
      </c>
      <c r="O47">
        <f>2.0/((1/Q47-1/P47)+SIGN(Q47)*SQRT((1/Q47-1/P47)*(1/Q47-1/P47) + 4*BU47/((BU47+1)*(BU47+1))*(2*1/Q47*1/P47-1/P47*1/P47)))</f>
        <v>0</v>
      </c>
      <c r="P47">
        <f>IF(LEFT(BV47,1)&lt;&gt;"0",IF(LEFT(BV47,1)="1",3.0,BW47),$D$5+$E$5*(CM47*CF47/($K$5*1000))+$F$5*(CM47*CF47/($K$5*1000))*MAX(MIN(BT47,$J$5),$I$5)*MAX(MIN(BT47,$J$5),$I$5)+$G$5*MAX(MIN(BT47,$J$5),$I$5)*(CM47*CF47/($K$5*1000))+$H$5*(CM47*CF47/($K$5*1000))*(CM47*CF47/($K$5*1000)))</f>
        <v>0</v>
      </c>
      <c r="Q47">
        <f>I47*(1000-(1000*0.61365*exp(17.502*U47/(240.97+U47))/(CF47+CG47)+CA47)/2)/(1000*0.61365*exp(17.502*U47/(240.97+U47))/(CF47+CG47)-CA47)</f>
        <v>0</v>
      </c>
      <c r="R47">
        <f>1/((BU47+1)/(O47/1.6)+1/(P47/1.37)) + BU47/((BU47+1)/(O47/1.6) + BU47/(P47/1.37))</f>
        <v>0</v>
      </c>
      <c r="S47">
        <f>(BQ47*BS47)</f>
        <v>0</v>
      </c>
      <c r="T47">
        <f>(CH47+(S47+2*0.95*5.67E-8*(((CH47+$B$7)+273)^4-(CH47+273)^4)-44100*I47)/(1.84*29.3*P47+8*0.95*5.67E-8*(CH47+273)^3))</f>
        <v>0</v>
      </c>
      <c r="U47">
        <f>($C$7*CI47+$D$7*CJ47+$E$7*T47)</f>
        <v>0</v>
      </c>
      <c r="V47">
        <f>0.61365*exp(17.502*U47/(240.97+U47))</f>
        <v>0</v>
      </c>
      <c r="W47">
        <f>(X47/Y47*100)</f>
        <v>0</v>
      </c>
      <c r="X47">
        <f>CA47*(CF47+CG47)/1000</f>
        <v>0</v>
      </c>
      <c r="Y47">
        <f>0.61365*exp(17.502*CH47/(240.97+CH47))</f>
        <v>0</v>
      </c>
      <c r="Z47">
        <f>(V47-CA47*(CF47+CG47)/1000)</f>
        <v>0</v>
      </c>
      <c r="AA47">
        <f>(-I47*44100)</f>
        <v>0</v>
      </c>
      <c r="AB47">
        <f>2*29.3*P47*0.92*(CH47-U47)</f>
        <v>0</v>
      </c>
      <c r="AC47">
        <f>2*0.95*5.67E-8*(((CH47+$B$7)+273)^4-(U47+273)^4)</f>
        <v>0</v>
      </c>
      <c r="AD47">
        <f>S47+AC47+AA47+AB47</f>
        <v>0</v>
      </c>
      <c r="AE47">
        <v>0</v>
      </c>
      <c r="AF47">
        <v>0</v>
      </c>
      <c r="AG47">
        <f>IF(AE47*$H$13&gt;=AI47,1.0,(AI47/(AI47-AE47*$H$13)))</f>
        <v>0</v>
      </c>
      <c r="AH47">
        <f>(AG47-1)*100</f>
        <v>0</v>
      </c>
      <c r="AI47">
        <f>MAX(0,($B$13+$C$13*CM47)/(1+$D$13*CM47)*CF47/(CH47+273)*$E$13)</f>
        <v>0</v>
      </c>
      <c r="AJ47" t="s">
        <v>297</v>
      </c>
      <c r="AK47">
        <v>0</v>
      </c>
      <c r="AL47">
        <v>0</v>
      </c>
      <c r="AM47">
        <f>AL47-AK47</f>
        <v>0</v>
      </c>
      <c r="AN47">
        <f>AM47/AL47</f>
        <v>0</v>
      </c>
      <c r="AO47">
        <v>0</v>
      </c>
      <c r="AP47" t="s">
        <v>297</v>
      </c>
      <c r="AQ47">
        <v>0</v>
      </c>
      <c r="AR47">
        <v>0</v>
      </c>
      <c r="AS47">
        <f>1-AQ47/AR47</f>
        <v>0</v>
      </c>
      <c r="AT47">
        <v>0.5</v>
      </c>
      <c r="AU47">
        <f>BQ47</f>
        <v>0</v>
      </c>
      <c r="AV47">
        <f>J47</f>
        <v>0</v>
      </c>
      <c r="AW47">
        <f>AS47*AT47*AU47</f>
        <v>0</v>
      </c>
      <c r="AX47">
        <f>BC47/AR47</f>
        <v>0</v>
      </c>
      <c r="AY47">
        <f>(AV47-AO47)/AU47</f>
        <v>0</v>
      </c>
      <c r="AZ47">
        <f>(AL47-AR47)/AR47</f>
        <v>0</v>
      </c>
      <c r="BA47" t="s">
        <v>297</v>
      </c>
      <c r="BB47">
        <v>0</v>
      </c>
      <c r="BC47">
        <f>AR47-BB47</f>
        <v>0</v>
      </c>
      <c r="BD47">
        <f>(AR47-AQ47)/(AR47-BB47)</f>
        <v>0</v>
      </c>
      <c r="BE47">
        <f>(AL47-AR47)/(AL47-BB47)</f>
        <v>0</v>
      </c>
      <c r="BF47">
        <f>(AR47-AQ47)/(AR47-AK47)</f>
        <v>0</v>
      </c>
      <c r="BG47">
        <f>(AL47-AR47)/(AL47-AK47)</f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f>$B$11*CN47+$C$11*CO47+$F$11*CP47*(1-CS47)</f>
        <v>0</v>
      </c>
      <c r="BQ47">
        <f>BP47*BR47</f>
        <v>0</v>
      </c>
      <c r="BR47">
        <f>($B$11*$D$9+$C$11*$D$9+$F$11*((DC47+CU47)/MAX(DC47+CU47+DD47, 0.1)*$I$9+DD47/MAX(DC47+CU47+DD47, 0.1)*$J$9))/($B$11+$C$11+$F$11)</f>
        <v>0</v>
      </c>
      <c r="BS47">
        <f>($B$11*$K$9+$C$11*$K$9+$F$11*((DC47+CU47)/MAX(DC47+CU47+DD47, 0.1)*$P$9+DD47/MAX(DC47+CU47+DD47, 0.1)*$Q$9))/($B$11+$C$11+$F$11)</f>
        <v>0</v>
      </c>
      <c r="BT47">
        <v>6</v>
      </c>
      <c r="BU47">
        <v>0.5</v>
      </c>
      <c r="BV47" t="s">
        <v>298</v>
      </c>
      <c r="BW47">
        <v>2</v>
      </c>
      <c r="BX47">
        <v>1620332470.75</v>
      </c>
      <c r="BY47">
        <v>398.3927</v>
      </c>
      <c r="BZ47">
        <v>420.036466666667</v>
      </c>
      <c r="CA47">
        <v>17.7829766666667</v>
      </c>
      <c r="CB47">
        <v>12.27098</v>
      </c>
      <c r="CC47">
        <v>395.8217</v>
      </c>
      <c r="CD47">
        <v>17.7889766666667</v>
      </c>
      <c r="CE47">
        <v>599.964266666667</v>
      </c>
      <c r="CF47">
        <v>100.158133333333</v>
      </c>
      <c r="CG47">
        <v>0.0963342166666667</v>
      </c>
      <c r="CH47">
        <v>26.5018033333333</v>
      </c>
      <c r="CI47">
        <v>25.4104333333333</v>
      </c>
      <c r="CJ47">
        <v>999.9</v>
      </c>
      <c r="CK47">
        <v>0</v>
      </c>
      <c r="CL47">
        <v>0</v>
      </c>
      <c r="CM47">
        <v>9996.486</v>
      </c>
      <c r="CN47">
        <v>0</v>
      </c>
      <c r="CO47">
        <v>0.221023</v>
      </c>
      <c r="CP47">
        <v>882.9863</v>
      </c>
      <c r="CQ47">
        <v>0.9549908</v>
      </c>
      <c r="CR47">
        <v>0.0450096533333334</v>
      </c>
      <c r="CS47">
        <v>0</v>
      </c>
      <c r="CT47">
        <v>1235.26366666667</v>
      </c>
      <c r="CU47">
        <v>4.99999</v>
      </c>
      <c r="CV47">
        <v>10970.8066666667</v>
      </c>
      <c r="CW47">
        <v>7633.004</v>
      </c>
      <c r="CX47">
        <v>40.2458</v>
      </c>
      <c r="CY47">
        <v>43.062</v>
      </c>
      <c r="CZ47">
        <v>41.8078666666666</v>
      </c>
      <c r="DA47">
        <v>42.4412</v>
      </c>
      <c r="DB47">
        <v>42.812</v>
      </c>
      <c r="DC47">
        <v>838.469333333333</v>
      </c>
      <c r="DD47">
        <v>39.52</v>
      </c>
      <c r="DE47">
        <v>0</v>
      </c>
      <c r="DF47">
        <v>1620332479.3</v>
      </c>
      <c r="DG47">
        <v>0</v>
      </c>
      <c r="DH47">
        <v>1235.2736</v>
      </c>
      <c r="DI47">
        <v>2.03384614808637</v>
      </c>
      <c r="DJ47">
        <v>15.4230769041811</v>
      </c>
      <c r="DK47">
        <v>10970.936</v>
      </c>
      <c r="DL47">
        <v>15</v>
      </c>
      <c r="DM47">
        <v>1620332512.5</v>
      </c>
      <c r="DN47" t="s">
        <v>392</v>
      </c>
      <c r="DO47">
        <v>1620332503.5</v>
      </c>
      <c r="DP47">
        <v>1620332512.5</v>
      </c>
      <c r="DQ47">
        <v>42</v>
      </c>
      <c r="DR47">
        <v>0.031</v>
      </c>
      <c r="DS47">
        <v>0.001</v>
      </c>
      <c r="DT47">
        <v>2.571</v>
      </c>
      <c r="DU47">
        <v>-0.006</v>
      </c>
      <c r="DV47">
        <v>420</v>
      </c>
      <c r="DW47">
        <v>12</v>
      </c>
      <c r="DX47">
        <v>0.11</v>
      </c>
      <c r="DY47">
        <v>0.01</v>
      </c>
      <c r="DZ47">
        <v>-21.7290375</v>
      </c>
      <c r="EA47">
        <v>0.841399249530973</v>
      </c>
      <c r="EB47">
        <v>0.115638505022116</v>
      </c>
      <c r="EC47">
        <v>0</v>
      </c>
      <c r="ED47">
        <v>1235.17028571429</v>
      </c>
      <c r="EE47">
        <v>2.11256360078324</v>
      </c>
      <c r="EF47">
        <v>0.303507926131235</v>
      </c>
      <c r="EG47">
        <v>1</v>
      </c>
      <c r="EH47">
        <v>5.462121</v>
      </c>
      <c r="EI47">
        <v>0.791293958724204</v>
      </c>
      <c r="EJ47">
        <v>0.114760059097231</v>
      </c>
      <c r="EK47">
        <v>0</v>
      </c>
      <c r="EL47">
        <v>1</v>
      </c>
      <c r="EM47">
        <v>3</v>
      </c>
      <c r="EN47" t="s">
        <v>335</v>
      </c>
      <c r="EO47">
        <v>100</v>
      </c>
      <c r="EP47">
        <v>100</v>
      </c>
      <c r="EQ47">
        <v>2.571</v>
      </c>
      <c r="ER47">
        <v>-0.006</v>
      </c>
      <c r="ES47">
        <v>2.53966666666656</v>
      </c>
      <c r="ET47">
        <v>0</v>
      </c>
      <c r="EU47">
        <v>0</v>
      </c>
      <c r="EV47">
        <v>0</v>
      </c>
      <c r="EW47">
        <v>-0.00618571428571535</v>
      </c>
      <c r="EX47">
        <v>0</v>
      </c>
      <c r="EY47">
        <v>0</v>
      </c>
      <c r="EZ47">
        <v>0</v>
      </c>
      <c r="FA47">
        <v>-1</v>
      </c>
      <c r="FB47">
        <v>-1</v>
      </c>
      <c r="FC47">
        <v>-1</v>
      </c>
      <c r="FD47">
        <v>-1</v>
      </c>
      <c r="FE47">
        <v>0.5</v>
      </c>
      <c r="FF47">
        <v>0.5</v>
      </c>
      <c r="FG47">
        <v>2</v>
      </c>
      <c r="FH47">
        <v>633.45</v>
      </c>
      <c r="FI47">
        <v>368.295</v>
      </c>
      <c r="FJ47">
        <v>24.9998</v>
      </c>
      <c r="FK47">
        <v>25.9014</v>
      </c>
      <c r="FL47">
        <v>29.9999</v>
      </c>
      <c r="FM47">
        <v>25.8751</v>
      </c>
      <c r="FN47">
        <v>25.8919</v>
      </c>
      <c r="FO47">
        <v>20.7022</v>
      </c>
      <c r="FP47">
        <v>35.5043</v>
      </c>
      <c r="FQ47">
        <v>39.2119</v>
      </c>
      <c r="FR47">
        <v>25</v>
      </c>
      <c r="FS47">
        <v>420</v>
      </c>
      <c r="FT47">
        <v>12.1063</v>
      </c>
      <c r="FU47">
        <v>101.415</v>
      </c>
      <c r="FV47">
        <v>102.228</v>
      </c>
    </row>
    <row r="48" spans="1:178">
      <c r="A48">
        <v>32</v>
      </c>
      <c r="B48">
        <v>1620332538.5</v>
      </c>
      <c r="C48">
        <v>1860.40000009537</v>
      </c>
      <c r="D48" t="s">
        <v>393</v>
      </c>
      <c r="E48" t="s">
        <v>394</v>
      </c>
      <c r="H48">
        <v>1620332530.5</v>
      </c>
      <c r="I48">
        <f>CE48*AG48*(CA48-CB48)/(100*BT48*(1000-AG48*CA48))</f>
        <v>0</v>
      </c>
      <c r="J48">
        <f>CE48*AG48*(BZ48-BY48*(1000-AG48*CB48)/(1000-AG48*CA48))/(100*BT48)</f>
        <v>0</v>
      </c>
      <c r="K48">
        <f>BY48 - IF(AG48&gt;1, J48*BT48*100.0/(AI48*CM48), 0)</f>
        <v>0</v>
      </c>
      <c r="L48">
        <f>((R48-I48/2)*K48-J48)/(R48+I48/2)</f>
        <v>0</v>
      </c>
      <c r="M48">
        <f>L48*(CF48+CG48)/1000.0</f>
        <v>0</v>
      </c>
      <c r="N48">
        <f>(BY48 - IF(AG48&gt;1, J48*BT48*100.0/(AI48*CM48), 0))*(CF48+CG48)/1000.0</f>
        <v>0</v>
      </c>
      <c r="O48">
        <f>2.0/((1/Q48-1/P48)+SIGN(Q48)*SQRT((1/Q48-1/P48)*(1/Q48-1/P48) + 4*BU48/((BU48+1)*(BU48+1))*(2*1/Q48*1/P48-1/P48*1/P48)))</f>
        <v>0</v>
      </c>
      <c r="P48">
        <f>IF(LEFT(BV48,1)&lt;&gt;"0",IF(LEFT(BV48,1)="1",3.0,BW48),$D$5+$E$5*(CM48*CF48/($K$5*1000))+$F$5*(CM48*CF48/($K$5*1000))*MAX(MIN(BT48,$J$5),$I$5)*MAX(MIN(BT48,$J$5),$I$5)+$G$5*MAX(MIN(BT48,$J$5),$I$5)*(CM48*CF48/($K$5*1000))+$H$5*(CM48*CF48/($K$5*1000))*(CM48*CF48/($K$5*1000)))</f>
        <v>0</v>
      </c>
      <c r="Q48">
        <f>I48*(1000-(1000*0.61365*exp(17.502*U48/(240.97+U48))/(CF48+CG48)+CA48)/2)/(1000*0.61365*exp(17.502*U48/(240.97+U48))/(CF48+CG48)-CA48)</f>
        <v>0</v>
      </c>
      <c r="R48">
        <f>1/((BU48+1)/(O48/1.6)+1/(P48/1.37)) + BU48/((BU48+1)/(O48/1.6) + BU48/(P48/1.37))</f>
        <v>0</v>
      </c>
      <c r="S48">
        <f>(BQ48*BS48)</f>
        <v>0</v>
      </c>
      <c r="T48">
        <f>(CH48+(S48+2*0.95*5.67E-8*(((CH48+$B$7)+273)^4-(CH48+273)^4)-44100*I48)/(1.84*29.3*P48+8*0.95*5.67E-8*(CH48+273)^3))</f>
        <v>0</v>
      </c>
      <c r="U48">
        <f>($C$7*CI48+$D$7*CJ48+$E$7*T48)</f>
        <v>0</v>
      </c>
      <c r="V48">
        <f>0.61365*exp(17.502*U48/(240.97+U48))</f>
        <v>0</v>
      </c>
      <c r="W48">
        <f>(X48/Y48*100)</f>
        <v>0</v>
      </c>
      <c r="X48">
        <f>CA48*(CF48+CG48)/1000</f>
        <v>0</v>
      </c>
      <c r="Y48">
        <f>0.61365*exp(17.502*CH48/(240.97+CH48))</f>
        <v>0</v>
      </c>
      <c r="Z48">
        <f>(V48-CA48*(CF48+CG48)/1000)</f>
        <v>0</v>
      </c>
      <c r="AA48">
        <f>(-I48*44100)</f>
        <v>0</v>
      </c>
      <c r="AB48">
        <f>2*29.3*P48*0.92*(CH48-U48)</f>
        <v>0</v>
      </c>
      <c r="AC48">
        <f>2*0.95*5.67E-8*(((CH48+$B$7)+273)^4-(U48+273)^4)</f>
        <v>0</v>
      </c>
      <c r="AD48">
        <f>S48+AC48+AA48+AB48</f>
        <v>0</v>
      </c>
      <c r="AE48">
        <v>0</v>
      </c>
      <c r="AF48">
        <v>0</v>
      </c>
      <c r="AG48">
        <f>IF(AE48*$H$13&gt;=AI48,1.0,(AI48/(AI48-AE48*$H$13)))</f>
        <v>0</v>
      </c>
      <c r="AH48">
        <f>(AG48-1)*100</f>
        <v>0</v>
      </c>
      <c r="AI48">
        <f>MAX(0,($B$13+$C$13*CM48)/(1+$D$13*CM48)*CF48/(CH48+273)*$E$13)</f>
        <v>0</v>
      </c>
      <c r="AJ48" t="s">
        <v>297</v>
      </c>
      <c r="AK48">
        <v>0</v>
      </c>
      <c r="AL48">
        <v>0</v>
      </c>
      <c r="AM48">
        <f>AL48-AK48</f>
        <v>0</v>
      </c>
      <c r="AN48">
        <f>AM48/AL48</f>
        <v>0</v>
      </c>
      <c r="AO48">
        <v>0</v>
      </c>
      <c r="AP48" t="s">
        <v>297</v>
      </c>
      <c r="AQ48">
        <v>0</v>
      </c>
      <c r="AR48">
        <v>0</v>
      </c>
      <c r="AS48">
        <f>1-AQ48/AR48</f>
        <v>0</v>
      </c>
      <c r="AT48">
        <v>0.5</v>
      </c>
      <c r="AU48">
        <f>BQ48</f>
        <v>0</v>
      </c>
      <c r="AV48">
        <f>J48</f>
        <v>0</v>
      </c>
      <c r="AW48">
        <f>AS48*AT48*AU48</f>
        <v>0</v>
      </c>
      <c r="AX48">
        <f>BC48/AR48</f>
        <v>0</v>
      </c>
      <c r="AY48">
        <f>(AV48-AO48)/AU48</f>
        <v>0</v>
      </c>
      <c r="AZ48">
        <f>(AL48-AR48)/AR48</f>
        <v>0</v>
      </c>
      <c r="BA48" t="s">
        <v>297</v>
      </c>
      <c r="BB48">
        <v>0</v>
      </c>
      <c r="BC48">
        <f>AR48-BB48</f>
        <v>0</v>
      </c>
      <c r="BD48">
        <f>(AR48-AQ48)/(AR48-BB48)</f>
        <v>0</v>
      </c>
      <c r="BE48">
        <f>(AL48-AR48)/(AL48-BB48)</f>
        <v>0</v>
      </c>
      <c r="BF48">
        <f>(AR48-AQ48)/(AR48-AK48)</f>
        <v>0</v>
      </c>
      <c r="BG48">
        <f>(AL48-AR48)/(AL48-AK48)</f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f>$B$11*CN48+$C$11*CO48+$F$11*CP48*(1-CS48)</f>
        <v>0</v>
      </c>
      <c r="BQ48">
        <f>BP48*BR48</f>
        <v>0</v>
      </c>
      <c r="BR48">
        <f>($B$11*$D$9+$C$11*$D$9+$F$11*((DC48+CU48)/MAX(DC48+CU48+DD48, 0.1)*$I$9+DD48/MAX(DC48+CU48+DD48, 0.1)*$J$9))/($B$11+$C$11+$F$11)</f>
        <v>0</v>
      </c>
      <c r="BS48">
        <f>($B$11*$K$9+$C$11*$K$9+$F$11*((DC48+CU48)/MAX(DC48+CU48+DD48, 0.1)*$P$9+DD48/MAX(DC48+CU48+DD48, 0.1)*$Q$9))/($B$11+$C$11+$F$11)</f>
        <v>0</v>
      </c>
      <c r="BT48">
        <v>6</v>
      </c>
      <c r="BU48">
        <v>0.5</v>
      </c>
      <c r="BV48" t="s">
        <v>298</v>
      </c>
      <c r="BW48">
        <v>2</v>
      </c>
      <c r="BX48">
        <v>1620332530.5</v>
      </c>
      <c r="BY48">
        <v>398.441548387097</v>
      </c>
      <c r="BZ48">
        <v>420.092193548387</v>
      </c>
      <c r="CA48">
        <v>17.8384193548387</v>
      </c>
      <c r="CB48">
        <v>12.3892419354839</v>
      </c>
      <c r="CC48">
        <v>395.849548387097</v>
      </c>
      <c r="CD48">
        <v>17.8414193548387</v>
      </c>
      <c r="CE48">
        <v>599.959838709677</v>
      </c>
      <c r="CF48">
        <v>100.156096774194</v>
      </c>
      <c r="CG48">
        <v>0.0952369806451613</v>
      </c>
      <c r="CH48">
        <v>26.501235483871</v>
      </c>
      <c r="CI48">
        <v>25.4120774193548</v>
      </c>
      <c r="CJ48">
        <v>999.9</v>
      </c>
      <c r="CK48">
        <v>0</v>
      </c>
      <c r="CL48">
        <v>0</v>
      </c>
      <c r="CM48">
        <v>10000.0380645161</v>
      </c>
      <c r="CN48">
        <v>0</v>
      </c>
      <c r="CO48">
        <v>0.221023</v>
      </c>
      <c r="CP48">
        <v>882.983967741936</v>
      </c>
      <c r="CQ48">
        <v>0.954990387096774</v>
      </c>
      <c r="CR48">
        <v>0.0450100903225807</v>
      </c>
      <c r="CS48">
        <v>0</v>
      </c>
      <c r="CT48">
        <v>1236.32032258065</v>
      </c>
      <c r="CU48">
        <v>4.99999</v>
      </c>
      <c r="CV48">
        <v>10978.5580645161</v>
      </c>
      <c r="CW48">
        <v>7632.98096774193</v>
      </c>
      <c r="CX48">
        <v>40.2215483870968</v>
      </c>
      <c r="CY48">
        <v>43.022</v>
      </c>
      <c r="CZ48">
        <v>41.782</v>
      </c>
      <c r="DA48">
        <v>42.437</v>
      </c>
      <c r="DB48">
        <v>42.808</v>
      </c>
      <c r="DC48">
        <v>838.466451612903</v>
      </c>
      <c r="DD48">
        <v>39.52</v>
      </c>
      <c r="DE48">
        <v>0</v>
      </c>
      <c r="DF48">
        <v>1620332539.3</v>
      </c>
      <c r="DG48">
        <v>0</v>
      </c>
      <c r="DH48">
        <v>1236.3296</v>
      </c>
      <c r="DI48">
        <v>1.89230767772851</v>
      </c>
      <c r="DJ48">
        <v>13.4615384482636</v>
      </c>
      <c r="DK48">
        <v>10978.668</v>
      </c>
      <c r="DL48">
        <v>15</v>
      </c>
      <c r="DM48">
        <v>1620332575.5</v>
      </c>
      <c r="DN48" t="s">
        <v>395</v>
      </c>
      <c r="DO48">
        <v>1620332557.5</v>
      </c>
      <c r="DP48">
        <v>1620332575.5</v>
      </c>
      <c r="DQ48">
        <v>43</v>
      </c>
      <c r="DR48">
        <v>0.021</v>
      </c>
      <c r="DS48">
        <v>0.003</v>
      </c>
      <c r="DT48">
        <v>2.592</v>
      </c>
      <c r="DU48">
        <v>-0.003</v>
      </c>
      <c r="DV48">
        <v>420</v>
      </c>
      <c r="DW48">
        <v>12</v>
      </c>
      <c r="DX48">
        <v>0.07</v>
      </c>
      <c r="DY48">
        <v>0.02</v>
      </c>
      <c r="DZ48">
        <v>-21.6697575</v>
      </c>
      <c r="EA48">
        <v>0.102744090056326</v>
      </c>
      <c r="EB48">
        <v>0.200913575807485</v>
      </c>
      <c r="EC48">
        <v>1</v>
      </c>
      <c r="ED48">
        <v>1236.31971428571</v>
      </c>
      <c r="EE48">
        <v>0.741135029354586</v>
      </c>
      <c r="EF48">
        <v>0.276493200270657</v>
      </c>
      <c r="EG48">
        <v>1</v>
      </c>
      <c r="EH48">
        <v>5.30978525</v>
      </c>
      <c r="EI48">
        <v>2.30876656660411</v>
      </c>
      <c r="EJ48">
        <v>0.269850017472554</v>
      </c>
      <c r="EK48">
        <v>0</v>
      </c>
      <c r="EL48">
        <v>2</v>
      </c>
      <c r="EM48">
        <v>3</v>
      </c>
      <c r="EN48" t="s">
        <v>300</v>
      </c>
      <c r="EO48">
        <v>100</v>
      </c>
      <c r="EP48">
        <v>100</v>
      </c>
      <c r="EQ48">
        <v>2.592</v>
      </c>
      <c r="ER48">
        <v>-0.003</v>
      </c>
      <c r="ES48">
        <v>2.57079999999996</v>
      </c>
      <c r="ET48">
        <v>0</v>
      </c>
      <c r="EU48">
        <v>0</v>
      </c>
      <c r="EV48">
        <v>0</v>
      </c>
      <c r="EW48">
        <v>-0.00560500000000097</v>
      </c>
      <c r="EX48">
        <v>0</v>
      </c>
      <c r="EY48">
        <v>0</v>
      </c>
      <c r="EZ48">
        <v>0</v>
      </c>
      <c r="FA48">
        <v>-1</v>
      </c>
      <c r="FB48">
        <v>-1</v>
      </c>
      <c r="FC48">
        <v>-1</v>
      </c>
      <c r="FD48">
        <v>-1</v>
      </c>
      <c r="FE48">
        <v>0.6</v>
      </c>
      <c r="FF48">
        <v>0.4</v>
      </c>
      <c r="FG48">
        <v>2</v>
      </c>
      <c r="FH48">
        <v>633.186</v>
      </c>
      <c r="FI48">
        <v>368.159</v>
      </c>
      <c r="FJ48">
        <v>25</v>
      </c>
      <c r="FK48">
        <v>25.8948</v>
      </c>
      <c r="FL48">
        <v>30</v>
      </c>
      <c r="FM48">
        <v>25.8686</v>
      </c>
      <c r="FN48">
        <v>25.8854</v>
      </c>
      <c r="FO48">
        <v>20.7022</v>
      </c>
      <c r="FP48">
        <v>34.8132</v>
      </c>
      <c r="FQ48">
        <v>38.8921</v>
      </c>
      <c r="FR48">
        <v>25</v>
      </c>
      <c r="FS48">
        <v>420</v>
      </c>
      <c r="FT48">
        <v>12.1306</v>
      </c>
      <c r="FU48">
        <v>101.417</v>
      </c>
      <c r="FV48">
        <v>102.23</v>
      </c>
    </row>
    <row r="49" spans="1:178">
      <c r="A49">
        <v>33</v>
      </c>
      <c r="B49">
        <v>1620332598.5</v>
      </c>
      <c r="C49">
        <v>1920.40000009537</v>
      </c>
      <c r="D49" t="s">
        <v>396</v>
      </c>
      <c r="E49" t="s">
        <v>397</v>
      </c>
      <c r="H49">
        <v>1620332590.5</v>
      </c>
      <c r="I49">
        <f>CE49*AG49*(CA49-CB49)/(100*BT49*(1000-AG49*CA49))</f>
        <v>0</v>
      </c>
      <c r="J49">
        <f>CE49*AG49*(BZ49-BY49*(1000-AG49*CB49)/(1000-AG49*CA49))/(100*BT49)</f>
        <v>0</v>
      </c>
      <c r="K49">
        <f>BY49 - IF(AG49&gt;1, J49*BT49*100.0/(AI49*CM49), 0)</f>
        <v>0</v>
      </c>
      <c r="L49">
        <f>((R49-I49/2)*K49-J49)/(R49+I49/2)</f>
        <v>0</v>
      </c>
      <c r="M49">
        <f>L49*(CF49+CG49)/1000.0</f>
        <v>0</v>
      </c>
      <c r="N49">
        <f>(BY49 - IF(AG49&gt;1, J49*BT49*100.0/(AI49*CM49), 0))*(CF49+CG49)/1000.0</f>
        <v>0</v>
      </c>
      <c r="O49">
        <f>2.0/((1/Q49-1/P49)+SIGN(Q49)*SQRT((1/Q49-1/P49)*(1/Q49-1/P49) + 4*BU49/((BU49+1)*(BU49+1))*(2*1/Q49*1/P49-1/P49*1/P49)))</f>
        <v>0</v>
      </c>
      <c r="P49">
        <f>IF(LEFT(BV49,1)&lt;&gt;"0",IF(LEFT(BV49,1)="1",3.0,BW49),$D$5+$E$5*(CM49*CF49/($K$5*1000))+$F$5*(CM49*CF49/($K$5*1000))*MAX(MIN(BT49,$J$5),$I$5)*MAX(MIN(BT49,$J$5),$I$5)+$G$5*MAX(MIN(BT49,$J$5),$I$5)*(CM49*CF49/($K$5*1000))+$H$5*(CM49*CF49/($K$5*1000))*(CM49*CF49/($K$5*1000)))</f>
        <v>0</v>
      </c>
      <c r="Q49">
        <f>I49*(1000-(1000*0.61365*exp(17.502*U49/(240.97+U49))/(CF49+CG49)+CA49)/2)/(1000*0.61365*exp(17.502*U49/(240.97+U49))/(CF49+CG49)-CA49)</f>
        <v>0</v>
      </c>
      <c r="R49">
        <f>1/((BU49+1)/(O49/1.6)+1/(P49/1.37)) + BU49/((BU49+1)/(O49/1.6) + BU49/(P49/1.37))</f>
        <v>0</v>
      </c>
      <c r="S49">
        <f>(BQ49*BS49)</f>
        <v>0</v>
      </c>
      <c r="T49">
        <f>(CH49+(S49+2*0.95*5.67E-8*(((CH49+$B$7)+273)^4-(CH49+273)^4)-44100*I49)/(1.84*29.3*P49+8*0.95*5.67E-8*(CH49+273)^3))</f>
        <v>0</v>
      </c>
      <c r="U49">
        <f>($C$7*CI49+$D$7*CJ49+$E$7*T49)</f>
        <v>0</v>
      </c>
      <c r="V49">
        <f>0.61365*exp(17.502*U49/(240.97+U49))</f>
        <v>0</v>
      </c>
      <c r="W49">
        <f>(X49/Y49*100)</f>
        <v>0</v>
      </c>
      <c r="X49">
        <f>CA49*(CF49+CG49)/1000</f>
        <v>0</v>
      </c>
      <c r="Y49">
        <f>0.61365*exp(17.502*CH49/(240.97+CH49))</f>
        <v>0</v>
      </c>
      <c r="Z49">
        <f>(V49-CA49*(CF49+CG49)/1000)</f>
        <v>0</v>
      </c>
      <c r="AA49">
        <f>(-I49*44100)</f>
        <v>0</v>
      </c>
      <c r="AB49">
        <f>2*29.3*P49*0.92*(CH49-U49)</f>
        <v>0</v>
      </c>
      <c r="AC49">
        <f>2*0.95*5.67E-8*(((CH49+$B$7)+273)^4-(U49+273)^4)</f>
        <v>0</v>
      </c>
      <c r="AD49">
        <f>S49+AC49+AA49+AB49</f>
        <v>0</v>
      </c>
      <c r="AE49">
        <v>0</v>
      </c>
      <c r="AF49">
        <v>0</v>
      </c>
      <c r="AG49">
        <f>IF(AE49*$H$13&gt;=AI49,1.0,(AI49/(AI49-AE49*$H$13)))</f>
        <v>0</v>
      </c>
      <c r="AH49">
        <f>(AG49-1)*100</f>
        <v>0</v>
      </c>
      <c r="AI49">
        <f>MAX(0,($B$13+$C$13*CM49)/(1+$D$13*CM49)*CF49/(CH49+273)*$E$13)</f>
        <v>0</v>
      </c>
      <c r="AJ49" t="s">
        <v>297</v>
      </c>
      <c r="AK49">
        <v>0</v>
      </c>
      <c r="AL49">
        <v>0</v>
      </c>
      <c r="AM49">
        <f>AL49-AK49</f>
        <v>0</v>
      </c>
      <c r="AN49">
        <f>AM49/AL49</f>
        <v>0</v>
      </c>
      <c r="AO49">
        <v>0</v>
      </c>
      <c r="AP49" t="s">
        <v>297</v>
      </c>
      <c r="AQ49">
        <v>0</v>
      </c>
      <c r="AR49">
        <v>0</v>
      </c>
      <c r="AS49">
        <f>1-AQ49/AR49</f>
        <v>0</v>
      </c>
      <c r="AT49">
        <v>0.5</v>
      </c>
      <c r="AU49">
        <f>BQ49</f>
        <v>0</v>
      </c>
      <c r="AV49">
        <f>J49</f>
        <v>0</v>
      </c>
      <c r="AW49">
        <f>AS49*AT49*AU49</f>
        <v>0</v>
      </c>
      <c r="AX49">
        <f>BC49/AR49</f>
        <v>0</v>
      </c>
      <c r="AY49">
        <f>(AV49-AO49)/AU49</f>
        <v>0</v>
      </c>
      <c r="AZ49">
        <f>(AL49-AR49)/AR49</f>
        <v>0</v>
      </c>
      <c r="BA49" t="s">
        <v>297</v>
      </c>
      <c r="BB49">
        <v>0</v>
      </c>
      <c r="BC49">
        <f>AR49-BB49</f>
        <v>0</v>
      </c>
      <c r="BD49">
        <f>(AR49-AQ49)/(AR49-BB49)</f>
        <v>0</v>
      </c>
      <c r="BE49">
        <f>(AL49-AR49)/(AL49-BB49)</f>
        <v>0</v>
      </c>
      <c r="BF49">
        <f>(AR49-AQ49)/(AR49-AK49)</f>
        <v>0</v>
      </c>
      <c r="BG49">
        <f>(AL49-AR49)/(AL49-AK49)</f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f>$B$11*CN49+$C$11*CO49+$F$11*CP49*(1-CS49)</f>
        <v>0</v>
      </c>
      <c r="BQ49">
        <f>BP49*BR49</f>
        <v>0</v>
      </c>
      <c r="BR49">
        <f>($B$11*$D$9+$C$11*$D$9+$F$11*((DC49+CU49)/MAX(DC49+CU49+DD49, 0.1)*$I$9+DD49/MAX(DC49+CU49+DD49, 0.1)*$J$9))/($B$11+$C$11+$F$11)</f>
        <v>0</v>
      </c>
      <c r="BS49">
        <f>($B$11*$K$9+$C$11*$K$9+$F$11*((DC49+CU49)/MAX(DC49+CU49+DD49, 0.1)*$P$9+DD49/MAX(DC49+CU49+DD49, 0.1)*$Q$9))/($B$11+$C$11+$F$11)</f>
        <v>0</v>
      </c>
      <c r="BT49">
        <v>6</v>
      </c>
      <c r="BU49">
        <v>0.5</v>
      </c>
      <c r="BV49" t="s">
        <v>298</v>
      </c>
      <c r="BW49">
        <v>2</v>
      </c>
      <c r="BX49">
        <v>1620332590.5</v>
      </c>
      <c r="BY49">
        <v>398.404612903226</v>
      </c>
      <c r="BZ49">
        <v>420.100967741935</v>
      </c>
      <c r="CA49">
        <v>17.8532483870968</v>
      </c>
      <c r="CB49">
        <v>12.5187193548387</v>
      </c>
      <c r="CC49">
        <v>395.818612903226</v>
      </c>
      <c r="CD49">
        <v>17.8562483870968</v>
      </c>
      <c r="CE49">
        <v>599.96264516129</v>
      </c>
      <c r="CF49">
        <v>100.155129032258</v>
      </c>
      <c r="CG49">
        <v>0.0944878096774194</v>
      </c>
      <c r="CH49">
        <v>26.5005161290323</v>
      </c>
      <c r="CI49">
        <v>25.4129193548387</v>
      </c>
      <c r="CJ49">
        <v>999.9</v>
      </c>
      <c r="CK49">
        <v>0</v>
      </c>
      <c r="CL49">
        <v>0</v>
      </c>
      <c r="CM49">
        <v>10000.8487096774</v>
      </c>
      <c r="CN49">
        <v>0</v>
      </c>
      <c r="CO49">
        <v>0.221023</v>
      </c>
      <c r="CP49">
        <v>882.994290322581</v>
      </c>
      <c r="CQ49">
        <v>0.954990387096774</v>
      </c>
      <c r="CR49">
        <v>0.0450100903225807</v>
      </c>
      <c r="CS49">
        <v>0</v>
      </c>
      <c r="CT49">
        <v>1236.87032258065</v>
      </c>
      <c r="CU49">
        <v>4.99999</v>
      </c>
      <c r="CV49">
        <v>10983.4774193548</v>
      </c>
      <c r="CW49">
        <v>7633.07193548387</v>
      </c>
      <c r="CX49">
        <v>40.2073225806451</v>
      </c>
      <c r="CY49">
        <v>43.004</v>
      </c>
      <c r="CZ49">
        <v>41.772</v>
      </c>
      <c r="DA49">
        <v>42.437</v>
      </c>
      <c r="DB49">
        <v>42.774</v>
      </c>
      <c r="DC49">
        <v>838.475806451613</v>
      </c>
      <c r="DD49">
        <v>39.5203225806452</v>
      </c>
      <c r="DE49">
        <v>0</v>
      </c>
      <c r="DF49">
        <v>1620332599.3</v>
      </c>
      <c r="DG49">
        <v>0</v>
      </c>
      <c r="DH49">
        <v>1236.8788</v>
      </c>
      <c r="DI49">
        <v>1.27153846053316</v>
      </c>
      <c r="DJ49">
        <v>9.16923074590349</v>
      </c>
      <c r="DK49">
        <v>10983.58</v>
      </c>
      <c r="DL49">
        <v>15</v>
      </c>
      <c r="DM49">
        <v>1620332634</v>
      </c>
      <c r="DN49" t="s">
        <v>398</v>
      </c>
      <c r="DO49">
        <v>1620332618.5</v>
      </c>
      <c r="DP49">
        <v>1620332634</v>
      </c>
      <c r="DQ49">
        <v>44</v>
      </c>
      <c r="DR49">
        <v>-0.006</v>
      </c>
      <c r="DS49">
        <v>-0</v>
      </c>
      <c r="DT49">
        <v>2.586</v>
      </c>
      <c r="DU49">
        <v>-0.003</v>
      </c>
      <c r="DV49">
        <v>420</v>
      </c>
      <c r="DW49">
        <v>12</v>
      </c>
      <c r="DX49">
        <v>0.09</v>
      </c>
      <c r="DY49">
        <v>0.02</v>
      </c>
      <c r="DZ49">
        <v>-20.34077525</v>
      </c>
      <c r="EA49">
        <v>-20.858721163227</v>
      </c>
      <c r="EB49">
        <v>3.5605383585618</v>
      </c>
      <c r="EC49">
        <v>0</v>
      </c>
      <c r="ED49">
        <v>1236.88057142857</v>
      </c>
      <c r="EE49">
        <v>0.359999999999493</v>
      </c>
      <c r="EF49">
        <v>0.18056962024413</v>
      </c>
      <c r="EG49">
        <v>1</v>
      </c>
      <c r="EH49">
        <v>4.96117175</v>
      </c>
      <c r="EI49">
        <v>6.93430165103189</v>
      </c>
      <c r="EJ49">
        <v>0.894718461651171</v>
      </c>
      <c r="EK49">
        <v>0</v>
      </c>
      <c r="EL49">
        <v>1</v>
      </c>
      <c r="EM49">
        <v>3</v>
      </c>
      <c r="EN49" t="s">
        <v>335</v>
      </c>
      <c r="EO49">
        <v>100</v>
      </c>
      <c r="EP49">
        <v>100</v>
      </c>
      <c r="EQ49">
        <v>2.586</v>
      </c>
      <c r="ER49">
        <v>-0.003</v>
      </c>
      <c r="ES49">
        <v>2.59199999999993</v>
      </c>
      <c r="ET49">
        <v>0</v>
      </c>
      <c r="EU49">
        <v>0</v>
      </c>
      <c r="EV49">
        <v>0</v>
      </c>
      <c r="EW49">
        <v>-0.00288499999999914</v>
      </c>
      <c r="EX49">
        <v>0</v>
      </c>
      <c r="EY49">
        <v>0</v>
      </c>
      <c r="EZ49">
        <v>0</v>
      </c>
      <c r="FA49">
        <v>-1</v>
      </c>
      <c r="FB49">
        <v>-1</v>
      </c>
      <c r="FC49">
        <v>-1</v>
      </c>
      <c r="FD49">
        <v>-1</v>
      </c>
      <c r="FE49">
        <v>0.7</v>
      </c>
      <c r="FF49">
        <v>0.4</v>
      </c>
      <c r="FG49">
        <v>2</v>
      </c>
      <c r="FH49">
        <v>632.871</v>
      </c>
      <c r="FI49">
        <v>368.207</v>
      </c>
      <c r="FJ49">
        <v>24.9999</v>
      </c>
      <c r="FK49">
        <v>25.8905</v>
      </c>
      <c r="FL49">
        <v>30.0002</v>
      </c>
      <c r="FM49">
        <v>25.8641</v>
      </c>
      <c r="FN49">
        <v>25.8789</v>
      </c>
      <c r="FO49">
        <v>20.7021</v>
      </c>
      <c r="FP49">
        <v>34.0976</v>
      </c>
      <c r="FQ49">
        <v>38.3234</v>
      </c>
      <c r="FR49">
        <v>25</v>
      </c>
      <c r="FS49">
        <v>420</v>
      </c>
      <c r="FT49">
        <v>12.1712</v>
      </c>
      <c r="FU49">
        <v>101.415</v>
      </c>
      <c r="FV49">
        <v>102.232</v>
      </c>
    </row>
    <row r="50" spans="1:178">
      <c r="A50">
        <v>34</v>
      </c>
      <c r="B50">
        <v>1620332658.5</v>
      </c>
      <c r="C50">
        <v>1980.40000009537</v>
      </c>
      <c r="D50" t="s">
        <v>399</v>
      </c>
      <c r="E50" t="s">
        <v>400</v>
      </c>
      <c r="H50">
        <v>1620332650.75</v>
      </c>
      <c r="I50">
        <f>CE50*AG50*(CA50-CB50)/(100*BT50*(1000-AG50*CA50))</f>
        <v>0</v>
      </c>
      <c r="J50">
        <f>CE50*AG50*(BZ50-BY50*(1000-AG50*CB50)/(1000-AG50*CA50))/(100*BT50)</f>
        <v>0</v>
      </c>
      <c r="K50">
        <f>BY50 - IF(AG50&gt;1, J50*BT50*100.0/(AI50*CM50), 0)</f>
        <v>0</v>
      </c>
      <c r="L50">
        <f>((R50-I50/2)*K50-J50)/(R50+I50/2)</f>
        <v>0</v>
      </c>
      <c r="M50">
        <f>L50*(CF50+CG50)/1000.0</f>
        <v>0</v>
      </c>
      <c r="N50">
        <f>(BY50 - IF(AG50&gt;1, J50*BT50*100.0/(AI50*CM50), 0))*(CF50+CG50)/1000.0</f>
        <v>0</v>
      </c>
      <c r="O50">
        <f>2.0/((1/Q50-1/P50)+SIGN(Q50)*SQRT((1/Q50-1/P50)*(1/Q50-1/P50) + 4*BU50/((BU50+1)*(BU50+1))*(2*1/Q50*1/P50-1/P50*1/P50)))</f>
        <v>0</v>
      </c>
      <c r="P50">
        <f>IF(LEFT(BV50,1)&lt;&gt;"0",IF(LEFT(BV50,1)="1",3.0,BW50),$D$5+$E$5*(CM50*CF50/($K$5*1000))+$F$5*(CM50*CF50/($K$5*1000))*MAX(MIN(BT50,$J$5),$I$5)*MAX(MIN(BT50,$J$5),$I$5)+$G$5*MAX(MIN(BT50,$J$5),$I$5)*(CM50*CF50/($K$5*1000))+$H$5*(CM50*CF50/($K$5*1000))*(CM50*CF50/($K$5*1000)))</f>
        <v>0</v>
      </c>
      <c r="Q50">
        <f>I50*(1000-(1000*0.61365*exp(17.502*U50/(240.97+U50))/(CF50+CG50)+CA50)/2)/(1000*0.61365*exp(17.502*U50/(240.97+U50))/(CF50+CG50)-CA50)</f>
        <v>0</v>
      </c>
      <c r="R50">
        <f>1/((BU50+1)/(O50/1.6)+1/(P50/1.37)) + BU50/((BU50+1)/(O50/1.6) + BU50/(P50/1.37))</f>
        <v>0</v>
      </c>
      <c r="S50">
        <f>(BQ50*BS50)</f>
        <v>0</v>
      </c>
      <c r="T50">
        <f>(CH50+(S50+2*0.95*5.67E-8*(((CH50+$B$7)+273)^4-(CH50+273)^4)-44100*I50)/(1.84*29.3*P50+8*0.95*5.67E-8*(CH50+273)^3))</f>
        <v>0</v>
      </c>
      <c r="U50">
        <f>($C$7*CI50+$D$7*CJ50+$E$7*T50)</f>
        <v>0</v>
      </c>
      <c r="V50">
        <f>0.61365*exp(17.502*U50/(240.97+U50))</f>
        <v>0</v>
      </c>
      <c r="W50">
        <f>(X50/Y50*100)</f>
        <v>0</v>
      </c>
      <c r="X50">
        <f>CA50*(CF50+CG50)/1000</f>
        <v>0</v>
      </c>
      <c r="Y50">
        <f>0.61365*exp(17.502*CH50/(240.97+CH50))</f>
        <v>0</v>
      </c>
      <c r="Z50">
        <f>(V50-CA50*(CF50+CG50)/1000)</f>
        <v>0</v>
      </c>
      <c r="AA50">
        <f>(-I50*44100)</f>
        <v>0</v>
      </c>
      <c r="AB50">
        <f>2*29.3*P50*0.92*(CH50-U50)</f>
        <v>0</v>
      </c>
      <c r="AC50">
        <f>2*0.95*5.67E-8*(((CH50+$B$7)+273)^4-(U50+273)^4)</f>
        <v>0</v>
      </c>
      <c r="AD50">
        <f>S50+AC50+AA50+AB50</f>
        <v>0</v>
      </c>
      <c r="AE50">
        <v>0</v>
      </c>
      <c r="AF50">
        <v>0</v>
      </c>
      <c r="AG50">
        <f>IF(AE50*$H$13&gt;=AI50,1.0,(AI50/(AI50-AE50*$H$13)))</f>
        <v>0</v>
      </c>
      <c r="AH50">
        <f>(AG50-1)*100</f>
        <v>0</v>
      </c>
      <c r="AI50">
        <f>MAX(0,($B$13+$C$13*CM50)/(1+$D$13*CM50)*CF50/(CH50+273)*$E$13)</f>
        <v>0</v>
      </c>
      <c r="AJ50" t="s">
        <v>297</v>
      </c>
      <c r="AK50">
        <v>0</v>
      </c>
      <c r="AL50">
        <v>0</v>
      </c>
      <c r="AM50">
        <f>AL50-AK50</f>
        <v>0</v>
      </c>
      <c r="AN50">
        <f>AM50/AL50</f>
        <v>0</v>
      </c>
      <c r="AO50">
        <v>0</v>
      </c>
      <c r="AP50" t="s">
        <v>297</v>
      </c>
      <c r="AQ50">
        <v>0</v>
      </c>
      <c r="AR50">
        <v>0</v>
      </c>
      <c r="AS50">
        <f>1-AQ50/AR50</f>
        <v>0</v>
      </c>
      <c r="AT50">
        <v>0.5</v>
      </c>
      <c r="AU50">
        <f>BQ50</f>
        <v>0</v>
      </c>
      <c r="AV50">
        <f>J50</f>
        <v>0</v>
      </c>
      <c r="AW50">
        <f>AS50*AT50*AU50</f>
        <v>0</v>
      </c>
      <c r="AX50">
        <f>BC50/AR50</f>
        <v>0</v>
      </c>
      <c r="AY50">
        <f>(AV50-AO50)/AU50</f>
        <v>0</v>
      </c>
      <c r="AZ50">
        <f>(AL50-AR50)/AR50</f>
        <v>0</v>
      </c>
      <c r="BA50" t="s">
        <v>297</v>
      </c>
      <c r="BB50">
        <v>0</v>
      </c>
      <c r="BC50">
        <f>AR50-BB50</f>
        <v>0</v>
      </c>
      <c r="BD50">
        <f>(AR50-AQ50)/(AR50-BB50)</f>
        <v>0</v>
      </c>
      <c r="BE50">
        <f>(AL50-AR50)/(AL50-BB50)</f>
        <v>0</v>
      </c>
      <c r="BF50">
        <f>(AR50-AQ50)/(AR50-AK50)</f>
        <v>0</v>
      </c>
      <c r="BG50">
        <f>(AL50-AR50)/(AL50-AK50)</f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f>$B$11*CN50+$C$11*CO50+$F$11*CP50*(1-CS50)</f>
        <v>0</v>
      </c>
      <c r="BQ50">
        <f>BP50*BR50</f>
        <v>0</v>
      </c>
      <c r="BR50">
        <f>($B$11*$D$9+$C$11*$D$9+$F$11*((DC50+CU50)/MAX(DC50+CU50+DD50, 0.1)*$I$9+DD50/MAX(DC50+CU50+DD50, 0.1)*$J$9))/($B$11+$C$11+$F$11)</f>
        <v>0</v>
      </c>
      <c r="BS50">
        <f>($B$11*$K$9+$C$11*$K$9+$F$11*((DC50+CU50)/MAX(DC50+CU50+DD50, 0.1)*$P$9+DD50/MAX(DC50+CU50+DD50, 0.1)*$Q$9))/($B$11+$C$11+$F$11)</f>
        <v>0</v>
      </c>
      <c r="BT50">
        <v>6</v>
      </c>
      <c r="BU50">
        <v>0.5</v>
      </c>
      <c r="BV50" t="s">
        <v>298</v>
      </c>
      <c r="BW50">
        <v>2</v>
      </c>
      <c r="BX50">
        <v>1620332650.75</v>
      </c>
      <c r="BY50">
        <v>398.402866666667</v>
      </c>
      <c r="BZ50">
        <v>420.083533333333</v>
      </c>
      <c r="CA50">
        <v>17.8548733333333</v>
      </c>
      <c r="CB50">
        <v>12.4657633333333</v>
      </c>
      <c r="CC50">
        <v>395.841866666667</v>
      </c>
      <c r="CD50">
        <v>17.8598733333333</v>
      </c>
      <c r="CE50">
        <v>599.9617</v>
      </c>
      <c r="CF50">
        <v>100.154733333333</v>
      </c>
      <c r="CG50">
        <v>0.0948612866666667</v>
      </c>
      <c r="CH50">
        <v>26.49687</v>
      </c>
      <c r="CI50">
        <v>25.4125466666667</v>
      </c>
      <c r="CJ50">
        <v>999.9</v>
      </c>
      <c r="CK50">
        <v>0</v>
      </c>
      <c r="CL50">
        <v>0</v>
      </c>
      <c r="CM50">
        <v>9998.85066666667</v>
      </c>
      <c r="CN50">
        <v>0</v>
      </c>
      <c r="CO50">
        <v>0.221023</v>
      </c>
      <c r="CP50">
        <v>882.999966666667</v>
      </c>
      <c r="CQ50">
        <v>0.9549904</v>
      </c>
      <c r="CR50">
        <v>0.0450100766666667</v>
      </c>
      <c r="CS50">
        <v>0</v>
      </c>
      <c r="CT50">
        <v>1237.367</v>
      </c>
      <c r="CU50">
        <v>4.99999</v>
      </c>
      <c r="CV50">
        <v>10986.66</v>
      </c>
      <c r="CW50">
        <v>7633.12066666667</v>
      </c>
      <c r="CX50">
        <v>40.1954</v>
      </c>
      <c r="CY50">
        <v>43</v>
      </c>
      <c r="CZ50">
        <v>41.7541333333333</v>
      </c>
      <c r="DA50">
        <v>42.437</v>
      </c>
      <c r="DB50">
        <v>42.7582666666667</v>
      </c>
      <c r="DC50">
        <v>838.481666666667</v>
      </c>
      <c r="DD50">
        <v>39.52</v>
      </c>
      <c r="DE50">
        <v>0</v>
      </c>
      <c r="DF50">
        <v>1620332659.3</v>
      </c>
      <c r="DG50">
        <v>0</v>
      </c>
      <c r="DH50">
        <v>1237.3932</v>
      </c>
      <c r="DI50">
        <v>1.78000000427981</v>
      </c>
      <c r="DJ50">
        <v>7.70769232266981</v>
      </c>
      <c r="DK50">
        <v>10986.72</v>
      </c>
      <c r="DL50">
        <v>15</v>
      </c>
      <c r="DM50">
        <v>1620332690</v>
      </c>
      <c r="DN50" t="s">
        <v>401</v>
      </c>
      <c r="DO50">
        <v>1620332682</v>
      </c>
      <c r="DP50">
        <v>1620332690</v>
      </c>
      <c r="DQ50">
        <v>45</v>
      </c>
      <c r="DR50">
        <v>-0.025</v>
      </c>
      <c r="DS50">
        <v>-0.002</v>
      </c>
      <c r="DT50">
        <v>2.561</v>
      </c>
      <c r="DU50">
        <v>-0.005</v>
      </c>
      <c r="DV50">
        <v>420</v>
      </c>
      <c r="DW50">
        <v>12</v>
      </c>
      <c r="DX50">
        <v>0.07</v>
      </c>
      <c r="DY50">
        <v>0.02</v>
      </c>
      <c r="DZ50">
        <v>-21.26581</v>
      </c>
      <c r="EA50">
        <v>-6.29282476547843</v>
      </c>
      <c r="EB50">
        <v>1.45022634143778</v>
      </c>
      <c r="EC50">
        <v>0</v>
      </c>
      <c r="ED50">
        <v>1237.34828571429</v>
      </c>
      <c r="EE50">
        <v>1.14927592954816</v>
      </c>
      <c r="EF50">
        <v>0.250399517506217</v>
      </c>
      <c r="EG50">
        <v>1</v>
      </c>
      <c r="EH50">
        <v>5.17356725</v>
      </c>
      <c r="EI50">
        <v>3.67533039399624</v>
      </c>
      <c r="EJ50">
        <v>0.449037931036942</v>
      </c>
      <c r="EK50">
        <v>0</v>
      </c>
      <c r="EL50">
        <v>1</v>
      </c>
      <c r="EM50">
        <v>3</v>
      </c>
      <c r="EN50" t="s">
        <v>335</v>
      </c>
      <c r="EO50">
        <v>100</v>
      </c>
      <c r="EP50">
        <v>100</v>
      </c>
      <c r="EQ50">
        <v>2.561</v>
      </c>
      <c r="ER50">
        <v>-0.005</v>
      </c>
      <c r="ES50">
        <v>2.58619999999991</v>
      </c>
      <c r="ET50">
        <v>0</v>
      </c>
      <c r="EU50">
        <v>0</v>
      </c>
      <c r="EV50">
        <v>0</v>
      </c>
      <c r="EW50">
        <v>-0.00289999999999679</v>
      </c>
      <c r="EX50">
        <v>0</v>
      </c>
      <c r="EY50">
        <v>0</v>
      </c>
      <c r="EZ50">
        <v>0</v>
      </c>
      <c r="FA50">
        <v>-1</v>
      </c>
      <c r="FB50">
        <v>-1</v>
      </c>
      <c r="FC50">
        <v>-1</v>
      </c>
      <c r="FD50">
        <v>-1</v>
      </c>
      <c r="FE50">
        <v>0.7</v>
      </c>
      <c r="FF50">
        <v>0.4</v>
      </c>
      <c r="FG50">
        <v>2</v>
      </c>
      <c r="FH50">
        <v>633.098</v>
      </c>
      <c r="FI50">
        <v>368.176</v>
      </c>
      <c r="FJ50">
        <v>24.9998</v>
      </c>
      <c r="FK50">
        <v>25.8839</v>
      </c>
      <c r="FL50">
        <v>30.0001</v>
      </c>
      <c r="FM50">
        <v>25.8577</v>
      </c>
      <c r="FN50">
        <v>25.8723</v>
      </c>
      <c r="FO50">
        <v>20.7017</v>
      </c>
      <c r="FP50">
        <v>33.7664</v>
      </c>
      <c r="FQ50">
        <v>37.868</v>
      </c>
      <c r="FR50">
        <v>25</v>
      </c>
      <c r="FS50">
        <v>420</v>
      </c>
      <c r="FT50">
        <v>12.1904</v>
      </c>
      <c r="FU50">
        <v>101.417</v>
      </c>
      <c r="FV50">
        <v>102.233</v>
      </c>
    </row>
    <row r="51" spans="1:178">
      <c r="A51">
        <v>35</v>
      </c>
      <c r="B51">
        <v>1620332718.5</v>
      </c>
      <c r="C51">
        <v>2040.40000009537</v>
      </c>
      <c r="D51" t="s">
        <v>402</v>
      </c>
      <c r="E51" t="s">
        <v>403</v>
      </c>
      <c r="H51">
        <v>1620332710.75</v>
      </c>
      <c r="I51">
        <f>CE51*AG51*(CA51-CB51)/(100*BT51*(1000-AG51*CA51))</f>
        <v>0</v>
      </c>
      <c r="J51">
        <f>CE51*AG51*(BZ51-BY51*(1000-AG51*CB51)/(1000-AG51*CA51))/(100*BT51)</f>
        <v>0</v>
      </c>
      <c r="K51">
        <f>BY51 - IF(AG51&gt;1, J51*BT51*100.0/(AI51*CM51), 0)</f>
        <v>0</v>
      </c>
      <c r="L51">
        <f>((R51-I51/2)*K51-J51)/(R51+I51/2)</f>
        <v>0</v>
      </c>
      <c r="M51">
        <f>L51*(CF51+CG51)/1000.0</f>
        <v>0</v>
      </c>
      <c r="N51">
        <f>(BY51 - IF(AG51&gt;1, J51*BT51*100.0/(AI51*CM51), 0))*(CF51+CG51)/1000.0</f>
        <v>0</v>
      </c>
      <c r="O51">
        <f>2.0/((1/Q51-1/P51)+SIGN(Q51)*SQRT((1/Q51-1/P51)*(1/Q51-1/P51) + 4*BU51/((BU51+1)*(BU51+1))*(2*1/Q51*1/P51-1/P51*1/P51)))</f>
        <v>0</v>
      </c>
      <c r="P51">
        <f>IF(LEFT(BV51,1)&lt;&gt;"0",IF(LEFT(BV51,1)="1",3.0,BW51),$D$5+$E$5*(CM51*CF51/($K$5*1000))+$F$5*(CM51*CF51/($K$5*1000))*MAX(MIN(BT51,$J$5),$I$5)*MAX(MIN(BT51,$J$5),$I$5)+$G$5*MAX(MIN(BT51,$J$5),$I$5)*(CM51*CF51/($K$5*1000))+$H$5*(CM51*CF51/($K$5*1000))*(CM51*CF51/($K$5*1000)))</f>
        <v>0</v>
      </c>
      <c r="Q51">
        <f>I51*(1000-(1000*0.61365*exp(17.502*U51/(240.97+U51))/(CF51+CG51)+CA51)/2)/(1000*0.61365*exp(17.502*U51/(240.97+U51))/(CF51+CG51)-CA51)</f>
        <v>0</v>
      </c>
      <c r="R51">
        <f>1/((BU51+1)/(O51/1.6)+1/(P51/1.37)) + BU51/((BU51+1)/(O51/1.6) + BU51/(P51/1.37))</f>
        <v>0</v>
      </c>
      <c r="S51">
        <f>(BQ51*BS51)</f>
        <v>0</v>
      </c>
      <c r="T51">
        <f>(CH51+(S51+2*0.95*5.67E-8*(((CH51+$B$7)+273)^4-(CH51+273)^4)-44100*I51)/(1.84*29.3*P51+8*0.95*5.67E-8*(CH51+273)^3))</f>
        <v>0</v>
      </c>
      <c r="U51">
        <f>($C$7*CI51+$D$7*CJ51+$E$7*T51)</f>
        <v>0</v>
      </c>
      <c r="V51">
        <f>0.61365*exp(17.502*U51/(240.97+U51))</f>
        <v>0</v>
      </c>
      <c r="W51">
        <f>(X51/Y51*100)</f>
        <v>0</v>
      </c>
      <c r="X51">
        <f>CA51*(CF51+CG51)/1000</f>
        <v>0</v>
      </c>
      <c r="Y51">
        <f>0.61365*exp(17.502*CH51/(240.97+CH51))</f>
        <v>0</v>
      </c>
      <c r="Z51">
        <f>(V51-CA51*(CF51+CG51)/1000)</f>
        <v>0</v>
      </c>
      <c r="AA51">
        <f>(-I51*44100)</f>
        <v>0</v>
      </c>
      <c r="AB51">
        <f>2*29.3*P51*0.92*(CH51-U51)</f>
        <v>0</v>
      </c>
      <c r="AC51">
        <f>2*0.95*5.67E-8*(((CH51+$B$7)+273)^4-(U51+273)^4)</f>
        <v>0</v>
      </c>
      <c r="AD51">
        <f>S51+AC51+AA51+AB51</f>
        <v>0</v>
      </c>
      <c r="AE51">
        <v>0</v>
      </c>
      <c r="AF51">
        <v>0</v>
      </c>
      <c r="AG51">
        <f>IF(AE51*$H$13&gt;=AI51,1.0,(AI51/(AI51-AE51*$H$13)))</f>
        <v>0</v>
      </c>
      <c r="AH51">
        <f>(AG51-1)*100</f>
        <v>0</v>
      </c>
      <c r="AI51">
        <f>MAX(0,($B$13+$C$13*CM51)/(1+$D$13*CM51)*CF51/(CH51+273)*$E$13)</f>
        <v>0</v>
      </c>
      <c r="AJ51" t="s">
        <v>297</v>
      </c>
      <c r="AK51">
        <v>0</v>
      </c>
      <c r="AL51">
        <v>0</v>
      </c>
      <c r="AM51">
        <f>AL51-AK51</f>
        <v>0</v>
      </c>
      <c r="AN51">
        <f>AM51/AL51</f>
        <v>0</v>
      </c>
      <c r="AO51">
        <v>0</v>
      </c>
      <c r="AP51" t="s">
        <v>297</v>
      </c>
      <c r="AQ51">
        <v>0</v>
      </c>
      <c r="AR51">
        <v>0</v>
      </c>
      <c r="AS51">
        <f>1-AQ51/AR51</f>
        <v>0</v>
      </c>
      <c r="AT51">
        <v>0.5</v>
      </c>
      <c r="AU51">
        <f>BQ51</f>
        <v>0</v>
      </c>
      <c r="AV51">
        <f>J51</f>
        <v>0</v>
      </c>
      <c r="AW51">
        <f>AS51*AT51*AU51</f>
        <v>0</v>
      </c>
      <c r="AX51">
        <f>BC51/AR51</f>
        <v>0</v>
      </c>
      <c r="AY51">
        <f>(AV51-AO51)/AU51</f>
        <v>0</v>
      </c>
      <c r="AZ51">
        <f>(AL51-AR51)/AR51</f>
        <v>0</v>
      </c>
      <c r="BA51" t="s">
        <v>297</v>
      </c>
      <c r="BB51">
        <v>0</v>
      </c>
      <c r="BC51">
        <f>AR51-BB51</f>
        <v>0</v>
      </c>
      <c r="BD51">
        <f>(AR51-AQ51)/(AR51-BB51)</f>
        <v>0</v>
      </c>
      <c r="BE51">
        <f>(AL51-AR51)/(AL51-BB51)</f>
        <v>0</v>
      </c>
      <c r="BF51">
        <f>(AR51-AQ51)/(AR51-AK51)</f>
        <v>0</v>
      </c>
      <c r="BG51">
        <f>(AL51-AR51)/(AL51-AK51)</f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f>$B$11*CN51+$C$11*CO51+$F$11*CP51*(1-CS51)</f>
        <v>0</v>
      </c>
      <c r="BQ51">
        <f>BP51*BR51</f>
        <v>0</v>
      </c>
      <c r="BR51">
        <f>($B$11*$D$9+$C$11*$D$9+$F$11*((DC51+CU51)/MAX(DC51+CU51+DD51, 0.1)*$I$9+DD51/MAX(DC51+CU51+DD51, 0.1)*$J$9))/($B$11+$C$11+$F$11)</f>
        <v>0</v>
      </c>
      <c r="BS51">
        <f>($B$11*$K$9+$C$11*$K$9+$F$11*((DC51+CU51)/MAX(DC51+CU51+DD51, 0.1)*$P$9+DD51/MAX(DC51+CU51+DD51, 0.1)*$Q$9))/($B$11+$C$11+$F$11)</f>
        <v>0</v>
      </c>
      <c r="BT51">
        <v>6</v>
      </c>
      <c r="BU51">
        <v>0.5</v>
      </c>
      <c r="BV51" t="s">
        <v>298</v>
      </c>
      <c r="BW51">
        <v>2</v>
      </c>
      <c r="BX51">
        <v>1620332710.75</v>
      </c>
      <c r="BY51">
        <v>398.4562</v>
      </c>
      <c r="BZ51">
        <v>420.047566666667</v>
      </c>
      <c r="CA51">
        <v>17.7975166666667</v>
      </c>
      <c r="CB51">
        <v>12.3846966666667</v>
      </c>
      <c r="CC51">
        <v>395.9012</v>
      </c>
      <c r="CD51">
        <v>17.7995166666667</v>
      </c>
      <c r="CE51">
        <v>599.9655</v>
      </c>
      <c r="CF51">
        <v>100.153366666667</v>
      </c>
      <c r="CG51">
        <v>0.09573562</v>
      </c>
      <c r="CH51">
        <v>26.4960066666667</v>
      </c>
      <c r="CI51">
        <v>25.4188466666667</v>
      </c>
      <c r="CJ51">
        <v>999.9</v>
      </c>
      <c r="CK51">
        <v>0</v>
      </c>
      <c r="CL51">
        <v>0</v>
      </c>
      <c r="CM51">
        <v>9998.18833333333</v>
      </c>
      <c r="CN51">
        <v>0</v>
      </c>
      <c r="CO51">
        <v>0.221023</v>
      </c>
      <c r="CP51">
        <v>882.9967</v>
      </c>
      <c r="CQ51">
        <v>0.95499</v>
      </c>
      <c r="CR51">
        <v>0.0450105</v>
      </c>
      <c r="CS51">
        <v>0</v>
      </c>
      <c r="CT51">
        <v>1237.66</v>
      </c>
      <c r="CU51">
        <v>4.99999</v>
      </c>
      <c r="CV51">
        <v>10988.21</v>
      </c>
      <c r="CW51">
        <v>7633.09066666667</v>
      </c>
      <c r="CX51">
        <v>40.187</v>
      </c>
      <c r="CY51">
        <v>43</v>
      </c>
      <c r="CZ51">
        <v>41.75</v>
      </c>
      <c r="DA51">
        <v>42.437</v>
      </c>
      <c r="DB51">
        <v>42.75</v>
      </c>
      <c r="DC51">
        <v>838.476666666667</v>
      </c>
      <c r="DD51">
        <v>39.52</v>
      </c>
      <c r="DE51">
        <v>0</v>
      </c>
      <c r="DF51">
        <v>1620332719.3</v>
      </c>
      <c r="DG51">
        <v>0</v>
      </c>
      <c r="DH51">
        <v>1237.6772</v>
      </c>
      <c r="DI51">
        <v>1.38769231352482</v>
      </c>
      <c r="DJ51">
        <v>2.78461538823429</v>
      </c>
      <c r="DK51">
        <v>10988.228</v>
      </c>
      <c r="DL51">
        <v>15</v>
      </c>
      <c r="DM51">
        <v>1620332756.5</v>
      </c>
      <c r="DN51" t="s">
        <v>404</v>
      </c>
      <c r="DO51">
        <v>1620332746.5</v>
      </c>
      <c r="DP51">
        <v>1620332756.5</v>
      </c>
      <c r="DQ51">
        <v>46</v>
      </c>
      <c r="DR51">
        <v>-0.006</v>
      </c>
      <c r="DS51">
        <v>0.003</v>
      </c>
      <c r="DT51">
        <v>2.555</v>
      </c>
      <c r="DU51">
        <v>-0.002</v>
      </c>
      <c r="DV51">
        <v>420</v>
      </c>
      <c r="DW51">
        <v>12</v>
      </c>
      <c r="DX51">
        <v>0.07</v>
      </c>
      <c r="DY51">
        <v>0.02</v>
      </c>
      <c r="DZ51">
        <v>-21.6664875</v>
      </c>
      <c r="EA51">
        <v>1.25901050656665</v>
      </c>
      <c r="EB51">
        <v>0.155913845099626</v>
      </c>
      <c r="EC51">
        <v>0</v>
      </c>
      <c r="ED51">
        <v>1237.59942857143</v>
      </c>
      <c r="EE51">
        <v>1.54144814089932</v>
      </c>
      <c r="EF51">
        <v>0.254479220113118</v>
      </c>
      <c r="EG51">
        <v>1</v>
      </c>
      <c r="EH51">
        <v>5.336117</v>
      </c>
      <c r="EI51">
        <v>1.21441913696059</v>
      </c>
      <c r="EJ51">
        <v>0.164139743362173</v>
      </c>
      <c r="EK51">
        <v>0</v>
      </c>
      <c r="EL51">
        <v>1</v>
      </c>
      <c r="EM51">
        <v>3</v>
      </c>
      <c r="EN51" t="s">
        <v>335</v>
      </c>
      <c r="EO51">
        <v>100</v>
      </c>
      <c r="EP51">
        <v>100</v>
      </c>
      <c r="EQ51">
        <v>2.555</v>
      </c>
      <c r="ER51">
        <v>-0.002</v>
      </c>
      <c r="ES51">
        <v>2.56109523809528</v>
      </c>
      <c r="ET51">
        <v>0</v>
      </c>
      <c r="EU51">
        <v>0</v>
      </c>
      <c r="EV51">
        <v>0</v>
      </c>
      <c r="EW51">
        <v>-0.00524285714285888</v>
      </c>
      <c r="EX51">
        <v>0</v>
      </c>
      <c r="EY51">
        <v>0</v>
      </c>
      <c r="EZ51">
        <v>0</v>
      </c>
      <c r="FA51">
        <v>-1</v>
      </c>
      <c r="FB51">
        <v>-1</v>
      </c>
      <c r="FC51">
        <v>-1</v>
      </c>
      <c r="FD51">
        <v>-1</v>
      </c>
      <c r="FE51">
        <v>0.6</v>
      </c>
      <c r="FF51">
        <v>0.5</v>
      </c>
      <c r="FG51">
        <v>2</v>
      </c>
      <c r="FH51">
        <v>633.117</v>
      </c>
      <c r="FI51">
        <v>368.278</v>
      </c>
      <c r="FJ51">
        <v>25.0001</v>
      </c>
      <c r="FK51">
        <v>25.8796</v>
      </c>
      <c r="FL51">
        <v>30.0001</v>
      </c>
      <c r="FM51">
        <v>25.8511</v>
      </c>
      <c r="FN51">
        <v>25.868</v>
      </c>
      <c r="FO51">
        <v>20.7013</v>
      </c>
      <c r="FP51">
        <v>33.1789</v>
      </c>
      <c r="FQ51">
        <v>37.3935</v>
      </c>
      <c r="FR51">
        <v>25</v>
      </c>
      <c r="FS51">
        <v>420</v>
      </c>
      <c r="FT51">
        <v>12.2246</v>
      </c>
      <c r="FU51">
        <v>101.416</v>
      </c>
      <c r="FV51">
        <v>102.231</v>
      </c>
    </row>
    <row r="52" spans="1:178">
      <c r="A52">
        <v>36</v>
      </c>
      <c r="B52">
        <v>1620332778.5</v>
      </c>
      <c r="C52">
        <v>2100.40000009537</v>
      </c>
      <c r="D52" t="s">
        <v>405</v>
      </c>
      <c r="E52" t="s">
        <v>406</v>
      </c>
      <c r="H52">
        <v>1620332770.5</v>
      </c>
      <c r="I52">
        <f>CE52*AG52*(CA52-CB52)/(100*BT52*(1000-AG52*CA52))</f>
        <v>0</v>
      </c>
      <c r="J52">
        <f>CE52*AG52*(BZ52-BY52*(1000-AG52*CB52)/(1000-AG52*CA52))/(100*BT52)</f>
        <v>0</v>
      </c>
      <c r="K52">
        <f>BY52 - IF(AG52&gt;1, J52*BT52*100.0/(AI52*CM52), 0)</f>
        <v>0</v>
      </c>
      <c r="L52">
        <f>((R52-I52/2)*K52-J52)/(R52+I52/2)</f>
        <v>0</v>
      </c>
      <c r="M52">
        <f>L52*(CF52+CG52)/1000.0</f>
        <v>0</v>
      </c>
      <c r="N52">
        <f>(BY52 - IF(AG52&gt;1, J52*BT52*100.0/(AI52*CM52), 0))*(CF52+CG52)/1000.0</f>
        <v>0</v>
      </c>
      <c r="O52">
        <f>2.0/((1/Q52-1/P52)+SIGN(Q52)*SQRT((1/Q52-1/P52)*(1/Q52-1/P52) + 4*BU52/((BU52+1)*(BU52+1))*(2*1/Q52*1/P52-1/P52*1/P52)))</f>
        <v>0</v>
      </c>
      <c r="P52">
        <f>IF(LEFT(BV52,1)&lt;&gt;"0",IF(LEFT(BV52,1)="1",3.0,BW52),$D$5+$E$5*(CM52*CF52/($K$5*1000))+$F$5*(CM52*CF52/($K$5*1000))*MAX(MIN(BT52,$J$5),$I$5)*MAX(MIN(BT52,$J$5),$I$5)+$G$5*MAX(MIN(BT52,$J$5),$I$5)*(CM52*CF52/($K$5*1000))+$H$5*(CM52*CF52/($K$5*1000))*(CM52*CF52/($K$5*1000)))</f>
        <v>0</v>
      </c>
      <c r="Q52">
        <f>I52*(1000-(1000*0.61365*exp(17.502*U52/(240.97+U52))/(CF52+CG52)+CA52)/2)/(1000*0.61365*exp(17.502*U52/(240.97+U52))/(CF52+CG52)-CA52)</f>
        <v>0</v>
      </c>
      <c r="R52">
        <f>1/((BU52+1)/(O52/1.6)+1/(P52/1.37)) + BU52/((BU52+1)/(O52/1.6) + BU52/(P52/1.37))</f>
        <v>0</v>
      </c>
      <c r="S52">
        <f>(BQ52*BS52)</f>
        <v>0</v>
      </c>
      <c r="T52">
        <f>(CH52+(S52+2*0.95*5.67E-8*(((CH52+$B$7)+273)^4-(CH52+273)^4)-44100*I52)/(1.84*29.3*P52+8*0.95*5.67E-8*(CH52+273)^3))</f>
        <v>0</v>
      </c>
      <c r="U52">
        <f>($C$7*CI52+$D$7*CJ52+$E$7*T52)</f>
        <v>0</v>
      </c>
      <c r="V52">
        <f>0.61365*exp(17.502*U52/(240.97+U52))</f>
        <v>0</v>
      </c>
      <c r="W52">
        <f>(X52/Y52*100)</f>
        <v>0</v>
      </c>
      <c r="X52">
        <f>CA52*(CF52+CG52)/1000</f>
        <v>0</v>
      </c>
      <c r="Y52">
        <f>0.61365*exp(17.502*CH52/(240.97+CH52))</f>
        <v>0</v>
      </c>
      <c r="Z52">
        <f>(V52-CA52*(CF52+CG52)/1000)</f>
        <v>0</v>
      </c>
      <c r="AA52">
        <f>(-I52*44100)</f>
        <v>0</v>
      </c>
      <c r="AB52">
        <f>2*29.3*P52*0.92*(CH52-U52)</f>
        <v>0</v>
      </c>
      <c r="AC52">
        <f>2*0.95*5.67E-8*(((CH52+$B$7)+273)^4-(U52+273)^4)</f>
        <v>0</v>
      </c>
      <c r="AD52">
        <f>S52+AC52+AA52+AB52</f>
        <v>0</v>
      </c>
      <c r="AE52">
        <v>0</v>
      </c>
      <c r="AF52">
        <v>0</v>
      </c>
      <c r="AG52">
        <f>IF(AE52*$H$13&gt;=AI52,1.0,(AI52/(AI52-AE52*$H$13)))</f>
        <v>0</v>
      </c>
      <c r="AH52">
        <f>(AG52-1)*100</f>
        <v>0</v>
      </c>
      <c r="AI52">
        <f>MAX(0,($B$13+$C$13*CM52)/(1+$D$13*CM52)*CF52/(CH52+273)*$E$13)</f>
        <v>0</v>
      </c>
      <c r="AJ52" t="s">
        <v>297</v>
      </c>
      <c r="AK52">
        <v>0</v>
      </c>
      <c r="AL52">
        <v>0</v>
      </c>
      <c r="AM52">
        <f>AL52-AK52</f>
        <v>0</v>
      </c>
      <c r="AN52">
        <f>AM52/AL52</f>
        <v>0</v>
      </c>
      <c r="AO52">
        <v>0</v>
      </c>
      <c r="AP52" t="s">
        <v>297</v>
      </c>
      <c r="AQ52">
        <v>0</v>
      </c>
      <c r="AR52">
        <v>0</v>
      </c>
      <c r="AS52">
        <f>1-AQ52/AR52</f>
        <v>0</v>
      </c>
      <c r="AT52">
        <v>0.5</v>
      </c>
      <c r="AU52">
        <f>BQ52</f>
        <v>0</v>
      </c>
      <c r="AV52">
        <f>J52</f>
        <v>0</v>
      </c>
      <c r="AW52">
        <f>AS52*AT52*AU52</f>
        <v>0</v>
      </c>
      <c r="AX52">
        <f>BC52/AR52</f>
        <v>0</v>
      </c>
      <c r="AY52">
        <f>(AV52-AO52)/AU52</f>
        <v>0</v>
      </c>
      <c r="AZ52">
        <f>(AL52-AR52)/AR52</f>
        <v>0</v>
      </c>
      <c r="BA52" t="s">
        <v>297</v>
      </c>
      <c r="BB52">
        <v>0</v>
      </c>
      <c r="BC52">
        <f>AR52-BB52</f>
        <v>0</v>
      </c>
      <c r="BD52">
        <f>(AR52-AQ52)/(AR52-BB52)</f>
        <v>0</v>
      </c>
      <c r="BE52">
        <f>(AL52-AR52)/(AL52-BB52)</f>
        <v>0</v>
      </c>
      <c r="BF52">
        <f>(AR52-AQ52)/(AR52-AK52)</f>
        <v>0</v>
      </c>
      <c r="BG52">
        <f>(AL52-AR52)/(AL52-AK52)</f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f>$B$11*CN52+$C$11*CO52+$F$11*CP52*(1-CS52)</f>
        <v>0</v>
      </c>
      <c r="BQ52">
        <f>BP52*BR52</f>
        <v>0</v>
      </c>
      <c r="BR52">
        <f>($B$11*$D$9+$C$11*$D$9+$F$11*((DC52+CU52)/MAX(DC52+CU52+DD52, 0.1)*$I$9+DD52/MAX(DC52+CU52+DD52, 0.1)*$J$9))/($B$11+$C$11+$F$11)</f>
        <v>0</v>
      </c>
      <c r="BS52">
        <f>($B$11*$K$9+$C$11*$K$9+$F$11*((DC52+CU52)/MAX(DC52+CU52+DD52, 0.1)*$P$9+DD52/MAX(DC52+CU52+DD52, 0.1)*$Q$9))/($B$11+$C$11+$F$11)</f>
        <v>0</v>
      </c>
      <c r="BT52">
        <v>6</v>
      </c>
      <c r="BU52">
        <v>0.5</v>
      </c>
      <c r="BV52" t="s">
        <v>298</v>
      </c>
      <c r="BW52">
        <v>2</v>
      </c>
      <c r="BX52">
        <v>1620332770.5</v>
      </c>
      <c r="BY52">
        <v>398.412032258064</v>
      </c>
      <c r="BZ52">
        <v>420.069870967742</v>
      </c>
      <c r="CA52">
        <v>17.8344903225806</v>
      </c>
      <c r="CB52">
        <v>12.6484967741935</v>
      </c>
      <c r="CC52">
        <v>395.859032258064</v>
      </c>
      <c r="CD52">
        <v>17.8384903225806</v>
      </c>
      <c r="CE52">
        <v>599.962193548387</v>
      </c>
      <c r="CF52">
        <v>100.153967741936</v>
      </c>
      <c r="CG52">
        <v>0.0942191290322581</v>
      </c>
      <c r="CH52">
        <v>26.4922677419355</v>
      </c>
      <c r="CI52">
        <v>25.4160032258064</v>
      </c>
      <c r="CJ52">
        <v>999.9</v>
      </c>
      <c r="CK52">
        <v>0</v>
      </c>
      <c r="CL52">
        <v>0</v>
      </c>
      <c r="CM52">
        <v>9997.80129032258</v>
      </c>
      <c r="CN52">
        <v>0</v>
      </c>
      <c r="CO52">
        <v>0.221023</v>
      </c>
      <c r="CP52">
        <v>883.008548387097</v>
      </c>
      <c r="CQ52">
        <v>0.95499</v>
      </c>
      <c r="CR52">
        <v>0.0450105</v>
      </c>
      <c r="CS52">
        <v>0</v>
      </c>
      <c r="CT52">
        <v>1237.69967741935</v>
      </c>
      <c r="CU52">
        <v>4.99999</v>
      </c>
      <c r="CV52">
        <v>10987.7096774194</v>
      </c>
      <c r="CW52">
        <v>7633.19548387097</v>
      </c>
      <c r="CX52">
        <v>40.183</v>
      </c>
      <c r="CY52">
        <v>43</v>
      </c>
      <c r="CZ52">
        <v>41.75</v>
      </c>
      <c r="DA52">
        <v>42.437</v>
      </c>
      <c r="DB52">
        <v>42.75</v>
      </c>
      <c r="DC52">
        <v>838.488387096775</v>
      </c>
      <c r="DD52">
        <v>39.52</v>
      </c>
      <c r="DE52">
        <v>0</v>
      </c>
      <c r="DF52">
        <v>1620332779.3</v>
      </c>
      <c r="DG52">
        <v>0</v>
      </c>
      <c r="DH52">
        <v>1237.6832</v>
      </c>
      <c r="DI52">
        <v>0.516923086451483</v>
      </c>
      <c r="DJ52">
        <v>5.7153846310275</v>
      </c>
      <c r="DK52">
        <v>10987.664</v>
      </c>
      <c r="DL52">
        <v>15</v>
      </c>
      <c r="DM52">
        <v>1620332808.5</v>
      </c>
      <c r="DN52" t="s">
        <v>407</v>
      </c>
      <c r="DO52">
        <v>1620332808.5</v>
      </c>
      <c r="DP52">
        <v>1620332808.5</v>
      </c>
      <c r="DQ52">
        <v>47</v>
      </c>
      <c r="DR52">
        <v>-0.002</v>
      </c>
      <c r="DS52">
        <v>-0.001</v>
      </c>
      <c r="DT52">
        <v>2.553</v>
      </c>
      <c r="DU52">
        <v>-0.004</v>
      </c>
      <c r="DV52">
        <v>420</v>
      </c>
      <c r="DW52">
        <v>12</v>
      </c>
      <c r="DX52">
        <v>0.06</v>
      </c>
      <c r="DY52">
        <v>0.01</v>
      </c>
      <c r="DZ52">
        <v>-19.399777</v>
      </c>
      <c r="EA52">
        <v>-34.5190975609756</v>
      </c>
      <c r="EB52">
        <v>5.21559268615811</v>
      </c>
      <c r="EC52">
        <v>0</v>
      </c>
      <c r="ED52">
        <v>1237.75117647059</v>
      </c>
      <c r="EE52">
        <v>-0.613597095278622</v>
      </c>
      <c r="EF52">
        <v>0.279577040901619</v>
      </c>
      <c r="EG52">
        <v>1</v>
      </c>
      <c r="EH52">
        <v>4.6370047</v>
      </c>
      <c r="EI52">
        <v>9.84081404127579</v>
      </c>
      <c r="EJ52">
        <v>1.25828670117079</v>
      </c>
      <c r="EK52">
        <v>0</v>
      </c>
      <c r="EL52">
        <v>1</v>
      </c>
      <c r="EM52">
        <v>3</v>
      </c>
      <c r="EN52" t="s">
        <v>335</v>
      </c>
      <c r="EO52">
        <v>100</v>
      </c>
      <c r="EP52">
        <v>100</v>
      </c>
      <c r="EQ52">
        <v>2.553</v>
      </c>
      <c r="ER52">
        <v>-0.004</v>
      </c>
      <c r="ES52">
        <v>2.55464999999998</v>
      </c>
      <c r="ET52">
        <v>0</v>
      </c>
      <c r="EU52">
        <v>0</v>
      </c>
      <c r="EV52">
        <v>0</v>
      </c>
      <c r="EW52">
        <v>-0.00239000000000011</v>
      </c>
      <c r="EX52">
        <v>0</v>
      </c>
      <c r="EY52">
        <v>0</v>
      </c>
      <c r="EZ52">
        <v>0</v>
      </c>
      <c r="FA52">
        <v>-1</v>
      </c>
      <c r="FB52">
        <v>-1</v>
      </c>
      <c r="FC52">
        <v>-1</v>
      </c>
      <c r="FD52">
        <v>-1</v>
      </c>
      <c r="FE52">
        <v>0.5</v>
      </c>
      <c r="FF52">
        <v>0.4</v>
      </c>
      <c r="FG52">
        <v>2</v>
      </c>
      <c r="FH52">
        <v>632.64</v>
      </c>
      <c r="FI52">
        <v>367.934</v>
      </c>
      <c r="FJ52">
        <v>25.0001</v>
      </c>
      <c r="FK52">
        <v>25.8752</v>
      </c>
      <c r="FL52">
        <v>30</v>
      </c>
      <c r="FM52">
        <v>25.8488</v>
      </c>
      <c r="FN52">
        <v>25.8637</v>
      </c>
      <c r="FO52">
        <v>20.7039</v>
      </c>
      <c r="FP52">
        <v>32.692</v>
      </c>
      <c r="FQ52">
        <v>36.7991</v>
      </c>
      <c r="FR52">
        <v>25</v>
      </c>
      <c r="FS52">
        <v>420</v>
      </c>
      <c r="FT52">
        <v>12.2553</v>
      </c>
      <c r="FU52">
        <v>101.419</v>
      </c>
      <c r="FV52">
        <v>102.231</v>
      </c>
    </row>
    <row r="53" spans="1:178">
      <c r="A53">
        <v>37</v>
      </c>
      <c r="B53">
        <v>1620332838.5</v>
      </c>
      <c r="C53">
        <v>2160.40000009537</v>
      </c>
      <c r="D53" t="s">
        <v>408</v>
      </c>
      <c r="E53" t="s">
        <v>409</v>
      </c>
      <c r="H53">
        <v>1620332830.5</v>
      </c>
      <c r="I53">
        <f>CE53*AG53*(CA53-CB53)/(100*BT53*(1000-AG53*CA53))</f>
        <v>0</v>
      </c>
      <c r="J53">
        <f>CE53*AG53*(BZ53-BY53*(1000-AG53*CB53)/(1000-AG53*CA53))/(100*BT53)</f>
        <v>0</v>
      </c>
      <c r="K53">
        <f>BY53 - IF(AG53&gt;1, J53*BT53*100.0/(AI53*CM53), 0)</f>
        <v>0</v>
      </c>
      <c r="L53">
        <f>((R53-I53/2)*K53-J53)/(R53+I53/2)</f>
        <v>0</v>
      </c>
      <c r="M53">
        <f>L53*(CF53+CG53)/1000.0</f>
        <v>0</v>
      </c>
      <c r="N53">
        <f>(BY53 - IF(AG53&gt;1, J53*BT53*100.0/(AI53*CM53), 0))*(CF53+CG53)/1000.0</f>
        <v>0</v>
      </c>
      <c r="O53">
        <f>2.0/((1/Q53-1/P53)+SIGN(Q53)*SQRT((1/Q53-1/P53)*(1/Q53-1/P53) + 4*BU53/((BU53+1)*(BU53+1))*(2*1/Q53*1/P53-1/P53*1/P53)))</f>
        <v>0</v>
      </c>
      <c r="P53">
        <f>IF(LEFT(BV53,1)&lt;&gt;"0",IF(LEFT(BV53,1)="1",3.0,BW53),$D$5+$E$5*(CM53*CF53/($K$5*1000))+$F$5*(CM53*CF53/($K$5*1000))*MAX(MIN(BT53,$J$5),$I$5)*MAX(MIN(BT53,$J$5),$I$5)+$G$5*MAX(MIN(BT53,$J$5),$I$5)*(CM53*CF53/($K$5*1000))+$H$5*(CM53*CF53/($K$5*1000))*(CM53*CF53/($K$5*1000)))</f>
        <v>0</v>
      </c>
      <c r="Q53">
        <f>I53*(1000-(1000*0.61365*exp(17.502*U53/(240.97+U53))/(CF53+CG53)+CA53)/2)/(1000*0.61365*exp(17.502*U53/(240.97+U53))/(CF53+CG53)-CA53)</f>
        <v>0</v>
      </c>
      <c r="R53">
        <f>1/((BU53+1)/(O53/1.6)+1/(P53/1.37)) + BU53/((BU53+1)/(O53/1.6) + BU53/(P53/1.37))</f>
        <v>0</v>
      </c>
      <c r="S53">
        <f>(BQ53*BS53)</f>
        <v>0</v>
      </c>
      <c r="T53">
        <f>(CH53+(S53+2*0.95*5.67E-8*(((CH53+$B$7)+273)^4-(CH53+273)^4)-44100*I53)/(1.84*29.3*P53+8*0.95*5.67E-8*(CH53+273)^3))</f>
        <v>0</v>
      </c>
      <c r="U53">
        <f>($C$7*CI53+$D$7*CJ53+$E$7*T53)</f>
        <v>0</v>
      </c>
      <c r="V53">
        <f>0.61365*exp(17.502*U53/(240.97+U53))</f>
        <v>0</v>
      </c>
      <c r="W53">
        <f>(X53/Y53*100)</f>
        <v>0</v>
      </c>
      <c r="X53">
        <f>CA53*(CF53+CG53)/1000</f>
        <v>0</v>
      </c>
      <c r="Y53">
        <f>0.61365*exp(17.502*CH53/(240.97+CH53))</f>
        <v>0</v>
      </c>
      <c r="Z53">
        <f>(V53-CA53*(CF53+CG53)/1000)</f>
        <v>0</v>
      </c>
      <c r="AA53">
        <f>(-I53*44100)</f>
        <v>0</v>
      </c>
      <c r="AB53">
        <f>2*29.3*P53*0.92*(CH53-U53)</f>
        <v>0</v>
      </c>
      <c r="AC53">
        <f>2*0.95*5.67E-8*(((CH53+$B$7)+273)^4-(U53+273)^4)</f>
        <v>0</v>
      </c>
      <c r="AD53">
        <f>S53+AC53+AA53+AB53</f>
        <v>0</v>
      </c>
      <c r="AE53">
        <v>0</v>
      </c>
      <c r="AF53">
        <v>0</v>
      </c>
      <c r="AG53">
        <f>IF(AE53*$H$13&gt;=AI53,1.0,(AI53/(AI53-AE53*$H$13)))</f>
        <v>0</v>
      </c>
      <c r="AH53">
        <f>(AG53-1)*100</f>
        <v>0</v>
      </c>
      <c r="AI53">
        <f>MAX(0,($B$13+$C$13*CM53)/(1+$D$13*CM53)*CF53/(CH53+273)*$E$13)</f>
        <v>0</v>
      </c>
      <c r="AJ53" t="s">
        <v>297</v>
      </c>
      <c r="AK53">
        <v>0</v>
      </c>
      <c r="AL53">
        <v>0</v>
      </c>
      <c r="AM53">
        <f>AL53-AK53</f>
        <v>0</v>
      </c>
      <c r="AN53">
        <f>AM53/AL53</f>
        <v>0</v>
      </c>
      <c r="AO53">
        <v>0</v>
      </c>
      <c r="AP53" t="s">
        <v>297</v>
      </c>
      <c r="AQ53">
        <v>0</v>
      </c>
      <c r="AR53">
        <v>0</v>
      </c>
      <c r="AS53">
        <f>1-AQ53/AR53</f>
        <v>0</v>
      </c>
      <c r="AT53">
        <v>0.5</v>
      </c>
      <c r="AU53">
        <f>BQ53</f>
        <v>0</v>
      </c>
      <c r="AV53">
        <f>J53</f>
        <v>0</v>
      </c>
      <c r="AW53">
        <f>AS53*AT53*AU53</f>
        <v>0</v>
      </c>
      <c r="AX53">
        <f>BC53/AR53</f>
        <v>0</v>
      </c>
      <c r="AY53">
        <f>(AV53-AO53)/AU53</f>
        <v>0</v>
      </c>
      <c r="AZ53">
        <f>(AL53-AR53)/AR53</f>
        <v>0</v>
      </c>
      <c r="BA53" t="s">
        <v>297</v>
      </c>
      <c r="BB53">
        <v>0</v>
      </c>
      <c r="BC53">
        <f>AR53-BB53</f>
        <v>0</v>
      </c>
      <c r="BD53">
        <f>(AR53-AQ53)/(AR53-BB53)</f>
        <v>0</v>
      </c>
      <c r="BE53">
        <f>(AL53-AR53)/(AL53-BB53)</f>
        <v>0</v>
      </c>
      <c r="BF53">
        <f>(AR53-AQ53)/(AR53-AK53)</f>
        <v>0</v>
      </c>
      <c r="BG53">
        <f>(AL53-AR53)/(AL53-AK53)</f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f>$B$11*CN53+$C$11*CO53+$F$11*CP53*(1-CS53)</f>
        <v>0</v>
      </c>
      <c r="BQ53">
        <f>BP53*BR53</f>
        <v>0</v>
      </c>
      <c r="BR53">
        <f>($B$11*$D$9+$C$11*$D$9+$F$11*((DC53+CU53)/MAX(DC53+CU53+DD53, 0.1)*$I$9+DD53/MAX(DC53+CU53+DD53, 0.1)*$J$9))/($B$11+$C$11+$F$11)</f>
        <v>0</v>
      </c>
      <c r="BS53">
        <f>($B$11*$K$9+$C$11*$K$9+$F$11*((DC53+CU53)/MAX(DC53+CU53+DD53, 0.1)*$P$9+DD53/MAX(DC53+CU53+DD53, 0.1)*$Q$9))/($B$11+$C$11+$F$11)</f>
        <v>0</v>
      </c>
      <c r="BT53">
        <v>6</v>
      </c>
      <c r="BU53">
        <v>0.5</v>
      </c>
      <c r="BV53" t="s">
        <v>298</v>
      </c>
      <c r="BW53">
        <v>2</v>
      </c>
      <c r="BX53">
        <v>1620332830.5</v>
      </c>
      <c r="BY53">
        <v>398.506290322581</v>
      </c>
      <c r="BZ53">
        <v>420.038032258065</v>
      </c>
      <c r="CA53">
        <v>17.808335483871</v>
      </c>
      <c r="CB53">
        <v>12.4656064516129</v>
      </c>
      <c r="CC53">
        <v>395.947290322581</v>
      </c>
      <c r="CD53">
        <v>17.812335483871</v>
      </c>
      <c r="CE53">
        <v>599.969258064516</v>
      </c>
      <c r="CF53">
        <v>100.156193548387</v>
      </c>
      <c r="CG53">
        <v>0.0959223935483871</v>
      </c>
      <c r="CH53">
        <v>26.4863</v>
      </c>
      <c r="CI53">
        <v>25.4121870967742</v>
      </c>
      <c r="CJ53">
        <v>999.9</v>
      </c>
      <c r="CK53">
        <v>0</v>
      </c>
      <c r="CL53">
        <v>0</v>
      </c>
      <c r="CM53">
        <v>10006.0225806452</v>
      </c>
      <c r="CN53">
        <v>0</v>
      </c>
      <c r="CO53">
        <v>0.221023</v>
      </c>
      <c r="CP53">
        <v>883.005548387097</v>
      </c>
      <c r="CQ53">
        <v>0.95499129032258</v>
      </c>
      <c r="CR53">
        <v>0.0450091451612903</v>
      </c>
      <c r="CS53">
        <v>0</v>
      </c>
      <c r="CT53">
        <v>1237.79806451613</v>
      </c>
      <c r="CU53">
        <v>4.99999</v>
      </c>
      <c r="CV53">
        <v>10986.635483871</v>
      </c>
      <c r="CW53">
        <v>7633.17064516129</v>
      </c>
      <c r="CX53">
        <v>40.187</v>
      </c>
      <c r="CY53">
        <v>43</v>
      </c>
      <c r="CZ53">
        <v>41.75</v>
      </c>
      <c r="DA53">
        <v>42.435</v>
      </c>
      <c r="DB53">
        <v>42.75</v>
      </c>
      <c r="DC53">
        <v>838.487419354839</v>
      </c>
      <c r="DD53">
        <v>39.5183870967742</v>
      </c>
      <c r="DE53">
        <v>0</v>
      </c>
      <c r="DF53">
        <v>1620332839.3</v>
      </c>
      <c r="DG53">
        <v>0</v>
      </c>
      <c r="DH53">
        <v>1237.7876</v>
      </c>
      <c r="DI53">
        <v>0.219999999140417</v>
      </c>
      <c r="DJ53">
        <v>3.04615385915349</v>
      </c>
      <c r="DK53">
        <v>10986.584</v>
      </c>
      <c r="DL53">
        <v>15</v>
      </c>
      <c r="DM53">
        <v>1620332870.5</v>
      </c>
      <c r="DN53" t="s">
        <v>410</v>
      </c>
      <c r="DO53">
        <v>1620332860</v>
      </c>
      <c r="DP53">
        <v>1620332870.5</v>
      </c>
      <c r="DQ53">
        <v>48</v>
      </c>
      <c r="DR53">
        <v>0.006</v>
      </c>
      <c r="DS53">
        <v>0</v>
      </c>
      <c r="DT53">
        <v>2.559</v>
      </c>
      <c r="DU53">
        <v>-0.004</v>
      </c>
      <c r="DV53">
        <v>420</v>
      </c>
      <c r="DW53">
        <v>12</v>
      </c>
      <c r="DX53">
        <v>0.06</v>
      </c>
      <c r="DY53">
        <v>0.02</v>
      </c>
      <c r="DZ53">
        <v>-21.59476</v>
      </c>
      <c r="EA53">
        <v>0.865033395872434</v>
      </c>
      <c r="EB53">
        <v>0.133004204444822</v>
      </c>
      <c r="EC53">
        <v>0</v>
      </c>
      <c r="ED53">
        <v>1237.766</v>
      </c>
      <c r="EE53">
        <v>0.437495107634453</v>
      </c>
      <c r="EF53">
        <v>0.236718036007891</v>
      </c>
      <c r="EG53">
        <v>1</v>
      </c>
      <c r="EH53">
        <v>5.292172</v>
      </c>
      <c r="EI53">
        <v>0.834858686679175</v>
      </c>
      <c r="EJ53">
        <v>0.127403251650027</v>
      </c>
      <c r="EK53">
        <v>0</v>
      </c>
      <c r="EL53">
        <v>1</v>
      </c>
      <c r="EM53">
        <v>3</v>
      </c>
      <c r="EN53" t="s">
        <v>335</v>
      </c>
      <c r="EO53">
        <v>100</v>
      </c>
      <c r="EP53">
        <v>100</v>
      </c>
      <c r="EQ53">
        <v>2.559</v>
      </c>
      <c r="ER53">
        <v>-0.004</v>
      </c>
      <c r="ES53">
        <v>2.55314999999996</v>
      </c>
      <c r="ET53">
        <v>0</v>
      </c>
      <c r="EU53">
        <v>0</v>
      </c>
      <c r="EV53">
        <v>0</v>
      </c>
      <c r="EW53">
        <v>-0.00383000000000067</v>
      </c>
      <c r="EX53">
        <v>0</v>
      </c>
      <c r="EY53">
        <v>0</v>
      </c>
      <c r="EZ53">
        <v>0</v>
      </c>
      <c r="FA53">
        <v>-1</v>
      </c>
      <c r="FB53">
        <v>-1</v>
      </c>
      <c r="FC53">
        <v>-1</v>
      </c>
      <c r="FD53">
        <v>-1</v>
      </c>
      <c r="FE53">
        <v>0.5</v>
      </c>
      <c r="FF53">
        <v>0.5</v>
      </c>
      <c r="FG53">
        <v>2</v>
      </c>
      <c r="FH53">
        <v>633.431</v>
      </c>
      <c r="FI53">
        <v>368.236</v>
      </c>
      <c r="FJ53">
        <v>25</v>
      </c>
      <c r="FK53">
        <v>25.8708</v>
      </c>
      <c r="FL53">
        <v>30.0001</v>
      </c>
      <c r="FM53">
        <v>25.8423</v>
      </c>
      <c r="FN53">
        <v>25.8578</v>
      </c>
      <c r="FO53">
        <v>20.7024</v>
      </c>
      <c r="FP53">
        <v>32.2525</v>
      </c>
      <c r="FQ53">
        <v>36.3549</v>
      </c>
      <c r="FR53">
        <v>25</v>
      </c>
      <c r="FS53">
        <v>420</v>
      </c>
      <c r="FT53">
        <v>12.2995</v>
      </c>
      <c r="FU53">
        <v>101.418</v>
      </c>
      <c r="FV53">
        <v>102.232</v>
      </c>
    </row>
    <row r="54" spans="1:178">
      <c r="A54">
        <v>38</v>
      </c>
      <c r="B54">
        <v>1620332898.5</v>
      </c>
      <c r="C54">
        <v>2220.40000009537</v>
      </c>
      <c r="D54" t="s">
        <v>411</v>
      </c>
      <c r="E54" t="s">
        <v>412</v>
      </c>
      <c r="H54">
        <v>1620332890.5</v>
      </c>
      <c r="I54">
        <f>CE54*AG54*(CA54-CB54)/(100*BT54*(1000-AG54*CA54))</f>
        <v>0</v>
      </c>
      <c r="J54">
        <f>CE54*AG54*(BZ54-BY54*(1000-AG54*CB54)/(1000-AG54*CA54))/(100*BT54)</f>
        <v>0</v>
      </c>
      <c r="K54">
        <f>BY54 - IF(AG54&gt;1, J54*BT54*100.0/(AI54*CM54), 0)</f>
        <v>0</v>
      </c>
      <c r="L54">
        <f>((R54-I54/2)*K54-J54)/(R54+I54/2)</f>
        <v>0</v>
      </c>
      <c r="M54">
        <f>L54*(CF54+CG54)/1000.0</f>
        <v>0</v>
      </c>
      <c r="N54">
        <f>(BY54 - IF(AG54&gt;1, J54*BT54*100.0/(AI54*CM54), 0))*(CF54+CG54)/1000.0</f>
        <v>0</v>
      </c>
      <c r="O54">
        <f>2.0/((1/Q54-1/P54)+SIGN(Q54)*SQRT((1/Q54-1/P54)*(1/Q54-1/P54) + 4*BU54/((BU54+1)*(BU54+1))*(2*1/Q54*1/P54-1/P54*1/P54)))</f>
        <v>0</v>
      </c>
      <c r="P54">
        <f>IF(LEFT(BV54,1)&lt;&gt;"0",IF(LEFT(BV54,1)="1",3.0,BW54),$D$5+$E$5*(CM54*CF54/($K$5*1000))+$F$5*(CM54*CF54/($K$5*1000))*MAX(MIN(BT54,$J$5),$I$5)*MAX(MIN(BT54,$J$5),$I$5)+$G$5*MAX(MIN(BT54,$J$5),$I$5)*(CM54*CF54/($K$5*1000))+$H$5*(CM54*CF54/($K$5*1000))*(CM54*CF54/($K$5*1000)))</f>
        <v>0</v>
      </c>
      <c r="Q54">
        <f>I54*(1000-(1000*0.61365*exp(17.502*U54/(240.97+U54))/(CF54+CG54)+CA54)/2)/(1000*0.61365*exp(17.502*U54/(240.97+U54))/(CF54+CG54)-CA54)</f>
        <v>0</v>
      </c>
      <c r="R54">
        <f>1/((BU54+1)/(O54/1.6)+1/(P54/1.37)) + BU54/((BU54+1)/(O54/1.6) + BU54/(P54/1.37))</f>
        <v>0</v>
      </c>
      <c r="S54">
        <f>(BQ54*BS54)</f>
        <v>0</v>
      </c>
      <c r="T54">
        <f>(CH54+(S54+2*0.95*5.67E-8*(((CH54+$B$7)+273)^4-(CH54+273)^4)-44100*I54)/(1.84*29.3*P54+8*0.95*5.67E-8*(CH54+273)^3))</f>
        <v>0</v>
      </c>
      <c r="U54">
        <f>($C$7*CI54+$D$7*CJ54+$E$7*T54)</f>
        <v>0</v>
      </c>
      <c r="V54">
        <f>0.61365*exp(17.502*U54/(240.97+U54))</f>
        <v>0</v>
      </c>
      <c r="W54">
        <f>(X54/Y54*100)</f>
        <v>0</v>
      </c>
      <c r="X54">
        <f>CA54*(CF54+CG54)/1000</f>
        <v>0</v>
      </c>
      <c r="Y54">
        <f>0.61365*exp(17.502*CH54/(240.97+CH54))</f>
        <v>0</v>
      </c>
      <c r="Z54">
        <f>(V54-CA54*(CF54+CG54)/1000)</f>
        <v>0</v>
      </c>
      <c r="AA54">
        <f>(-I54*44100)</f>
        <v>0</v>
      </c>
      <c r="AB54">
        <f>2*29.3*P54*0.92*(CH54-U54)</f>
        <v>0</v>
      </c>
      <c r="AC54">
        <f>2*0.95*5.67E-8*(((CH54+$B$7)+273)^4-(U54+273)^4)</f>
        <v>0</v>
      </c>
      <c r="AD54">
        <f>S54+AC54+AA54+AB54</f>
        <v>0</v>
      </c>
      <c r="AE54">
        <v>0</v>
      </c>
      <c r="AF54">
        <v>0</v>
      </c>
      <c r="AG54">
        <f>IF(AE54*$H$13&gt;=AI54,1.0,(AI54/(AI54-AE54*$H$13)))</f>
        <v>0</v>
      </c>
      <c r="AH54">
        <f>(AG54-1)*100</f>
        <v>0</v>
      </c>
      <c r="AI54">
        <f>MAX(0,($B$13+$C$13*CM54)/(1+$D$13*CM54)*CF54/(CH54+273)*$E$13)</f>
        <v>0</v>
      </c>
      <c r="AJ54" t="s">
        <v>297</v>
      </c>
      <c r="AK54">
        <v>0</v>
      </c>
      <c r="AL54">
        <v>0</v>
      </c>
      <c r="AM54">
        <f>AL54-AK54</f>
        <v>0</v>
      </c>
      <c r="AN54">
        <f>AM54/AL54</f>
        <v>0</v>
      </c>
      <c r="AO54">
        <v>0</v>
      </c>
      <c r="AP54" t="s">
        <v>297</v>
      </c>
      <c r="AQ54">
        <v>0</v>
      </c>
      <c r="AR54">
        <v>0</v>
      </c>
      <c r="AS54">
        <f>1-AQ54/AR54</f>
        <v>0</v>
      </c>
      <c r="AT54">
        <v>0.5</v>
      </c>
      <c r="AU54">
        <f>BQ54</f>
        <v>0</v>
      </c>
      <c r="AV54">
        <f>J54</f>
        <v>0</v>
      </c>
      <c r="AW54">
        <f>AS54*AT54*AU54</f>
        <v>0</v>
      </c>
      <c r="AX54">
        <f>BC54/AR54</f>
        <v>0</v>
      </c>
      <c r="AY54">
        <f>(AV54-AO54)/AU54</f>
        <v>0</v>
      </c>
      <c r="AZ54">
        <f>(AL54-AR54)/AR54</f>
        <v>0</v>
      </c>
      <c r="BA54" t="s">
        <v>297</v>
      </c>
      <c r="BB54">
        <v>0</v>
      </c>
      <c r="BC54">
        <f>AR54-BB54</f>
        <v>0</v>
      </c>
      <c r="BD54">
        <f>(AR54-AQ54)/(AR54-BB54)</f>
        <v>0</v>
      </c>
      <c r="BE54">
        <f>(AL54-AR54)/(AL54-BB54)</f>
        <v>0</v>
      </c>
      <c r="BF54">
        <f>(AR54-AQ54)/(AR54-AK54)</f>
        <v>0</v>
      </c>
      <c r="BG54">
        <f>(AL54-AR54)/(AL54-AK54)</f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f>$B$11*CN54+$C$11*CO54+$F$11*CP54*(1-CS54)</f>
        <v>0</v>
      </c>
      <c r="BQ54">
        <f>BP54*BR54</f>
        <v>0</v>
      </c>
      <c r="BR54">
        <f>($B$11*$D$9+$C$11*$D$9+$F$11*((DC54+CU54)/MAX(DC54+CU54+DD54, 0.1)*$I$9+DD54/MAX(DC54+CU54+DD54, 0.1)*$J$9))/($B$11+$C$11+$F$11)</f>
        <v>0</v>
      </c>
      <c r="BS54">
        <f>($B$11*$K$9+$C$11*$K$9+$F$11*((DC54+CU54)/MAX(DC54+CU54+DD54, 0.1)*$P$9+DD54/MAX(DC54+CU54+DD54, 0.1)*$Q$9))/($B$11+$C$11+$F$11)</f>
        <v>0</v>
      </c>
      <c r="BT54">
        <v>6</v>
      </c>
      <c r="BU54">
        <v>0.5</v>
      </c>
      <c r="BV54" t="s">
        <v>298</v>
      </c>
      <c r="BW54">
        <v>2</v>
      </c>
      <c r="BX54">
        <v>1620332890.5</v>
      </c>
      <c r="BY54">
        <v>398.493193548387</v>
      </c>
      <c r="BZ54">
        <v>420.035516129032</v>
      </c>
      <c r="CA54">
        <v>17.7925838709677</v>
      </c>
      <c r="CB54">
        <v>12.5085612903226</v>
      </c>
      <c r="CC54">
        <v>395.968193548387</v>
      </c>
      <c r="CD54">
        <v>17.7945838709677</v>
      </c>
      <c r="CE54">
        <v>599.966548387097</v>
      </c>
      <c r="CF54">
        <v>100.156935483871</v>
      </c>
      <c r="CG54">
        <v>0.0958773516129032</v>
      </c>
      <c r="CH54">
        <v>26.4815</v>
      </c>
      <c r="CI54">
        <v>25.4071</v>
      </c>
      <c r="CJ54">
        <v>999.9</v>
      </c>
      <c r="CK54">
        <v>0</v>
      </c>
      <c r="CL54">
        <v>0</v>
      </c>
      <c r="CM54">
        <v>10004.3183870968</v>
      </c>
      <c r="CN54">
        <v>0</v>
      </c>
      <c r="CO54">
        <v>0.221023</v>
      </c>
      <c r="CP54">
        <v>883.011290322581</v>
      </c>
      <c r="CQ54">
        <v>0.954990451612903</v>
      </c>
      <c r="CR54">
        <v>0.045009964516129</v>
      </c>
      <c r="CS54">
        <v>0</v>
      </c>
      <c r="CT54">
        <v>1237.56290322581</v>
      </c>
      <c r="CU54">
        <v>4.99999</v>
      </c>
      <c r="CV54">
        <v>10984.2258064516</v>
      </c>
      <c r="CW54">
        <v>7633.22032258065</v>
      </c>
      <c r="CX54">
        <v>40.177</v>
      </c>
      <c r="CY54">
        <v>42.9878064516129</v>
      </c>
      <c r="CZ54">
        <v>41.75</v>
      </c>
      <c r="DA54">
        <v>42.403</v>
      </c>
      <c r="DB54">
        <v>42.75</v>
      </c>
      <c r="DC54">
        <v>838.493548387097</v>
      </c>
      <c r="DD54">
        <v>39.5187096774194</v>
      </c>
      <c r="DE54">
        <v>0</v>
      </c>
      <c r="DF54">
        <v>1620332899.3</v>
      </c>
      <c r="DG54">
        <v>0</v>
      </c>
      <c r="DH54">
        <v>1237.5436</v>
      </c>
      <c r="DI54">
        <v>0.196153847180246</v>
      </c>
      <c r="DJ54">
        <v>-4.99230777969194</v>
      </c>
      <c r="DK54">
        <v>10984.092</v>
      </c>
      <c r="DL54">
        <v>15</v>
      </c>
      <c r="DM54">
        <v>1620332931.6</v>
      </c>
      <c r="DN54" t="s">
        <v>413</v>
      </c>
      <c r="DO54">
        <v>1620332929.6</v>
      </c>
      <c r="DP54">
        <v>1620332931.6</v>
      </c>
      <c r="DQ54">
        <v>49</v>
      </c>
      <c r="DR54">
        <v>-0.034</v>
      </c>
      <c r="DS54">
        <v>0.001</v>
      </c>
      <c r="DT54">
        <v>2.525</v>
      </c>
      <c r="DU54">
        <v>-0.002</v>
      </c>
      <c r="DV54">
        <v>420</v>
      </c>
      <c r="DW54">
        <v>12</v>
      </c>
      <c r="DX54">
        <v>0.1</v>
      </c>
      <c r="DY54">
        <v>0.02</v>
      </c>
      <c r="DZ54">
        <v>-21.59789</v>
      </c>
      <c r="EA54">
        <v>1.17725403377112</v>
      </c>
      <c r="EB54">
        <v>0.180435622591549</v>
      </c>
      <c r="EC54">
        <v>0</v>
      </c>
      <c r="ED54">
        <v>1237.57428571429</v>
      </c>
      <c r="EE54">
        <v>-0.295655577298134</v>
      </c>
      <c r="EF54">
        <v>0.22412095859519</v>
      </c>
      <c r="EG54">
        <v>1</v>
      </c>
      <c r="EH54">
        <v>5.19219275</v>
      </c>
      <c r="EI54">
        <v>1.54123711069417</v>
      </c>
      <c r="EJ54">
        <v>0.204268094853155</v>
      </c>
      <c r="EK54">
        <v>0</v>
      </c>
      <c r="EL54">
        <v>1</v>
      </c>
      <c r="EM54">
        <v>3</v>
      </c>
      <c r="EN54" t="s">
        <v>335</v>
      </c>
      <c r="EO54">
        <v>100</v>
      </c>
      <c r="EP54">
        <v>100</v>
      </c>
      <c r="EQ54">
        <v>2.525</v>
      </c>
      <c r="ER54">
        <v>-0.002</v>
      </c>
      <c r="ES54">
        <v>2.55923809523813</v>
      </c>
      <c r="ET54">
        <v>0</v>
      </c>
      <c r="EU54">
        <v>0</v>
      </c>
      <c r="EV54">
        <v>0</v>
      </c>
      <c r="EW54">
        <v>-0.00361999999999796</v>
      </c>
      <c r="EX54">
        <v>0</v>
      </c>
      <c r="EY54">
        <v>0</v>
      </c>
      <c r="EZ54">
        <v>0</v>
      </c>
      <c r="FA54">
        <v>-1</v>
      </c>
      <c r="FB54">
        <v>-1</v>
      </c>
      <c r="FC54">
        <v>-1</v>
      </c>
      <c r="FD54">
        <v>-1</v>
      </c>
      <c r="FE54">
        <v>0.6</v>
      </c>
      <c r="FF54">
        <v>0.5</v>
      </c>
      <c r="FG54">
        <v>2</v>
      </c>
      <c r="FH54">
        <v>633.463</v>
      </c>
      <c r="FI54">
        <v>368.202</v>
      </c>
      <c r="FJ54">
        <v>24.9998</v>
      </c>
      <c r="FK54">
        <v>25.8665</v>
      </c>
      <c r="FL54">
        <v>30</v>
      </c>
      <c r="FM54">
        <v>25.8369</v>
      </c>
      <c r="FN54">
        <v>25.8528</v>
      </c>
      <c r="FO54">
        <v>20.7017</v>
      </c>
      <c r="FP54">
        <v>31.4172</v>
      </c>
      <c r="FQ54">
        <v>35.9463</v>
      </c>
      <c r="FR54">
        <v>25</v>
      </c>
      <c r="FS54">
        <v>420</v>
      </c>
      <c r="FT54">
        <v>12.3539</v>
      </c>
      <c r="FU54">
        <v>101.415</v>
      </c>
      <c r="FV54">
        <v>102.231</v>
      </c>
    </row>
    <row r="55" spans="1:178">
      <c r="A55">
        <v>39</v>
      </c>
      <c r="B55">
        <v>1620332958.6</v>
      </c>
      <c r="C55">
        <v>2280.5</v>
      </c>
      <c r="D55" t="s">
        <v>414</v>
      </c>
      <c r="E55" t="s">
        <v>415</v>
      </c>
      <c r="H55">
        <v>1620332950.6</v>
      </c>
      <c r="I55">
        <f>CE55*AG55*(CA55-CB55)/(100*BT55*(1000-AG55*CA55))</f>
        <v>0</v>
      </c>
      <c r="J55">
        <f>CE55*AG55*(BZ55-BY55*(1000-AG55*CB55)/(1000-AG55*CA55))/(100*BT55)</f>
        <v>0</v>
      </c>
      <c r="K55">
        <f>BY55 - IF(AG55&gt;1, J55*BT55*100.0/(AI55*CM55), 0)</f>
        <v>0</v>
      </c>
      <c r="L55">
        <f>((R55-I55/2)*K55-J55)/(R55+I55/2)</f>
        <v>0</v>
      </c>
      <c r="M55">
        <f>L55*(CF55+CG55)/1000.0</f>
        <v>0</v>
      </c>
      <c r="N55">
        <f>(BY55 - IF(AG55&gt;1, J55*BT55*100.0/(AI55*CM55), 0))*(CF55+CG55)/1000.0</f>
        <v>0</v>
      </c>
      <c r="O55">
        <f>2.0/((1/Q55-1/P55)+SIGN(Q55)*SQRT((1/Q55-1/P55)*(1/Q55-1/P55) + 4*BU55/((BU55+1)*(BU55+1))*(2*1/Q55*1/P55-1/P55*1/P55)))</f>
        <v>0</v>
      </c>
      <c r="P55">
        <f>IF(LEFT(BV55,1)&lt;&gt;"0",IF(LEFT(BV55,1)="1",3.0,BW55),$D$5+$E$5*(CM55*CF55/($K$5*1000))+$F$5*(CM55*CF55/($K$5*1000))*MAX(MIN(BT55,$J$5),$I$5)*MAX(MIN(BT55,$J$5),$I$5)+$G$5*MAX(MIN(BT55,$J$5),$I$5)*(CM55*CF55/($K$5*1000))+$H$5*(CM55*CF55/($K$5*1000))*(CM55*CF55/($K$5*1000)))</f>
        <v>0</v>
      </c>
      <c r="Q55">
        <f>I55*(1000-(1000*0.61365*exp(17.502*U55/(240.97+U55))/(CF55+CG55)+CA55)/2)/(1000*0.61365*exp(17.502*U55/(240.97+U55))/(CF55+CG55)-CA55)</f>
        <v>0</v>
      </c>
      <c r="R55">
        <f>1/((BU55+1)/(O55/1.6)+1/(P55/1.37)) + BU55/((BU55+1)/(O55/1.6) + BU55/(P55/1.37))</f>
        <v>0</v>
      </c>
      <c r="S55">
        <f>(BQ55*BS55)</f>
        <v>0</v>
      </c>
      <c r="T55">
        <f>(CH55+(S55+2*0.95*5.67E-8*(((CH55+$B$7)+273)^4-(CH55+273)^4)-44100*I55)/(1.84*29.3*P55+8*0.95*5.67E-8*(CH55+273)^3))</f>
        <v>0</v>
      </c>
      <c r="U55">
        <f>($C$7*CI55+$D$7*CJ55+$E$7*T55)</f>
        <v>0</v>
      </c>
      <c r="V55">
        <f>0.61365*exp(17.502*U55/(240.97+U55))</f>
        <v>0</v>
      </c>
      <c r="W55">
        <f>(X55/Y55*100)</f>
        <v>0</v>
      </c>
      <c r="X55">
        <f>CA55*(CF55+CG55)/1000</f>
        <v>0</v>
      </c>
      <c r="Y55">
        <f>0.61365*exp(17.502*CH55/(240.97+CH55))</f>
        <v>0</v>
      </c>
      <c r="Z55">
        <f>(V55-CA55*(CF55+CG55)/1000)</f>
        <v>0</v>
      </c>
      <c r="AA55">
        <f>(-I55*44100)</f>
        <v>0</v>
      </c>
      <c r="AB55">
        <f>2*29.3*P55*0.92*(CH55-U55)</f>
        <v>0</v>
      </c>
      <c r="AC55">
        <f>2*0.95*5.67E-8*(((CH55+$B$7)+273)^4-(U55+273)^4)</f>
        <v>0</v>
      </c>
      <c r="AD55">
        <f>S55+AC55+AA55+AB55</f>
        <v>0</v>
      </c>
      <c r="AE55">
        <v>0</v>
      </c>
      <c r="AF55">
        <v>0</v>
      </c>
      <c r="AG55">
        <f>IF(AE55*$H$13&gt;=AI55,1.0,(AI55/(AI55-AE55*$H$13)))</f>
        <v>0</v>
      </c>
      <c r="AH55">
        <f>(AG55-1)*100</f>
        <v>0</v>
      </c>
      <c r="AI55">
        <f>MAX(0,($B$13+$C$13*CM55)/(1+$D$13*CM55)*CF55/(CH55+273)*$E$13)</f>
        <v>0</v>
      </c>
      <c r="AJ55" t="s">
        <v>297</v>
      </c>
      <c r="AK55">
        <v>0</v>
      </c>
      <c r="AL55">
        <v>0</v>
      </c>
      <c r="AM55">
        <f>AL55-AK55</f>
        <v>0</v>
      </c>
      <c r="AN55">
        <f>AM55/AL55</f>
        <v>0</v>
      </c>
      <c r="AO55">
        <v>0</v>
      </c>
      <c r="AP55" t="s">
        <v>297</v>
      </c>
      <c r="AQ55">
        <v>0</v>
      </c>
      <c r="AR55">
        <v>0</v>
      </c>
      <c r="AS55">
        <f>1-AQ55/AR55</f>
        <v>0</v>
      </c>
      <c r="AT55">
        <v>0.5</v>
      </c>
      <c r="AU55">
        <f>BQ55</f>
        <v>0</v>
      </c>
      <c r="AV55">
        <f>J55</f>
        <v>0</v>
      </c>
      <c r="AW55">
        <f>AS55*AT55*AU55</f>
        <v>0</v>
      </c>
      <c r="AX55">
        <f>BC55/AR55</f>
        <v>0</v>
      </c>
      <c r="AY55">
        <f>(AV55-AO55)/AU55</f>
        <v>0</v>
      </c>
      <c r="AZ55">
        <f>(AL55-AR55)/AR55</f>
        <v>0</v>
      </c>
      <c r="BA55" t="s">
        <v>297</v>
      </c>
      <c r="BB55">
        <v>0</v>
      </c>
      <c r="BC55">
        <f>AR55-BB55</f>
        <v>0</v>
      </c>
      <c r="BD55">
        <f>(AR55-AQ55)/(AR55-BB55)</f>
        <v>0</v>
      </c>
      <c r="BE55">
        <f>(AL55-AR55)/(AL55-BB55)</f>
        <v>0</v>
      </c>
      <c r="BF55">
        <f>(AR55-AQ55)/(AR55-AK55)</f>
        <v>0</v>
      </c>
      <c r="BG55">
        <f>(AL55-AR55)/(AL55-AK55)</f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f>$B$11*CN55+$C$11*CO55+$F$11*CP55*(1-CS55)</f>
        <v>0</v>
      </c>
      <c r="BQ55">
        <f>BP55*BR55</f>
        <v>0</v>
      </c>
      <c r="BR55">
        <f>($B$11*$D$9+$C$11*$D$9+$F$11*((DC55+CU55)/MAX(DC55+CU55+DD55, 0.1)*$I$9+DD55/MAX(DC55+CU55+DD55, 0.1)*$J$9))/($B$11+$C$11+$F$11)</f>
        <v>0</v>
      </c>
      <c r="BS55">
        <f>($B$11*$K$9+$C$11*$K$9+$F$11*((DC55+CU55)/MAX(DC55+CU55+DD55, 0.1)*$P$9+DD55/MAX(DC55+CU55+DD55, 0.1)*$Q$9))/($B$11+$C$11+$F$11)</f>
        <v>0</v>
      </c>
      <c r="BT55">
        <v>6</v>
      </c>
      <c r="BU55">
        <v>0.5</v>
      </c>
      <c r="BV55" t="s">
        <v>298</v>
      </c>
      <c r="BW55">
        <v>2</v>
      </c>
      <c r="BX55">
        <v>1620332950.6</v>
      </c>
      <c r="BY55">
        <v>398.576838709677</v>
      </c>
      <c r="BZ55">
        <v>420.075580645161</v>
      </c>
      <c r="CA55">
        <v>17.8223258064516</v>
      </c>
      <c r="CB55">
        <v>12.5721967741935</v>
      </c>
      <c r="CC55">
        <v>395.999838709677</v>
      </c>
      <c r="CD55">
        <v>17.8233258064516</v>
      </c>
      <c r="CE55">
        <v>599.976870967742</v>
      </c>
      <c r="CF55">
        <v>100.153612903226</v>
      </c>
      <c r="CG55">
        <v>0.0956527322580645</v>
      </c>
      <c r="CH55">
        <v>26.4804483870968</v>
      </c>
      <c r="CI55">
        <v>25.409564516129</v>
      </c>
      <c r="CJ55">
        <v>999.9</v>
      </c>
      <c r="CK55">
        <v>0</v>
      </c>
      <c r="CL55">
        <v>0</v>
      </c>
      <c r="CM55">
        <v>10000.4164516129</v>
      </c>
      <c r="CN55">
        <v>0</v>
      </c>
      <c r="CO55">
        <v>0.221023</v>
      </c>
      <c r="CP55">
        <v>882.983387096774</v>
      </c>
      <c r="CQ55">
        <v>0.954998483870967</v>
      </c>
      <c r="CR55">
        <v>0.0450018451612903</v>
      </c>
      <c r="CS55">
        <v>0</v>
      </c>
      <c r="CT55">
        <v>1237.16741935484</v>
      </c>
      <c r="CU55">
        <v>4.99999</v>
      </c>
      <c r="CV55">
        <v>10979.4548387097</v>
      </c>
      <c r="CW55">
        <v>7632.99806451613</v>
      </c>
      <c r="CX55">
        <v>40.179</v>
      </c>
      <c r="CY55">
        <v>42.9796774193548</v>
      </c>
      <c r="CZ55">
        <v>41.7337419354839</v>
      </c>
      <c r="DA55">
        <v>42.375</v>
      </c>
      <c r="DB55">
        <v>42.75</v>
      </c>
      <c r="DC55">
        <v>838.473225806452</v>
      </c>
      <c r="DD55">
        <v>39.5103225806452</v>
      </c>
      <c r="DE55">
        <v>0</v>
      </c>
      <c r="DF55">
        <v>1620332959.9</v>
      </c>
      <c r="DG55">
        <v>0</v>
      </c>
      <c r="DH55">
        <v>1237.165</v>
      </c>
      <c r="DI55">
        <v>-0.450940171537828</v>
      </c>
      <c r="DJ55">
        <v>4.5435896421542</v>
      </c>
      <c r="DK55">
        <v>10979.7346153846</v>
      </c>
      <c r="DL55">
        <v>15</v>
      </c>
      <c r="DM55">
        <v>1620332993.6</v>
      </c>
      <c r="DN55" t="s">
        <v>416</v>
      </c>
      <c r="DO55">
        <v>1620332980.6</v>
      </c>
      <c r="DP55">
        <v>1620332993.6</v>
      </c>
      <c r="DQ55">
        <v>50</v>
      </c>
      <c r="DR55">
        <v>0.052</v>
      </c>
      <c r="DS55">
        <v>0.002</v>
      </c>
      <c r="DT55">
        <v>2.577</v>
      </c>
      <c r="DU55">
        <v>-0.001</v>
      </c>
      <c r="DV55">
        <v>420</v>
      </c>
      <c r="DW55">
        <v>12</v>
      </c>
      <c r="DX55">
        <v>0.08</v>
      </c>
      <c r="DY55">
        <v>0.02</v>
      </c>
      <c r="DZ55">
        <v>-21.6024925</v>
      </c>
      <c r="EA55">
        <v>0.917219887429677</v>
      </c>
      <c r="EB55">
        <v>0.176940329472254</v>
      </c>
      <c r="EC55">
        <v>0</v>
      </c>
      <c r="ED55">
        <v>1237.14176470588</v>
      </c>
      <c r="EE55">
        <v>0.274706397899727</v>
      </c>
      <c r="EF55">
        <v>0.186759842456356</v>
      </c>
      <c r="EG55">
        <v>1</v>
      </c>
      <c r="EH55">
        <v>5.1170745</v>
      </c>
      <c r="EI55">
        <v>2.24578649155722</v>
      </c>
      <c r="EJ55">
        <v>0.270003327654957</v>
      </c>
      <c r="EK55">
        <v>0</v>
      </c>
      <c r="EL55">
        <v>1</v>
      </c>
      <c r="EM55">
        <v>3</v>
      </c>
      <c r="EN55" t="s">
        <v>335</v>
      </c>
      <c r="EO55">
        <v>100</v>
      </c>
      <c r="EP55">
        <v>100</v>
      </c>
      <c r="EQ55">
        <v>2.577</v>
      </c>
      <c r="ER55">
        <v>-0.001</v>
      </c>
      <c r="ES55">
        <v>2.5250476190476</v>
      </c>
      <c r="ET55">
        <v>0</v>
      </c>
      <c r="EU55">
        <v>0</v>
      </c>
      <c r="EV55">
        <v>0</v>
      </c>
      <c r="EW55">
        <v>-0.00229047619047762</v>
      </c>
      <c r="EX55">
        <v>0</v>
      </c>
      <c r="EY55">
        <v>0</v>
      </c>
      <c r="EZ55">
        <v>0</v>
      </c>
      <c r="FA55">
        <v>-1</v>
      </c>
      <c r="FB55">
        <v>-1</v>
      </c>
      <c r="FC55">
        <v>-1</v>
      </c>
      <c r="FD55">
        <v>-1</v>
      </c>
      <c r="FE55">
        <v>0.5</v>
      </c>
      <c r="FF55">
        <v>0.5</v>
      </c>
      <c r="FG55">
        <v>2</v>
      </c>
      <c r="FH55">
        <v>633.469</v>
      </c>
      <c r="FI55">
        <v>368.37</v>
      </c>
      <c r="FJ55">
        <v>24.9998</v>
      </c>
      <c r="FK55">
        <v>25.8621</v>
      </c>
      <c r="FL55">
        <v>30</v>
      </c>
      <c r="FM55">
        <v>25.8325</v>
      </c>
      <c r="FN55">
        <v>25.8484</v>
      </c>
      <c r="FO55">
        <v>20.704</v>
      </c>
      <c r="FP55">
        <v>30.5934</v>
      </c>
      <c r="FQ55">
        <v>35.586</v>
      </c>
      <c r="FR55">
        <v>25</v>
      </c>
      <c r="FS55">
        <v>420</v>
      </c>
      <c r="FT55">
        <v>12.3954</v>
      </c>
      <c r="FU55">
        <v>101.418</v>
      </c>
      <c r="FV55">
        <v>102.233</v>
      </c>
    </row>
    <row r="56" spans="1:178">
      <c r="A56">
        <v>40</v>
      </c>
      <c r="B56">
        <v>1620333018.6</v>
      </c>
      <c r="C56">
        <v>2340.5</v>
      </c>
      <c r="D56" t="s">
        <v>417</v>
      </c>
      <c r="E56" t="s">
        <v>418</v>
      </c>
      <c r="H56">
        <v>1620333010.6</v>
      </c>
      <c r="I56">
        <f>CE56*AG56*(CA56-CB56)/(100*BT56*(1000-AG56*CA56))</f>
        <v>0</v>
      </c>
      <c r="J56">
        <f>CE56*AG56*(BZ56-BY56*(1000-AG56*CB56)/(1000-AG56*CA56))/(100*BT56)</f>
        <v>0</v>
      </c>
      <c r="K56">
        <f>BY56 - IF(AG56&gt;1, J56*BT56*100.0/(AI56*CM56), 0)</f>
        <v>0</v>
      </c>
      <c r="L56">
        <f>((R56-I56/2)*K56-J56)/(R56+I56/2)</f>
        <v>0</v>
      </c>
      <c r="M56">
        <f>L56*(CF56+CG56)/1000.0</f>
        <v>0</v>
      </c>
      <c r="N56">
        <f>(BY56 - IF(AG56&gt;1, J56*BT56*100.0/(AI56*CM56), 0))*(CF56+CG56)/1000.0</f>
        <v>0</v>
      </c>
      <c r="O56">
        <f>2.0/((1/Q56-1/P56)+SIGN(Q56)*SQRT((1/Q56-1/P56)*(1/Q56-1/P56) + 4*BU56/((BU56+1)*(BU56+1))*(2*1/Q56*1/P56-1/P56*1/P56)))</f>
        <v>0</v>
      </c>
      <c r="P56">
        <f>IF(LEFT(BV56,1)&lt;&gt;"0",IF(LEFT(BV56,1)="1",3.0,BW56),$D$5+$E$5*(CM56*CF56/($K$5*1000))+$F$5*(CM56*CF56/($K$5*1000))*MAX(MIN(BT56,$J$5),$I$5)*MAX(MIN(BT56,$J$5),$I$5)+$G$5*MAX(MIN(BT56,$J$5),$I$5)*(CM56*CF56/($K$5*1000))+$H$5*(CM56*CF56/($K$5*1000))*(CM56*CF56/($K$5*1000)))</f>
        <v>0</v>
      </c>
      <c r="Q56">
        <f>I56*(1000-(1000*0.61365*exp(17.502*U56/(240.97+U56))/(CF56+CG56)+CA56)/2)/(1000*0.61365*exp(17.502*U56/(240.97+U56))/(CF56+CG56)-CA56)</f>
        <v>0</v>
      </c>
      <c r="R56">
        <f>1/((BU56+1)/(O56/1.6)+1/(P56/1.37)) + BU56/((BU56+1)/(O56/1.6) + BU56/(P56/1.37))</f>
        <v>0</v>
      </c>
      <c r="S56">
        <f>(BQ56*BS56)</f>
        <v>0</v>
      </c>
      <c r="T56">
        <f>(CH56+(S56+2*0.95*5.67E-8*(((CH56+$B$7)+273)^4-(CH56+273)^4)-44100*I56)/(1.84*29.3*P56+8*0.95*5.67E-8*(CH56+273)^3))</f>
        <v>0</v>
      </c>
      <c r="U56">
        <f>($C$7*CI56+$D$7*CJ56+$E$7*T56)</f>
        <v>0</v>
      </c>
      <c r="V56">
        <f>0.61365*exp(17.502*U56/(240.97+U56))</f>
        <v>0</v>
      </c>
      <c r="W56">
        <f>(X56/Y56*100)</f>
        <v>0</v>
      </c>
      <c r="X56">
        <f>CA56*(CF56+CG56)/1000</f>
        <v>0</v>
      </c>
      <c r="Y56">
        <f>0.61365*exp(17.502*CH56/(240.97+CH56))</f>
        <v>0</v>
      </c>
      <c r="Z56">
        <f>(V56-CA56*(CF56+CG56)/1000)</f>
        <v>0</v>
      </c>
      <c r="AA56">
        <f>(-I56*44100)</f>
        <v>0</v>
      </c>
      <c r="AB56">
        <f>2*29.3*P56*0.92*(CH56-U56)</f>
        <v>0</v>
      </c>
      <c r="AC56">
        <f>2*0.95*5.67E-8*(((CH56+$B$7)+273)^4-(U56+273)^4)</f>
        <v>0</v>
      </c>
      <c r="AD56">
        <f>S56+AC56+AA56+AB56</f>
        <v>0</v>
      </c>
      <c r="AE56">
        <v>0</v>
      </c>
      <c r="AF56">
        <v>0</v>
      </c>
      <c r="AG56">
        <f>IF(AE56*$H$13&gt;=AI56,1.0,(AI56/(AI56-AE56*$H$13)))</f>
        <v>0</v>
      </c>
      <c r="AH56">
        <f>(AG56-1)*100</f>
        <v>0</v>
      </c>
      <c r="AI56">
        <f>MAX(0,($B$13+$C$13*CM56)/(1+$D$13*CM56)*CF56/(CH56+273)*$E$13)</f>
        <v>0</v>
      </c>
      <c r="AJ56" t="s">
        <v>297</v>
      </c>
      <c r="AK56">
        <v>0</v>
      </c>
      <c r="AL56">
        <v>0</v>
      </c>
      <c r="AM56">
        <f>AL56-AK56</f>
        <v>0</v>
      </c>
      <c r="AN56">
        <f>AM56/AL56</f>
        <v>0</v>
      </c>
      <c r="AO56">
        <v>0</v>
      </c>
      <c r="AP56" t="s">
        <v>297</v>
      </c>
      <c r="AQ56">
        <v>0</v>
      </c>
      <c r="AR56">
        <v>0</v>
      </c>
      <c r="AS56">
        <f>1-AQ56/AR56</f>
        <v>0</v>
      </c>
      <c r="AT56">
        <v>0.5</v>
      </c>
      <c r="AU56">
        <f>BQ56</f>
        <v>0</v>
      </c>
      <c r="AV56">
        <f>J56</f>
        <v>0</v>
      </c>
      <c r="AW56">
        <f>AS56*AT56*AU56</f>
        <v>0</v>
      </c>
      <c r="AX56">
        <f>BC56/AR56</f>
        <v>0</v>
      </c>
      <c r="AY56">
        <f>(AV56-AO56)/AU56</f>
        <v>0</v>
      </c>
      <c r="AZ56">
        <f>(AL56-AR56)/AR56</f>
        <v>0</v>
      </c>
      <c r="BA56" t="s">
        <v>297</v>
      </c>
      <c r="BB56">
        <v>0</v>
      </c>
      <c r="BC56">
        <f>AR56-BB56</f>
        <v>0</v>
      </c>
      <c r="BD56">
        <f>(AR56-AQ56)/(AR56-BB56)</f>
        <v>0</v>
      </c>
      <c r="BE56">
        <f>(AL56-AR56)/(AL56-BB56)</f>
        <v>0</v>
      </c>
      <c r="BF56">
        <f>(AR56-AQ56)/(AR56-AK56)</f>
        <v>0</v>
      </c>
      <c r="BG56">
        <f>(AL56-AR56)/(AL56-AK56)</f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f>$B$11*CN56+$C$11*CO56+$F$11*CP56*(1-CS56)</f>
        <v>0</v>
      </c>
      <c r="BQ56">
        <f>BP56*BR56</f>
        <v>0</v>
      </c>
      <c r="BR56">
        <f>($B$11*$D$9+$C$11*$D$9+$F$11*((DC56+CU56)/MAX(DC56+CU56+DD56, 0.1)*$I$9+DD56/MAX(DC56+CU56+DD56, 0.1)*$J$9))/($B$11+$C$11+$F$11)</f>
        <v>0</v>
      </c>
      <c r="BS56">
        <f>($B$11*$K$9+$C$11*$K$9+$F$11*((DC56+CU56)/MAX(DC56+CU56+DD56, 0.1)*$P$9+DD56/MAX(DC56+CU56+DD56, 0.1)*$Q$9))/($B$11+$C$11+$F$11)</f>
        <v>0</v>
      </c>
      <c r="BT56">
        <v>6</v>
      </c>
      <c r="BU56">
        <v>0.5</v>
      </c>
      <c r="BV56" t="s">
        <v>298</v>
      </c>
      <c r="BW56">
        <v>2</v>
      </c>
      <c r="BX56">
        <v>1620333010.6</v>
      </c>
      <c r="BY56">
        <v>398.570161290323</v>
      </c>
      <c r="BZ56">
        <v>420.094677419355</v>
      </c>
      <c r="CA56">
        <v>17.8467</v>
      </c>
      <c r="CB56">
        <v>12.6749677419355</v>
      </c>
      <c r="CC56">
        <v>396.008161290323</v>
      </c>
      <c r="CD56">
        <v>17.8487</v>
      </c>
      <c r="CE56">
        <v>599.964322580645</v>
      </c>
      <c r="CF56">
        <v>100.15035483871</v>
      </c>
      <c r="CG56">
        <v>0.095028664516129</v>
      </c>
      <c r="CH56">
        <v>26.477</v>
      </c>
      <c r="CI56">
        <v>25.4072580645161</v>
      </c>
      <c r="CJ56">
        <v>999.9</v>
      </c>
      <c r="CK56">
        <v>0</v>
      </c>
      <c r="CL56">
        <v>0</v>
      </c>
      <c r="CM56">
        <v>9994.32838709677</v>
      </c>
      <c r="CN56">
        <v>0</v>
      </c>
      <c r="CO56">
        <v>0.221023</v>
      </c>
      <c r="CP56">
        <v>883.001193548387</v>
      </c>
      <c r="CQ56">
        <v>0.954992161290322</v>
      </c>
      <c r="CR56">
        <v>0.0450082483870968</v>
      </c>
      <c r="CS56">
        <v>0</v>
      </c>
      <c r="CT56">
        <v>1236.72096774194</v>
      </c>
      <c r="CU56">
        <v>4.99999</v>
      </c>
      <c r="CV56">
        <v>10974.7677419355</v>
      </c>
      <c r="CW56">
        <v>7633.1364516129</v>
      </c>
      <c r="CX56">
        <v>40.129</v>
      </c>
      <c r="CY56">
        <v>42.9593548387097</v>
      </c>
      <c r="CZ56">
        <v>41.6991935483871</v>
      </c>
      <c r="DA56">
        <v>42.375</v>
      </c>
      <c r="DB56">
        <v>42.7113870967742</v>
      </c>
      <c r="DC56">
        <v>838.484838709678</v>
      </c>
      <c r="DD56">
        <v>39.5164516129032</v>
      </c>
      <c r="DE56">
        <v>0</v>
      </c>
      <c r="DF56">
        <v>1620333019.9</v>
      </c>
      <c r="DG56">
        <v>0</v>
      </c>
      <c r="DH56">
        <v>1236.705</v>
      </c>
      <c r="DI56">
        <v>-0.285470072700247</v>
      </c>
      <c r="DJ56">
        <v>2.34529915709704</v>
      </c>
      <c r="DK56">
        <v>10974.7153846154</v>
      </c>
      <c r="DL56">
        <v>15</v>
      </c>
      <c r="DM56">
        <v>1620333051.1</v>
      </c>
      <c r="DN56" t="s">
        <v>419</v>
      </c>
      <c r="DO56">
        <v>1620333039.6</v>
      </c>
      <c r="DP56">
        <v>1620333051.1</v>
      </c>
      <c r="DQ56">
        <v>51</v>
      </c>
      <c r="DR56">
        <v>-0.015</v>
      </c>
      <c r="DS56">
        <v>-0.001</v>
      </c>
      <c r="DT56">
        <v>2.562</v>
      </c>
      <c r="DU56">
        <v>-0.002</v>
      </c>
      <c r="DV56">
        <v>420</v>
      </c>
      <c r="DW56">
        <v>12</v>
      </c>
      <c r="DX56">
        <v>0.12</v>
      </c>
      <c r="DY56">
        <v>0.02</v>
      </c>
      <c r="DZ56">
        <v>-21.32163</v>
      </c>
      <c r="EA56">
        <v>-2.71252682926826</v>
      </c>
      <c r="EB56">
        <v>0.833933825672037</v>
      </c>
      <c r="EC56">
        <v>0</v>
      </c>
      <c r="ED56">
        <v>1236.68970588235</v>
      </c>
      <c r="EE56">
        <v>-0.130667334419797</v>
      </c>
      <c r="EF56">
        <v>0.231255973456938</v>
      </c>
      <c r="EG56">
        <v>1</v>
      </c>
      <c r="EH56">
        <v>4.99440525</v>
      </c>
      <c r="EI56">
        <v>3.23788176360224</v>
      </c>
      <c r="EJ56">
        <v>0.366843030095895</v>
      </c>
      <c r="EK56">
        <v>0</v>
      </c>
      <c r="EL56">
        <v>1</v>
      </c>
      <c r="EM56">
        <v>3</v>
      </c>
      <c r="EN56" t="s">
        <v>335</v>
      </c>
      <c r="EO56">
        <v>100</v>
      </c>
      <c r="EP56">
        <v>100</v>
      </c>
      <c r="EQ56">
        <v>2.562</v>
      </c>
      <c r="ER56">
        <v>-0.002</v>
      </c>
      <c r="ES56">
        <v>2.57715000000007</v>
      </c>
      <c r="ET56">
        <v>0</v>
      </c>
      <c r="EU56">
        <v>0</v>
      </c>
      <c r="EV56">
        <v>0</v>
      </c>
      <c r="EW56">
        <v>-0.000724999999997422</v>
      </c>
      <c r="EX56">
        <v>0</v>
      </c>
      <c r="EY56">
        <v>0</v>
      </c>
      <c r="EZ56">
        <v>0</v>
      </c>
      <c r="FA56">
        <v>-1</v>
      </c>
      <c r="FB56">
        <v>-1</v>
      </c>
      <c r="FC56">
        <v>-1</v>
      </c>
      <c r="FD56">
        <v>-1</v>
      </c>
      <c r="FE56">
        <v>0.6</v>
      </c>
      <c r="FF56">
        <v>0.4</v>
      </c>
      <c r="FG56">
        <v>2</v>
      </c>
      <c r="FH56">
        <v>633.433</v>
      </c>
      <c r="FI56">
        <v>368.42</v>
      </c>
      <c r="FJ56">
        <v>24.9999</v>
      </c>
      <c r="FK56">
        <v>25.8578</v>
      </c>
      <c r="FL56">
        <v>30.0001</v>
      </c>
      <c r="FM56">
        <v>25.8294</v>
      </c>
      <c r="FN56">
        <v>25.8441</v>
      </c>
      <c r="FO56">
        <v>20.7074</v>
      </c>
      <c r="FP56">
        <v>30.1308</v>
      </c>
      <c r="FQ56">
        <v>35.1795</v>
      </c>
      <c r="FR56">
        <v>25</v>
      </c>
      <c r="FS56">
        <v>420</v>
      </c>
      <c r="FT56">
        <v>12.4372</v>
      </c>
      <c r="FU56">
        <v>101.42</v>
      </c>
      <c r="FV56">
        <v>102.231</v>
      </c>
    </row>
    <row r="57" spans="1:178">
      <c r="A57">
        <v>41</v>
      </c>
      <c r="B57">
        <v>1620333078.6</v>
      </c>
      <c r="C57">
        <v>2400.5</v>
      </c>
      <c r="D57" t="s">
        <v>420</v>
      </c>
      <c r="E57" t="s">
        <v>421</v>
      </c>
      <c r="H57">
        <v>1620333070.85</v>
      </c>
      <c r="I57">
        <f>CE57*AG57*(CA57-CB57)/(100*BT57*(1000-AG57*CA57))</f>
        <v>0</v>
      </c>
      <c r="J57">
        <f>CE57*AG57*(BZ57-BY57*(1000-AG57*CB57)/(1000-AG57*CA57))/(100*BT57)</f>
        <v>0</v>
      </c>
      <c r="K57">
        <f>BY57 - IF(AG57&gt;1, J57*BT57*100.0/(AI57*CM57), 0)</f>
        <v>0</v>
      </c>
      <c r="L57">
        <f>((R57-I57/2)*K57-J57)/(R57+I57/2)</f>
        <v>0</v>
      </c>
      <c r="M57">
        <f>L57*(CF57+CG57)/1000.0</f>
        <v>0</v>
      </c>
      <c r="N57">
        <f>(BY57 - IF(AG57&gt;1, J57*BT57*100.0/(AI57*CM57), 0))*(CF57+CG57)/1000.0</f>
        <v>0</v>
      </c>
      <c r="O57">
        <f>2.0/((1/Q57-1/P57)+SIGN(Q57)*SQRT((1/Q57-1/P57)*(1/Q57-1/P57) + 4*BU57/((BU57+1)*(BU57+1))*(2*1/Q57*1/P57-1/P57*1/P57)))</f>
        <v>0</v>
      </c>
      <c r="P57">
        <f>IF(LEFT(BV57,1)&lt;&gt;"0",IF(LEFT(BV57,1)="1",3.0,BW57),$D$5+$E$5*(CM57*CF57/($K$5*1000))+$F$5*(CM57*CF57/($K$5*1000))*MAX(MIN(BT57,$J$5),$I$5)*MAX(MIN(BT57,$J$5),$I$5)+$G$5*MAX(MIN(BT57,$J$5),$I$5)*(CM57*CF57/($K$5*1000))+$H$5*(CM57*CF57/($K$5*1000))*(CM57*CF57/($K$5*1000)))</f>
        <v>0</v>
      </c>
      <c r="Q57">
        <f>I57*(1000-(1000*0.61365*exp(17.502*U57/(240.97+U57))/(CF57+CG57)+CA57)/2)/(1000*0.61365*exp(17.502*U57/(240.97+U57))/(CF57+CG57)-CA57)</f>
        <v>0</v>
      </c>
      <c r="R57">
        <f>1/((BU57+1)/(O57/1.6)+1/(P57/1.37)) + BU57/((BU57+1)/(O57/1.6) + BU57/(P57/1.37))</f>
        <v>0</v>
      </c>
      <c r="S57">
        <f>(BQ57*BS57)</f>
        <v>0</v>
      </c>
      <c r="T57">
        <f>(CH57+(S57+2*0.95*5.67E-8*(((CH57+$B$7)+273)^4-(CH57+273)^4)-44100*I57)/(1.84*29.3*P57+8*0.95*5.67E-8*(CH57+273)^3))</f>
        <v>0</v>
      </c>
      <c r="U57">
        <f>($C$7*CI57+$D$7*CJ57+$E$7*T57)</f>
        <v>0</v>
      </c>
      <c r="V57">
        <f>0.61365*exp(17.502*U57/(240.97+U57))</f>
        <v>0</v>
      </c>
      <c r="W57">
        <f>(X57/Y57*100)</f>
        <v>0</v>
      </c>
      <c r="X57">
        <f>CA57*(CF57+CG57)/1000</f>
        <v>0</v>
      </c>
      <c r="Y57">
        <f>0.61365*exp(17.502*CH57/(240.97+CH57))</f>
        <v>0</v>
      </c>
      <c r="Z57">
        <f>(V57-CA57*(CF57+CG57)/1000)</f>
        <v>0</v>
      </c>
      <c r="AA57">
        <f>(-I57*44100)</f>
        <v>0</v>
      </c>
      <c r="AB57">
        <f>2*29.3*P57*0.92*(CH57-U57)</f>
        <v>0</v>
      </c>
      <c r="AC57">
        <f>2*0.95*5.67E-8*(((CH57+$B$7)+273)^4-(U57+273)^4)</f>
        <v>0</v>
      </c>
      <c r="AD57">
        <f>S57+AC57+AA57+AB57</f>
        <v>0</v>
      </c>
      <c r="AE57">
        <v>0</v>
      </c>
      <c r="AF57">
        <v>0</v>
      </c>
      <c r="AG57">
        <f>IF(AE57*$H$13&gt;=AI57,1.0,(AI57/(AI57-AE57*$H$13)))</f>
        <v>0</v>
      </c>
      <c r="AH57">
        <f>(AG57-1)*100</f>
        <v>0</v>
      </c>
      <c r="AI57">
        <f>MAX(0,($B$13+$C$13*CM57)/(1+$D$13*CM57)*CF57/(CH57+273)*$E$13)</f>
        <v>0</v>
      </c>
      <c r="AJ57" t="s">
        <v>297</v>
      </c>
      <c r="AK57">
        <v>0</v>
      </c>
      <c r="AL57">
        <v>0</v>
      </c>
      <c r="AM57">
        <f>AL57-AK57</f>
        <v>0</v>
      </c>
      <c r="AN57">
        <f>AM57/AL57</f>
        <v>0</v>
      </c>
      <c r="AO57">
        <v>0</v>
      </c>
      <c r="AP57" t="s">
        <v>297</v>
      </c>
      <c r="AQ57">
        <v>0</v>
      </c>
      <c r="AR57">
        <v>0</v>
      </c>
      <c r="AS57">
        <f>1-AQ57/AR57</f>
        <v>0</v>
      </c>
      <c r="AT57">
        <v>0.5</v>
      </c>
      <c r="AU57">
        <f>BQ57</f>
        <v>0</v>
      </c>
      <c r="AV57">
        <f>J57</f>
        <v>0</v>
      </c>
      <c r="AW57">
        <f>AS57*AT57*AU57</f>
        <v>0</v>
      </c>
      <c r="AX57">
        <f>BC57/AR57</f>
        <v>0</v>
      </c>
      <c r="AY57">
        <f>(AV57-AO57)/AU57</f>
        <v>0</v>
      </c>
      <c r="AZ57">
        <f>(AL57-AR57)/AR57</f>
        <v>0</v>
      </c>
      <c r="BA57" t="s">
        <v>297</v>
      </c>
      <c r="BB57">
        <v>0</v>
      </c>
      <c r="BC57">
        <f>AR57-BB57</f>
        <v>0</v>
      </c>
      <c r="BD57">
        <f>(AR57-AQ57)/(AR57-BB57)</f>
        <v>0</v>
      </c>
      <c r="BE57">
        <f>(AL57-AR57)/(AL57-BB57)</f>
        <v>0</v>
      </c>
      <c r="BF57">
        <f>(AR57-AQ57)/(AR57-AK57)</f>
        <v>0</v>
      </c>
      <c r="BG57">
        <f>(AL57-AR57)/(AL57-AK57)</f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f>$B$11*CN57+$C$11*CO57+$F$11*CP57*(1-CS57)</f>
        <v>0</v>
      </c>
      <c r="BQ57">
        <f>BP57*BR57</f>
        <v>0</v>
      </c>
      <c r="BR57">
        <f>($B$11*$D$9+$C$11*$D$9+$F$11*((DC57+CU57)/MAX(DC57+CU57+DD57, 0.1)*$I$9+DD57/MAX(DC57+CU57+DD57, 0.1)*$J$9))/($B$11+$C$11+$F$11)</f>
        <v>0</v>
      </c>
      <c r="BS57">
        <f>($B$11*$K$9+$C$11*$K$9+$F$11*((DC57+CU57)/MAX(DC57+CU57+DD57, 0.1)*$P$9+DD57/MAX(DC57+CU57+DD57, 0.1)*$Q$9))/($B$11+$C$11+$F$11)</f>
        <v>0</v>
      </c>
      <c r="BT57">
        <v>6</v>
      </c>
      <c r="BU57">
        <v>0.5</v>
      </c>
      <c r="BV57" t="s">
        <v>298</v>
      </c>
      <c r="BW57">
        <v>2</v>
      </c>
      <c r="BX57">
        <v>1620333070.85</v>
      </c>
      <c r="BY57">
        <v>398.6681</v>
      </c>
      <c r="BZ57">
        <v>420.066666666667</v>
      </c>
      <c r="CA57">
        <v>17.8706666666667</v>
      </c>
      <c r="CB57">
        <v>12.6713633333333</v>
      </c>
      <c r="CC57">
        <v>396.0881</v>
      </c>
      <c r="CD57">
        <v>17.8716666666667</v>
      </c>
      <c r="CE57">
        <v>599.973433333333</v>
      </c>
      <c r="CF57">
        <v>100.153466666667</v>
      </c>
      <c r="CG57">
        <v>0.0956598233333333</v>
      </c>
      <c r="CH57">
        <v>26.47703</v>
      </c>
      <c r="CI57">
        <v>25.4075033333333</v>
      </c>
      <c r="CJ57">
        <v>999.9</v>
      </c>
      <c r="CK57">
        <v>0</v>
      </c>
      <c r="CL57">
        <v>0</v>
      </c>
      <c r="CM57">
        <v>9995.086</v>
      </c>
      <c r="CN57">
        <v>0</v>
      </c>
      <c r="CO57">
        <v>0.221023</v>
      </c>
      <c r="CP57">
        <v>883.005766666666</v>
      </c>
      <c r="CQ57">
        <v>0.954992533333333</v>
      </c>
      <c r="CR57">
        <v>0.0450078466666667</v>
      </c>
      <c r="CS57">
        <v>0</v>
      </c>
      <c r="CT57">
        <v>1236.13833333333</v>
      </c>
      <c r="CU57">
        <v>4.99999</v>
      </c>
      <c r="CV57">
        <v>10969.7733333333</v>
      </c>
      <c r="CW57">
        <v>7633.17733333333</v>
      </c>
      <c r="CX57">
        <v>40.125</v>
      </c>
      <c r="CY57">
        <v>42.9454</v>
      </c>
      <c r="CZ57">
        <v>41.687</v>
      </c>
      <c r="DA57">
        <v>42.375</v>
      </c>
      <c r="DB57">
        <v>42.6912</v>
      </c>
      <c r="DC57">
        <v>838.488333333333</v>
      </c>
      <c r="DD57">
        <v>39.516</v>
      </c>
      <c r="DE57">
        <v>0</v>
      </c>
      <c r="DF57">
        <v>1620333079.9</v>
      </c>
      <c r="DG57">
        <v>0</v>
      </c>
      <c r="DH57">
        <v>1236.13692307692</v>
      </c>
      <c r="DI57">
        <v>-0.487521360420089</v>
      </c>
      <c r="DJ57">
        <v>-9.03247861986475</v>
      </c>
      <c r="DK57">
        <v>10969.6923076923</v>
      </c>
      <c r="DL57">
        <v>15</v>
      </c>
      <c r="DM57">
        <v>1620333111.1</v>
      </c>
      <c r="DN57" t="s">
        <v>422</v>
      </c>
      <c r="DO57">
        <v>1620333098.6</v>
      </c>
      <c r="DP57">
        <v>1620333111.1</v>
      </c>
      <c r="DQ57">
        <v>52</v>
      </c>
      <c r="DR57">
        <v>0.018</v>
      </c>
      <c r="DS57">
        <v>0.002</v>
      </c>
      <c r="DT57">
        <v>2.58</v>
      </c>
      <c r="DU57">
        <v>-0.001</v>
      </c>
      <c r="DV57">
        <v>420</v>
      </c>
      <c r="DW57">
        <v>12</v>
      </c>
      <c r="DX57">
        <v>0.09</v>
      </c>
      <c r="DY57">
        <v>0.02</v>
      </c>
      <c r="DZ57">
        <v>-21.516255</v>
      </c>
      <c r="EA57">
        <v>1.47352120075052</v>
      </c>
      <c r="EB57">
        <v>0.216511514647605</v>
      </c>
      <c r="EC57">
        <v>0</v>
      </c>
      <c r="ED57">
        <v>1236.12794117647</v>
      </c>
      <c r="EE57">
        <v>-0.247271816702221</v>
      </c>
      <c r="EF57">
        <v>0.220077251300085</v>
      </c>
      <c r="EG57">
        <v>1</v>
      </c>
      <c r="EH57">
        <v>5.033186</v>
      </c>
      <c r="EI57">
        <v>2.63434469043151</v>
      </c>
      <c r="EJ57">
        <v>0.327160580952229</v>
      </c>
      <c r="EK57">
        <v>0</v>
      </c>
      <c r="EL57">
        <v>1</v>
      </c>
      <c r="EM57">
        <v>3</v>
      </c>
      <c r="EN57" t="s">
        <v>335</v>
      </c>
      <c r="EO57">
        <v>100</v>
      </c>
      <c r="EP57">
        <v>100</v>
      </c>
      <c r="EQ57">
        <v>2.58</v>
      </c>
      <c r="ER57">
        <v>-0.001</v>
      </c>
      <c r="ES57">
        <v>2.56249999999989</v>
      </c>
      <c r="ET57">
        <v>0</v>
      </c>
      <c r="EU57">
        <v>0</v>
      </c>
      <c r="EV57">
        <v>0</v>
      </c>
      <c r="EW57">
        <v>-0.00210952380952101</v>
      </c>
      <c r="EX57">
        <v>0</v>
      </c>
      <c r="EY57">
        <v>0</v>
      </c>
      <c r="EZ57">
        <v>0</v>
      </c>
      <c r="FA57">
        <v>-1</v>
      </c>
      <c r="FB57">
        <v>-1</v>
      </c>
      <c r="FC57">
        <v>-1</v>
      </c>
      <c r="FD57">
        <v>-1</v>
      </c>
      <c r="FE57">
        <v>0.7</v>
      </c>
      <c r="FF57">
        <v>0.5</v>
      </c>
      <c r="FG57">
        <v>2</v>
      </c>
      <c r="FH57">
        <v>633.647</v>
      </c>
      <c r="FI57">
        <v>368.654</v>
      </c>
      <c r="FJ57">
        <v>25</v>
      </c>
      <c r="FK57">
        <v>25.8556</v>
      </c>
      <c r="FL57">
        <v>30</v>
      </c>
      <c r="FM57">
        <v>25.825</v>
      </c>
      <c r="FN57">
        <v>25.842</v>
      </c>
      <c r="FO57">
        <v>20.7082</v>
      </c>
      <c r="FP57">
        <v>29.4388</v>
      </c>
      <c r="FQ57">
        <v>34.9262</v>
      </c>
      <c r="FR57">
        <v>25</v>
      </c>
      <c r="FS57">
        <v>420</v>
      </c>
      <c r="FT57">
        <v>12.4635</v>
      </c>
      <c r="FU57">
        <v>101.416</v>
      </c>
      <c r="FV57">
        <v>102.23</v>
      </c>
    </row>
    <row r="58" spans="1:178">
      <c r="A58">
        <v>42</v>
      </c>
      <c r="B58">
        <v>1620333138.6</v>
      </c>
      <c r="C58">
        <v>2460.5</v>
      </c>
      <c r="D58" t="s">
        <v>423</v>
      </c>
      <c r="E58" t="s">
        <v>424</v>
      </c>
      <c r="H58">
        <v>1620333130.85</v>
      </c>
      <c r="I58">
        <f>CE58*AG58*(CA58-CB58)/(100*BT58*(1000-AG58*CA58))</f>
        <v>0</v>
      </c>
      <c r="J58">
        <f>CE58*AG58*(BZ58-BY58*(1000-AG58*CB58)/(1000-AG58*CA58))/(100*BT58)</f>
        <v>0</v>
      </c>
      <c r="K58">
        <f>BY58 - IF(AG58&gt;1, J58*BT58*100.0/(AI58*CM58), 0)</f>
        <v>0</v>
      </c>
      <c r="L58">
        <f>((R58-I58/2)*K58-J58)/(R58+I58/2)</f>
        <v>0</v>
      </c>
      <c r="M58">
        <f>L58*(CF58+CG58)/1000.0</f>
        <v>0</v>
      </c>
      <c r="N58">
        <f>(BY58 - IF(AG58&gt;1, J58*BT58*100.0/(AI58*CM58), 0))*(CF58+CG58)/1000.0</f>
        <v>0</v>
      </c>
      <c r="O58">
        <f>2.0/((1/Q58-1/P58)+SIGN(Q58)*SQRT((1/Q58-1/P58)*(1/Q58-1/P58) + 4*BU58/((BU58+1)*(BU58+1))*(2*1/Q58*1/P58-1/P58*1/P58)))</f>
        <v>0</v>
      </c>
      <c r="P58">
        <f>IF(LEFT(BV58,1)&lt;&gt;"0",IF(LEFT(BV58,1)="1",3.0,BW58),$D$5+$E$5*(CM58*CF58/($K$5*1000))+$F$5*(CM58*CF58/($K$5*1000))*MAX(MIN(BT58,$J$5),$I$5)*MAX(MIN(BT58,$J$5),$I$5)+$G$5*MAX(MIN(BT58,$J$5),$I$5)*(CM58*CF58/($K$5*1000))+$H$5*(CM58*CF58/($K$5*1000))*(CM58*CF58/($K$5*1000)))</f>
        <v>0</v>
      </c>
      <c r="Q58">
        <f>I58*(1000-(1000*0.61365*exp(17.502*U58/(240.97+U58))/(CF58+CG58)+CA58)/2)/(1000*0.61365*exp(17.502*U58/(240.97+U58))/(CF58+CG58)-CA58)</f>
        <v>0</v>
      </c>
      <c r="R58">
        <f>1/((BU58+1)/(O58/1.6)+1/(P58/1.37)) + BU58/((BU58+1)/(O58/1.6) + BU58/(P58/1.37))</f>
        <v>0</v>
      </c>
      <c r="S58">
        <f>(BQ58*BS58)</f>
        <v>0</v>
      </c>
      <c r="T58">
        <f>(CH58+(S58+2*0.95*5.67E-8*(((CH58+$B$7)+273)^4-(CH58+273)^4)-44100*I58)/(1.84*29.3*P58+8*0.95*5.67E-8*(CH58+273)^3))</f>
        <v>0</v>
      </c>
      <c r="U58">
        <f>($C$7*CI58+$D$7*CJ58+$E$7*T58)</f>
        <v>0</v>
      </c>
      <c r="V58">
        <f>0.61365*exp(17.502*U58/(240.97+U58))</f>
        <v>0</v>
      </c>
      <c r="W58">
        <f>(X58/Y58*100)</f>
        <v>0</v>
      </c>
      <c r="X58">
        <f>CA58*(CF58+CG58)/1000</f>
        <v>0</v>
      </c>
      <c r="Y58">
        <f>0.61365*exp(17.502*CH58/(240.97+CH58))</f>
        <v>0</v>
      </c>
      <c r="Z58">
        <f>(V58-CA58*(CF58+CG58)/1000)</f>
        <v>0</v>
      </c>
      <c r="AA58">
        <f>(-I58*44100)</f>
        <v>0</v>
      </c>
      <c r="AB58">
        <f>2*29.3*P58*0.92*(CH58-U58)</f>
        <v>0</v>
      </c>
      <c r="AC58">
        <f>2*0.95*5.67E-8*(((CH58+$B$7)+273)^4-(U58+273)^4)</f>
        <v>0</v>
      </c>
      <c r="AD58">
        <f>S58+AC58+AA58+AB58</f>
        <v>0</v>
      </c>
      <c r="AE58">
        <v>0</v>
      </c>
      <c r="AF58">
        <v>0</v>
      </c>
      <c r="AG58">
        <f>IF(AE58*$H$13&gt;=AI58,1.0,(AI58/(AI58-AE58*$H$13)))</f>
        <v>0</v>
      </c>
      <c r="AH58">
        <f>(AG58-1)*100</f>
        <v>0</v>
      </c>
      <c r="AI58">
        <f>MAX(0,($B$13+$C$13*CM58)/(1+$D$13*CM58)*CF58/(CH58+273)*$E$13)</f>
        <v>0</v>
      </c>
      <c r="AJ58" t="s">
        <v>297</v>
      </c>
      <c r="AK58">
        <v>0</v>
      </c>
      <c r="AL58">
        <v>0</v>
      </c>
      <c r="AM58">
        <f>AL58-AK58</f>
        <v>0</v>
      </c>
      <c r="AN58">
        <f>AM58/AL58</f>
        <v>0</v>
      </c>
      <c r="AO58">
        <v>0</v>
      </c>
      <c r="AP58" t="s">
        <v>297</v>
      </c>
      <c r="AQ58">
        <v>0</v>
      </c>
      <c r="AR58">
        <v>0</v>
      </c>
      <c r="AS58">
        <f>1-AQ58/AR58</f>
        <v>0</v>
      </c>
      <c r="AT58">
        <v>0.5</v>
      </c>
      <c r="AU58">
        <f>BQ58</f>
        <v>0</v>
      </c>
      <c r="AV58">
        <f>J58</f>
        <v>0</v>
      </c>
      <c r="AW58">
        <f>AS58*AT58*AU58</f>
        <v>0</v>
      </c>
      <c r="AX58">
        <f>BC58/AR58</f>
        <v>0</v>
      </c>
      <c r="AY58">
        <f>(AV58-AO58)/AU58</f>
        <v>0</v>
      </c>
      <c r="AZ58">
        <f>(AL58-AR58)/AR58</f>
        <v>0</v>
      </c>
      <c r="BA58" t="s">
        <v>297</v>
      </c>
      <c r="BB58">
        <v>0</v>
      </c>
      <c r="BC58">
        <f>AR58-BB58</f>
        <v>0</v>
      </c>
      <c r="BD58">
        <f>(AR58-AQ58)/(AR58-BB58)</f>
        <v>0</v>
      </c>
      <c r="BE58">
        <f>(AL58-AR58)/(AL58-BB58)</f>
        <v>0</v>
      </c>
      <c r="BF58">
        <f>(AR58-AQ58)/(AR58-AK58)</f>
        <v>0</v>
      </c>
      <c r="BG58">
        <f>(AL58-AR58)/(AL58-AK58)</f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f>$B$11*CN58+$C$11*CO58+$F$11*CP58*(1-CS58)</f>
        <v>0</v>
      </c>
      <c r="BQ58">
        <f>BP58*BR58</f>
        <v>0</v>
      </c>
      <c r="BR58">
        <f>($B$11*$D$9+$C$11*$D$9+$F$11*((DC58+CU58)/MAX(DC58+CU58+DD58, 0.1)*$I$9+DD58/MAX(DC58+CU58+DD58, 0.1)*$J$9))/($B$11+$C$11+$F$11)</f>
        <v>0</v>
      </c>
      <c r="BS58">
        <f>($B$11*$K$9+$C$11*$K$9+$F$11*((DC58+CU58)/MAX(DC58+CU58+DD58, 0.1)*$P$9+DD58/MAX(DC58+CU58+DD58, 0.1)*$Q$9))/($B$11+$C$11+$F$11)</f>
        <v>0</v>
      </c>
      <c r="BT58">
        <v>6</v>
      </c>
      <c r="BU58">
        <v>0.5</v>
      </c>
      <c r="BV58" t="s">
        <v>298</v>
      </c>
      <c r="BW58">
        <v>2</v>
      </c>
      <c r="BX58">
        <v>1620333130.85</v>
      </c>
      <c r="BY58">
        <v>398.667133333333</v>
      </c>
      <c r="BZ58">
        <v>420.0394</v>
      </c>
      <c r="CA58">
        <v>17.8491566666667</v>
      </c>
      <c r="CB58">
        <v>12.6753666666667</v>
      </c>
      <c r="CC58">
        <v>396.080133333333</v>
      </c>
      <c r="CD58">
        <v>17.8521566666667</v>
      </c>
      <c r="CE58">
        <v>599.9634</v>
      </c>
      <c r="CF58">
        <v>100.153133333333</v>
      </c>
      <c r="CG58">
        <v>0.0957317533333333</v>
      </c>
      <c r="CH58">
        <v>26.4728033333333</v>
      </c>
      <c r="CI58">
        <v>25.40242</v>
      </c>
      <c r="CJ58">
        <v>999.9</v>
      </c>
      <c r="CK58">
        <v>0</v>
      </c>
      <c r="CL58">
        <v>0</v>
      </c>
      <c r="CM58">
        <v>9997.97466666667</v>
      </c>
      <c r="CN58">
        <v>0</v>
      </c>
      <c r="CO58">
        <v>0.221023</v>
      </c>
      <c r="CP58">
        <v>882.985966666667</v>
      </c>
      <c r="CQ58">
        <v>0.9549946</v>
      </c>
      <c r="CR58">
        <v>0.0450057566666667</v>
      </c>
      <c r="CS58">
        <v>0</v>
      </c>
      <c r="CT58">
        <v>1235.58133333333</v>
      </c>
      <c r="CU58">
        <v>4.99999</v>
      </c>
      <c r="CV58">
        <v>10964.02</v>
      </c>
      <c r="CW58">
        <v>7633.01066666667</v>
      </c>
      <c r="CX58">
        <v>40.125</v>
      </c>
      <c r="CY58">
        <v>42.937</v>
      </c>
      <c r="CZ58">
        <v>41.687</v>
      </c>
      <c r="DA58">
        <v>42.375</v>
      </c>
      <c r="DB58">
        <v>42.687</v>
      </c>
      <c r="DC58">
        <v>838.472333333333</v>
      </c>
      <c r="DD58">
        <v>39.513</v>
      </c>
      <c r="DE58">
        <v>0</v>
      </c>
      <c r="DF58">
        <v>1620333139.9</v>
      </c>
      <c r="DG58">
        <v>0</v>
      </c>
      <c r="DH58">
        <v>1235.56846153846</v>
      </c>
      <c r="DI58">
        <v>0.033504281074366</v>
      </c>
      <c r="DJ58">
        <v>-7.60000001969768</v>
      </c>
      <c r="DK58">
        <v>10964.0115384615</v>
      </c>
      <c r="DL58">
        <v>15</v>
      </c>
      <c r="DM58">
        <v>1620333167.6</v>
      </c>
      <c r="DN58" t="s">
        <v>425</v>
      </c>
      <c r="DO58">
        <v>1620333163.6</v>
      </c>
      <c r="DP58">
        <v>1620333167.6</v>
      </c>
      <c r="DQ58">
        <v>53</v>
      </c>
      <c r="DR58">
        <v>0.007</v>
      </c>
      <c r="DS58">
        <v>-0.003</v>
      </c>
      <c r="DT58">
        <v>2.587</v>
      </c>
      <c r="DU58">
        <v>-0.003</v>
      </c>
      <c r="DV58">
        <v>420</v>
      </c>
      <c r="DW58">
        <v>12</v>
      </c>
      <c r="DX58">
        <v>0.08</v>
      </c>
      <c r="DY58">
        <v>0.01</v>
      </c>
      <c r="DZ58">
        <v>-21.4798275</v>
      </c>
      <c r="EA58">
        <v>1.24425028142589</v>
      </c>
      <c r="EB58">
        <v>0.211912409956921</v>
      </c>
      <c r="EC58">
        <v>0</v>
      </c>
      <c r="ED58">
        <v>1235.55558823529</v>
      </c>
      <c r="EE58">
        <v>0.136436709653359</v>
      </c>
      <c r="EF58">
        <v>0.19072911459897</v>
      </c>
      <c r="EG58">
        <v>1</v>
      </c>
      <c r="EH58">
        <v>5.032727</v>
      </c>
      <c r="EI58">
        <v>2.318734108818</v>
      </c>
      <c r="EJ58">
        <v>0.290558694562734</v>
      </c>
      <c r="EK58">
        <v>0</v>
      </c>
      <c r="EL58">
        <v>1</v>
      </c>
      <c r="EM58">
        <v>3</v>
      </c>
      <c r="EN58" t="s">
        <v>335</v>
      </c>
      <c r="EO58">
        <v>100</v>
      </c>
      <c r="EP58">
        <v>100</v>
      </c>
      <c r="EQ58">
        <v>2.587</v>
      </c>
      <c r="ER58">
        <v>-0.003</v>
      </c>
      <c r="ES58">
        <v>2.5804</v>
      </c>
      <c r="ET58">
        <v>0</v>
      </c>
      <c r="EU58">
        <v>0</v>
      </c>
      <c r="EV58">
        <v>0</v>
      </c>
      <c r="EW58">
        <v>-0.000580952380952127</v>
      </c>
      <c r="EX58">
        <v>0</v>
      </c>
      <c r="EY58">
        <v>0</v>
      </c>
      <c r="EZ58">
        <v>0</v>
      </c>
      <c r="FA58">
        <v>-1</v>
      </c>
      <c r="FB58">
        <v>-1</v>
      </c>
      <c r="FC58">
        <v>-1</v>
      </c>
      <c r="FD58">
        <v>-1</v>
      </c>
      <c r="FE58">
        <v>0.7</v>
      </c>
      <c r="FF58">
        <v>0.5</v>
      </c>
      <c r="FG58">
        <v>2</v>
      </c>
      <c r="FH58">
        <v>633.721</v>
      </c>
      <c r="FI58">
        <v>368.664</v>
      </c>
      <c r="FJ58">
        <v>24.9999</v>
      </c>
      <c r="FK58">
        <v>25.8512</v>
      </c>
      <c r="FL58">
        <v>30</v>
      </c>
      <c r="FM58">
        <v>25.8216</v>
      </c>
      <c r="FN58">
        <v>25.8376</v>
      </c>
      <c r="FO58">
        <v>20.7092</v>
      </c>
      <c r="FP58">
        <v>29.0822</v>
      </c>
      <c r="FQ58">
        <v>34.5949</v>
      </c>
      <c r="FR58">
        <v>25</v>
      </c>
      <c r="FS58">
        <v>420</v>
      </c>
      <c r="FT58">
        <v>12.4984</v>
      </c>
      <c r="FU58">
        <v>101.416</v>
      </c>
      <c r="FV58">
        <v>102.231</v>
      </c>
    </row>
    <row r="59" spans="1:178">
      <c r="A59">
        <v>43</v>
      </c>
      <c r="B59">
        <v>1620333198.6</v>
      </c>
      <c r="C59">
        <v>2520.5</v>
      </c>
      <c r="D59" t="s">
        <v>426</v>
      </c>
      <c r="E59" t="s">
        <v>427</v>
      </c>
      <c r="H59">
        <v>1620333190.6</v>
      </c>
      <c r="I59">
        <f>CE59*AG59*(CA59-CB59)/(100*BT59*(1000-AG59*CA59))</f>
        <v>0</v>
      </c>
      <c r="J59">
        <f>CE59*AG59*(BZ59-BY59*(1000-AG59*CB59)/(1000-AG59*CA59))/(100*BT59)</f>
        <v>0</v>
      </c>
      <c r="K59">
        <f>BY59 - IF(AG59&gt;1, J59*BT59*100.0/(AI59*CM59), 0)</f>
        <v>0</v>
      </c>
      <c r="L59">
        <f>((R59-I59/2)*K59-J59)/(R59+I59/2)</f>
        <v>0</v>
      </c>
      <c r="M59">
        <f>L59*(CF59+CG59)/1000.0</f>
        <v>0</v>
      </c>
      <c r="N59">
        <f>(BY59 - IF(AG59&gt;1, J59*BT59*100.0/(AI59*CM59), 0))*(CF59+CG59)/1000.0</f>
        <v>0</v>
      </c>
      <c r="O59">
        <f>2.0/((1/Q59-1/P59)+SIGN(Q59)*SQRT((1/Q59-1/P59)*(1/Q59-1/P59) + 4*BU59/((BU59+1)*(BU59+1))*(2*1/Q59*1/P59-1/P59*1/P59)))</f>
        <v>0</v>
      </c>
      <c r="P59">
        <f>IF(LEFT(BV59,1)&lt;&gt;"0",IF(LEFT(BV59,1)="1",3.0,BW59),$D$5+$E$5*(CM59*CF59/($K$5*1000))+$F$5*(CM59*CF59/($K$5*1000))*MAX(MIN(BT59,$J$5),$I$5)*MAX(MIN(BT59,$J$5),$I$5)+$G$5*MAX(MIN(BT59,$J$5),$I$5)*(CM59*CF59/($K$5*1000))+$H$5*(CM59*CF59/($K$5*1000))*(CM59*CF59/($K$5*1000)))</f>
        <v>0</v>
      </c>
      <c r="Q59">
        <f>I59*(1000-(1000*0.61365*exp(17.502*U59/(240.97+U59))/(CF59+CG59)+CA59)/2)/(1000*0.61365*exp(17.502*U59/(240.97+U59))/(CF59+CG59)-CA59)</f>
        <v>0</v>
      </c>
      <c r="R59">
        <f>1/((BU59+1)/(O59/1.6)+1/(P59/1.37)) + BU59/((BU59+1)/(O59/1.6) + BU59/(P59/1.37))</f>
        <v>0</v>
      </c>
      <c r="S59">
        <f>(BQ59*BS59)</f>
        <v>0</v>
      </c>
      <c r="T59">
        <f>(CH59+(S59+2*0.95*5.67E-8*(((CH59+$B$7)+273)^4-(CH59+273)^4)-44100*I59)/(1.84*29.3*P59+8*0.95*5.67E-8*(CH59+273)^3))</f>
        <v>0</v>
      </c>
      <c r="U59">
        <f>($C$7*CI59+$D$7*CJ59+$E$7*T59)</f>
        <v>0</v>
      </c>
      <c r="V59">
        <f>0.61365*exp(17.502*U59/(240.97+U59))</f>
        <v>0</v>
      </c>
      <c r="W59">
        <f>(X59/Y59*100)</f>
        <v>0</v>
      </c>
      <c r="X59">
        <f>CA59*(CF59+CG59)/1000</f>
        <v>0</v>
      </c>
      <c r="Y59">
        <f>0.61365*exp(17.502*CH59/(240.97+CH59))</f>
        <v>0</v>
      </c>
      <c r="Z59">
        <f>(V59-CA59*(CF59+CG59)/1000)</f>
        <v>0</v>
      </c>
      <c r="AA59">
        <f>(-I59*44100)</f>
        <v>0</v>
      </c>
      <c r="AB59">
        <f>2*29.3*P59*0.92*(CH59-U59)</f>
        <v>0</v>
      </c>
      <c r="AC59">
        <f>2*0.95*5.67E-8*(((CH59+$B$7)+273)^4-(U59+273)^4)</f>
        <v>0</v>
      </c>
      <c r="AD59">
        <f>S59+AC59+AA59+AB59</f>
        <v>0</v>
      </c>
      <c r="AE59">
        <v>0</v>
      </c>
      <c r="AF59">
        <v>0</v>
      </c>
      <c r="AG59">
        <f>IF(AE59*$H$13&gt;=AI59,1.0,(AI59/(AI59-AE59*$H$13)))</f>
        <v>0</v>
      </c>
      <c r="AH59">
        <f>(AG59-1)*100</f>
        <v>0</v>
      </c>
      <c r="AI59">
        <f>MAX(0,($B$13+$C$13*CM59)/(1+$D$13*CM59)*CF59/(CH59+273)*$E$13)</f>
        <v>0</v>
      </c>
      <c r="AJ59" t="s">
        <v>297</v>
      </c>
      <c r="AK59">
        <v>0</v>
      </c>
      <c r="AL59">
        <v>0</v>
      </c>
      <c r="AM59">
        <f>AL59-AK59</f>
        <v>0</v>
      </c>
      <c r="AN59">
        <f>AM59/AL59</f>
        <v>0</v>
      </c>
      <c r="AO59">
        <v>0</v>
      </c>
      <c r="AP59" t="s">
        <v>297</v>
      </c>
      <c r="AQ59">
        <v>0</v>
      </c>
      <c r="AR59">
        <v>0</v>
      </c>
      <c r="AS59">
        <f>1-AQ59/AR59</f>
        <v>0</v>
      </c>
      <c r="AT59">
        <v>0.5</v>
      </c>
      <c r="AU59">
        <f>BQ59</f>
        <v>0</v>
      </c>
      <c r="AV59">
        <f>J59</f>
        <v>0</v>
      </c>
      <c r="AW59">
        <f>AS59*AT59*AU59</f>
        <v>0</v>
      </c>
      <c r="AX59">
        <f>BC59/AR59</f>
        <v>0</v>
      </c>
      <c r="AY59">
        <f>(AV59-AO59)/AU59</f>
        <v>0</v>
      </c>
      <c r="AZ59">
        <f>(AL59-AR59)/AR59</f>
        <v>0</v>
      </c>
      <c r="BA59" t="s">
        <v>297</v>
      </c>
      <c r="BB59">
        <v>0</v>
      </c>
      <c r="BC59">
        <f>AR59-BB59</f>
        <v>0</v>
      </c>
      <c r="BD59">
        <f>(AR59-AQ59)/(AR59-BB59)</f>
        <v>0</v>
      </c>
      <c r="BE59">
        <f>(AL59-AR59)/(AL59-BB59)</f>
        <v>0</v>
      </c>
      <c r="BF59">
        <f>(AR59-AQ59)/(AR59-AK59)</f>
        <v>0</v>
      </c>
      <c r="BG59">
        <f>(AL59-AR59)/(AL59-AK59)</f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f>$B$11*CN59+$C$11*CO59+$F$11*CP59*(1-CS59)</f>
        <v>0</v>
      </c>
      <c r="BQ59">
        <f>BP59*BR59</f>
        <v>0</v>
      </c>
      <c r="BR59">
        <f>($B$11*$D$9+$C$11*$D$9+$F$11*((DC59+CU59)/MAX(DC59+CU59+DD59, 0.1)*$I$9+DD59/MAX(DC59+CU59+DD59, 0.1)*$J$9))/($B$11+$C$11+$F$11)</f>
        <v>0</v>
      </c>
      <c r="BS59">
        <f>($B$11*$K$9+$C$11*$K$9+$F$11*((DC59+CU59)/MAX(DC59+CU59+DD59, 0.1)*$P$9+DD59/MAX(DC59+CU59+DD59, 0.1)*$Q$9))/($B$11+$C$11+$F$11)</f>
        <v>0</v>
      </c>
      <c r="BT59">
        <v>6</v>
      </c>
      <c r="BU59">
        <v>0.5</v>
      </c>
      <c r="BV59" t="s">
        <v>298</v>
      </c>
      <c r="BW59">
        <v>2</v>
      </c>
      <c r="BX59">
        <v>1620333190.6</v>
      </c>
      <c r="BY59">
        <v>398.622612903226</v>
      </c>
      <c r="BZ59">
        <v>420.01564516129</v>
      </c>
      <c r="CA59">
        <v>17.7523677419355</v>
      </c>
      <c r="CB59">
        <v>12.6159290322581</v>
      </c>
      <c r="CC59">
        <v>396.027612903226</v>
      </c>
      <c r="CD59">
        <v>17.7553677419355</v>
      </c>
      <c r="CE59">
        <v>599.971290322581</v>
      </c>
      <c r="CF59">
        <v>100.151322580645</v>
      </c>
      <c r="CG59">
        <v>0.0966034</v>
      </c>
      <c r="CH59">
        <v>26.4677096774194</v>
      </c>
      <c r="CI59">
        <v>25.3974032258065</v>
      </c>
      <c r="CJ59">
        <v>999.9</v>
      </c>
      <c r="CK59">
        <v>0</v>
      </c>
      <c r="CL59">
        <v>0</v>
      </c>
      <c r="CM59">
        <v>9996.75483870968</v>
      </c>
      <c r="CN59">
        <v>0</v>
      </c>
      <c r="CO59">
        <v>0.221023</v>
      </c>
      <c r="CP59">
        <v>882.998580645161</v>
      </c>
      <c r="CQ59">
        <v>0.954993322580645</v>
      </c>
      <c r="CR59">
        <v>0.0450070322580645</v>
      </c>
      <c r="CS59">
        <v>0</v>
      </c>
      <c r="CT59">
        <v>1235.09967741935</v>
      </c>
      <c r="CU59">
        <v>4.99999</v>
      </c>
      <c r="CV59">
        <v>10959.2838709677</v>
      </c>
      <c r="CW59">
        <v>7633.11774193548</v>
      </c>
      <c r="CX59">
        <v>40.125</v>
      </c>
      <c r="CY59">
        <v>42.937</v>
      </c>
      <c r="CZ59">
        <v>41.687</v>
      </c>
      <c r="DA59">
        <v>42.375</v>
      </c>
      <c r="DB59">
        <v>42.687</v>
      </c>
      <c r="DC59">
        <v>838.482258064516</v>
      </c>
      <c r="DD59">
        <v>39.5141935483871</v>
      </c>
      <c r="DE59">
        <v>0</v>
      </c>
      <c r="DF59">
        <v>1620333199.9</v>
      </c>
      <c r="DG59">
        <v>0</v>
      </c>
      <c r="DH59">
        <v>1235.07961538462</v>
      </c>
      <c r="DI59">
        <v>-0.46735041593457</v>
      </c>
      <c r="DJ59">
        <v>-4.17094013498734</v>
      </c>
      <c r="DK59">
        <v>10959.0923076923</v>
      </c>
      <c r="DL59">
        <v>15</v>
      </c>
      <c r="DM59">
        <v>1620333227.1</v>
      </c>
      <c r="DN59" t="s">
        <v>428</v>
      </c>
      <c r="DO59">
        <v>1620333218.6</v>
      </c>
      <c r="DP59">
        <v>1620333227.1</v>
      </c>
      <c r="DQ59">
        <v>54</v>
      </c>
      <c r="DR59">
        <v>0.008</v>
      </c>
      <c r="DS59">
        <v>0.001</v>
      </c>
      <c r="DT59">
        <v>2.595</v>
      </c>
      <c r="DU59">
        <v>-0.003</v>
      </c>
      <c r="DV59">
        <v>420</v>
      </c>
      <c r="DW59">
        <v>13</v>
      </c>
      <c r="DX59">
        <v>0.06</v>
      </c>
      <c r="DY59">
        <v>0.02</v>
      </c>
      <c r="DZ59">
        <v>-21.4198825</v>
      </c>
      <c r="EA59">
        <v>0.148560225140749</v>
      </c>
      <c r="EB59">
        <v>0.0746157620328974</v>
      </c>
      <c r="EC59">
        <v>1</v>
      </c>
      <c r="ED59">
        <v>1235.1</v>
      </c>
      <c r="EE59">
        <v>-0.361156879930127</v>
      </c>
      <c r="EF59">
        <v>0.191157465118661</v>
      </c>
      <c r="EG59">
        <v>1</v>
      </c>
      <c r="EH59">
        <v>5.10739725</v>
      </c>
      <c r="EI59">
        <v>0.425695947467151</v>
      </c>
      <c r="EJ59">
        <v>0.0627497409551425</v>
      </c>
      <c r="EK59">
        <v>0</v>
      </c>
      <c r="EL59">
        <v>2</v>
      </c>
      <c r="EM59">
        <v>3</v>
      </c>
      <c r="EN59" t="s">
        <v>300</v>
      </c>
      <c r="EO59">
        <v>100</v>
      </c>
      <c r="EP59">
        <v>100</v>
      </c>
      <c r="EQ59">
        <v>2.595</v>
      </c>
      <c r="ER59">
        <v>-0.003</v>
      </c>
      <c r="ES59">
        <v>2.58699999999999</v>
      </c>
      <c r="ET59">
        <v>0</v>
      </c>
      <c r="EU59">
        <v>0</v>
      </c>
      <c r="EV59">
        <v>0</v>
      </c>
      <c r="EW59">
        <v>-0.00349499999999914</v>
      </c>
      <c r="EX59">
        <v>0</v>
      </c>
      <c r="EY59">
        <v>0</v>
      </c>
      <c r="EZ59">
        <v>0</v>
      </c>
      <c r="FA59">
        <v>-1</v>
      </c>
      <c r="FB59">
        <v>-1</v>
      </c>
      <c r="FC59">
        <v>-1</v>
      </c>
      <c r="FD59">
        <v>-1</v>
      </c>
      <c r="FE59">
        <v>0.6</v>
      </c>
      <c r="FF59">
        <v>0.5</v>
      </c>
      <c r="FG59">
        <v>2</v>
      </c>
      <c r="FH59">
        <v>633.854</v>
      </c>
      <c r="FI59">
        <v>368.755</v>
      </c>
      <c r="FJ59">
        <v>24.9998</v>
      </c>
      <c r="FK59">
        <v>25.8491</v>
      </c>
      <c r="FL59">
        <v>30.0001</v>
      </c>
      <c r="FM59">
        <v>25.8185</v>
      </c>
      <c r="FN59">
        <v>25.8354</v>
      </c>
      <c r="FO59">
        <v>20.7089</v>
      </c>
      <c r="FP59">
        <v>28.5254</v>
      </c>
      <c r="FQ59">
        <v>34.2519</v>
      </c>
      <c r="FR59">
        <v>25</v>
      </c>
      <c r="FS59">
        <v>420</v>
      </c>
      <c r="FT59">
        <v>12.5214</v>
      </c>
      <c r="FU59">
        <v>101.418</v>
      </c>
      <c r="FV59">
        <v>102.233</v>
      </c>
    </row>
    <row r="60" spans="1:178">
      <c r="A60">
        <v>44</v>
      </c>
      <c r="B60">
        <v>1620333258.6</v>
      </c>
      <c r="C60">
        <v>2580.5</v>
      </c>
      <c r="D60" t="s">
        <v>429</v>
      </c>
      <c r="E60" t="s">
        <v>430</v>
      </c>
      <c r="H60">
        <v>1620333250.85</v>
      </c>
      <c r="I60">
        <f>CE60*AG60*(CA60-CB60)/(100*BT60*(1000-AG60*CA60))</f>
        <v>0</v>
      </c>
      <c r="J60">
        <f>CE60*AG60*(BZ60-BY60*(1000-AG60*CB60)/(1000-AG60*CA60))/(100*BT60)</f>
        <v>0</v>
      </c>
      <c r="K60">
        <f>BY60 - IF(AG60&gt;1, J60*BT60*100.0/(AI60*CM60), 0)</f>
        <v>0</v>
      </c>
      <c r="L60">
        <f>((R60-I60/2)*K60-J60)/(R60+I60/2)</f>
        <v>0</v>
      </c>
      <c r="M60">
        <f>L60*(CF60+CG60)/1000.0</f>
        <v>0</v>
      </c>
      <c r="N60">
        <f>(BY60 - IF(AG60&gt;1, J60*BT60*100.0/(AI60*CM60), 0))*(CF60+CG60)/1000.0</f>
        <v>0</v>
      </c>
      <c r="O60">
        <f>2.0/((1/Q60-1/P60)+SIGN(Q60)*SQRT((1/Q60-1/P60)*(1/Q60-1/P60) + 4*BU60/((BU60+1)*(BU60+1))*(2*1/Q60*1/P60-1/P60*1/P60)))</f>
        <v>0</v>
      </c>
      <c r="P60">
        <f>IF(LEFT(BV60,1)&lt;&gt;"0",IF(LEFT(BV60,1)="1",3.0,BW60),$D$5+$E$5*(CM60*CF60/($K$5*1000))+$F$5*(CM60*CF60/($K$5*1000))*MAX(MIN(BT60,$J$5),$I$5)*MAX(MIN(BT60,$J$5),$I$5)+$G$5*MAX(MIN(BT60,$J$5),$I$5)*(CM60*CF60/($K$5*1000))+$H$5*(CM60*CF60/($K$5*1000))*(CM60*CF60/($K$5*1000)))</f>
        <v>0</v>
      </c>
      <c r="Q60">
        <f>I60*(1000-(1000*0.61365*exp(17.502*U60/(240.97+U60))/(CF60+CG60)+CA60)/2)/(1000*0.61365*exp(17.502*U60/(240.97+U60))/(CF60+CG60)-CA60)</f>
        <v>0</v>
      </c>
      <c r="R60">
        <f>1/((BU60+1)/(O60/1.6)+1/(P60/1.37)) + BU60/((BU60+1)/(O60/1.6) + BU60/(P60/1.37))</f>
        <v>0</v>
      </c>
      <c r="S60">
        <f>(BQ60*BS60)</f>
        <v>0</v>
      </c>
      <c r="T60">
        <f>(CH60+(S60+2*0.95*5.67E-8*(((CH60+$B$7)+273)^4-(CH60+273)^4)-44100*I60)/(1.84*29.3*P60+8*0.95*5.67E-8*(CH60+273)^3))</f>
        <v>0</v>
      </c>
      <c r="U60">
        <f>($C$7*CI60+$D$7*CJ60+$E$7*T60)</f>
        <v>0</v>
      </c>
      <c r="V60">
        <f>0.61365*exp(17.502*U60/(240.97+U60))</f>
        <v>0</v>
      </c>
      <c r="W60">
        <f>(X60/Y60*100)</f>
        <v>0</v>
      </c>
      <c r="X60">
        <f>CA60*(CF60+CG60)/1000</f>
        <v>0</v>
      </c>
      <c r="Y60">
        <f>0.61365*exp(17.502*CH60/(240.97+CH60))</f>
        <v>0</v>
      </c>
      <c r="Z60">
        <f>(V60-CA60*(CF60+CG60)/1000)</f>
        <v>0</v>
      </c>
      <c r="AA60">
        <f>(-I60*44100)</f>
        <v>0</v>
      </c>
      <c r="AB60">
        <f>2*29.3*P60*0.92*(CH60-U60)</f>
        <v>0</v>
      </c>
      <c r="AC60">
        <f>2*0.95*5.67E-8*(((CH60+$B$7)+273)^4-(U60+273)^4)</f>
        <v>0</v>
      </c>
      <c r="AD60">
        <f>S60+AC60+AA60+AB60</f>
        <v>0</v>
      </c>
      <c r="AE60">
        <v>0</v>
      </c>
      <c r="AF60">
        <v>0</v>
      </c>
      <c r="AG60">
        <f>IF(AE60*$H$13&gt;=AI60,1.0,(AI60/(AI60-AE60*$H$13)))</f>
        <v>0</v>
      </c>
      <c r="AH60">
        <f>(AG60-1)*100</f>
        <v>0</v>
      </c>
      <c r="AI60">
        <f>MAX(0,($B$13+$C$13*CM60)/(1+$D$13*CM60)*CF60/(CH60+273)*$E$13)</f>
        <v>0</v>
      </c>
      <c r="AJ60" t="s">
        <v>297</v>
      </c>
      <c r="AK60">
        <v>0</v>
      </c>
      <c r="AL60">
        <v>0</v>
      </c>
      <c r="AM60">
        <f>AL60-AK60</f>
        <v>0</v>
      </c>
      <c r="AN60">
        <f>AM60/AL60</f>
        <v>0</v>
      </c>
      <c r="AO60">
        <v>0</v>
      </c>
      <c r="AP60" t="s">
        <v>297</v>
      </c>
      <c r="AQ60">
        <v>0</v>
      </c>
      <c r="AR60">
        <v>0</v>
      </c>
      <c r="AS60">
        <f>1-AQ60/AR60</f>
        <v>0</v>
      </c>
      <c r="AT60">
        <v>0.5</v>
      </c>
      <c r="AU60">
        <f>BQ60</f>
        <v>0</v>
      </c>
      <c r="AV60">
        <f>J60</f>
        <v>0</v>
      </c>
      <c r="AW60">
        <f>AS60*AT60*AU60</f>
        <v>0</v>
      </c>
      <c r="AX60">
        <f>BC60/AR60</f>
        <v>0</v>
      </c>
      <c r="AY60">
        <f>(AV60-AO60)/AU60</f>
        <v>0</v>
      </c>
      <c r="AZ60">
        <f>(AL60-AR60)/AR60</f>
        <v>0</v>
      </c>
      <c r="BA60" t="s">
        <v>297</v>
      </c>
      <c r="BB60">
        <v>0</v>
      </c>
      <c r="BC60">
        <f>AR60-BB60</f>
        <v>0</v>
      </c>
      <c r="BD60">
        <f>(AR60-AQ60)/(AR60-BB60)</f>
        <v>0</v>
      </c>
      <c r="BE60">
        <f>(AL60-AR60)/(AL60-BB60)</f>
        <v>0</v>
      </c>
      <c r="BF60">
        <f>(AR60-AQ60)/(AR60-AK60)</f>
        <v>0</v>
      </c>
      <c r="BG60">
        <f>(AL60-AR60)/(AL60-AK60)</f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f>$B$11*CN60+$C$11*CO60+$F$11*CP60*(1-CS60)</f>
        <v>0</v>
      </c>
      <c r="BQ60">
        <f>BP60*BR60</f>
        <v>0</v>
      </c>
      <c r="BR60">
        <f>($B$11*$D$9+$C$11*$D$9+$F$11*((DC60+CU60)/MAX(DC60+CU60+DD60, 0.1)*$I$9+DD60/MAX(DC60+CU60+DD60, 0.1)*$J$9))/($B$11+$C$11+$F$11)</f>
        <v>0</v>
      </c>
      <c r="BS60">
        <f>($B$11*$K$9+$C$11*$K$9+$F$11*((DC60+CU60)/MAX(DC60+CU60+DD60, 0.1)*$P$9+DD60/MAX(DC60+CU60+DD60, 0.1)*$Q$9))/($B$11+$C$11+$F$11)</f>
        <v>0</v>
      </c>
      <c r="BT60">
        <v>6</v>
      </c>
      <c r="BU60">
        <v>0.5</v>
      </c>
      <c r="BV60" t="s">
        <v>298</v>
      </c>
      <c r="BW60">
        <v>2</v>
      </c>
      <c r="BX60">
        <v>1620333250.85</v>
      </c>
      <c r="BY60">
        <v>398.639766666667</v>
      </c>
      <c r="BZ60">
        <v>420.0277</v>
      </c>
      <c r="CA60">
        <v>17.7149933333333</v>
      </c>
      <c r="CB60">
        <v>12.5451333333333</v>
      </c>
      <c r="CC60">
        <v>396.076766666667</v>
      </c>
      <c r="CD60">
        <v>17.7149933333333</v>
      </c>
      <c r="CE60">
        <v>599.984266666667</v>
      </c>
      <c r="CF60">
        <v>100.1496</v>
      </c>
      <c r="CG60">
        <v>0.09663435</v>
      </c>
      <c r="CH60">
        <v>26.4702533333333</v>
      </c>
      <c r="CI60">
        <v>25.4003366666667</v>
      </c>
      <c r="CJ60">
        <v>999.9</v>
      </c>
      <c r="CK60">
        <v>0</v>
      </c>
      <c r="CL60">
        <v>0</v>
      </c>
      <c r="CM60">
        <v>10009.439</v>
      </c>
      <c r="CN60">
        <v>0</v>
      </c>
      <c r="CO60">
        <v>0.221023</v>
      </c>
      <c r="CP60">
        <v>882.9923</v>
      </c>
      <c r="CQ60">
        <v>0.954994833333333</v>
      </c>
      <c r="CR60">
        <v>0.04500548</v>
      </c>
      <c r="CS60">
        <v>0</v>
      </c>
      <c r="CT60">
        <v>1234.57033333333</v>
      </c>
      <c r="CU60">
        <v>4.99999</v>
      </c>
      <c r="CV60">
        <v>10953.54</v>
      </c>
      <c r="CW60">
        <v>7633.06633333333</v>
      </c>
      <c r="CX60">
        <v>40.125</v>
      </c>
      <c r="CY60">
        <v>42.937</v>
      </c>
      <c r="CZ60">
        <v>41.687</v>
      </c>
      <c r="DA60">
        <v>42.375</v>
      </c>
      <c r="DB60">
        <v>42.687</v>
      </c>
      <c r="DC60">
        <v>838.478666666667</v>
      </c>
      <c r="DD60">
        <v>39.5123333333333</v>
      </c>
      <c r="DE60">
        <v>0</v>
      </c>
      <c r="DF60">
        <v>1620333259.9</v>
      </c>
      <c r="DG60">
        <v>0</v>
      </c>
      <c r="DH60">
        <v>1234.57653846154</v>
      </c>
      <c r="DI60">
        <v>0.4434188012812</v>
      </c>
      <c r="DJ60">
        <v>0.164102479745031</v>
      </c>
      <c r="DK60">
        <v>10953.7153846154</v>
      </c>
      <c r="DL60">
        <v>15</v>
      </c>
      <c r="DM60">
        <v>1620333296.6</v>
      </c>
      <c r="DN60" t="s">
        <v>431</v>
      </c>
      <c r="DO60">
        <v>1620333282.1</v>
      </c>
      <c r="DP60">
        <v>1620333296.6</v>
      </c>
      <c r="DQ60">
        <v>55</v>
      </c>
      <c r="DR60">
        <v>-0.032</v>
      </c>
      <c r="DS60">
        <v>0.003</v>
      </c>
      <c r="DT60">
        <v>2.563</v>
      </c>
      <c r="DU60">
        <v>-0</v>
      </c>
      <c r="DV60">
        <v>420</v>
      </c>
      <c r="DW60">
        <v>12</v>
      </c>
      <c r="DX60">
        <v>0.05</v>
      </c>
      <c r="DY60">
        <v>0.02</v>
      </c>
      <c r="DZ60">
        <v>-21.38862</v>
      </c>
      <c r="EA60">
        <v>0.260546341463472</v>
      </c>
      <c r="EB60">
        <v>0.103548947845934</v>
      </c>
      <c r="EC60">
        <v>1</v>
      </c>
      <c r="ED60">
        <v>1234.53088235294</v>
      </c>
      <c r="EE60">
        <v>0.77410291724102</v>
      </c>
      <c r="EF60">
        <v>0.220165280789348</v>
      </c>
      <c r="EG60">
        <v>1</v>
      </c>
      <c r="EH60">
        <v>5.14488575</v>
      </c>
      <c r="EI60">
        <v>0.222521538461526</v>
      </c>
      <c r="EJ60">
        <v>0.0594443758856758</v>
      </c>
      <c r="EK60">
        <v>0</v>
      </c>
      <c r="EL60">
        <v>2</v>
      </c>
      <c r="EM60">
        <v>3</v>
      </c>
      <c r="EN60" t="s">
        <v>300</v>
      </c>
      <c r="EO60">
        <v>100</v>
      </c>
      <c r="EP60">
        <v>100</v>
      </c>
      <c r="EQ60">
        <v>2.563</v>
      </c>
      <c r="ER60">
        <v>-0</v>
      </c>
      <c r="ES60">
        <v>2.59484999999995</v>
      </c>
      <c r="ET60">
        <v>0</v>
      </c>
      <c r="EU60">
        <v>0</v>
      </c>
      <c r="EV60">
        <v>0</v>
      </c>
      <c r="EW60">
        <v>-0.002714285714287</v>
      </c>
      <c r="EX60">
        <v>0</v>
      </c>
      <c r="EY60">
        <v>0</v>
      </c>
      <c r="EZ60">
        <v>0</v>
      </c>
      <c r="FA60">
        <v>-1</v>
      </c>
      <c r="FB60">
        <v>-1</v>
      </c>
      <c r="FC60">
        <v>-1</v>
      </c>
      <c r="FD60">
        <v>-1</v>
      </c>
      <c r="FE60">
        <v>0.7</v>
      </c>
      <c r="FF60">
        <v>0.5</v>
      </c>
      <c r="FG60">
        <v>2</v>
      </c>
      <c r="FH60">
        <v>633.936</v>
      </c>
      <c r="FI60">
        <v>368.699</v>
      </c>
      <c r="FJ60">
        <v>24.9999</v>
      </c>
      <c r="FK60">
        <v>25.8469</v>
      </c>
      <c r="FL60">
        <v>30.0002</v>
      </c>
      <c r="FM60">
        <v>25.8141</v>
      </c>
      <c r="FN60">
        <v>25.8311</v>
      </c>
      <c r="FO60">
        <v>20.7112</v>
      </c>
      <c r="FP60">
        <v>28.6153</v>
      </c>
      <c r="FQ60">
        <v>33.9461</v>
      </c>
      <c r="FR60">
        <v>25</v>
      </c>
      <c r="FS60">
        <v>420</v>
      </c>
      <c r="FT60">
        <v>12.4462</v>
      </c>
      <c r="FU60">
        <v>101.42</v>
      </c>
      <c r="FV60">
        <v>102.233</v>
      </c>
    </row>
    <row r="61" spans="1:178">
      <c r="A61">
        <v>45</v>
      </c>
      <c r="B61">
        <v>1620333318.6</v>
      </c>
      <c r="C61">
        <v>2640.5</v>
      </c>
      <c r="D61" t="s">
        <v>432</v>
      </c>
      <c r="E61" t="s">
        <v>433</v>
      </c>
      <c r="H61">
        <v>1620333310.6</v>
      </c>
      <c r="I61">
        <f>CE61*AG61*(CA61-CB61)/(100*BT61*(1000-AG61*CA61))</f>
        <v>0</v>
      </c>
      <c r="J61">
        <f>CE61*AG61*(BZ61-BY61*(1000-AG61*CB61)/(1000-AG61*CA61))/(100*BT61)</f>
        <v>0</v>
      </c>
      <c r="K61">
        <f>BY61 - IF(AG61&gt;1, J61*BT61*100.0/(AI61*CM61), 0)</f>
        <v>0</v>
      </c>
      <c r="L61">
        <f>((R61-I61/2)*K61-J61)/(R61+I61/2)</f>
        <v>0</v>
      </c>
      <c r="M61">
        <f>L61*(CF61+CG61)/1000.0</f>
        <v>0</v>
      </c>
      <c r="N61">
        <f>(BY61 - IF(AG61&gt;1, J61*BT61*100.0/(AI61*CM61), 0))*(CF61+CG61)/1000.0</f>
        <v>0</v>
      </c>
      <c r="O61">
        <f>2.0/((1/Q61-1/P61)+SIGN(Q61)*SQRT((1/Q61-1/P61)*(1/Q61-1/P61) + 4*BU61/((BU61+1)*(BU61+1))*(2*1/Q61*1/P61-1/P61*1/P61)))</f>
        <v>0</v>
      </c>
      <c r="P61">
        <f>IF(LEFT(BV61,1)&lt;&gt;"0",IF(LEFT(BV61,1)="1",3.0,BW61),$D$5+$E$5*(CM61*CF61/($K$5*1000))+$F$5*(CM61*CF61/($K$5*1000))*MAX(MIN(BT61,$J$5),$I$5)*MAX(MIN(BT61,$J$5),$I$5)+$G$5*MAX(MIN(BT61,$J$5),$I$5)*(CM61*CF61/($K$5*1000))+$H$5*(CM61*CF61/($K$5*1000))*(CM61*CF61/($K$5*1000)))</f>
        <v>0</v>
      </c>
      <c r="Q61">
        <f>I61*(1000-(1000*0.61365*exp(17.502*U61/(240.97+U61))/(CF61+CG61)+CA61)/2)/(1000*0.61365*exp(17.502*U61/(240.97+U61))/(CF61+CG61)-CA61)</f>
        <v>0</v>
      </c>
      <c r="R61">
        <f>1/((BU61+1)/(O61/1.6)+1/(P61/1.37)) + BU61/((BU61+1)/(O61/1.6) + BU61/(P61/1.37))</f>
        <v>0</v>
      </c>
      <c r="S61">
        <f>(BQ61*BS61)</f>
        <v>0</v>
      </c>
      <c r="T61">
        <f>(CH61+(S61+2*0.95*5.67E-8*(((CH61+$B$7)+273)^4-(CH61+273)^4)-44100*I61)/(1.84*29.3*P61+8*0.95*5.67E-8*(CH61+273)^3))</f>
        <v>0</v>
      </c>
      <c r="U61">
        <f>($C$7*CI61+$D$7*CJ61+$E$7*T61)</f>
        <v>0</v>
      </c>
      <c r="V61">
        <f>0.61365*exp(17.502*U61/(240.97+U61))</f>
        <v>0</v>
      </c>
      <c r="W61">
        <f>(X61/Y61*100)</f>
        <v>0</v>
      </c>
      <c r="X61">
        <f>CA61*(CF61+CG61)/1000</f>
        <v>0</v>
      </c>
      <c r="Y61">
        <f>0.61365*exp(17.502*CH61/(240.97+CH61))</f>
        <v>0</v>
      </c>
      <c r="Z61">
        <f>(V61-CA61*(CF61+CG61)/1000)</f>
        <v>0</v>
      </c>
      <c r="AA61">
        <f>(-I61*44100)</f>
        <v>0</v>
      </c>
      <c r="AB61">
        <f>2*29.3*P61*0.92*(CH61-U61)</f>
        <v>0</v>
      </c>
      <c r="AC61">
        <f>2*0.95*5.67E-8*(((CH61+$B$7)+273)^4-(U61+273)^4)</f>
        <v>0</v>
      </c>
      <c r="AD61">
        <f>S61+AC61+AA61+AB61</f>
        <v>0</v>
      </c>
      <c r="AE61">
        <v>0</v>
      </c>
      <c r="AF61">
        <v>0</v>
      </c>
      <c r="AG61">
        <f>IF(AE61*$H$13&gt;=AI61,1.0,(AI61/(AI61-AE61*$H$13)))</f>
        <v>0</v>
      </c>
      <c r="AH61">
        <f>(AG61-1)*100</f>
        <v>0</v>
      </c>
      <c r="AI61">
        <f>MAX(0,($B$13+$C$13*CM61)/(1+$D$13*CM61)*CF61/(CH61+273)*$E$13)</f>
        <v>0</v>
      </c>
      <c r="AJ61" t="s">
        <v>297</v>
      </c>
      <c r="AK61">
        <v>0</v>
      </c>
      <c r="AL61">
        <v>0</v>
      </c>
      <c r="AM61">
        <f>AL61-AK61</f>
        <v>0</v>
      </c>
      <c r="AN61">
        <f>AM61/AL61</f>
        <v>0</v>
      </c>
      <c r="AO61">
        <v>0</v>
      </c>
      <c r="AP61" t="s">
        <v>297</v>
      </c>
      <c r="AQ61">
        <v>0</v>
      </c>
      <c r="AR61">
        <v>0</v>
      </c>
      <c r="AS61">
        <f>1-AQ61/AR61</f>
        <v>0</v>
      </c>
      <c r="AT61">
        <v>0.5</v>
      </c>
      <c r="AU61">
        <f>BQ61</f>
        <v>0</v>
      </c>
      <c r="AV61">
        <f>J61</f>
        <v>0</v>
      </c>
      <c r="AW61">
        <f>AS61*AT61*AU61</f>
        <v>0</v>
      </c>
      <c r="AX61">
        <f>BC61/AR61</f>
        <v>0</v>
      </c>
      <c r="AY61">
        <f>(AV61-AO61)/AU61</f>
        <v>0</v>
      </c>
      <c r="AZ61">
        <f>(AL61-AR61)/AR61</f>
        <v>0</v>
      </c>
      <c r="BA61" t="s">
        <v>297</v>
      </c>
      <c r="BB61">
        <v>0</v>
      </c>
      <c r="BC61">
        <f>AR61-BB61</f>
        <v>0</v>
      </c>
      <c r="BD61">
        <f>(AR61-AQ61)/(AR61-BB61)</f>
        <v>0</v>
      </c>
      <c r="BE61">
        <f>(AL61-AR61)/(AL61-BB61)</f>
        <v>0</v>
      </c>
      <c r="BF61">
        <f>(AR61-AQ61)/(AR61-AK61)</f>
        <v>0</v>
      </c>
      <c r="BG61">
        <f>(AL61-AR61)/(AL61-AK61)</f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f>$B$11*CN61+$C$11*CO61+$F$11*CP61*(1-CS61)</f>
        <v>0</v>
      </c>
      <c r="BQ61">
        <f>BP61*BR61</f>
        <v>0</v>
      </c>
      <c r="BR61">
        <f>($B$11*$D$9+$C$11*$D$9+$F$11*((DC61+CU61)/MAX(DC61+CU61+DD61, 0.1)*$I$9+DD61/MAX(DC61+CU61+DD61, 0.1)*$J$9))/($B$11+$C$11+$F$11)</f>
        <v>0</v>
      </c>
      <c r="BS61">
        <f>($B$11*$K$9+$C$11*$K$9+$F$11*((DC61+CU61)/MAX(DC61+CU61+DD61, 0.1)*$P$9+DD61/MAX(DC61+CU61+DD61, 0.1)*$Q$9))/($B$11+$C$11+$F$11)</f>
        <v>0</v>
      </c>
      <c r="BT61">
        <v>6</v>
      </c>
      <c r="BU61">
        <v>0.5</v>
      </c>
      <c r="BV61" t="s">
        <v>298</v>
      </c>
      <c r="BW61">
        <v>2</v>
      </c>
      <c r="BX61">
        <v>1620333310.6</v>
      </c>
      <c r="BY61">
        <v>398.595806451613</v>
      </c>
      <c r="BZ61">
        <v>420.048612903226</v>
      </c>
      <c r="CA61">
        <v>17.7863741935484</v>
      </c>
      <c r="CB61">
        <v>12.8686806451613</v>
      </c>
      <c r="CC61">
        <v>396.024806451613</v>
      </c>
      <c r="CD61">
        <v>17.7873741935484</v>
      </c>
      <c r="CE61">
        <v>599.983096774194</v>
      </c>
      <c r="CF61">
        <v>100.147935483871</v>
      </c>
      <c r="CG61">
        <v>0.0946413322580645</v>
      </c>
      <c r="CH61">
        <v>26.472335483871</v>
      </c>
      <c r="CI61">
        <v>25.3965290322581</v>
      </c>
      <c r="CJ61">
        <v>999.9</v>
      </c>
      <c r="CK61">
        <v>0</v>
      </c>
      <c r="CL61">
        <v>0</v>
      </c>
      <c r="CM61">
        <v>10001.7519354839</v>
      </c>
      <c r="CN61">
        <v>0</v>
      </c>
      <c r="CO61">
        <v>0.221023</v>
      </c>
      <c r="CP61">
        <v>883.014677419355</v>
      </c>
      <c r="CQ61">
        <v>0.954993032258064</v>
      </c>
      <c r="CR61">
        <v>0.0450073161290323</v>
      </c>
      <c r="CS61">
        <v>0</v>
      </c>
      <c r="CT61">
        <v>1233.98064516129</v>
      </c>
      <c r="CU61">
        <v>4.99999</v>
      </c>
      <c r="CV61">
        <v>10948.5387096774</v>
      </c>
      <c r="CW61">
        <v>7633.25677419355</v>
      </c>
      <c r="CX61">
        <v>40.125</v>
      </c>
      <c r="CY61">
        <v>42.937</v>
      </c>
      <c r="CZ61">
        <v>41.687</v>
      </c>
      <c r="DA61">
        <v>42.375</v>
      </c>
      <c r="DB61">
        <v>42.687</v>
      </c>
      <c r="DC61">
        <v>838.496451612903</v>
      </c>
      <c r="DD61">
        <v>39.5148387096774</v>
      </c>
      <c r="DE61">
        <v>0</v>
      </c>
      <c r="DF61">
        <v>1620333319.9</v>
      </c>
      <c r="DG61">
        <v>0</v>
      </c>
      <c r="DH61">
        <v>1233.98076923077</v>
      </c>
      <c r="DI61">
        <v>-0.446495736012241</v>
      </c>
      <c r="DJ61">
        <v>-6.44102567082163</v>
      </c>
      <c r="DK61">
        <v>10948.2923076923</v>
      </c>
      <c r="DL61">
        <v>15</v>
      </c>
      <c r="DM61">
        <v>1620333353.1</v>
      </c>
      <c r="DN61" t="s">
        <v>434</v>
      </c>
      <c r="DO61">
        <v>1620333342.6</v>
      </c>
      <c r="DP61">
        <v>1620333353.1</v>
      </c>
      <c r="DQ61">
        <v>56</v>
      </c>
      <c r="DR61">
        <v>0.008</v>
      </c>
      <c r="DS61">
        <v>-0.001</v>
      </c>
      <c r="DT61">
        <v>2.571</v>
      </c>
      <c r="DU61">
        <v>-0.001</v>
      </c>
      <c r="DV61">
        <v>420</v>
      </c>
      <c r="DW61">
        <v>12</v>
      </c>
      <c r="DX61">
        <v>0.09</v>
      </c>
      <c r="DY61">
        <v>0.02</v>
      </c>
      <c r="DZ61">
        <v>-19.203324</v>
      </c>
      <c r="EA61">
        <v>-34.6570577110694</v>
      </c>
      <c r="EB61">
        <v>5.19756238866346</v>
      </c>
      <c r="EC61">
        <v>0</v>
      </c>
      <c r="ED61">
        <v>1234.03941176471</v>
      </c>
      <c r="EE61">
        <v>-1.12642544134589</v>
      </c>
      <c r="EF61">
        <v>0.243104203952224</v>
      </c>
      <c r="EG61">
        <v>1</v>
      </c>
      <c r="EH61">
        <v>4.391299825</v>
      </c>
      <c r="EI61">
        <v>9.59340059662289</v>
      </c>
      <c r="EJ61">
        <v>1.20482706413688</v>
      </c>
      <c r="EK61">
        <v>0</v>
      </c>
      <c r="EL61">
        <v>1</v>
      </c>
      <c r="EM61">
        <v>3</v>
      </c>
      <c r="EN61" t="s">
        <v>335</v>
      </c>
      <c r="EO61">
        <v>100</v>
      </c>
      <c r="EP61">
        <v>100</v>
      </c>
      <c r="EQ61">
        <v>2.571</v>
      </c>
      <c r="ER61">
        <v>-0.001</v>
      </c>
      <c r="ES61">
        <v>2.56295238095237</v>
      </c>
      <c r="ET61">
        <v>0</v>
      </c>
      <c r="EU61">
        <v>0</v>
      </c>
      <c r="EV61">
        <v>0</v>
      </c>
      <c r="EW61">
        <v>-0.000154999999999461</v>
      </c>
      <c r="EX61">
        <v>0</v>
      </c>
      <c r="EY61">
        <v>0</v>
      </c>
      <c r="EZ61">
        <v>0</v>
      </c>
      <c r="FA61">
        <v>-1</v>
      </c>
      <c r="FB61">
        <v>-1</v>
      </c>
      <c r="FC61">
        <v>-1</v>
      </c>
      <c r="FD61">
        <v>-1</v>
      </c>
      <c r="FE61">
        <v>0.6</v>
      </c>
      <c r="FF61">
        <v>0.4</v>
      </c>
      <c r="FG61">
        <v>2</v>
      </c>
      <c r="FH61">
        <v>633.15</v>
      </c>
      <c r="FI61">
        <v>368.673</v>
      </c>
      <c r="FJ61">
        <v>24.9999</v>
      </c>
      <c r="FK61">
        <v>25.8451</v>
      </c>
      <c r="FL61">
        <v>30</v>
      </c>
      <c r="FM61">
        <v>25.8163</v>
      </c>
      <c r="FN61">
        <v>25.8311</v>
      </c>
      <c r="FO61">
        <v>20.7124</v>
      </c>
      <c r="FP61">
        <v>28.2069</v>
      </c>
      <c r="FQ61">
        <v>33.5427</v>
      </c>
      <c r="FR61">
        <v>25</v>
      </c>
      <c r="FS61">
        <v>420</v>
      </c>
      <c r="FT61">
        <v>12.4472</v>
      </c>
      <c r="FU61">
        <v>101.42</v>
      </c>
      <c r="FV61">
        <v>102.232</v>
      </c>
    </row>
    <row r="62" spans="1:178">
      <c r="A62">
        <v>46</v>
      </c>
      <c r="B62">
        <v>1620333378.6</v>
      </c>
      <c r="C62">
        <v>2700.5</v>
      </c>
      <c r="D62" t="s">
        <v>435</v>
      </c>
      <c r="E62" t="s">
        <v>436</v>
      </c>
      <c r="H62">
        <v>1620333370.85</v>
      </c>
      <c r="I62">
        <f>CE62*AG62*(CA62-CB62)/(100*BT62*(1000-AG62*CA62))</f>
        <v>0</v>
      </c>
      <c r="J62">
        <f>CE62*AG62*(BZ62-BY62*(1000-AG62*CB62)/(1000-AG62*CA62))/(100*BT62)</f>
        <v>0</v>
      </c>
      <c r="K62">
        <f>BY62 - IF(AG62&gt;1, J62*BT62*100.0/(AI62*CM62), 0)</f>
        <v>0</v>
      </c>
      <c r="L62">
        <f>((R62-I62/2)*K62-J62)/(R62+I62/2)</f>
        <v>0</v>
      </c>
      <c r="M62">
        <f>L62*(CF62+CG62)/1000.0</f>
        <v>0</v>
      </c>
      <c r="N62">
        <f>(BY62 - IF(AG62&gt;1, J62*BT62*100.0/(AI62*CM62), 0))*(CF62+CG62)/1000.0</f>
        <v>0</v>
      </c>
      <c r="O62">
        <f>2.0/((1/Q62-1/P62)+SIGN(Q62)*SQRT((1/Q62-1/P62)*(1/Q62-1/P62) + 4*BU62/((BU62+1)*(BU62+1))*(2*1/Q62*1/P62-1/P62*1/P62)))</f>
        <v>0</v>
      </c>
      <c r="P62">
        <f>IF(LEFT(BV62,1)&lt;&gt;"0",IF(LEFT(BV62,1)="1",3.0,BW62),$D$5+$E$5*(CM62*CF62/($K$5*1000))+$F$5*(CM62*CF62/($K$5*1000))*MAX(MIN(BT62,$J$5),$I$5)*MAX(MIN(BT62,$J$5),$I$5)+$G$5*MAX(MIN(BT62,$J$5),$I$5)*(CM62*CF62/($K$5*1000))+$H$5*(CM62*CF62/($K$5*1000))*(CM62*CF62/($K$5*1000)))</f>
        <v>0</v>
      </c>
      <c r="Q62">
        <f>I62*(1000-(1000*0.61365*exp(17.502*U62/(240.97+U62))/(CF62+CG62)+CA62)/2)/(1000*0.61365*exp(17.502*U62/(240.97+U62))/(CF62+CG62)-CA62)</f>
        <v>0</v>
      </c>
      <c r="R62">
        <f>1/((BU62+1)/(O62/1.6)+1/(P62/1.37)) + BU62/((BU62+1)/(O62/1.6) + BU62/(P62/1.37))</f>
        <v>0</v>
      </c>
      <c r="S62">
        <f>(BQ62*BS62)</f>
        <v>0</v>
      </c>
      <c r="T62">
        <f>(CH62+(S62+2*0.95*5.67E-8*(((CH62+$B$7)+273)^4-(CH62+273)^4)-44100*I62)/(1.84*29.3*P62+8*0.95*5.67E-8*(CH62+273)^3))</f>
        <v>0</v>
      </c>
      <c r="U62">
        <f>($C$7*CI62+$D$7*CJ62+$E$7*T62)</f>
        <v>0</v>
      </c>
      <c r="V62">
        <f>0.61365*exp(17.502*U62/(240.97+U62))</f>
        <v>0</v>
      </c>
      <c r="W62">
        <f>(X62/Y62*100)</f>
        <v>0</v>
      </c>
      <c r="X62">
        <f>CA62*(CF62+CG62)/1000</f>
        <v>0</v>
      </c>
      <c r="Y62">
        <f>0.61365*exp(17.502*CH62/(240.97+CH62))</f>
        <v>0</v>
      </c>
      <c r="Z62">
        <f>(V62-CA62*(CF62+CG62)/1000)</f>
        <v>0</v>
      </c>
      <c r="AA62">
        <f>(-I62*44100)</f>
        <v>0</v>
      </c>
      <c r="AB62">
        <f>2*29.3*P62*0.92*(CH62-U62)</f>
        <v>0</v>
      </c>
      <c r="AC62">
        <f>2*0.95*5.67E-8*(((CH62+$B$7)+273)^4-(U62+273)^4)</f>
        <v>0</v>
      </c>
      <c r="AD62">
        <f>S62+AC62+AA62+AB62</f>
        <v>0</v>
      </c>
      <c r="AE62">
        <v>0</v>
      </c>
      <c r="AF62">
        <v>0</v>
      </c>
      <c r="AG62">
        <f>IF(AE62*$H$13&gt;=AI62,1.0,(AI62/(AI62-AE62*$H$13)))</f>
        <v>0</v>
      </c>
      <c r="AH62">
        <f>(AG62-1)*100</f>
        <v>0</v>
      </c>
      <c r="AI62">
        <f>MAX(0,($B$13+$C$13*CM62)/(1+$D$13*CM62)*CF62/(CH62+273)*$E$13)</f>
        <v>0</v>
      </c>
      <c r="AJ62" t="s">
        <v>297</v>
      </c>
      <c r="AK62">
        <v>0</v>
      </c>
      <c r="AL62">
        <v>0</v>
      </c>
      <c r="AM62">
        <f>AL62-AK62</f>
        <v>0</v>
      </c>
      <c r="AN62">
        <f>AM62/AL62</f>
        <v>0</v>
      </c>
      <c r="AO62">
        <v>0</v>
      </c>
      <c r="AP62" t="s">
        <v>297</v>
      </c>
      <c r="AQ62">
        <v>0</v>
      </c>
      <c r="AR62">
        <v>0</v>
      </c>
      <c r="AS62">
        <f>1-AQ62/AR62</f>
        <v>0</v>
      </c>
      <c r="AT62">
        <v>0.5</v>
      </c>
      <c r="AU62">
        <f>BQ62</f>
        <v>0</v>
      </c>
      <c r="AV62">
        <f>J62</f>
        <v>0</v>
      </c>
      <c r="AW62">
        <f>AS62*AT62*AU62</f>
        <v>0</v>
      </c>
      <c r="AX62">
        <f>BC62/AR62</f>
        <v>0</v>
      </c>
      <c r="AY62">
        <f>(AV62-AO62)/AU62</f>
        <v>0</v>
      </c>
      <c r="AZ62">
        <f>(AL62-AR62)/AR62</f>
        <v>0</v>
      </c>
      <c r="BA62" t="s">
        <v>297</v>
      </c>
      <c r="BB62">
        <v>0</v>
      </c>
      <c r="BC62">
        <f>AR62-BB62</f>
        <v>0</v>
      </c>
      <c r="BD62">
        <f>(AR62-AQ62)/(AR62-BB62)</f>
        <v>0</v>
      </c>
      <c r="BE62">
        <f>(AL62-AR62)/(AL62-BB62)</f>
        <v>0</v>
      </c>
      <c r="BF62">
        <f>(AR62-AQ62)/(AR62-AK62)</f>
        <v>0</v>
      </c>
      <c r="BG62">
        <f>(AL62-AR62)/(AL62-AK62)</f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f>$B$11*CN62+$C$11*CO62+$F$11*CP62*(1-CS62)</f>
        <v>0</v>
      </c>
      <c r="BQ62">
        <f>BP62*BR62</f>
        <v>0</v>
      </c>
      <c r="BR62">
        <f>($B$11*$D$9+$C$11*$D$9+$F$11*((DC62+CU62)/MAX(DC62+CU62+DD62, 0.1)*$I$9+DD62/MAX(DC62+CU62+DD62, 0.1)*$J$9))/($B$11+$C$11+$F$11)</f>
        <v>0</v>
      </c>
      <c r="BS62">
        <f>($B$11*$K$9+$C$11*$K$9+$F$11*((DC62+CU62)/MAX(DC62+CU62+DD62, 0.1)*$P$9+DD62/MAX(DC62+CU62+DD62, 0.1)*$Q$9))/($B$11+$C$11+$F$11)</f>
        <v>0</v>
      </c>
      <c r="BT62">
        <v>6</v>
      </c>
      <c r="BU62">
        <v>0.5</v>
      </c>
      <c r="BV62" t="s">
        <v>298</v>
      </c>
      <c r="BW62">
        <v>2</v>
      </c>
      <c r="BX62">
        <v>1620333370.85</v>
      </c>
      <c r="BY62">
        <v>398.656366666667</v>
      </c>
      <c r="BZ62">
        <v>420.109733333333</v>
      </c>
      <c r="CA62">
        <v>17.8527766666667</v>
      </c>
      <c r="CB62">
        <v>12.78886</v>
      </c>
      <c r="CC62">
        <v>396.083366666667</v>
      </c>
      <c r="CD62">
        <v>17.8547766666667</v>
      </c>
      <c r="CE62">
        <v>599.971033333333</v>
      </c>
      <c r="CF62">
        <v>100.144933333333</v>
      </c>
      <c r="CG62">
        <v>0.0951233</v>
      </c>
      <c r="CH62">
        <v>26.47157</v>
      </c>
      <c r="CI62">
        <v>25.4008933333333</v>
      </c>
      <c r="CJ62">
        <v>999.9</v>
      </c>
      <c r="CK62">
        <v>0</v>
      </c>
      <c r="CL62">
        <v>0</v>
      </c>
      <c r="CM62">
        <v>9997.66366666667</v>
      </c>
      <c r="CN62">
        <v>0</v>
      </c>
      <c r="CO62">
        <v>0.221023</v>
      </c>
      <c r="CP62">
        <v>882.988166666667</v>
      </c>
      <c r="CQ62">
        <v>0.954995733333333</v>
      </c>
      <c r="CR62">
        <v>0.0450045166666667</v>
      </c>
      <c r="CS62">
        <v>0</v>
      </c>
      <c r="CT62">
        <v>1233.45933333333</v>
      </c>
      <c r="CU62">
        <v>4.99999</v>
      </c>
      <c r="CV62">
        <v>10942.3966666667</v>
      </c>
      <c r="CW62">
        <v>7633.034</v>
      </c>
      <c r="CX62">
        <v>40.125</v>
      </c>
      <c r="CY62">
        <v>42.937</v>
      </c>
      <c r="CZ62">
        <v>41.687</v>
      </c>
      <c r="DA62">
        <v>42.375</v>
      </c>
      <c r="DB62">
        <v>42.687</v>
      </c>
      <c r="DC62">
        <v>838.474666666667</v>
      </c>
      <c r="DD62">
        <v>39.5106666666667</v>
      </c>
      <c r="DE62">
        <v>0</v>
      </c>
      <c r="DF62">
        <v>1620333379.9</v>
      </c>
      <c r="DG62">
        <v>0</v>
      </c>
      <c r="DH62">
        <v>1233.46384615385</v>
      </c>
      <c r="DI62">
        <v>-0.395897457241212</v>
      </c>
      <c r="DJ62">
        <v>-2.92307706937885</v>
      </c>
      <c r="DK62">
        <v>10942.5115384615</v>
      </c>
      <c r="DL62">
        <v>15</v>
      </c>
      <c r="DM62">
        <v>1620333410.1</v>
      </c>
      <c r="DN62" t="s">
        <v>437</v>
      </c>
      <c r="DO62">
        <v>1620333398.6</v>
      </c>
      <c r="DP62">
        <v>1620333410.1</v>
      </c>
      <c r="DQ62">
        <v>57</v>
      </c>
      <c r="DR62">
        <v>0.001</v>
      </c>
      <c r="DS62">
        <v>-0.001</v>
      </c>
      <c r="DT62">
        <v>2.573</v>
      </c>
      <c r="DU62">
        <v>-0.002</v>
      </c>
      <c r="DV62">
        <v>420</v>
      </c>
      <c r="DW62">
        <v>12</v>
      </c>
      <c r="DX62">
        <v>0.06</v>
      </c>
      <c r="DY62">
        <v>0.02</v>
      </c>
      <c r="DZ62">
        <v>-21.376825</v>
      </c>
      <c r="EA62">
        <v>-0.812447279549693</v>
      </c>
      <c r="EB62">
        <v>0.455705196234364</v>
      </c>
      <c r="EC62">
        <v>0</v>
      </c>
      <c r="ED62">
        <v>1233.46205882353</v>
      </c>
      <c r="EE62">
        <v>-0.206345311131411</v>
      </c>
      <c r="EF62">
        <v>0.226180295232705</v>
      </c>
      <c r="EG62">
        <v>1</v>
      </c>
      <c r="EH62">
        <v>4.8596995</v>
      </c>
      <c r="EI62">
        <v>3.49013718574108</v>
      </c>
      <c r="EJ62">
        <v>0.38115693446368</v>
      </c>
      <c r="EK62">
        <v>0</v>
      </c>
      <c r="EL62">
        <v>1</v>
      </c>
      <c r="EM62">
        <v>3</v>
      </c>
      <c r="EN62" t="s">
        <v>335</v>
      </c>
      <c r="EO62">
        <v>100</v>
      </c>
      <c r="EP62">
        <v>100</v>
      </c>
      <c r="EQ62">
        <v>2.573</v>
      </c>
      <c r="ER62">
        <v>-0.002</v>
      </c>
      <c r="ES62">
        <v>2.57144999999997</v>
      </c>
      <c r="ET62">
        <v>0</v>
      </c>
      <c r="EU62">
        <v>0</v>
      </c>
      <c r="EV62">
        <v>0</v>
      </c>
      <c r="EW62">
        <v>-0.000833333333336128</v>
      </c>
      <c r="EX62">
        <v>0</v>
      </c>
      <c r="EY62">
        <v>0</v>
      </c>
      <c r="EZ62">
        <v>0</v>
      </c>
      <c r="FA62">
        <v>-1</v>
      </c>
      <c r="FB62">
        <v>-1</v>
      </c>
      <c r="FC62">
        <v>-1</v>
      </c>
      <c r="FD62">
        <v>-1</v>
      </c>
      <c r="FE62">
        <v>0.6</v>
      </c>
      <c r="FF62">
        <v>0.4</v>
      </c>
      <c r="FG62">
        <v>2</v>
      </c>
      <c r="FH62">
        <v>633.427</v>
      </c>
      <c r="FI62">
        <v>368.895</v>
      </c>
      <c r="FJ62">
        <v>24.9999</v>
      </c>
      <c r="FK62">
        <v>25.8447</v>
      </c>
      <c r="FL62">
        <v>30</v>
      </c>
      <c r="FM62">
        <v>25.8141</v>
      </c>
      <c r="FN62">
        <v>25.8289</v>
      </c>
      <c r="FO62">
        <v>20.7139</v>
      </c>
      <c r="FP62">
        <v>27.7703</v>
      </c>
      <c r="FQ62">
        <v>33.4298</v>
      </c>
      <c r="FR62">
        <v>25</v>
      </c>
      <c r="FS62">
        <v>420</v>
      </c>
      <c r="FT62">
        <v>12.5013</v>
      </c>
      <c r="FU62">
        <v>101.417</v>
      </c>
      <c r="FV62">
        <v>102.236</v>
      </c>
    </row>
    <row r="63" spans="1:178">
      <c r="A63">
        <v>47</v>
      </c>
      <c r="B63">
        <v>1620333438.6</v>
      </c>
      <c r="C63">
        <v>2760.5</v>
      </c>
      <c r="D63" t="s">
        <v>438</v>
      </c>
      <c r="E63" t="s">
        <v>439</v>
      </c>
      <c r="H63">
        <v>1620333430.85</v>
      </c>
      <c r="I63">
        <f>CE63*AG63*(CA63-CB63)/(100*BT63*(1000-AG63*CA63))</f>
        <v>0</v>
      </c>
      <c r="J63">
        <f>CE63*AG63*(BZ63-BY63*(1000-AG63*CB63)/(1000-AG63*CA63))/(100*BT63)</f>
        <v>0</v>
      </c>
      <c r="K63">
        <f>BY63 - IF(AG63&gt;1, J63*BT63*100.0/(AI63*CM63), 0)</f>
        <v>0</v>
      </c>
      <c r="L63">
        <f>((R63-I63/2)*K63-J63)/(R63+I63/2)</f>
        <v>0</v>
      </c>
      <c r="M63">
        <f>L63*(CF63+CG63)/1000.0</f>
        <v>0</v>
      </c>
      <c r="N63">
        <f>(BY63 - IF(AG63&gt;1, J63*BT63*100.0/(AI63*CM63), 0))*(CF63+CG63)/1000.0</f>
        <v>0</v>
      </c>
      <c r="O63">
        <f>2.0/((1/Q63-1/P63)+SIGN(Q63)*SQRT((1/Q63-1/P63)*(1/Q63-1/P63) + 4*BU63/((BU63+1)*(BU63+1))*(2*1/Q63*1/P63-1/P63*1/P63)))</f>
        <v>0</v>
      </c>
      <c r="P63">
        <f>IF(LEFT(BV63,1)&lt;&gt;"0",IF(LEFT(BV63,1)="1",3.0,BW63),$D$5+$E$5*(CM63*CF63/($K$5*1000))+$F$5*(CM63*CF63/($K$5*1000))*MAX(MIN(BT63,$J$5),$I$5)*MAX(MIN(BT63,$J$5),$I$5)+$G$5*MAX(MIN(BT63,$J$5),$I$5)*(CM63*CF63/($K$5*1000))+$H$5*(CM63*CF63/($K$5*1000))*(CM63*CF63/($K$5*1000)))</f>
        <v>0</v>
      </c>
      <c r="Q63">
        <f>I63*(1000-(1000*0.61365*exp(17.502*U63/(240.97+U63))/(CF63+CG63)+CA63)/2)/(1000*0.61365*exp(17.502*U63/(240.97+U63))/(CF63+CG63)-CA63)</f>
        <v>0</v>
      </c>
      <c r="R63">
        <f>1/((BU63+1)/(O63/1.6)+1/(P63/1.37)) + BU63/((BU63+1)/(O63/1.6) + BU63/(P63/1.37))</f>
        <v>0</v>
      </c>
      <c r="S63">
        <f>(BQ63*BS63)</f>
        <v>0</v>
      </c>
      <c r="T63">
        <f>(CH63+(S63+2*0.95*5.67E-8*(((CH63+$B$7)+273)^4-(CH63+273)^4)-44100*I63)/(1.84*29.3*P63+8*0.95*5.67E-8*(CH63+273)^3))</f>
        <v>0</v>
      </c>
      <c r="U63">
        <f>($C$7*CI63+$D$7*CJ63+$E$7*T63)</f>
        <v>0</v>
      </c>
      <c r="V63">
        <f>0.61365*exp(17.502*U63/(240.97+U63))</f>
        <v>0</v>
      </c>
      <c r="W63">
        <f>(X63/Y63*100)</f>
        <v>0</v>
      </c>
      <c r="X63">
        <f>CA63*(CF63+CG63)/1000</f>
        <v>0</v>
      </c>
      <c r="Y63">
        <f>0.61365*exp(17.502*CH63/(240.97+CH63))</f>
        <v>0</v>
      </c>
      <c r="Z63">
        <f>(V63-CA63*(CF63+CG63)/1000)</f>
        <v>0</v>
      </c>
      <c r="AA63">
        <f>(-I63*44100)</f>
        <v>0</v>
      </c>
      <c r="AB63">
        <f>2*29.3*P63*0.92*(CH63-U63)</f>
        <v>0</v>
      </c>
      <c r="AC63">
        <f>2*0.95*5.67E-8*(((CH63+$B$7)+273)^4-(U63+273)^4)</f>
        <v>0</v>
      </c>
      <c r="AD63">
        <f>S63+AC63+AA63+AB63</f>
        <v>0</v>
      </c>
      <c r="AE63">
        <v>0</v>
      </c>
      <c r="AF63">
        <v>0</v>
      </c>
      <c r="AG63">
        <f>IF(AE63*$H$13&gt;=AI63,1.0,(AI63/(AI63-AE63*$H$13)))</f>
        <v>0</v>
      </c>
      <c r="AH63">
        <f>(AG63-1)*100</f>
        <v>0</v>
      </c>
      <c r="AI63">
        <f>MAX(0,($B$13+$C$13*CM63)/(1+$D$13*CM63)*CF63/(CH63+273)*$E$13)</f>
        <v>0</v>
      </c>
      <c r="AJ63" t="s">
        <v>297</v>
      </c>
      <c r="AK63">
        <v>0</v>
      </c>
      <c r="AL63">
        <v>0</v>
      </c>
      <c r="AM63">
        <f>AL63-AK63</f>
        <v>0</v>
      </c>
      <c r="AN63">
        <f>AM63/AL63</f>
        <v>0</v>
      </c>
      <c r="AO63">
        <v>0</v>
      </c>
      <c r="AP63" t="s">
        <v>297</v>
      </c>
      <c r="AQ63">
        <v>0</v>
      </c>
      <c r="AR63">
        <v>0</v>
      </c>
      <c r="AS63">
        <f>1-AQ63/AR63</f>
        <v>0</v>
      </c>
      <c r="AT63">
        <v>0.5</v>
      </c>
      <c r="AU63">
        <f>BQ63</f>
        <v>0</v>
      </c>
      <c r="AV63">
        <f>J63</f>
        <v>0</v>
      </c>
      <c r="AW63">
        <f>AS63*AT63*AU63</f>
        <v>0</v>
      </c>
      <c r="AX63">
        <f>BC63/AR63</f>
        <v>0</v>
      </c>
      <c r="AY63">
        <f>(AV63-AO63)/AU63</f>
        <v>0</v>
      </c>
      <c r="AZ63">
        <f>(AL63-AR63)/AR63</f>
        <v>0</v>
      </c>
      <c r="BA63" t="s">
        <v>297</v>
      </c>
      <c r="BB63">
        <v>0</v>
      </c>
      <c r="BC63">
        <f>AR63-BB63</f>
        <v>0</v>
      </c>
      <c r="BD63">
        <f>(AR63-AQ63)/(AR63-BB63)</f>
        <v>0</v>
      </c>
      <c r="BE63">
        <f>(AL63-AR63)/(AL63-BB63)</f>
        <v>0</v>
      </c>
      <c r="BF63">
        <f>(AR63-AQ63)/(AR63-AK63)</f>
        <v>0</v>
      </c>
      <c r="BG63">
        <f>(AL63-AR63)/(AL63-AK63)</f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f>$B$11*CN63+$C$11*CO63+$F$11*CP63*(1-CS63)</f>
        <v>0</v>
      </c>
      <c r="BQ63">
        <f>BP63*BR63</f>
        <v>0</v>
      </c>
      <c r="BR63">
        <f>($B$11*$D$9+$C$11*$D$9+$F$11*((DC63+CU63)/MAX(DC63+CU63+DD63, 0.1)*$I$9+DD63/MAX(DC63+CU63+DD63, 0.1)*$J$9))/($B$11+$C$11+$F$11)</f>
        <v>0</v>
      </c>
      <c r="BS63">
        <f>($B$11*$K$9+$C$11*$K$9+$F$11*((DC63+CU63)/MAX(DC63+CU63+DD63, 0.1)*$P$9+DD63/MAX(DC63+CU63+DD63, 0.1)*$Q$9))/($B$11+$C$11+$F$11)</f>
        <v>0</v>
      </c>
      <c r="BT63">
        <v>6</v>
      </c>
      <c r="BU63">
        <v>0.5</v>
      </c>
      <c r="BV63" t="s">
        <v>298</v>
      </c>
      <c r="BW63">
        <v>2</v>
      </c>
      <c r="BX63">
        <v>1620333430.85</v>
      </c>
      <c r="BY63">
        <v>398.603266666667</v>
      </c>
      <c r="BZ63">
        <v>420.0419</v>
      </c>
      <c r="CA63">
        <v>17.7523266666667</v>
      </c>
      <c r="CB63">
        <v>12.6598466666667</v>
      </c>
      <c r="CC63">
        <v>396.072266666667</v>
      </c>
      <c r="CD63">
        <v>17.7513266666667</v>
      </c>
      <c r="CE63">
        <v>599.9705</v>
      </c>
      <c r="CF63">
        <v>100.142166666667</v>
      </c>
      <c r="CG63">
        <v>0.0956987733333333</v>
      </c>
      <c r="CH63">
        <v>26.46938</v>
      </c>
      <c r="CI63">
        <v>25.3954433333333</v>
      </c>
      <c r="CJ63">
        <v>999.9</v>
      </c>
      <c r="CK63">
        <v>0</v>
      </c>
      <c r="CL63">
        <v>0</v>
      </c>
      <c r="CM63">
        <v>10001.1256666667</v>
      </c>
      <c r="CN63">
        <v>0</v>
      </c>
      <c r="CO63">
        <v>0.221023</v>
      </c>
      <c r="CP63">
        <v>882.988233333333</v>
      </c>
      <c r="CQ63">
        <v>0.954996233333333</v>
      </c>
      <c r="CR63">
        <v>0.0450040433333333</v>
      </c>
      <c r="CS63">
        <v>0</v>
      </c>
      <c r="CT63">
        <v>1232.796</v>
      </c>
      <c r="CU63">
        <v>4.99999</v>
      </c>
      <c r="CV63">
        <v>10937.0666666667</v>
      </c>
      <c r="CW63">
        <v>7633.03733333334</v>
      </c>
      <c r="CX63">
        <v>40.1082</v>
      </c>
      <c r="CY63">
        <v>42.937</v>
      </c>
      <c r="CZ63">
        <v>41.687</v>
      </c>
      <c r="DA63">
        <v>42.3414</v>
      </c>
      <c r="DB63">
        <v>42.687</v>
      </c>
      <c r="DC63">
        <v>838.475</v>
      </c>
      <c r="DD63">
        <v>39.5103333333333</v>
      </c>
      <c r="DE63">
        <v>0</v>
      </c>
      <c r="DF63">
        <v>1620333439.9</v>
      </c>
      <c r="DG63">
        <v>0</v>
      </c>
      <c r="DH63">
        <v>1232.82730769231</v>
      </c>
      <c r="DI63">
        <v>-0.172649587238813</v>
      </c>
      <c r="DJ63">
        <v>-0.868376098609109</v>
      </c>
      <c r="DK63">
        <v>10937.3307692308</v>
      </c>
      <c r="DL63">
        <v>15</v>
      </c>
      <c r="DM63">
        <v>1620333473.6</v>
      </c>
      <c r="DN63" t="s">
        <v>440</v>
      </c>
      <c r="DO63">
        <v>1620333471.6</v>
      </c>
      <c r="DP63">
        <v>1620333473.6</v>
      </c>
      <c r="DQ63">
        <v>58</v>
      </c>
      <c r="DR63">
        <v>-0.042</v>
      </c>
      <c r="DS63">
        <v>0.003</v>
      </c>
      <c r="DT63">
        <v>2.531</v>
      </c>
      <c r="DU63">
        <v>0.001</v>
      </c>
      <c r="DV63">
        <v>420</v>
      </c>
      <c r="DW63">
        <v>13</v>
      </c>
      <c r="DX63">
        <v>0.07</v>
      </c>
      <c r="DY63">
        <v>0.02</v>
      </c>
      <c r="DZ63">
        <v>-21.4785775</v>
      </c>
      <c r="EA63">
        <v>1.14317110694187</v>
      </c>
      <c r="EB63">
        <v>0.163570826383405</v>
      </c>
      <c r="EC63">
        <v>0</v>
      </c>
      <c r="ED63">
        <v>1232.84088235294</v>
      </c>
      <c r="EE63">
        <v>-0.291488669087082</v>
      </c>
      <c r="EF63">
        <v>0.210913526287279</v>
      </c>
      <c r="EG63">
        <v>1</v>
      </c>
      <c r="EH63">
        <v>4.993309</v>
      </c>
      <c r="EI63">
        <v>1.55972780487804</v>
      </c>
      <c r="EJ63">
        <v>0.200588445913517</v>
      </c>
      <c r="EK63">
        <v>0</v>
      </c>
      <c r="EL63">
        <v>1</v>
      </c>
      <c r="EM63">
        <v>3</v>
      </c>
      <c r="EN63" t="s">
        <v>335</v>
      </c>
      <c r="EO63">
        <v>100</v>
      </c>
      <c r="EP63">
        <v>100</v>
      </c>
      <c r="EQ63">
        <v>2.531</v>
      </c>
      <c r="ER63">
        <v>0.001</v>
      </c>
      <c r="ES63">
        <v>2.57279999999997</v>
      </c>
      <c r="ET63">
        <v>0</v>
      </c>
      <c r="EU63">
        <v>0</v>
      </c>
      <c r="EV63">
        <v>0</v>
      </c>
      <c r="EW63">
        <v>-0.00182857142857529</v>
      </c>
      <c r="EX63">
        <v>0</v>
      </c>
      <c r="EY63">
        <v>0</v>
      </c>
      <c r="EZ63">
        <v>0</v>
      </c>
      <c r="FA63">
        <v>-1</v>
      </c>
      <c r="FB63">
        <v>-1</v>
      </c>
      <c r="FC63">
        <v>-1</v>
      </c>
      <c r="FD63">
        <v>-1</v>
      </c>
      <c r="FE63">
        <v>0.7</v>
      </c>
      <c r="FF63">
        <v>0.5</v>
      </c>
      <c r="FG63">
        <v>2</v>
      </c>
      <c r="FH63">
        <v>633.741</v>
      </c>
      <c r="FI63">
        <v>368.763</v>
      </c>
      <c r="FJ63">
        <v>24.9999</v>
      </c>
      <c r="FK63">
        <v>25.8447</v>
      </c>
      <c r="FL63">
        <v>30.0002</v>
      </c>
      <c r="FM63">
        <v>25.812</v>
      </c>
      <c r="FN63">
        <v>25.8289</v>
      </c>
      <c r="FO63">
        <v>20.7133</v>
      </c>
      <c r="FP63">
        <v>27.4717</v>
      </c>
      <c r="FQ63">
        <v>33.1896</v>
      </c>
      <c r="FR63">
        <v>25</v>
      </c>
      <c r="FS63">
        <v>420</v>
      </c>
      <c r="FT63">
        <v>12.4942</v>
      </c>
      <c r="FU63">
        <v>101.418</v>
      </c>
      <c r="FV63">
        <v>102.235</v>
      </c>
    </row>
    <row r="64" spans="1:178">
      <c r="A64">
        <v>48</v>
      </c>
      <c r="B64">
        <v>1620333498.6</v>
      </c>
      <c r="C64">
        <v>2820.5</v>
      </c>
      <c r="D64" t="s">
        <v>441</v>
      </c>
      <c r="E64" t="s">
        <v>442</v>
      </c>
      <c r="H64">
        <v>1620333490.6</v>
      </c>
      <c r="I64">
        <f>CE64*AG64*(CA64-CB64)/(100*BT64*(1000-AG64*CA64))</f>
        <v>0</v>
      </c>
      <c r="J64">
        <f>CE64*AG64*(BZ64-BY64*(1000-AG64*CB64)/(1000-AG64*CA64))/(100*BT64)</f>
        <v>0</v>
      </c>
      <c r="K64">
        <f>BY64 - IF(AG64&gt;1, J64*BT64*100.0/(AI64*CM64), 0)</f>
        <v>0</v>
      </c>
      <c r="L64">
        <f>((R64-I64/2)*K64-J64)/(R64+I64/2)</f>
        <v>0</v>
      </c>
      <c r="M64">
        <f>L64*(CF64+CG64)/1000.0</f>
        <v>0</v>
      </c>
      <c r="N64">
        <f>(BY64 - IF(AG64&gt;1, J64*BT64*100.0/(AI64*CM64), 0))*(CF64+CG64)/1000.0</f>
        <v>0</v>
      </c>
      <c r="O64">
        <f>2.0/((1/Q64-1/P64)+SIGN(Q64)*SQRT((1/Q64-1/P64)*(1/Q64-1/P64) + 4*BU64/((BU64+1)*(BU64+1))*(2*1/Q64*1/P64-1/P64*1/P64)))</f>
        <v>0</v>
      </c>
      <c r="P64">
        <f>IF(LEFT(BV64,1)&lt;&gt;"0",IF(LEFT(BV64,1)="1",3.0,BW64),$D$5+$E$5*(CM64*CF64/($K$5*1000))+$F$5*(CM64*CF64/($K$5*1000))*MAX(MIN(BT64,$J$5),$I$5)*MAX(MIN(BT64,$J$5),$I$5)+$G$5*MAX(MIN(BT64,$J$5),$I$5)*(CM64*CF64/($K$5*1000))+$H$5*(CM64*CF64/($K$5*1000))*(CM64*CF64/($K$5*1000)))</f>
        <v>0</v>
      </c>
      <c r="Q64">
        <f>I64*(1000-(1000*0.61365*exp(17.502*U64/(240.97+U64))/(CF64+CG64)+CA64)/2)/(1000*0.61365*exp(17.502*U64/(240.97+U64))/(CF64+CG64)-CA64)</f>
        <v>0</v>
      </c>
      <c r="R64">
        <f>1/((BU64+1)/(O64/1.6)+1/(P64/1.37)) + BU64/((BU64+1)/(O64/1.6) + BU64/(P64/1.37))</f>
        <v>0</v>
      </c>
      <c r="S64">
        <f>(BQ64*BS64)</f>
        <v>0</v>
      </c>
      <c r="T64">
        <f>(CH64+(S64+2*0.95*5.67E-8*(((CH64+$B$7)+273)^4-(CH64+273)^4)-44100*I64)/(1.84*29.3*P64+8*0.95*5.67E-8*(CH64+273)^3))</f>
        <v>0</v>
      </c>
      <c r="U64">
        <f>($C$7*CI64+$D$7*CJ64+$E$7*T64)</f>
        <v>0</v>
      </c>
      <c r="V64">
        <f>0.61365*exp(17.502*U64/(240.97+U64))</f>
        <v>0</v>
      </c>
      <c r="W64">
        <f>(X64/Y64*100)</f>
        <v>0</v>
      </c>
      <c r="X64">
        <f>CA64*(CF64+CG64)/1000</f>
        <v>0</v>
      </c>
      <c r="Y64">
        <f>0.61365*exp(17.502*CH64/(240.97+CH64))</f>
        <v>0</v>
      </c>
      <c r="Z64">
        <f>(V64-CA64*(CF64+CG64)/1000)</f>
        <v>0</v>
      </c>
      <c r="AA64">
        <f>(-I64*44100)</f>
        <v>0</v>
      </c>
      <c r="AB64">
        <f>2*29.3*P64*0.92*(CH64-U64)</f>
        <v>0</v>
      </c>
      <c r="AC64">
        <f>2*0.95*5.67E-8*(((CH64+$B$7)+273)^4-(U64+273)^4)</f>
        <v>0</v>
      </c>
      <c r="AD64">
        <f>S64+AC64+AA64+AB64</f>
        <v>0</v>
      </c>
      <c r="AE64">
        <v>0</v>
      </c>
      <c r="AF64">
        <v>0</v>
      </c>
      <c r="AG64">
        <f>IF(AE64*$H$13&gt;=AI64,1.0,(AI64/(AI64-AE64*$H$13)))</f>
        <v>0</v>
      </c>
      <c r="AH64">
        <f>(AG64-1)*100</f>
        <v>0</v>
      </c>
      <c r="AI64">
        <f>MAX(0,($B$13+$C$13*CM64)/(1+$D$13*CM64)*CF64/(CH64+273)*$E$13)</f>
        <v>0</v>
      </c>
      <c r="AJ64" t="s">
        <v>297</v>
      </c>
      <c r="AK64">
        <v>0</v>
      </c>
      <c r="AL64">
        <v>0</v>
      </c>
      <c r="AM64">
        <f>AL64-AK64</f>
        <v>0</v>
      </c>
      <c r="AN64">
        <f>AM64/AL64</f>
        <v>0</v>
      </c>
      <c r="AO64">
        <v>0</v>
      </c>
      <c r="AP64" t="s">
        <v>297</v>
      </c>
      <c r="AQ64">
        <v>0</v>
      </c>
      <c r="AR64">
        <v>0</v>
      </c>
      <c r="AS64">
        <f>1-AQ64/AR64</f>
        <v>0</v>
      </c>
      <c r="AT64">
        <v>0.5</v>
      </c>
      <c r="AU64">
        <f>BQ64</f>
        <v>0</v>
      </c>
      <c r="AV64">
        <f>J64</f>
        <v>0</v>
      </c>
      <c r="AW64">
        <f>AS64*AT64*AU64</f>
        <v>0</v>
      </c>
      <c r="AX64">
        <f>BC64/AR64</f>
        <v>0</v>
      </c>
      <c r="AY64">
        <f>(AV64-AO64)/AU64</f>
        <v>0</v>
      </c>
      <c r="AZ64">
        <f>(AL64-AR64)/AR64</f>
        <v>0</v>
      </c>
      <c r="BA64" t="s">
        <v>297</v>
      </c>
      <c r="BB64">
        <v>0</v>
      </c>
      <c r="BC64">
        <f>AR64-BB64</f>
        <v>0</v>
      </c>
      <c r="BD64">
        <f>(AR64-AQ64)/(AR64-BB64)</f>
        <v>0</v>
      </c>
      <c r="BE64">
        <f>(AL64-AR64)/(AL64-BB64)</f>
        <v>0</v>
      </c>
      <c r="BF64">
        <f>(AR64-AQ64)/(AR64-AK64)</f>
        <v>0</v>
      </c>
      <c r="BG64">
        <f>(AL64-AR64)/(AL64-AK64)</f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f>$B$11*CN64+$C$11*CO64+$F$11*CP64*(1-CS64)</f>
        <v>0</v>
      </c>
      <c r="BQ64">
        <f>BP64*BR64</f>
        <v>0</v>
      </c>
      <c r="BR64">
        <f>($B$11*$D$9+$C$11*$D$9+$F$11*((DC64+CU64)/MAX(DC64+CU64+DD64, 0.1)*$I$9+DD64/MAX(DC64+CU64+DD64, 0.1)*$J$9))/($B$11+$C$11+$F$11)</f>
        <v>0</v>
      </c>
      <c r="BS64">
        <f>($B$11*$K$9+$C$11*$K$9+$F$11*((DC64+CU64)/MAX(DC64+CU64+DD64, 0.1)*$P$9+DD64/MAX(DC64+CU64+DD64, 0.1)*$Q$9))/($B$11+$C$11+$F$11)</f>
        <v>0</v>
      </c>
      <c r="BT64">
        <v>6</v>
      </c>
      <c r="BU64">
        <v>0.5</v>
      </c>
      <c r="BV64" t="s">
        <v>298</v>
      </c>
      <c r="BW64">
        <v>2</v>
      </c>
      <c r="BX64">
        <v>1620333490.6</v>
      </c>
      <c r="BY64">
        <v>398.665870967742</v>
      </c>
      <c r="BZ64">
        <v>420.118677419355</v>
      </c>
      <c r="CA64">
        <v>17.8370612903226</v>
      </c>
      <c r="CB64">
        <v>12.8192838709677</v>
      </c>
      <c r="CC64">
        <v>396.075870967742</v>
      </c>
      <c r="CD64">
        <v>17.8380612903226</v>
      </c>
      <c r="CE64">
        <v>599.971548387097</v>
      </c>
      <c r="CF64">
        <v>100.141548387097</v>
      </c>
      <c r="CG64">
        <v>0.0953155032258065</v>
      </c>
      <c r="CH64">
        <v>26.4780161290323</v>
      </c>
      <c r="CI64">
        <v>25.4131870967742</v>
      </c>
      <c r="CJ64">
        <v>999.9</v>
      </c>
      <c r="CK64">
        <v>0</v>
      </c>
      <c r="CL64">
        <v>0</v>
      </c>
      <c r="CM64">
        <v>10002.7641935484</v>
      </c>
      <c r="CN64">
        <v>0</v>
      </c>
      <c r="CO64">
        <v>0.221023</v>
      </c>
      <c r="CP64">
        <v>883.004193548387</v>
      </c>
      <c r="CQ64">
        <v>0.954993612903226</v>
      </c>
      <c r="CR64">
        <v>0.0450067064516129</v>
      </c>
      <c r="CS64">
        <v>0</v>
      </c>
      <c r="CT64">
        <v>1232.13870967742</v>
      </c>
      <c r="CU64">
        <v>4.99999</v>
      </c>
      <c r="CV64">
        <v>10930.3709677419</v>
      </c>
      <c r="CW64">
        <v>7633.16709677419</v>
      </c>
      <c r="CX64">
        <v>40.066064516129</v>
      </c>
      <c r="CY64">
        <v>42.921</v>
      </c>
      <c r="CZ64">
        <v>41.643</v>
      </c>
      <c r="DA64">
        <v>42.312</v>
      </c>
      <c r="DB64">
        <v>42.683</v>
      </c>
      <c r="DC64">
        <v>838.489032258064</v>
      </c>
      <c r="DD64">
        <v>39.5138709677419</v>
      </c>
      <c r="DE64">
        <v>0</v>
      </c>
      <c r="DF64">
        <v>1620333499.9</v>
      </c>
      <c r="DG64">
        <v>0</v>
      </c>
      <c r="DH64">
        <v>1232.10615384615</v>
      </c>
      <c r="DI64">
        <v>-0.9846153840303</v>
      </c>
      <c r="DJ64">
        <v>-3.94529911072352</v>
      </c>
      <c r="DK64">
        <v>10930.1692307692</v>
      </c>
      <c r="DL64">
        <v>15</v>
      </c>
      <c r="DM64">
        <v>1620333530.6</v>
      </c>
      <c r="DN64" t="s">
        <v>443</v>
      </c>
      <c r="DO64">
        <v>1620333519.6</v>
      </c>
      <c r="DP64">
        <v>1620333530.6</v>
      </c>
      <c r="DQ64">
        <v>59</v>
      </c>
      <c r="DR64">
        <v>0.059</v>
      </c>
      <c r="DS64">
        <v>-0.002</v>
      </c>
      <c r="DT64">
        <v>2.59</v>
      </c>
      <c r="DU64">
        <v>-0.001</v>
      </c>
      <c r="DV64">
        <v>420</v>
      </c>
      <c r="DW64">
        <v>12</v>
      </c>
      <c r="DX64">
        <v>0.09</v>
      </c>
      <c r="DY64">
        <v>0.02</v>
      </c>
      <c r="DZ64">
        <v>-21.3048325</v>
      </c>
      <c r="EA64">
        <v>-2.65361763602249</v>
      </c>
      <c r="EB64">
        <v>0.8275890835395</v>
      </c>
      <c r="EC64">
        <v>0</v>
      </c>
      <c r="ED64">
        <v>1232.19941176471</v>
      </c>
      <c r="EE64">
        <v>-1.47557781394576</v>
      </c>
      <c r="EF64">
        <v>0.225622552800421</v>
      </c>
      <c r="EG64">
        <v>1</v>
      </c>
      <c r="EH64">
        <v>4.8270055</v>
      </c>
      <c r="EI64">
        <v>3.45894303939963</v>
      </c>
      <c r="EJ64">
        <v>0.392839996754086</v>
      </c>
      <c r="EK64">
        <v>0</v>
      </c>
      <c r="EL64">
        <v>1</v>
      </c>
      <c r="EM64">
        <v>3</v>
      </c>
      <c r="EN64" t="s">
        <v>335</v>
      </c>
      <c r="EO64">
        <v>100</v>
      </c>
      <c r="EP64">
        <v>100</v>
      </c>
      <c r="EQ64">
        <v>2.59</v>
      </c>
      <c r="ER64">
        <v>-0.001</v>
      </c>
      <c r="ES64">
        <v>2.53095000000008</v>
      </c>
      <c r="ET64">
        <v>0</v>
      </c>
      <c r="EU64">
        <v>0</v>
      </c>
      <c r="EV64">
        <v>0</v>
      </c>
      <c r="EW64">
        <v>0.00086500000000278</v>
      </c>
      <c r="EX64">
        <v>0</v>
      </c>
      <c r="EY64">
        <v>0</v>
      </c>
      <c r="EZ64">
        <v>0</v>
      </c>
      <c r="FA64">
        <v>-1</v>
      </c>
      <c r="FB64">
        <v>-1</v>
      </c>
      <c r="FC64">
        <v>-1</v>
      </c>
      <c r="FD64">
        <v>-1</v>
      </c>
      <c r="FE64">
        <v>0.5</v>
      </c>
      <c r="FF64">
        <v>0.4</v>
      </c>
      <c r="FG64">
        <v>2</v>
      </c>
      <c r="FH64">
        <v>633.464</v>
      </c>
      <c r="FI64">
        <v>368.777</v>
      </c>
      <c r="FJ64">
        <v>25</v>
      </c>
      <c r="FK64">
        <v>25.8447</v>
      </c>
      <c r="FL64">
        <v>30</v>
      </c>
      <c r="FM64">
        <v>25.8141</v>
      </c>
      <c r="FN64">
        <v>25.8289</v>
      </c>
      <c r="FO64">
        <v>20.7142</v>
      </c>
      <c r="FP64">
        <v>27.3762</v>
      </c>
      <c r="FQ64">
        <v>32.9463</v>
      </c>
      <c r="FR64">
        <v>25</v>
      </c>
      <c r="FS64">
        <v>420</v>
      </c>
      <c r="FT64">
        <v>12.4944</v>
      </c>
      <c r="FU64">
        <v>101.417</v>
      </c>
      <c r="FV64">
        <v>102.231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2021-05-06T15:39:10Z</dcterms:created>
  <dcterms:modified xsi:type="dcterms:W3CDTF">2021-05-06T15:39:10Z</dcterms:modified>
</cp:coreProperties>
</file>