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<sst xmlns="http://schemas.openxmlformats.org/spreadsheetml/2006/main" count="627" uniqueCount="310">
  <si>
    <t>File opened</t>
  </si>
  <si>
    <t>2021-05-06 12:38:43</t>
  </si>
  <si>
    <t>Console s/n</t>
  </si>
  <si>
    <t>68C-831503</t>
  </si>
  <si>
    <t>Console ver</t>
  </si>
  <si>
    <t>Bluestem v.1.4.02</t>
  </si>
  <si>
    <t>Scripts ver</t>
  </si>
  <si>
    <t>2020.02  1.4.02, Jan 2020</t>
  </si>
  <si>
    <t>Head s/n</t>
  </si>
  <si>
    <t>68H-581503</t>
  </si>
  <si>
    <t>Head ver</t>
  </si>
  <si>
    <t>1.4.0</t>
  </si>
  <si>
    <t>Head cal</t>
  </si>
  <si>
    <t>{"tazero": "-0.00228119", "ssa_ref": "35974.6", "co2aspan2": "-0.0257965", "co2bspan2b": "0.32636", "h2obspan1": "1.00029", "co2bspan2": "-0.0261668", "h2obspanconc2": "0", "co2aspan2a": "0.329491", "tbzero": "0.0863571", "h2oaspanconc1": "12.21", "co2aspanconc1": "2500", "h2oaspan2": "0", "h2oaspan2b": "0.069198", "h2oazero": "1.00241", "h2obspanconc1": "12.21", "h2oaspan2a": "0.0689952", "h2oaspanconc2": "0", "co2azero": "0.990305", "co2aspanconc2": "296.7", "co2aspan1": "1.00108", "co2bspanconc2": "296.7", "chamberpressurezero": "2.55175", "h2obzero": "0.996793", "flowbzero": "0.31521", "co2bspan1": "1.00105", "flowazero": "0.306", "h2obspan2": "0", "co2bspanconc1": "2500", "co2bzero": "0.957759", "h2obspan2b": "0.0691233", "oxygen": "21", "h2obspan2a": "0.0691036", "flowmeterzero": "1.0032", "co2bspan2a": "0.328844", "h2oaspan1": "1.00294", "co2aspan2b": "0.327046",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</si>
  <si>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</si>
  <si>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</si>
  <si>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</si>
  <si>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</si>
  <si>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</si>
  <si>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</si>
  <si>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</si>
  <si>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</si>
  <si>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</si>
  <si>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12:38:43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</si>
  <si>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</si>
  <si>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</si>
  <si>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</si>
  <si>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</si>
  <si>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</si>
  <si>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</si>
  <si>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</si>
  <si>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</si>
  <si>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</si>
  <si>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</si>
  <si>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</si>
  <si>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</si>
  <si>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</si>
  <si>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</si>
  <si>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</si>
  <si>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</si>
  <si>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</si>
  <si>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</si>
  <si>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</si>
  <si>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</si>
  <si>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</si>
  <si>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</si>
  <si>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</si>
  <si>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</si>
  <si>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</si>
  <si>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</si>
  <si>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</si>
  <si>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</si>
  <si>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</si>
  <si>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</si>
  <si>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</si>
  <si>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</si>
  <si>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</si>
  <si>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</si>
  <si>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</si>
  <si>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</si>
  <si>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</si>
  <si>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</si>
  <si>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</si>
  <si>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</si>
  <si>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</si>
  <si>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</si>
  <si>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</si>
  <si>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</si>
  <si>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</si>
  <si>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</si>
  <si>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</si>
  <si>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</si>
  <si>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</si>
  <si>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</si>
  <si>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</si>
  <si>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</si>
  <si>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</si>
  <si>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</si>
  <si>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3.649 82.4727 381.694 626.613 863.74 1052.46 1252.62 1346.48</t>
  </si>
  <si>
    <t>Fs_true</t>
  </si>
  <si>
    <t>-0.759559 101.202 402.096 601.275 801.768 1000.51 1203.45 1400.65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</si>
  <si>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</si>
  <si>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</si>
  <si>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</si>
  <si>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</si>
  <si>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</si>
  <si>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</si>
  <si>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</si>
  <si>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</si>
  <si>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</si>
  <si>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</si>
  <si>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</si>
  <si>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</si>
  <si>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</si>
  <si>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</si>
  <si>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</si>
  <si>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</si>
  <si>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</si>
  <si>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</si>
  <si>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</si>
  <si>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</si>
  <si>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</si>
  <si>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</si>
  <si>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</si>
  <si>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</si>
  <si>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</si>
  <si>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</si>
  <si>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</si>
  <si>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</si>
  <si>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</si>
  <si>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</si>
  <si>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</si>
  <si>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</si>
  <si>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</si>
  <si>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</si>
  <si>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</si>
  <si>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</si>
  <si>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</si>
  <si>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</si>
  <si>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</si>
  <si>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</si>
  <si>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</si>
  <si>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</si>
  <si>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</si>
  <si>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</si>
  <si>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</si>
  <si>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</si>
  <si>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</si>
  <si>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</si>
  <si>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</si>
  <si>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</si>
  <si>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</si>
  <si>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</si>
  <si>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</si>
  <si>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</si>
  <si>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</si>
  <si>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</si>
  <si>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</si>
  <si>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</si>
  <si>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</si>
  <si>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</si>
  <si>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</si>
  <si>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</si>
  <si>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</si>
  <si>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</si>
  <si>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</si>
  <si>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</si>
  <si>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</si>
  <si>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</si>
  <si>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</si>
  <si>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</si>
  <si>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</si>
  <si>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</si>
  <si>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</si>
  <si>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</si>
  <si>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</si>
  <si>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</si>
  <si>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</si>
  <si>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</si>
  <si>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</si>
  <si>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</si>
  <si>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</si>
  <si>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</si>
  <si>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</si>
  <si>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</si>
  <si>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</si>
  <si>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</si>
  <si>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</si>
  <si>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</si>
  <si>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</si>
  <si>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</si>
  <si>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</si>
  <si>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</si>
  <si>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</si>
  <si>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</si>
  <si>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</si>
  <si>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</si>
  <si>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</si>
  <si>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</si>
  <si>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</si>
  <si>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</si>
  <si>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</si>
  <si>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</si>
  <si>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</si>
  <si>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</si>
  <si>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</si>
  <si>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</si>
  <si>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</si>
  <si>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</si>
  <si>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</si>
  <si>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</si>
  <si>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</si>
  <si>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</si>
  <si>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</si>
  <si>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</si>
  <si>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</si>
  <si>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</si>
  <si>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</si>
  <si>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</si>
  <si>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</si>
  <si>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</si>
  <si>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</si>
  <si>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</si>
  <si>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</si>
  <si>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</si>
  <si>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</si>
  <si>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</si>
  <si>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</si>
  <si>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</si>
  <si>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</si>
  <si>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</si>
  <si>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</si>
  <si>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</si>
  <si>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</si>
  <si>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</si>
  <si>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</si>
  <si>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</si>
  <si>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</si>
  <si>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</si>
  <si>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</si>
  <si>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</si>
  <si>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</si>
  <si>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</si>
  <si>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</si>
  <si>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</si>
  <si>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</si>
  <si>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</si>
  <si>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</si>
  <si>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</si>
  <si>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</si>
  <si>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</si>
  <si>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</si>
  <si>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</si>
  <si>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</si>
  <si>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</si>
  <si>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</si>
  <si>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</si>
  <si>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</si>
  <si>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</si>
  <si>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</si>
  <si>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</si>
  <si>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</si>
  <si>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</si>
  <si>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</si>
  <si>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</si>
  <si>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</si>
  <si>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</si>
  <si>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</si>
  <si>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</si>
  <si>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</si>
  <si>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</si>
  <si>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</si>
  <si>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</si>
  <si>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</si>
  <si>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</si>
  <si>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</si>
  <si>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</si>
  <si>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</si>
  <si>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</si>
  <si>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</si>
  <si>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</si>
  <si>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</si>
  <si>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</si>
  <si>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</si>
  <si>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</si>
  <si>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</si>
  <si>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</si>
  <si>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</si>
  <si>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</si>
  <si>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</si>
  <si>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</si>
  <si>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</si>
  <si>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</si>
  <si>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</si>
  <si>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</si>
  <si>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</si>
  <si>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</si>
  <si>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</si>
  <si>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</si>
  <si>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</si>
  <si>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</si>
  <si>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</si>
  <si>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</si>
  <si>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</si>
  <si>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</si>
  <si>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</si>
  <si>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</si>
  <si>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</si>
  <si>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</si>
  <si>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</si>
  <si>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</si>
  <si>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</si>
  <si>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</si>
  <si>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</si>
  <si>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</si>
  <si>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20210506 12:41:57</t>
  </si>
  <si>
    <t>12:41:57</t>
  </si>
  <si>
    <t>-</t>
  </si>
  <si>
    <t>0: Broadleaf</t>
  </si>
  <si>
    <t>12:42:17</t>
  </si>
  <si>
    <t>3/3</t>
  </si>
  <si>
    <t>20210506 12:45:07</t>
  </si>
  <si>
    <t>12:45:07</t>
  </si>
  <si>
    <t>12:45:32</t>
  </si>
  <si>
    <t>20210506 12:50:58</t>
  </si>
  <si>
    <t>12:50:58</t>
  </si>
  <si>
    <t>12:51:39</t>
  </si>
  <si>
    <t>20210506 13:22:03</t>
  </si>
  <si>
    <t>13:22:03</t>
  </si>
  <si>
    <t>13:22:44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</si>
</sst>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V20"/>
  <sheetViews>
    <sheetView tabSelected="1" workbookViewId="0"/>
  </sheetViews>
  <sheetFormatPr defaultRowHeight="15"/>
  <sheetData>
    <row r="2" spans="1:178">
      <c r="A2" t="s">
        <v>25</v>
      </c>
      <c r="B2" t="s">
        <v>26</v>
      </c>
      <c r="C2" t="s">
        <v>28</v>
      </c>
    </row>
    <row r="3" spans="1:178">
      <c r="B3" t="s">
        <v>27</v>
      </c>
      <c r="C3" t="s">
        <v>29</v>
      </c>
    </row>
    <row r="4" spans="1:178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8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8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8">
      <c r="B7">
        <v>0</v>
      </c>
      <c r="C7">
        <v>1</v>
      </c>
      <c r="D7">
        <v>0</v>
      </c>
      <c r="E7">
        <v>0</v>
      </c>
    </row>
    <row r="8" spans="1:178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8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8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8">
      <c r="B11">
        <v>0</v>
      </c>
      <c r="C11">
        <v>0</v>
      </c>
      <c r="D11">
        <v>0</v>
      </c>
      <c r="E11">
        <v>0</v>
      </c>
      <c r="F11">
        <v>1</v>
      </c>
    </row>
    <row r="12" spans="1:178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8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8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</row>
    <row r="15" spans="1:178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85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167</v>
      </c>
      <c r="BU15" t="s">
        <v>168</v>
      </c>
      <c r="BV15" t="s">
        <v>169</v>
      </c>
      <c r="BW15" t="s">
        <v>170</v>
      </c>
      <c r="BX15" t="s">
        <v>104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98</v>
      </c>
      <c r="DN15" t="s">
        <v>101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  <c r="FS15" t="s">
        <v>267</v>
      </c>
      <c r="FT15" t="s">
        <v>268</v>
      </c>
      <c r="FU15" t="s">
        <v>269</v>
      </c>
      <c r="FV15" t="s">
        <v>270</v>
      </c>
    </row>
    <row r="16" spans="1:178">
      <c r="B16" t="s">
        <v>271</v>
      </c>
      <c r="C16" t="s">
        <v>271</v>
      </c>
      <c r="H16" t="s">
        <v>271</v>
      </c>
      <c r="I16" t="s">
        <v>272</v>
      </c>
      <c r="J16" t="s">
        <v>273</v>
      </c>
      <c r="K16" t="s">
        <v>274</v>
      </c>
      <c r="L16" t="s">
        <v>274</v>
      </c>
      <c r="M16" t="s">
        <v>178</v>
      </c>
      <c r="N16" t="s">
        <v>178</v>
      </c>
      <c r="O16" t="s">
        <v>272</v>
      </c>
      <c r="P16" t="s">
        <v>272</v>
      </c>
      <c r="Q16" t="s">
        <v>272</v>
      </c>
      <c r="R16" t="s">
        <v>272</v>
      </c>
      <c r="S16" t="s">
        <v>275</v>
      </c>
      <c r="T16" t="s">
        <v>276</v>
      </c>
      <c r="U16" t="s">
        <v>276</v>
      </c>
      <c r="V16" t="s">
        <v>277</v>
      </c>
      <c r="W16" t="s">
        <v>278</v>
      </c>
      <c r="X16" t="s">
        <v>277</v>
      </c>
      <c r="Y16" t="s">
        <v>277</v>
      </c>
      <c r="Z16" t="s">
        <v>277</v>
      </c>
      <c r="AA16" t="s">
        <v>275</v>
      </c>
      <c r="AB16" t="s">
        <v>275</v>
      </c>
      <c r="AC16" t="s">
        <v>275</v>
      </c>
      <c r="AD16" t="s">
        <v>275</v>
      </c>
      <c r="AE16" t="s">
        <v>279</v>
      </c>
      <c r="AF16" t="s">
        <v>278</v>
      </c>
      <c r="AH16" t="s">
        <v>278</v>
      </c>
      <c r="AI16" t="s">
        <v>279</v>
      </c>
      <c r="AO16" t="s">
        <v>273</v>
      </c>
      <c r="AU16" t="s">
        <v>273</v>
      </c>
      <c r="AV16" t="s">
        <v>273</v>
      </c>
      <c r="AW16" t="s">
        <v>273</v>
      </c>
      <c r="AY16" t="s">
        <v>280</v>
      </c>
      <c r="BI16" t="s">
        <v>281</v>
      </c>
      <c r="BJ16" t="s">
        <v>281</v>
      </c>
      <c r="BK16" t="s">
        <v>281</v>
      </c>
      <c r="BL16" t="s">
        <v>273</v>
      </c>
      <c r="BN16" t="s">
        <v>282</v>
      </c>
      <c r="BP16" t="s">
        <v>273</v>
      </c>
      <c r="BQ16" t="s">
        <v>273</v>
      </c>
      <c r="BS16" t="s">
        <v>283</v>
      </c>
      <c r="BT16" t="s">
        <v>284</v>
      </c>
      <c r="BW16" t="s">
        <v>272</v>
      </c>
      <c r="BX16" t="s">
        <v>271</v>
      </c>
      <c r="BY16" t="s">
        <v>274</v>
      </c>
      <c r="BZ16" t="s">
        <v>274</v>
      </c>
      <c r="CA16" t="s">
        <v>285</v>
      </c>
      <c r="CB16" t="s">
        <v>285</v>
      </c>
      <c r="CC16" t="s">
        <v>274</v>
      </c>
      <c r="CD16" t="s">
        <v>285</v>
      </c>
      <c r="CE16" t="s">
        <v>279</v>
      </c>
      <c r="CF16" t="s">
        <v>277</v>
      </c>
      <c r="CG16" t="s">
        <v>277</v>
      </c>
      <c r="CH16" t="s">
        <v>276</v>
      </c>
      <c r="CI16" t="s">
        <v>276</v>
      </c>
      <c r="CJ16" t="s">
        <v>276</v>
      </c>
      <c r="CK16" t="s">
        <v>276</v>
      </c>
      <c r="CL16" t="s">
        <v>276</v>
      </c>
      <c r="CM16" t="s">
        <v>286</v>
      </c>
      <c r="CN16" t="s">
        <v>273</v>
      </c>
      <c r="CO16" t="s">
        <v>273</v>
      </c>
      <c r="CP16" t="s">
        <v>273</v>
      </c>
      <c r="CU16" t="s">
        <v>273</v>
      </c>
      <c r="CX16" t="s">
        <v>276</v>
      </c>
      <c r="CY16" t="s">
        <v>276</v>
      </c>
      <c r="CZ16" t="s">
        <v>276</v>
      </c>
      <c r="DA16" t="s">
        <v>276</v>
      </c>
      <c r="DB16" t="s">
        <v>276</v>
      </c>
      <c r="DC16" t="s">
        <v>273</v>
      </c>
      <c r="DD16" t="s">
        <v>273</v>
      </c>
      <c r="DE16" t="s">
        <v>273</v>
      </c>
      <c r="DF16" t="s">
        <v>271</v>
      </c>
      <c r="DI16" t="s">
        <v>287</v>
      </c>
      <c r="DJ16" t="s">
        <v>287</v>
      </c>
      <c r="DL16" t="s">
        <v>271</v>
      </c>
      <c r="DM16" t="s">
        <v>288</v>
      </c>
      <c r="DO16" t="s">
        <v>271</v>
      </c>
      <c r="DP16" t="s">
        <v>271</v>
      </c>
      <c r="DR16" t="s">
        <v>289</v>
      </c>
      <c r="DS16" t="s">
        <v>290</v>
      </c>
      <c r="DT16" t="s">
        <v>289</v>
      </c>
      <c r="DU16" t="s">
        <v>290</v>
      </c>
      <c r="DV16" t="s">
        <v>289</v>
      </c>
      <c r="DW16" t="s">
        <v>290</v>
      </c>
      <c r="DX16" t="s">
        <v>278</v>
      </c>
      <c r="DY16" t="s">
        <v>278</v>
      </c>
      <c r="DZ16" t="s">
        <v>274</v>
      </c>
      <c r="EA16" t="s">
        <v>291</v>
      </c>
      <c r="EB16" t="s">
        <v>274</v>
      </c>
      <c r="EE16" t="s">
        <v>292</v>
      </c>
      <c r="EH16" t="s">
        <v>285</v>
      </c>
      <c r="EI16" t="s">
        <v>293</v>
      </c>
      <c r="EJ16" t="s">
        <v>285</v>
      </c>
      <c r="EO16" t="s">
        <v>278</v>
      </c>
      <c r="EP16" t="s">
        <v>278</v>
      </c>
      <c r="EQ16" t="s">
        <v>289</v>
      </c>
      <c r="ER16" t="s">
        <v>290</v>
      </c>
      <c r="ES16" t="s">
        <v>290</v>
      </c>
      <c r="EW16" t="s">
        <v>290</v>
      </c>
      <c r="FA16" t="s">
        <v>274</v>
      </c>
      <c r="FB16" t="s">
        <v>274</v>
      </c>
      <c r="FC16" t="s">
        <v>285</v>
      </c>
      <c r="FD16" t="s">
        <v>285</v>
      </c>
      <c r="FE16" t="s">
        <v>294</v>
      </c>
      <c r="FF16" t="s">
        <v>294</v>
      </c>
      <c r="FH16" t="s">
        <v>279</v>
      </c>
      <c r="FI16" t="s">
        <v>279</v>
      </c>
      <c r="FJ16" t="s">
        <v>276</v>
      </c>
      <c r="FK16" t="s">
        <v>276</v>
      </c>
      <c r="FL16" t="s">
        <v>276</v>
      </c>
      <c r="FM16" t="s">
        <v>276</v>
      </c>
      <c r="FN16" t="s">
        <v>276</v>
      </c>
      <c r="FO16" t="s">
        <v>278</v>
      </c>
      <c r="FP16" t="s">
        <v>278</v>
      </c>
      <c r="FQ16" t="s">
        <v>278</v>
      </c>
      <c r="FR16" t="s">
        <v>276</v>
      </c>
      <c r="FS16" t="s">
        <v>274</v>
      </c>
      <c r="FT16" t="s">
        <v>285</v>
      </c>
      <c r="FU16" t="s">
        <v>278</v>
      </c>
      <c r="FV16" t="s">
        <v>278</v>
      </c>
    </row>
    <row r="17" spans="1:178">
      <c r="A17">
        <v>1</v>
      </c>
      <c r="B17">
        <v>1620322917.1</v>
      </c>
      <c r="C17">
        <v>0</v>
      </c>
      <c r="D17" t="s">
        <v>295</v>
      </c>
      <c r="E17" t="s">
        <v>296</v>
      </c>
      <c r="H17">
        <v>1620322909.1</v>
      </c>
      <c r="I17">
        <f>CE17*AG17*(CA17-CB17)/(100*BT17*(1000-AG17*CA17))</f>
        <v>0</v>
      </c>
      <c r="J17">
        <f>CE17*AG17*(BZ17-BY17*(1000-AG17*CB17)/(1000-AG17*CA17))/(100*BT17)</f>
        <v>0</v>
      </c>
      <c r="K17">
        <f>BY17 - IF(AG17&gt;1, J17*BT17*100.0/(AI17*CM17), 0)</f>
        <v>0</v>
      </c>
      <c r="L17">
        <f>((R17-I17/2)*K17-J17)/(R17+I17/2)</f>
        <v>0</v>
      </c>
      <c r="M17">
        <f>L17*(CF17+CG17)/1000.0</f>
        <v>0</v>
      </c>
      <c r="N17">
        <f>(BY17 - IF(AG17&gt;1, J17*BT17*100.0/(AI17*CM17), 0))*(CF17+CG17)/1000.0</f>
        <v>0</v>
      </c>
      <c r="O17">
        <f>2.0/((1/Q17-1/P17)+SIGN(Q17)*SQRT((1/Q17-1/P17)*(1/Q17-1/P17) + 4*BU17/((BU17+1)*(BU17+1))*(2*1/Q17*1/P17-1/P17*1/P17)))</f>
        <v>0</v>
      </c>
      <c r="P17">
        <f>IF(LEFT(BV17,1)&lt;&gt;"0",IF(LEFT(BV17,1)="1",3.0,BW17),$D$5+$E$5*(CM17*CF17/($K$5*1000))+$F$5*(CM17*CF17/($K$5*1000))*MAX(MIN(BT17,$J$5),$I$5)*MAX(MIN(BT17,$J$5),$I$5)+$G$5*MAX(MIN(BT17,$J$5),$I$5)*(CM17*CF17/($K$5*1000))+$H$5*(CM17*CF17/($K$5*1000))*(CM17*CF17/($K$5*1000)))</f>
        <v>0</v>
      </c>
      <c r="Q17">
        <f>I17*(1000-(1000*0.61365*exp(17.502*U17/(240.97+U17))/(CF17+CG17)+CA17)/2)/(1000*0.61365*exp(17.502*U17/(240.97+U17))/(CF17+CG17)-CA17)</f>
        <v>0</v>
      </c>
      <c r="R17">
        <f>1/((BU17+1)/(O17/1.6)+1/(P17/1.37)) + BU17/((BU17+1)/(O17/1.6) + BU17/(P17/1.37))</f>
        <v>0</v>
      </c>
      <c r="S17">
        <f>(BQ17*BS17)</f>
        <v>0</v>
      </c>
      <c r="T17">
        <f>(CH17+(S17+2*0.95*5.67E-8*(((CH17+$B$7)+273)^4-(CH17+273)^4)-44100*I17)/(1.84*29.3*P17+8*0.95*5.67E-8*(CH17+273)^3))</f>
        <v>0</v>
      </c>
      <c r="U17">
        <f>($C$7*CI17+$D$7*CJ17+$E$7*T17)</f>
        <v>0</v>
      </c>
      <c r="V17">
        <f>0.61365*exp(17.502*U17/(240.97+U17))</f>
        <v>0</v>
      </c>
      <c r="W17">
        <f>(X17/Y17*100)</f>
        <v>0</v>
      </c>
      <c r="X17">
        <f>CA17*(CF17+CG17)/1000</f>
        <v>0</v>
      </c>
      <c r="Y17">
        <f>0.61365*exp(17.502*CH17/(240.97+CH17))</f>
        <v>0</v>
      </c>
      <c r="Z17">
        <f>(V17-CA17*(CF17+CG17)/1000)</f>
        <v>0</v>
      </c>
      <c r="AA17">
        <f>(-I17*44100)</f>
        <v>0</v>
      </c>
      <c r="AB17">
        <f>2*29.3*P17*0.92*(CH17-U17)</f>
        <v>0</v>
      </c>
      <c r="AC17">
        <f>2*0.95*5.67E-8*(((CH17+$B$7)+273)^4-(U17+273)^4)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MAX(0,($B$13+$C$13*CM17)/(1+$D$13*CM17)*CF17/(CH17+273)*$E$13)</f>
        <v>0</v>
      </c>
      <c r="AJ17" t="s">
        <v>297</v>
      </c>
      <c r="AK17">
        <v>0</v>
      </c>
      <c r="AL17">
        <v>0</v>
      </c>
      <c r="AM17">
        <f>AL17-AK17</f>
        <v>0</v>
      </c>
      <c r="AN17">
        <f>AM17/AL17</f>
        <v>0</v>
      </c>
      <c r="AO17">
        <v>0</v>
      </c>
      <c r="AP17" t="s">
        <v>297</v>
      </c>
      <c r="AQ17">
        <v>0</v>
      </c>
      <c r="AR17">
        <v>0</v>
      </c>
      <c r="AS17">
        <f>1-AQ17/AR17</f>
        <v>0</v>
      </c>
      <c r="AT17">
        <v>0.5</v>
      </c>
      <c r="AU17">
        <f>BQ17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297</v>
      </c>
      <c r="BB17">
        <v>0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f>$B$11*CN17+$C$11*CO17+$F$11*CP17*(1-CS17)</f>
        <v>0</v>
      </c>
      <c r="BQ17">
        <f>BP17*BR17</f>
        <v>0</v>
      </c>
      <c r="BR17">
        <f>($B$11*$D$9+$C$11*$D$9+$F$11*((DC17+CU17)/MAX(DC17+CU17+DD17, 0.1)*$I$9+DD17/MAX(DC17+CU17+DD17, 0.1)*$J$9))/($B$11+$C$11+$F$11)</f>
        <v>0</v>
      </c>
      <c r="BS17">
        <f>($B$11*$K$9+$C$11*$K$9+$F$11*((DC17+CU17)/MAX(DC17+CU17+DD17, 0.1)*$P$9+DD17/MAX(DC17+CU17+DD17, 0.1)*$Q$9))/($B$11+$C$11+$F$11)</f>
        <v>0</v>
      </c>
      <c r="BT17">
        <v>6</v>
      </c>
      <c r="BU17">
        <v>0.5</v>
      </c>
      <c r="BV17" t="s">
        <v>298</v>
      </c>
      <c r="BW17">
        <v>2</v>
      </c>
      <c r="BX17">
        <v>1620322909.1</v>
      </c>
      <c r="BY17">
        <v>404.083225806452</v>
      </c>
      <c r="BZ17">
        <v>419.980225806452</v>
      </c>
      <c r="CA17">
        <v>22.3962806451613</v>
      </c>
      <c r="CB17">
        <v>20.9314096774194</v>
      </c>
      <c r="CC17">
        <v>401.874225806452</v>
      </c>
      <c r="CD17">
        <v>22.2862806451613</v>
      </c>
      <c r="CE17">
        <v>600.008935483871</v>
      </c>
      <c r="CF17">
        <v>99.9878838709678</v>
      </c>
      <c r="CG17">
        <v>0.100054416129032</v>
      </c>
      <c r="CH17">
        <v>23.2877838709677</v>
      </c>
      <c r="CI17">
        <v>22.8440612903226</v>
      </c>
      <c r="CJ17">
        <v>999.9</v>
      </c>
      <c r="CK17">
        <v>0</v>
      </c>
      <c r="CL17">
        <v>0</v>
      </c>
      <c r="CM17">
        <v>9999.54129032258</v>
      </c>
      <c r="CN17">
        <v>0</v>
      </c>
      <c r="CO17">
        <v>0.221023</v>
      </c>
      <c r="CP17">
        <v>599.987322580645</v>
      </c>
      <c r="CQ17">
        <v>0.932991806451613</v>
      </c>
      <c r="CR17">
        <v>0.0670081</v>
      </c>
      <c r="CS17">
        <v>0</v>
      </c>
      <c r="CT17">
        <v>1097.55129032258</v>
      </c>
      <c r="CU17">
        <v>4.99999</v>
      </c>
      <c r="CV17">
        <v>6558.94612903226</v>
      </c>
      <c r="CW17">
        <v>5133.2564516129</v>
      </c>
      <c r="CX17">
        <v>38.566064516129</v>
      </c>
      <c r="CY17">
        <v>41.8668709677419</v>
      </c>
      <c r="CZ17">
        <v>40.375</v>
      </c>
      <c r="DA17">
        <v>41.562</v>
      </c>
      <c r="DB17">
        <v>41.187</v>
      </c>
      <c r="DC17">
        <v>555.117741935484</v>
      </c>
      <c r="DD17">
        <v>39.87</v>
      </c>
      <c r="DE17">
        <v>0</v>
      </c>
      <c r="DF17">
        <v>1620322917.6</v>
      </c>
      <c r="DG17">
        <v>0</v>
      </c>
      <c r="DH17">
        <v>1097.5904</v>
      </c>
      <c r="DI17">
        <v>1.45923077295536</v>
      </c>
      <c r="DJ17">
        <v>7.33538462148913</v>
      </c>
      <c r="DK17">
        <v>6559.092</v>
      </c>
      <c r="DL17">
        <v>15</v>
      </c>
      <c r="DM17">
        <v>1620322937.1</v>
      </c>
      <c r="DN17" t="s">
        <v>299</v>
      </c>
      <c r="DO17">
        <v>1620322936.1</v>
      </c>
      <c r="DP17">
        <v>1620322937.1</v>
      </c>
      <c r="DQ17">
        <v>1</v>
      </c>
      <c r="DR17">
        <v>-0.932</v>
      </c>
      <c r="DS17">
        <v>0.09</v>
      </c>
      <c r="DT17">
        <v>2.209</v>
      </c>
      <c r="DU17">
        <v>0.11</v>
      </c>
      <c r="DV17">
        <v>420</v>
      </c>
      <c r="DW17">
        <v>21</v>
      </c>
      <c r="DX17">
        <v>0.12</v>
      </c>
      <c r="DY17">
        <v>0.05</v>
      </c>
      <c r="DZ17">
        <v>-14.9740097560976</v>
      </c>
      <c r="EA17">
        <v>-0.137331010452967</v>
      </c>
      <c r="EB17">
        <v>0.0853890688293897</v>
      </c>
      <c r="EC17">
        <v>1</v>
      </c>
      <c r="ED17">
        <v>1097.47885714286</v>
      </c>
      <c r="EE17">
        <v>1.96633378658435</v>
      </c>
      <c r="EF17">
        <v>0.292074075032554</v>
      </c>
      <c r="EG17">
        <v>1</v>
      </c>
      <c r="EH17">
        <v>1.37755585365854</v>
      </c>
      <c r="EI17">
        <v>-0.0701397909407675</v>
      </c>
      <c r="EJ17">
        <v>0.00766533087622438</v>
      </c>
      <c r="EK17">
        <v>1</v>
      </c>
      <c r="EL17">
        <v>3</v>
      </c>
      <c r="EM17">
        <v>3</v>
      </c>
      <c r="EN17" t="s">
        <v>300</v>
      </c>
      <c r="EO17">
        <v>100</v>
      </c>
      <c r="EP17">
        <v>100</v>
      </c>
      <c r="EQ17">
        <v>2.209</v>
      </c>
      <c r="ER17">
        <v>0.11</v>
      </c>
      <c r="ES17">
        <v>3.141</v>
      </c>
      <c r="ET17">
        <v>0</v>
      </c>
      <c r="EU17">
        <v>0</v>
      </c>
      <c r="EV17">
        <v>0</v>
      </c>
      <c r="EW17">
        <v>0.02</v>
      </c>
      <c r="EX17">
        <v>0</v>
      </c>
      <c r="EY17">
        <v>0</v>
      </c>
      <c r="EZ17">
        <v>0</v>
      </c>
      <c r="FA17">
        <v>-1</v>
      </c>
      <c r="FB17">
        <v>-1</v>
      </c>
      <c r="FC17">
        <v>-1</v>
      </c>
      <c r="FD17">
        <v>-1</v>
      </c>
      <c r="FE17">
        <v>61713.8</v>
      </c>
      <c r="FF17">
        <v>61713.6</v>
      </c>
      <c r="FG17">
        <v>2</v>
      </c>
      <c r="FH17">
        <v>627.826</v>
      </c>
      <c r="FI17">
        <v>412.768</v>
      </c>
      <c r="FJ17">
        <v>19.9993</v>
      </c>
      <c r="FK17">
        <v>25.5158</v>
      </c>
      <c r="FL17">
        <v>30.0001</v>
      </c>
      <c r="FM17">
        <v>25.4449</v>
      </c>
      <c r="FN17">
        <v>25.4575</v>
      </c>
      <c r="FO17">
        <v>20.554</v>
      </c>
      <c r="FP17">
        <v>14.3844</v>
      </c>
      <c r="FQ17">
        <v>100</v>
      </c>
      <c r="FR17">
        <v>20</v>
      </c>
      <c r="FS17">
        <v>420</v>
      </c>
      <c r="FT17">
        <v>20.874</v>
      </c>
      <c r="FU17">
        <v>101.477</v>
      </c>
      <c r="FV17">
        <v>102.252</v>
      </c>
    </row>
    <row r="18" spans="1:178">
      <c r="A18">
        <v>2</v>
      </c>
      <c r="B18">
        <v>1620323107.1</v>
      </c>
      <c r="C18">
        <v>190</v>
      </c>
      <c r="D18" t="s">
        <v>301</v>
      </c>
      <c r="E18" t="s">
        <v>302</v>
      </c>
      <c r="H18">
        <v>1620323099.1</v>
      </c>
      <c r="I18">
        <f>CE18*AG18*(CA18-CB18)/(100*BT18*(1000-AG18*CA18))</f>
        <v>0</v>
      </c>
      <c r="J18">
        <f>CE18*AG18*(BZ18-BY18*(1000-AG18*CB18)/(1000-AG18*CA18))/(100*BT18)</f>
        <v>0</v>
      </c>
      <c r="K18">
        <f>BY18 - IF(AG18&gt;1, J18*BT18*100.0/(AI18*CM18), 0)</f>
        <v>0</v>
      </c>
      <c r="L18">
        <f>((R18-I18/2)*K18-J18)/(R18+I18/2)</f>
        <v>0</v>
      </c>
      <c r="M18">
        <f>L18*(CF18+CG18)/1000.0</f>
        <v>0</v>
      </c>
      <c r="N18">
        <f>(BY18 - IF(AG18&gt;1, J18*BT18*100.0/(AI18*CM18), 0))*(CF18+CG18)/1000.0</f>
        <v>0</v>
      </c>
      <c r="O18">
        <f>2.0/((1/Q18-1/P18)+SIGN(Q18)*SQRT((1/Q18-1/P18)*(1/Q18-1/P18) + 4*BU18/((BU18+1)*(BU18+1))*(2*1/Q18*1/P18-1/P18*1/P18)))</f>
        <v>0</v>
      </c>
      <c r="P18">
        <f>IF(LEFT(BV18,1)&lt;&gt;"0",IF(LEFT(BV18,1)="1",3.0,BW18),$D$5+$E$5*(CM18*CF18/($K$5*1000))+$F$5*(CM18*CF18/($K$5*1000))*MAX(MIN(BT18,$J$5),$I$5)*MAX(MIN(BT18,$J$5),$I$5)+$G$5*MAX(MIN(BT18,$J$5),$I$5)*(CM18*CF18/($K$5*1000))+$H$5*(CM18*CF18/($K$5*1000))*(CM18*CF18/($K$5*1000)))</f>
        <v>0</v>
      </c>
      <c r="Q18">
        <f>I18*(1000-(1000*0.61365*exp(17.502*U18/(240.97+U18))/(CF18+CG18)+CA18)/2)/(1000*0.61365*exp(17.502*U18/(240.97+U18))/(CF18+CG18)-CA18)</f>
        <v>0</v>
      </c>
      <c r="R18">
        <f>1/((BU18+1)/(O18/1.6)+1/(P18/1.37)) + BU18/((BU18+1)/(O18/1.6) + BU18/(P18/1.37))</f>
        <v>0</v>
      </c>
      <c r="S18">
        <f>(BQ18*BS18)</f>
        <v>0</v>
      </c>
      <c r="T18">
        <f>(CH18+(S18+2*0.95*5.67E-8*(((CH18+$B$7)+273)^4-(CH18+273)^4)-44100*I18)/(1.84*29.3*P18+8*0.95*5.67E-8*(CH18+273)^3))</f>
        <v>0</v>
      </c>
      <c r="U18">
        <f>($C$7*CI18+$D$7*CJ18+$E$7*T18)</f>
        <v>0</v>
      </c>
      <c r="V18">
        <f>0.61365*exp(17.502*U18/(240.97+U18))</f>
        <v>0</v>
      </c>
      <c r="W18">
        <f>(X18/Y18*100)</f>
        <v>0</v>
      </c>
      <c r="X18">
        <f>CA18*(CF18+CG18)/1000</f>
        <v>0</v>
      </c>
      <c r="Y18">
        <f>0.61365*exp(17.502*CH18/(240.97+CH18))</f>
        <v>0</v>
      </c>
      <c r="Z18">
        <f>(V18-CA18*(CF18+CG18)/1000)</f>
        <v>0</v>
      </c>
      <c r="AA18">
        <f>(-I18*44100)</f>
        <v>0</v>
      </c>
      <c r="AB18">
        <f>2*29.3*P18*0.92*(CH18-U18)</f>
        <v>0</v>
      </c>
      <c r="AC18">
        <f>2*0.95*5.67E-8*(((CH18+$B$7)+273)^4-(U18+273)^4)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MAX(0,($B$13+$C$13*CM18)/(1+$D$13*CM18)*CF18/(CH18+273)*$E$13)</f>
        <v>0</v>
      </c>
      <c r="AJ18" t="s">
        <v>297</v>
      </c>
      <c r="AK18">
        <v>0</v>
      </c>
      <c r="AL18">
        <v>0</v>
      </c>
      <c r="AM18">
        <f>AL18-AK18</f>
        <v>0</v>
      </c>
      <c r="AN18">
        <f>AM18/AL18</f>
        <v>0</v>
      </c>
      <c r="AO18">
        <v>0</v>
      </c>
      <c r="AP18" t="s">
        <v>297</v>
      </c>
      <c r="AQ18">
        <v>0</v>
      </c>
      <c r="AR18">
        <v>0</v>
      </c>
      <c r="AS18">
        <f>1-AQ18/AR18</f>
        <v>0</v>
      </c>
      <c r="AT18">
        <v>0.5</v>
      </c>
      <c r="AU18">
        <f>BQ18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0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f>$B$11*CN18+$C$11*CO18+$F$11*CP18*(1-CS18)</f>
        <v>0</v>
      </c>
      <c r="BQ18">
        <f>BP18*BR18</f>
        <v>0</v>
      </c>
      <c r="BR18">
        <f>($B$11*$D$9+$C$11*$D$9+$F$11*((DC18+CU18)/MAX(DC18+CU18+DD18, 0.1)*$I$9+DD18/MAX(DC18+CU18+DD18, 0.1)*$J$9))/($B$11+$C$11+$F$11)</f>
        <v>0</v>
      </c>
      <c r="BS18">
        <f>($B$11*$K$9+$C$11*$K$9+$F$11*((DC18+CU18)/MAX(DC18+CU18+DD18, 0.1)*$P$9+DD18/MAX(DC18+CU18+DD18, 0.1)*$Q$9))/($B$11+$C$11+$F$11)</f>
        <v>0</v>
      </c>
      <c r="BT18">
        <v>6</v>
      </c>
      <c r="BU18">
        <v>0.5</v>
      </c>
      <c r="BV18" t="s">
        <v>298</v>
      </c>
      <c r="BW18">
        <v>2</v>
      </c>
      <c r="BX18">
        <v>1620323099.1</v>
      </c>
      <c r="BY18">
        <v>402.661387096774</v>
      </c>
      <c r="BZ18">
        <v>419.742451612903</v>
      </c>
      <c r="CA18">
        <v>17.1466258064516</v>
      </c>
      <c r="CB18">
        <v>13.9972483870968</v>
      </c>
      <c r="CC18">
        <v>400.342387096774</v>
      </c>
      <c r="CD18">
        <v>17.1466258064516</v>
      </c>
      <c r="CE18">
        <v>599.995290322581</v>
      </c>
      <c r="CF18">
        <v>99.9910741935484</v>
      </c>
      <c r="CG18">
        <v>0.0997091903225807</v>
      </c>
      <c r="CH18">
        <v>23.2227806451613</v>
      </c>
      <c r="CI18">
        <v>22.3982225806452</v>
      </c>
      <c r="CJ18">
        <v>999.9</v>
      </c>
      <c r="CK18">
        <v>0</v>
      </c>
      <c r="CL18">
        <v>0</v>
      </c>
      <c r="CM18">
        <v>10000.8638709677</v>
      </c>
      <c r="CN18">
        <v>0</v>
      </c>
      <c r="CO18">
        <v>0.221023</v>
      </c>
      <c r="CP18">
        <v>599.965806451613</v>
      </c>
      <c r="CQ18">
        <v>0.932994806451613</v>
      </c>
      <c r="CR18">
        <v>0.0670051580645161</v>
      </c>
      <c r="CS18">
        <v>0</v>
      </c>
      <c r="CT18">
        <v>1111.09870967742</v>
      </c>
      <c r="CU18">
        <v>4.99999</v>
      </c>
      <c r="CV18">
        <v>6636.51290322581</v>
      </c>
      <c r="CW18">
        <v>5133.07709677419</v>
      </c>
      <c r="CX18">
        <v>38.5782580645161</v>
      </c>
      <c r="CY18">
        <v>41.937</v>
      </c>
      <c r="CZ18">
        <v>40.379</v>
      </c>
      <c r="DA18">
        <v>41.562</v>
      </c>
      <c r="DB18">
        <v>41.187</v>
      </c>
      <c r="DC18">
        <v>555.09935483871</v>
      </c>
      <c r="DD18">
        <v>39.8680645161291</v>
      </c>
      <c r="DE18">
        <v>0</v>
      </c>
      <c r="DF18">
        <v>1620323107.8</v>
      </c>
      <c r="DG18">
        <v>0</v>
      </c>
      <c r="DH18">
        <v>1111.10538461538</v>
      </c>
      <c r="DI18">
        <v>1.81470085571885</v>
      </c>
      <c r="DJ18">
        <v>10.2044444711832</v>
      </c>
      <c r="DK18">
        <v>6636.65384615385</v>
      </c>
      <c r="DL18">
        <v>15</v>
      </c>
      <c r="DM18">
        <v>1620323132.1</v>
      </c>
      <c r="DN18" t="s">
        <v>303</v>
      </c>
      <c r="DO18">
        <v>1620323130.1</v>
      </c>
      <c r="DP18">
        <v>1620323132.1</v>
      </c>
      <c r="DQ18">
        <v>2</v>
      </c>
      <c r="DR18">
        <v>0.11</v>
      </c>
      <c r="DS18">
        <v>-0.111</v>
      </c>
      <c r="DT18">
        <v>2.319</v>
      </c>
      <c r="DU18">
        <v>-0</v>
      </c>
      <c r="DV18">
        <v>419</v>
      </c>
      <c r="DW18">
        <v>14</v>
      </c>
      <c r="DX18">
        <v>0.09</v>
      </c>
      <c r="DY18">
        <v>0.02</v>
      </c>
      <c r="DZ18">
        <v>-17.1811609756098</v>
      </c>
      <c r="EA18">
        <v>-0.159301045296151</v>
      </c>
      <c r="EB18">
        <v>0.0384212458886166</v>
      </c>
      <c r="EC18">
        <v>1</v>
      </c>
      <c r="ED18">
        <v>1111.05121212121</v>
      </c>
      <c r="EE18">
        <v>1.20677153135171</v>
      </c>
      <c r="EF18">
        <v>0.24605687413201</v>
      </c>
      <c r="EG18">
        <v>1</v>
      </c>
      <c r="EH18">
        <v>3.25778634146341</v>
      </c>
      <c r="EI18">
        <v>0.0307963066202107</v>
      </c>
      <c r="EJ18">
        <v>0.00386902190709085</v>
      </c>
      <c r="EK18">
        <v>1</v>
      </c>
      <c r="EL18">
        <v>3</v>
      </c>
      <c r="EM18">
        <v>3</v>
      </c>
      <c r="EN18" t="s">
        <v>300</v>
      </c>
      <c r="EO18">
        <v>100</v>
      </c>
      <c r="EP18">
        <v>100</v>
      </c>
      <c r="EQ18">
        <v>2.319</v>
      </c>
      <c r="ER18">
        <v>-0</v>
      </c>
      <c r="ES18">
        <v>2.20880000000005</v>
      </c>
      <c r="ET18">
        <v>0</v>
      </c>
      <c r="EU18">
        <v>0</v>
      </c>
      <c r="EV18">
        <v>0</v>
      </c>
      <c r="EW18">
        <v>0.110135</v>
      </c>
      <c r="EX18">
        <v>0</v>
      </c>
      <c r="EY18">
        <v>0</v>
      </c>
      <c r="EZ18">
        <v>0</v>
      </c>
      <c r="FA18">
        <v>-1</v>
      </c>
      <c r="FB18">
        <v>-1</v>
      </c>
      <c r="FC18">
        <v>-1</v>
      </c>
      <c r="FD18">
        <v>-1</v>
      </c>
      <c r="FE18">
        <v>2.9</v>
      </c>
      <c r="FF18">
        <v>2.8</v>
      </c>
      <c r="FG18">
        <v>2</v>
      </c>
      <c r="FH18">
        <v>627.653</v>
      </c>
      <c r="FI18">
        <v>400.236</v>
      </c>
      <c r="FJ18">
        <v>19.9993</v>
      </c>
      <c r="FK18">
        <v>25.5246</v>
      </c>
      <c r="FL18">
        <v>30.0001</v>
      </c>
      <c r="FM18">
        <v>25.4819</v>
      </c>
      <c r="FN18">
        <v>25.4995</v>
      </c>
      <c r="FO18">
        <v>20.3925</v>
      </c>
      <c r="FP18">
        <v>42.5914</v>
      </c>
      <c r="FQ18">
        <v>93.5504</v>
      </c>
      <c r="FR18">
        <v>20</v>
      </c>
      <c r="FS18">
        <v>420</v>
      </c>
      <c r="FT18">
        <v>13.9068</v>
      </c>
      <c r="FU18">
        <v>101.475</v>
      </c>
      <c r="FV18">
        <v>102.262</v>
      </c>
    </row>
    <row r="19" spans="1:178">
      <c r="A19">
        <v>3</v>
      </c>
      <c r="B19">
        <v>1620323458.6</v>
      </c>
      <c r="C19">
        <v>541.5</v>
      </c>
      <c r="D19" t="s">
        <v>304</v>
      </c>
      <c r="E19" t="s">
        <v>305</v>
      </c>
      <c r="H19">
        <v>1620323450.85</v>
      </c>
      <c r="I19">
        <f>CE19*AG19*(CA19-CB19)/(100*BT19*(1000-AG19*CA19))</f>
        <v>0</v>
      </c>
      <c r="J19">
        <f>CE19*AG19*(BZ19-BY19*(1000-AG19*CB19)/(1000-AG19*CA19))/(100*BT19)</f>
        <v>0</v>
      </c>
      <c r="K19">
        <f>BY19 - IF(AG19&gt;1, J19*BT19*100.0/(AI19*CM19), 0)</f>
        <v>0</v>
      </c>
      <c r="L19">
        <f>((R19-I19/2)*K19-J19)/(R19+I19/2)</f>
        <v>0</v>
      </c>
      <c r="M19">
        <f>L19*(CF19+CG19)/1000.0</f>
        <v>0</v>
      </c>
      <c r="N19">
        <f>(BY19 - IF(AG19&gt;1, J19*BT19*100.0/(AI19*CM19), 0))*(CF19+CG19)/1000.0</f>
        <v>0</v>
      </c>
      <c r="O19">
        <f>2.0/((1/Q19-1/P19)+SIGN(Q19)*SQRT((1/Q19-1/P19)*(1/Q19-1/P19) + 4*BU19/((BU19+1)*(BU19+1))*(2*1/Q19*1/P19-1/P19*1/P19)))</f>
        <v>0</v>
      </c>
      <c r="P19">
        <f>IF(LEFT(BV19,1)&lt;&gt;"0",IF(LEFT(BV19,1)="1",3.0,BW19),$D$5+$E$5*(CM19*CF19/($K$5*1000))+$F$5*(CM19*CF19/($K$5*1000))*MAX(MIN(BT19,$J$5),$I$5)*MAX(MIN(BT19,$J$5),$I$5)+$G$5*MAX(MIN(BT19,$J$5),$I$5)*(CM19*CF19/($K$5*1000))+$H$5*(CM19*CF19/($K$5*1000))*(CM19*CF19/($K$5*1000)))</f>
        <v>0</v>
      </c>
      <c r="Q19">
        <f>I19*(1000-(1000*0.61365*exp(17.502*U19/(240.97+U19))/(CF19+CG19)+CA19)/2)/(1000*0.61365*exp(17.502*U19/(240.97+U19))/(CF19+CG19)-CA19)</f>
        <v>0</v>
      </c>
      <c r="R19">
        <f>1/((BU19+1)/(O19/1.6)+1/(P19/1.37)) + BU19/((BU19+1)/(O19/1.6) + BU19/(P19/1.37))</f>
        <v>0</v>
      </c>
      <c r="S19">
        <f>(BQ19*BS19)</f>
        <v>0</v>
      </c>
      <c r="T19">
        <f>(CH19+(S19+2*0.95*5.67E-8*(((CH19+$B$7)+273)^4-(CH19+273)^4)-44100*I19)/(1.84*29.3*P19+8*0.95*5.67E-8*(CH19+273)^3))</f>
        <v>0</v>
      </c>
      <c r="U19">
        <f>($C$7*CI19+$D$7*CJ19+$E$7*T19)</f>
        <v>0</v>
      </c>
      <c r="V19">
        <f>0.61365*exp(17.502*U19/(240.97+U19))</f>
        <v>0</v>
      </c>
      <c r="W19">
        <f>(X19/Y19*100)</f>
        <v>0</v>
      </c>
      <c r="X19">
        <f>CA19*(CF19+CG19)/1000</f>
        <v>0</v>
      </c>
      <c r="Y19">
        <f>0.61365*exp(17.502*CH19/(240.97+CH19))</f>
        <v>0</v>
      </c>
      <c r="Z19">
        <f>(V19-CA19*(CF19+CG19)/1000)</f>
        <v>0</v>
      </c>
      <c r="AA19">
        <f>(-I19*44100)</f>
        <v>0</v>
      </c>
      <c r="AB19">
        <f>2*29.3*P19*0.92*(CH19-U19)</f>
        <v>0</v>
      </c>
      <c r="AC19">
        <f>2*0.95*5.67E-8*(((CH19+$B$7)+273)^4-(U19+273)^4)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MAX(0,($B$13+$C$13*CM19)/(1+$D$13*CM19)*CF19/(CH19+273)*$E$13)</f>
        <v>0</v>
      </c>
      <c r="AJ19" t="s">
        <v>297</v>
      </c>
      <c r="AK19">
        <v>0</v>
      </c>
      <c r="AL19">
        <v>0</v>
      </c>
      <c r="AM19">
        <f>AL19-AK19</f>
        <v>0</v>
      </c>
      <c r="AN19">
        <f>AM19/AL19</f>
        <v>0</v>
      </c>
      <c r="AO19">
        <v>0</v>
      </c>
      <c r="AP19" t="s">
        <v>297</v>
      </c>
      <c r="AQ19">
        <v>0</v>
      </c>
      <c r="AR19">
        <v>0</v>
      </c>
      <c r="AS19">
        <f>1-AQ19/AR19</f>
        <v>0</v>
      </c>
      <c r="AT19">
        <v>0.5</v>
      </c>
      <c r="AU19">
        <f>BQ19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297</v>
      </c>
      <c r="BB19">
        <v>0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f>$B$11*CN19+$C$11*CO19+$F$11*CP19*(1-CS19)</f>
        <v>0</v>
      </c>
      <c r="BQ19">
        <f>BP19*BR19</f>
        <v>0</v>
      </c>
      <c r="BR19">
        <f>($B$11*$D$9+$C$11*$D$9+$F$11*((DC19+CU19)/MAX(DC19+CU19+DD19, 0.1)*$I$9+DD19/MAX(DC19+CU19+DD19, 0.1)*$J$9))/($B$11+$C$11+$F$11)</f>
        <v>0</v>
      </c>
      <c r="BS19">
        <f>($B$11*$K$9+$C$11*$K$9+$F$11*((DC19+CU19)/MAX(DC19+CU19+DD19, 0.1)*$P$9+DD19/MAX(DC19+CU19+DD19, 0.1)*$Q$9))/($B$11+$C$11+$F$11)</f>
        <v>0</v>
      </c>
      <c r="BT19">
        <v>6</v>
      </c>
      <c r="BU19">
        <v>0.5</v>
      </c>
      <c r="BV19" t="s">
        <v>298</v>
      </c>
      <c r="BW19">
        <v>2</v>
      </c>
      <c r="BX19">
        <v>1620323450.85</v>
      </c>
      <c r="BY19">
        <v>401.4789</v>
      </c>
      <c r="BZ19">
        <v>419.978733333333</v>
      </c>
      <c r="CA19">
        <v>10.6688066666667</v>
      </c>
      <c r="CB19">
        <v>4.82405733333333</v>
      </c>
      <c r="CC19">
        <v>398.9839</v>
      </c>
      <c r="CD19">
        <v>10.7378066666667</v>
      </c>
      <c r="CE19">
        <v>600.0012</v>
      </c>
      <c r="CF19">
        <v>100.002833333333</v>
      </c>
      <c r="CG19">
        <v>0.0999558233333333</v>
      </c>
      <c r="CH19">
        <v>23.0608466666667</v>
      </c>
      <c r="CI19">
        <v>21.45933</v>
      </c>
      <c r="CJ19">
        <v>999.9</v>
      </c>
      <c r="CK19">
        <v>0</v>
      </c>
      <c r="CL19">
        <v>0</v>
      </c>
      <c r="CM19">
        <v>9986.793</v>
      </c>
      <c r="CN19">
        <v>0</v>
      </c>
      <c r="CO19">
        <v>0.221023</v>
      </c>
      <c r="CP19">
        <v>599.9869</v>
      </c>
      <c r="CQ19">
        <v>0.933003466666667</v>
      </c>
      <c r="CR19">
        <v>0.06699631</v>
      </c>
      <c r="CS19">
        <v>0</v>
      </c>
      <c r="CT19">
        <v>1122.69866666667</v>
      </c>
      <c r="CU19">
        <v>4.99999</v>
      </c>
      <c r="CV19">
        <v>6700.56866666667</v>
      </c>
      <c r="CW19">
        <v>5133.27433333333</v>
      </c>
      <c r="CX19">
        <v>38.6208</v>
      </c>
      <c r="CY19">
        <v>42.0746</v>
      </c>
      <c r="CZ19">
        <v>40.4916</v>
      </c>
      <c r="DA19">
        <v>41.5662</v>
      </c>
      <c r="DB19">
        <v>41.1912</v>
      </c>
      <c r="DC19">
        <v>555.124666666667</v>
      </c>
      <c r="DD19">
        <v>39.86</v>
      </c>
      <c r="DE19">
        <v>0</v>
      </c>
      <c r="DF19">
        <v>1620323459.4</v>
      </c>
      <c r="DG19">
        <v>0</v>
      </c>
      <c r="DH19">
        <v>1122.68576923077</v>
      </c>
      <c r="DI19">
        <v>-1.39452990160337</v>
      </c>
      <c r="DJ19">
        <v>-11.8382905949958</v>
      </c>
      <c r="DK19">
        <v>6700.53269230769</v>
      </c>
      <c r="DL19">
        <v>15</v>
      </c>
      <c r="DM19">
        <v>1620323499.1</v>
      </c>
      <c r="DN19" t="s">
        <v>306</v>
      </c>
      <c r="DO19">
        <v>1620323478.1</v>
      </c>
      <c r="DP19">
        <v>1620323499.1</v>
      </c>
      <c r="DQ19">
        <v>3</v>
      </c>
      <c r="DR19">
        <v>0.176</v>
      </c>
      <c r="DS19">
        <v>-0.068</v>
      </c>
      <c r="DT19">
        <v>2.495</v>
      </c>
      <c r="DU19">
        <v>-0.069</v>
      </c>
      <c r="DV19">
        <v>420</v>
      </c>
      <c r="DW19">
        <v>5</v>
      </c>
      <c r="DX19">
        <v>0.11</v>
      </c>
      <c r="DY19">
        <v>0.02</v>
      </c>
      <c r="DZ19">
        <v>-18.6708414634146</v>
      </c>
      <c r="EA19">
        <v>-0.134602787456466</v>
      </c>
      <c r="EB19">
        <v>0.0251310999207013</v>
      </c>
      <c r="EC19">
        <v>1</v>
      </c>
      <c r="ED19">
        <v>1122.77636363636</v>
      </c>
      <c r="EE19">
        <v>-1.58887225618729</v>
      </c>
      <c r="EF19">
        <v>0.298276038329143</v>
      </c>
      <c r="EG19">
        <v>1</v>
      </c>
      <c r="EH19">
        <v>5.91222975609756</v>
      </c>
      <c r="EI19">
        <v>0.0171717073170793</v>
      </c>
      <c r="EJ19">
        <v>0.00229428291342919</v>
      </c>
      <c r="EK19">
        <v>1</v>
      </c>
      <c r="EL19">
        <v>3</v>
      </c>
      <c r="EM19">
        <v>3</v>
      </c>
      <c r="EN19" t="s">
        <v>300</v>
      </c>
      <c r="EO19">
        <v>100</v>
      </c>
      <c r="EP19">
        <v>100</v>
      </c>
      <c r="EQ19">
        <v>2.495</v>
      </c>
      <c r="ER19">
        <v>-0.069</v>
      </c>
      <c r="ES19">
        <v>2.31925000000001</v>
      </c>
      <c r="ET19">
        <v>0</v>
      </c>
      <c r="EU19">
        <v>0</v>
      </c>
      <c r="EV19">
        <v>0</v>
      </c>
      <c r="EW19">
        <v>-0.000389999999995894</v>
      </c>
      <c r="EX19">
        <v>0</v>
      </c>
      <c r="EY19">
        <v>0</v>
      </c>
      <c r="EZ19">
        <v>0</v>
      </c>
      <c r="FA19">
        <v>-1</v>
      </c>
      <c r="FB19">
        <v>-1</v>
      </c>
      <c r="FC19">
        <v>-1</v>
      </c>
      <c r="FD19">
        <v>-1</v>
      </c>
      <c r="FE19">
        <v>5.5</v>
      </c>
      <c r="FF19">
        <v>5.4</v>
      </c>
      <c r="FG19">
        <v>2</v>
      </c>
      <c r="FH19">
        <v>628.23</v>
      </c>
      <c r="FI19">
        <v>380.897</v>
      </c>
      <c r="FJ19">
        <v>19.9994</v>
      </c>
      <c r="FK19">
        <v>25.5526</v>
      </c>
      <c r="FL19">
        <v>30</v>
      </c>
      <c r="FM19">
        <v>25.5288</v>
      </c>
      <c r="FN19">
        <v>25.5487</v>
      </c>
      <c r="FO19">
        <v>20.4932</v>
      </c>
      <c r="FP19">
        <v>71.3948</v>
      </c>
      <c r="FQ19">
        <v>61.5255</v>
      </c>
      <c r="FR19">
        <v>20</v>
      </c>
      <c r="FS19">
        <v>420</v>
      </c>
      <c r="FT19">
        <v>4.84854</v>
      </c>
      <c r="FU19">
        <v>101.47</v>
      </c>
      <c r="FV19">
        <v>102.272</v>
      </c>
    </row>
    <row r="20" spans="1:178">
      <c r="A20">
        <v>4</v>
      </c>
      <c r="B20">
        <v>1620325323.5</v>
      </c>
      <c r="C20">
        <v>2406.40000009537</v>
      </c>
      <c r="D20" t="s">
        <v>307</v>
      </c>
      <c r="E20" t="s">
        <v>308</v>
      </c>
      <c r="H20">
        <v>1620325315.75</v>
      </c>
      <c r="I20">
        <f>CE20*AG20*(CA20-CB20)/(100*BT20*(1000-AG20*CA20))</f>
        <v>0</v>
      </c>
      <c r="J20">
        <f>CE20*AG20*(BZ20-BY20*(1000-AG20*CB20)/(1000-AG20*CA20))/(100*BT20)</f>
        <v>0</v>
      </c>
      <c r="K20">
        <f>BY20 - IF(AG20&gt;1, J20*BT20*100.0/(AI20*CM20), 0)</f>
        <v>0</v>
      </c>
      <c r="L20">
        <f>((R20-I20/2)*K20-J20)/(R20+I20/2)</f>
        <v>0</v>
      </c>
      <c r="M20">
        <f>L20*(CF20+CG20)/1000.0</f>
        <v>0</v>
      </c>
      <c r="N20">
        <f>(BY20 - IF(AG20&gt;1, J20*BT20*100.0/(AI20*CM20), 0))*(CF20+CG20)/1000.0</f>
        <v>0</v>
      </c>
      <c r="O20">
        <f>2.0/((1/Q20-1/P20)+SIGN(Q20)*SQRT((1/Q20-1/P20)*(1/Q20-1/P20) + 4*BU20/((BU20+1)*(BU20+1))*(2*1/Q20*1/P20-1/P20*1/P20)))</f>
        <v>0</v>
      </c>
      <c r="P20">
        <f>IF(LEFT(BV20,1)&lt;&gt;"0",IF(LEFT(BV20,1)="1",3.0,BW20),$D$5+$E$5*(CM20*CF20/($K$5*1000))+$F$5*(CM20*CF20/($K$5*1000))*MAX(MIN(BT20,$J$5),$I$5)*MAX(MIN(BT20,$J$5),$I$5)+$G$5*MAX(MIN(BT20,$J$5),$I$5)*(CM20*CF20/($K$5*1000))+$H$5*(CM20*CF20/($K$5*1000))*(CM20*CF20/($K$5*1000)))</f>
        <v>0</v>
      </c>
      <c r="Q20">
        <f>I20*(1000-(1000*0.61365*exp(17.502*U20/(240.97+U20))/(CF20+CG20)+CA20)/2)/(1000*0.61365*exp(17.502*U20/(240.97+U20))/(CF20+CG20)-CA20)</f>
        <v>0</v>
      </c>
      <c r="R20">
        <f>1/((BU20+1)/(O20/1.6)+1/(P20/1.37)) + BU20/((BU20+1)/(O20/1.6) + BU20/(P20/1.37))</f>
        <v>0</v>
      </c>
      <c r="S20">
        <f>(BQ20*BS20)</f>
        <v>0</v>
      </c>
      <c r="T20">
        <f>(CH20+(S20+2*0.95*5.67E-8*(((CH20+$B$7)+273)^4-(CH20+273)^4)-44100*I20)/(1.84*29.3*P20+8*0.95*5.67E-8*(CH20+273)^3))</f>
        <v>0</v>
      </c>
      <c r="U20">
        <f>($C$7*CI20+$D$7*CJ20+$E$7*T20)</f>
        <v>0</v>
      </c>
      <c r="V20">
        <f>0.61365*exp(17.502*U20/(240.97+U20))</f>
        <v>0</v>
      </c>
      <c r="W20">
        <f>(X20/Y20*100)</f>
        <v>0</v>
      </c>
      <c r="X20">
        <f>CA20*(CF20+CG20)/1000</f>
        <v>0</v>
      </c>
      <c r="Y20">
        <f>0.61365*exp(17.502*CH20/(240.97+CH20))</f>
        <v>0</v>
      </c>
      <c r="Z20">
        <f>(V20-CA20*(CF20+CG20)/1000)</f>
        <v>0</v>
      </c>
      <c r="AA20">
        <f>(-I20*44100)</f>
        <v>0</v>
      </c>
      <c r="AB20">
        <f>2*29.3*P20*0.92*(CH20-U20)</f>
        <v>0</v>
      </c>
      <c r="AC20">
        <f>2*0.95*5.67E-8*(((CH20+$B$7)+273)^4-(U20+273)^4)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MAX(0,($B$13+$C$13*CM20)/(1+$D$13*CM20)*CF20/(CH20+273)*$E$13)</f>
        <v>0</v>
      </c>
      <c r="AJ20" t="s">
        <v>297</v>
      </c>
      <c r="AK20">
        <v>0</v>
      </c>
      <c r="AL20">
        <v>0</v>
      </c>
      <c r="AM20">
        <f>AL20-AK20</f>
        <v>0</v>
      </c>
      <c r="AN20">
        <f>AM20/AL20</f>
        <v>0</v>
      </c>
      <c r="AO20">
        <v>0</v>
      </c>
      <c r="AP20" t="s">
        <v>297</v>
      </c>
      <c r="AQ20">
        <v>0</v>
      </c>
      <c r="AR20">
        <v>0</v>
      </c>
      <c r="AS20">
        <f>1-AQ20/AR20</f>
        <v>0</v>
      </c>
      <c r="AT20">
        <v>0.5</v>
      </c>
      <c r="AU20">
        <f>BQ20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297</v>
      </c>
      <c r="BB20">
        <v>0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f>$B$11*CN20+$C$11*CO20+$F$11*CP20*(1-CS20)</f>
        <v>0</v>
      </c>
      <c r="BQ20">
        <f>BP20*BR20</f>
        <v>0</v>
      </c>
      <c r="BR20">
        <f>($B$11*$D$9+$C$11*$D$9+$F$11*((DC20+CU20)/MAX(DC20+CU20+DD20, 0.1)*$I$9+DD20/MAX(DC20+CU20+DD20, 0.1)*$J$9))/($B$11+$C$11+$F$11)</f>
        <v>0</v>
      </c>
      <c r="BS20">
        <f>($B$11*$K$9+$C$11*$K$9+$F$11*((DC20+CU20)/MAX(DC20+CU20+DD20, 0.1)*$P$9+DD20/MAX(DC20+CU20+DD20, 0.1)*$Q$9))/($B$11+$C$11+$F$11)</f>
        <v>0</v>
      </c>
      <c r="BT20">
        <v>6</v>
      </c>
      <c r="BU20">
        <v>0.5</v>
      </c>
      <c r="BV20" t="s">
        <v>298</v>
      </c>
      <c r="BW20">
        <v>2</v>
      </c>
      <c r="BX20">
        <v>1620325315.75</v>
      </c>
      <c r="BY20">
        <v>403.436166666667</v>
      </c>
      <c r="BZ20">
        <v>419.981566666667</v>
      </c>
      <c r="CA20">
        <v>6.13813966666667</v>
      </c>
      <c r="CB20">
        <v>1.89106466666667</v>
      </c>
      <c r="CC20">
        <v>400.794166666667</v>
      </c>
      <c r="CD20">
        <v>6.17613966666667</v>
      </c>
      <c r="CE20">
        <v>600.0492</v>
      </c>
      <c r="CF20">
        <v>100.054366666667</v>
      </c>
      <c r="CG20">
        <v>0.0999488466666667</v>
      </c>
      <c r="CH20">
        <v>22.7091666666667</v>
      </c>
      <c r="CI20">
        <v>21.691</v>
      </c>
      <c r="CJ20">
        <v>999.9</v>
      </c>
      <c r="CK20">
        <v>0</v>
      </c>
      <c r="CL20">
        <v>0</v>
      </c>
      <c r="CM20">
        <v>10000.3096666667</v>
      </c>
      <c r="CN20">
        <v>0</v>
      </c>
      <c r="CO20">
        <v>0.221023</v>
      </c>
      <c r="CP20">
        <v>599.998733333333</v>
      </c>
      <c r="CQ20">
        <v>0.933017166666666</v>
      </c>
      <c r="CR20">
        <v>0.06698255</v>
      </c>
      <c r="CS20">
        <v>0</v>
      </c>
      <c r="CT20">
        <v>1088.828</v>
      </c>
      <c r="CU20">
        <v>4.99999</v>
      </c>
      <c r="CV20">
        <v>6472.576</v>
      </c>
      <c r="CW20">
        <v>5133.40133333333</v>
      </c>
      <c r="CX20">
        <v>37.2374</v>
      </c>
      <c r="CY20">
        <v>40.7185</v>
      </c>
      <c r="CZ20">
        <v>39.062</v>
      </c>
      <c r="DA20">
        <v>40.187</v>
      </c>
      <c r="DB20">
        <v>39.875</v>
      </c>
      <c r="DC20">
        <v>555.143666666667</v>
      </c>
      <c r="DD20">
        <v>39.858</v>
      </c>
      <c r="DE20">
        <v>0</v>
      </c>
      <c r="DF20">
        <v>1620325324.2</v>
      </c>
      <c r="DG20">
        <v>0</v>
      </c>
      <c r="DH20">
        <v>1088.83653846154</v>
      </c>
      <c r="DI20">
        <v>4.33059829698733</v>
      </c>
      <c r="DJ20">
        <v>33.1141880678502</v>
      </c>
      <c r="DK20">
        <v>6472.69423076923</v>
      </c>
      <c r="DL20">
        <v>15</v>
      </c>
      <c r="DM20">
        <v>1620325364</v>
      </c>
      <c r="DN20" t="s">
        <v>309</v>
      </c>
      <c r="DO20">
        <v>1620325346.5</v>
      </c>
      <c r="DP20">
        <v>1620325364</v>
      </c>
      <c r="DQ20">
        <v>4</v>
      </c>
      <c r="DR20">
        <v>0.147</v>
      </c>
      <c r="DS20">
        <v>0.031</v>
      </c>
      <c r="DT20">
        <v>2.642</v>
      </c>
      <c r="DU20">
        <v>-0.038</v>
      </c>
      <c r="DV20">
        <v>420</v>
      </c>
      <c r="DW20">
        <v>2</v>
      </c>
      <c r="DX20">
        <v>0.13</v>
      </c>
      <c r="DY20">
        <v>0.04</v>
      </c>
      <c r="DZ20">
        <v>-16.7078</v>
      </c>
      <c r="EA20">
        <v>0.0408810506567136</v>
      </c>
      <c r="EB20">
        <v>0.0508909225697471</v>
      </c>
      <c r="EC20">
        <v>1</v>
      </c>
      <c r="ED20">
        <v>1088.58970588235</v>
      </c>
      <c r="EE20">
        <v>4.64598563537874</v>
      </c>
      <c r="EF20">
        <v>0.492935297592338</v>
      </c>
      <c r="EG20">
        <v>1</v>
      </c>
      <c r="EH20">
        <v>4.2128565</v>
      </c>
      <c r="EI20">
        <v>0.0311826641650944</v>
      </c>
      <c r="EJ20">
        <v>0.0119211672142455</v>
      </c>
      <c r="EK20">
        <v>1</v>
      </c>
      <c r="EL20">
        <v>3</v>
      </c>
      <c r="EM20">
        <v>3</v>
      </c>
      <c r="EN20" t="s">
        <v>300</v>
      </c>
      <c r="EO20">
        <v>100</v>
      </c>
      <c r="EP20">
        <v>100</v>
      </c>
      <c r="EQ20">
        <v>2.642</v>
      </c>
      <c r="ER20">
        <v>-0.038</v>
      </c>
      <c r="ES20">
        <v>2.49519047619049</v>
      </c>
      <c r="ET20">
        <v>0</v>
      </c>
      <c r="EU20">
        <v>0</v>
      </c>
      <c r="EV20">
        <v>0</v>
      </c>
      <c r="EW20">
        <v>-0.0686819047619052</v>
      </c>
      <c r="EX20">
        <v>0</v>
      </c>
      <c r="EY20">
        <v>0</v>
      </c>
      <c r="EZ20">
        <v>0</v>
      </c>
      <c r="FA20">
        <v>-1</v>
      </c>
      <c r="FB20">
        <v>-1</v>
      </c>
      <c r="FC20">
        <v>-1</v>
      </c>
      <c r="FD20">
        <v>-1</v>
      </c>
      <c r="FE20">
        <v>30.8</v>
      </c>
      <c r="FF20">
        <v>30.4</v>
      </c>
      <c r="FG20">
        <v>2</v>
      </c>
      <c r="FH20">
        <v>625.919</v>
      </c>
      <c r="FI20">
        <v>368.295</v>
      </c>
      <c r="FJ20">
        <v>20.0001</v>
      </c>
      <c r="FK20">
        <v>25.1283</v>
      </c>
      <c r="FL20">
        <v>30</v>
      </c>
      <c r="FM20">
        <v>25.1429</v>
      </c>
      <c r="FN20">
        <v>25.1703</v>
      </c>
      <c r="FO20">
        <v>20.5541</v>
      </c>
      <c r="FP20">
        <v>82.0775</v>
      </c>
      <c r="FQ20">
        <v>0</v>
      </c>
      <c r="FR20">
        <v>20</v>
      </c>
      <c r="FS20">
        <v>420</v>
      </c>
      <c r="FT20">
        <v>1.85181</v>
      </c>
      <c r="FU20">
        <v>101.539</v>
      </c>
      <c r="FV20">
        <v>102.349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2021-05-06T13:29:02Z</dcterms:created>
  <dcterms:modified xsi:type="dcterms:W3CDTF">2021-05-06T13:29:02Z</dcterms:modified>
</cp:coreProperties>
</file>