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<sst xmlns="http://schemas.openxmlformats.org/spreadsheetml/2006/main" count="659" uniqueCount="316">
  <si>
    <t>File opened</t>
  </si>
  <si>
    <t>2021-05-06 13:33:47</t>
  </si>
  <si>
    <t>Console s/n</t>
  </si>
  <si>
    <t>68C-831503</t>
  </si>
  <si>
    <t>Console ver</t>
  </si>
  <si>
    <t>Bluestem v.1.4.02</t>
  </si>
  <si>
    <t>Scripts ver</t>
  </si>
  <si>
    <t>2020.02  1.4.02, Jan 2020</t>
  </si>
  <si>
    <t>Head s/n</t>
  </si>
  <si>
    <t>68H-581503</t>
  </si>
  <si>
    <t>Head ver</t>
  </si>
  <si>
    <t>1.4.0</t>
  </si>
  <si>
    <t>Head cal</t>
  </si>
  <si>
    <t>{"tazero": "-0.00228119", "ssa_ref": "35974.6", "co2aspan2": "-0.0257965", "co2bspan2b": "0.32636", "h2obspan1": "1.00029", "co2bspan2": "-0.0261668", "h2obspanconc2": "0", "co2aspan2a": "0.329491", "tbzero": "0.0863571", "h2oaspanconc1": "12.21", "co2aspanconc1": "2500", "h2oaspan2": "0", "h2oaspan2b": "0.069198", "h2oazero": "1.00241", "h2obspanconc1": "12.21", "h2oaspan2a": "0.0689952", "h2oaspanconc2": "0", "co2azero": "0.990305", "co2aspanconc2": "296.7", "co2aspan1": "1.00108", "co2bspanconc2": "296.7", "chamberpressurezero": "2.55175", "h2obzero": "0.996793", "flowbzero": "0.31521", "co2bspan1": "1.00105", "flowazero": "0.306", "h2obspan2": "0", "co2bspanconc1": "2500", "co2bzero": "0.957759", "h2obspan2b": "0.0691233", "oxygen": "21", "h2obspan2a": "0.0691036", "flowmeterzero": "1.0032", "co2bspan2a": "0.328844", "h2oaspan1": "1.00294", "co2aspan2b": "0.327046", "ssb_ref": "37595.2"}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</si>
  <si>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</si>
  <si>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</si>
  <si>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</si>
  <si>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</si>
  <si>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</si>
  <si>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</si>
  <si>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</si>
  <si>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</si>
  <si>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</si>
  <si>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13:33:47</t>
  </si>
  <si>
    <t>Stability Definition:	F (FlrLS): Slp&lt;10 Per=20	ΔH2O (Meas2): Slp&lt;0.1 Per=20	ΔCO2 (Meas2): Slp&lt;0.5 Per=20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</si>
  <si>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</si>
  <si>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</si>
  <si>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</si>
  <si>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</si>
  <si>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</si>
  <si>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</si>
  <si>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</si>
  <si>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</si>
  <si>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</si>
  <si>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</si>
  <si>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</si>
  <si>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</si>
  <si>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</si>
  <si>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</si>
  <si>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</si>
  <si>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</si>
  <si>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</si>
  <si>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</si>
  <si>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</si>
  <si>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</si>
  <si>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</si>
  <si>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</si>
  <si>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</si>
  <si>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</si>
  <si>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</si>
  <si>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</si>
  <si>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</si>
  <si>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</si>
  <si>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</si>
  <si>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</si>
  <si>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</si>
  <si>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</si>
  <si>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</si>
  <si>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</si>
  <si>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</si>
  <si>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</si>
  <si>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</si>
  <si>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</si>
  <si>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</si>
  <si>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</si>
  <si>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</si>
  <si>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</si>
  <si>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</si>
  <si>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</si>
  <si>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</si>
  <si>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</si>
  <si>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</si>
  <si>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</si>
  <si>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</si>
  <si>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</si>
  <si>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</si>
  <si>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</si>
  <si>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</si>
  <si>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3.649 82.4727 381.694 626.613 863.74 1052.46 1252.62 1346.48</t>
  </si>
  <si>
    <t>Fs_true</t>
  </si>
  <si>
    <t>-0.759559 101.202 402.096 601.275 801.768 1000.51 1203.45 1400.65</t>
  </si>
  <si>
    <t>leak_wt</t>
  </si>
  <si>
    <t>Sys</t>
  </si>
  <si>
    <t>UserDefCon</t>
  </si>
  <si>
    <t>GasEx</t>
  </si>
  <si>
    <t>Leak</t>
  </si>
  <si>
    <t>FLR</t>
  </si>
  <si>
    <t>MPF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</si>
  <si>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</si>
  <si>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</si>
  <si>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</si>
  <si>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</si>
  <si>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</si>
  <si>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</si>
  <si>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</si>
  <si>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</si>
  <si>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</si>
  <si>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</si>
  <si>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</si>
  <si>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</si>
  <si>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</si>
  <si>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</si>
  <si>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</si>
  <si>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</si>
  <si>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</si>
  <si>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</si>
  <si>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</si>
  <si>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</si>
  <si>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</si>
  <si>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</si>
  <si>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</si>
  <si>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</si>
  <si>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</si>
  <si>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</si>
  <si>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</si>
  <si>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</si>
  <si>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</si>
  <si>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</si>
  <si>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</si>
  <si>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</si>
  <si>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</si>
  <si>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</si>
  <si>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</si>
  <si>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</si>
  <si>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</si>
  <si>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</si>
  <si>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</si>
  <si>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</si>
  <si>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</si>
  <si>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</si>
  <si>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</si>
  <si>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</si>
  <si>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</si>
  <si>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</si>
  <si>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</si>
  <si>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</si>
  <si>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</si>
  <si>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</si>
  <si>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</si>
  <si>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</si>
  <si>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</si>
  <si>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</si>
  <si>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</si>
  <si>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</si>
  <si>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</si>
  <si>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</si>
  <si>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</si>
  <si>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</si>
  <si>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</si>
  <si>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</si>
  <si>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</si>
  <si>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</si>
  <si>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</si>
  <si>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</si>
  <si>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</si>
  <si>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</si>
  <si>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</si>
  <si>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</si>
  <si>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</si>
  <si>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</si>
  <si>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</si>
  <si>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</si>
  <si>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</si>
  <si>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</si>
  <si>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</si>
  <si>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</si>
  <si>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</si>
  <si>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</si>
  <si>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</si>
  <si>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</si>
  <si>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</si>
  <si>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</si>
  <si>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</si>
  <si>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</si>
  <si>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</si>
  <si>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</si>
  <si>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</si>
  <si>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</si>
  <si>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</si>
  <si>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</si>
  <si>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</si>
  <si>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</si>
  <si>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</si>
  <si>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</si>
  <si>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</si>
  <si>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</si>
  <si>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</si>
  <si>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</si>
  <si>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</si>
  <si>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</si>
  <si>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</si>
  <si>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</si>
  <si>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</si>
  <si>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</si>
  <si>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</si>
  <si>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</si>
  <si>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</si>
  <si>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</si>
  <si>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</si>
  <si>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</si>
  <si>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</si>
  <si>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</si>
  <si>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</si>
  <si>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</si>
  <si>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</si>
  <si>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</si>
  <si>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</si>
  <si>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</si>
  <si>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</si>
  <si>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</si>
  <si>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</si>
  <si>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</si>
  <si>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</si>
  <si>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</si>
  <si>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</si>
  <si>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</si>
  <si>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</si>
  <si>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</si>
  <si>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</si>
  <si>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</si>
  <si>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</si>
  <si>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</si>
  <si>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</si>
  <si>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</si>
  <si>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</si>
  <si>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</si>
  <si>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</si>
  <si>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</si>
  <si>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</si>
  <si>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</si>
  <si>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</si>
  <si>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</si>
  <si>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</si>
  <si>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</si>
  <si>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</si>
  <si>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</si>
  <si>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</si>
  <si>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</si>
  <si>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</si>
  <si>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</si>
  <si>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</si>
  <si>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</si>
  <si>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</si>
  <si>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</si>
  <si>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</si>
  <si>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</si>
  <si>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</si>
  <si>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</si>
  <si>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</si>
  <si>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</si>
  <si>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</si>
  <si>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</si>
  <si>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</si>
  <si>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</si>
  <si>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</si>
  <si>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</si>
  <si>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</si>
  <si>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</si>
  <si>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</si>
  <si>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</si>
  <si>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</si>
  <si>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</si>
  <si>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</si>
  <si>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</si>
  <si>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</si>
  <si>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</si>
  <si>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</si>
  <si>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</si>
  <si>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</si>
  <si>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</si>
  <si>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</si>
  <si>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</si>
  <si>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</si>
  <si>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</si>
  <si>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</si>
  <si>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</si>
  <si>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</si>
  <si>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</si>
  <si>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</si>
  <si>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</si>
  <si>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</si>
  <si>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</si>
  <si>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</si>
  <si>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</si>
  <si>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</si>
  <si>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</si>
  <si>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</si>
  <si>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</si>
  <si>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</si>
  <si>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</si>
  <si>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</si>
  <si>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</si>
  <si>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</si>
  <si>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</si>
  <si>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</si>
  <si>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20210506 13:56:07</t>
  </si>
  <si>
    <t>13:56:07</t>
  </si>
  <si>
    <t>-</t>
  </si>
  <si>
    <t>0: Broadleaf</t>
  </si>
  <si>
    <t>13:56:39</t>
  </si>
  <si>
    <t>3/3</t>
  </si>
  <si>
    <t>20210506 14:08:27</t>
  </si>
  <si>
    <t>14:08:27</t>
  </si>
  <si>
    <t>14:09:02</t>
  </si>
  <si>
    <t>20210506 14:21:10</t>
  </si>
  <si>
    <t>14:21:10</t>
  </si>
  <si>
    <t>14:21:51</t>
  </si>
  <si>
    <t>20210506 14:34:04</t>
  </si>
  <si>
    <t>14:34:04</t>
  </si>
  <si>
    <t>14:34:33</t>
  </si>
  <si>
    <t>20210506 14:37:58</t>
  </si>
  <si>
    <t>14:37:58</t>
  </si>
  <si>
    <t>14:38:38</t>
  </si>
  <si>
    <t>20210506 14:41:17</t>
  </si>
  <si>
    <t>14:41:17</t>
  </si>
  <si>
    <t>14:41:57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</si>
</sst>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V22"/>
  <sheetViews>
    <sheetView tabSelected="1" workbookViewId="0"/>
  </sheetViews>
  <sheetFormatPr defaultRowHeight="15"/>
  <sheetData>
    <row r="2" spans="1:178">
      <c r="A2" t="s">
        <v>25</v>
      </c>
      <c r="B2" t="s">
        <v>26</v>
      </c>
      <c r="C2" t="s">
        <v>28</v>
      </c>
    </row>
    <row r="3" spans="1:178">
      <c r="B3" t="s">
        <v>27</v>
      </c>
      <c r="C3" t="s">
        <v>29</v>
      </c>
    </row>
    <row r="4" spans="1:178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8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8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8">
      <c r="B7">
        <v>0</v>
      </c>
      <c r="C7">
        <v>1</v>
      </c>
      <c r="D7">
        <v>0</v>
      </c>
      <c r="E7">
        <v>0</v>
      </c>
    </row>
    <row r="8" spans="1:178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8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8">
      <c r="B11">
        <v>0</v>
      </c>
      <c r="C11">
        <v>0</v>
      </c>
      <c r="D11">
        <v>0</v>
      </c>
      <c r="E11">
        <v>0</v>
      </c>
      <c r="F11">
        <v>1</v>
      </c>
    </row>
    <row r="12" spans="1:17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8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8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87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91</v>
      </c>
      <c r="CW14" t="s">
        <v>91</v>
      </c>
      <c r="CX14" t="s">
        <v>91</v>
      </c>
      <c r="CY14" t="s">
        <v>91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91</v>
      </c>
      <c r="DF14" t="s">
        <v>91</v>
      </c>
      <c r="DG14" t="s">
        <v>91</v>
      </c>
      <c r="DH14" t="s">
        <v>92</v>
      </c>
      <c r="DI14" t="s">
        <v>92</v>
      </c>
      <c r="DJ14" t="s">
        <v>92</v>
      </c>
      <c r="DK14" t="s">
        <v>92</v>
      </c>
      <c r="DL14" t="s">
        <v>92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93</v>
      </c>
      <c r="DX14" t="s">
        <v>93</v>
      </c>
      <c r="DY14" t="s">
        <v>93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94</v>
      </c>
      <c r="EK14" t="s">
        <v>94</v>
      </c>
      <c r="EL14" t="s">
        <v>94</v>
      </c>
      <c r="EM14" t="s">
        <v>94</v>
      </c>
      <c r="EN14" t="s">
        <v>94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95</v>
      </c>
      <c r="EW14" t="s">
        <v>95</v>
      </c>
      <c r="EX14" t="s">
        <v>95</v>
      </c>
      <c r="EY14" t="s">
        <v>95</v>
      </c>
      <c r="EZ14" t="s">
        <v>95</v>
      </c>
      <c r="FA14" t="s">
        <v>95</v>
      </c>
      <c r="FB14" t="s">
        <v>95</v>
      </c>
      <c r="FC14" t="s">
        <v>95</v>
      </c>
      <c r="FD14" t="s">
        <v>95</v>
      </c>
      <c r="FE14" t="s">
        <v>95</v>
      </c>
      <c r="FF14" t="s">
        <v>95</v>
      </c>
      <c r="FG14" t="s">
        <v>96</v>
      </c>
      <c r="FH14" t="s">
        <v>96</v>
      </c>
      <c r="FI14" t="s">
        <v>96</v>
      </c>
      <c r="FJ14" t="s">
        <v>96</v>
      </c>
      <c r="FK14" t="s">
        <v>96</v>
      </c>
      <c r="FL14" t="s">
        <v>96</v>
      </c>
      <c r="FM14" t="s">
        <v>96</v>
      </c>
      <c r="FN14" t="s">
        <v>96</v>
      </c>
      <c r="FO14" t="s">
        <v>96</v>
      </c>
      <c r="FP14" t="s">
        <v>96</v>
      </c>
      <c r="FQ14" t="s">
        <v>96</v>
      </c>
      <c r="FR14" t="s">
        <v>96</v>
      </c>
      <c r="FS14" t="s">
        <v>96</v>
      </c>
      <c r="FT14" t="s">
        <v>96</v>
      </c>
      <c r="FU14" t="s">
        <v>96</v>
      </c>
      <c r="FV14" t="s">
        <v>96</v>
      </c>
    </row>
    <row r="15" spans="1:178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  <c r="W15" t="s">
        <v>119</v>
      </c>
      <c r="X15" t="s">
        <v>120</v>
      </c>
      <c r="Y15" t="s">
        <v>121</v>
      </c>
      <c r="Z15" t="s">
        <v>122</v>
      </c>
      <c r="AA15" t="s">
        <v>123</v>
      </c>
      <c r="AB15" t="s">
        <v>124</v>
      </c>
      <c r="AC15" t="s">
        <v>125</v>
      </c>
      <c r="AD15" t="s">
        <v>126</v>
      </c>
      <c r="AE15" t="s">
        <v>85</v>
      </c>
      <c r="AF15" t="s">
        <v>127</v>
      </c>
      <c r="AG15" t="s">
        <v>128</v>
      </c>
      <c r="AH15" t="s">
        <v>129</v>
      </c>
      <c r="AI15" t="s">
        <v>130</v>
      </c>
      <c r="AJ15" t="s">
        <v>131</v>
      </c>
      <c r="AK15" t="s">
        <v>132</v>
      </c>
      <c r="AL15" t="s">
        <v>133</v>
      </c>
      <c r="AM15" t="s">
        <v>134</v>
      </c>
      <c r="AN15" t="s">
        <v>135</v>
      </c>
      <c r="AO15" t="s">
        <v>136</v>
      </c>
      <c r="AP15" t="s">
        <v>137</v>
      </c>
      <c r="AQ15" t="s">
        <v>138</v>
      </c>
      <c r="AR15" t="s">
        <v>139</v>
      </c>
      <c r="AS15" t="s">
        <v>140</v>
      </c>
      <c r="AT15" t="s">
        <v>141</v>
      </c>
      <c r="AU15" t="s">
        <v>142</v>
      </c>
      <c r="AV15" t="s">
        <v>143</v>
      </c>
      <c r="AW15" t="s">
        <v>144</v>
      </c>
      <c r="AX15" t="s">
        <v>145</v>
      </c>
      <c r="AY15" t="s">
        <v>146</v>
      </c>
      <c r="AZ15" t="s">
        <v>147</v>
      </c>
      <c r="BA15" t="s">
        <v>148</v>
      </c>
      <c r="BB15" t="s">
        <v>149</v>
      </c>
      <c r="BC15" t="s">
        <v>150</v>
      </c>
      <c r="BD15" t="s">
        <v>151</v>
      </c>
      <c r="BE15" t="s">
        <v>152</v>
      </c>
      <c r="BF15" t="s">
        <v>153</v>
      </c>
      <c r="BG15" t="s">
        <v>154</v>
      </c>
      <c r="BH15" t="s">
        <v>155</v>
      </c>
      <c r="BI15" t="s">
        <v>156</v>
      </c>
      <c r="BJ15" t="s">
        <v>157</v>
      </c>
      <c r="BK15" t="s">
        <v>158</v>
      </c>
      <c r="BL15" t="s">
        <v>159</v>
      </c>
      <c r="BM15" t="s">
        <v>160</v>
      </c>
      <c r="BN15" t="s">
        <v>161</v>
      </c>
      <c r="BO15" t="s">
        <v>162</v>
      </c>
      <c r="BP15" t="s">
        <v>163</v>
      </c>
      <c r="BQ15" t="s">
        <v>164</v>
      </c>
      <c r="BR15" t="s">
        <v>165</v>
      </c>
      <c r="BS15" t="s">
        <v>166</v>
      </c>
      <c r="BT15" t="s">
        <v>167</v>
      </c>
      <c r="BU15" t="s">
        <v>168</v>
      </c>
      <c r="BV15" t="s">
        <v>169</v>
      </c>
      <c r="BW15" t="s">
        <v>170</v>
      </c>
      <c r="BX15" t="s">
        <v>104</v>
      </c>
      <c r="BY15" t="s">
        <v>171</v>
      </c>
      <c r="BZ15" t="s">
        <v>172</v>
      </c>
      <c r="CA15" t="s">
        <v>173</v>
      </c>
      <c r="CB15" t="s">
        <v>174</v>
      </c>
      <c r="CC15" t="s">
        <v>175</v>
      </c>
      <c r="CD15" t="s">
        <v>176</v>
      </c>
      <c r="CE15" t="s">
        <v>177</v>
      </c>
      <c r="CF15" t="s">
        <v>178</v>
      </c>
      <c r="CG15" t="s">
        <v>179</v>
      </c>
      <c r="CH15" t="s">
        <v>180</v>
      </c>
      <c r="CI15" t="s">
        <v>181</v>
      </c>
      <c r="CJ15" t="s">
        <v>182</v>
      </c>
      <c r="CK15" t="s">
        <v>183</v>
      </c>
      <c r="CL15" t="s">
        <v>184</v>
      </c>
      <c r="CM15" t="s">
        <v>185</v>
      </c>
      <c r="CN15" t="s">
        <v>186</v>
      </c>
      <c r="CO15" t="s">
        <v>187</v>
      </c>
      <c r="CP15" t="s">
        <v>188</v>
      </c>
      <c r="CQ15" t="s">
        <v>189</v>
      </c>
      <c r="CR15" t="s">
        <v>190</v>
      </c>
      <c r="CS15" t="s">
        <v>191</v>
      </c>
      <c r="CT15" t="s">
        <v>192</v>
      </c>
      <c r="CU15" t="s">
        <v>193</v>
      </c>
      <c r="CV15" t="s">
        <v>194</v>
      </c>
      <c r="CW15" t="s">
        <v>195</v>
      </c>
      <c r="CX15" t="s">
        <v>196</v>
      </c>
      <c r="CY15" t="s">
        <v>197</v>
      </c>
      <c r="CZ15" t="s">
        <v>198</v>
      </c>
      <c r="DA15" t="s">
        <v>199</v>
      </c>
      <c r="DB15" t="s">
        <v>200</v>
      </c>
      <c r="DC15" t="s">
        <v>201</v>
      </c>
      <c r="DD15" t="s">
        <v>202</v>
      </c>
      <c r="DE15" t="s">
        <v>203</v>
      </c>
      <c r="DF15" t="s">
        <v>204</v>
      </c>
      <c r="DG15" t="s">
        <v>205</v>
      </c>
      <c r="DH15" t="s">
        <v>206</v>
      </c>
      <c r="DI15" t="s">
        <v>207</v>
      </c>
      <c r="DJ15" t="s">
        <v>208</v>
      </c>
      <c r="DK15" t="s">
        <v>209</v>
      </c>
      <c r="DL15" t="s">
        <v>210</v>
      </c>
      <c r="DM15" t="s">
        <v>98</v>
      </c>
      <c r="DN15" t="s">
        <v>101</v>
      </c>
      <c r="DO15" t="s">
        <v>211</v>
      </c>
      <c r="DP15" t="s">
        <v>212</v>
      </c>
      <c r="DQ15" t="s">
        <v>213</v>
      </c>
      <c r="DR15" t="s">
        <v>214</v>
      </c>
      <c r="DS15" t="s">
        <v>215</v>
      </c>
      <c r="DT15" t="s">
        <v>216</v>
      </c>
      <c r="DU15" t="s">
        <v>217</v>
      </c>
      <c r="DV15" t="s">
        <v>218</v>
      </c>
      <c r="DW15" t="s">
        <v>219</v>
      </c>
      <c r="DX15" t="s">
        <v>220</v>
      </c>
      <c r="DY15" t="s">
        <v>221</v>
      </c>
      <c r="DZ15" t="s">
        <v>222</v>
      </c>
      <c r="EA15" t="s">
        <v>223</v>
      </c>
      <c r="EB15" t="s">
        <v>224</v>
      </c>
      <c r="EC15" t="s">
        <v>225</v>
      </c>
      <c r="ED15" t="s">
        <v>226</v>
      </c>
      <c r="EE15" t="s">
        <v>227</v>
      </c>
      <c r="EF15" t="s">
        <v>228</v>
      </c>
      <c r="EG15" t="s">
        <v>229</v>
      </c>
      <c r="EH15" t="s">
        <v>230</v>
      </c>
      <c r="EI15" t="s">
        <v>231</v>
      </c>
      <c r="EJ15" t="s">
        <v>232</v>
      </c>
      <c r="EK15" t="s">
        <v>233</v>
      </c>
      <c r="EL15" t="s">
        <v>234</v>
      </c>
      <c r="EM15" t="s">
        <v>235</v>
      </c>
      <c r="EN15" t="s">
        <v>236</v>
      </c>
      <c r="EO15" t="s">
        <v>237</v>
      </c>
      <c r="EP15" t="s">
        <v>238</v>
      </c>
      <c r="EQ15" t="s">
        <v>239</v>
      </c>
      <c r="ER15" t="s">
        <v>240</v>
      </c>
      <c r="ES15" t="s">
        <v>241</v>
      </c>
      <c r="ET15" t="s">
        <v>242</v>
      </c>
      <c r="EU15" t="s">
        <v>243</v>
      </c>
      <c r="EV15" t="s">
        <v>244</v>
      </c>
      <c r="EW15" t="s">
        <v>245</v>
      </c>
      <c r="EX15" t="s">
        <v>246</v>
      </c>
      <c r="EY15" t="s">
        <v>247</v>
      </c>
      <c r="EZ15" t="s">
        <v>248</v>
      </c>
      <c r="FA15" t="s">
        <v>249</v>
      </c>
      <c r="FB15" t="s">
        <v>250</v>
      </c>
      <c r="FC15" t="s">
        <v>251</v>
      </c>
      <c r="FD15" t="s">
        <v>252</v>
      </c>
      <c r="FE15" t="s">
        <v>253</v>
      </c>
      <c r="FF15" t="s">
        <v>254</v>
      </c>
      <c r="FG15" t="s">
        <v>255</v>
      </c>
      <c r="FH15" t="s">
        <v>256</v>
      </c>
      <c r="FI15" t="s">
        <v>257</v>
      </c>
      <c r="FJ15" t="s">
        <v>258</v>
      </c>
      <c r="FK15" t="s">
        <v>259</v>
      </c>
      <c r="FL15" t="s">
        <v>260</v>
      </c>
      <c r="FM15" t="s">
        <v>261</v>
      </c>
      <c r="FN15" t="s">
        <v>262</v>
      </c>
      <c r="FO15" t="s">
        <v>263</v>
      </c>
      <c r="FP15" t="s">
        <v>264</v>
      </c>
      <c r="FQ15" t="s">
        <v>265</v>
      </c>
      <c r="FR15" t="s">
        <v>266</v>
      </c>
      <c r="FS15" t="s">
        <v>267</v>
      </c>
      <c r="FT15" t="s">
        <v>268</v>
      </c>
      <c r="FU15" t="s">
        <v>269</v>
      </c>
      <c r="FV15" t="s">
        <v>270</v>
      </c>
    </row>
    <row r="16" spans="1:178">
      <c r="B16" t="s">
        <v>271</v>
      </c>
      <c r="C16" t="s">
        <v>271</v>
      </c>
      <c r="H16" t="s">
        <v>271</v>
      </c>
      <c r="I16" t="s">
        <v>272</v>
      </c>
      <c r="J16" t="s">
        <v>273</v>
      </c>
      <c r="K16" t="s">
        <v>274</v>
      </c>
      <c r="L16" t="s">
        <v>274</v>
      </c>
      <c r="M16" t="s">
        <v>178</v>
      </c>
      <c r="N16" t="s">
        <v>178</v>
      </c>
      <c r="O16" t="s">
        <v>272</v>
      </c>
      <c r="P16" t="s">
        <v>272</v>
      </c>
      <c r="Q16" t="s">
        <v>272</v>
      </c>
      <c r="R16" t="s">
        <v>272</v>
      </c>
      <c r="S16" t="s">
        <v>275</v>
      </c>
      <c r="T16" t="s">
        <v>276</v>
      </c>
      <c r="U16" t="s">
        <v>276</v>
      </c>
      <c r="V16" t="s">
        <v>277</v>
      </c>
      <c r="W16" t="s">
        <v>278</v>
      </c>
      <c r="X16" t="s">
        <v>277</v>
      </c>
      <c r="Y16" t="s">
        <v>277</v>
      </c>
      <c r="Z16" t="s">
        <v>277</v>
      </c>
      <c r="AA16" t="s">
        <v>275</v>
      </c>
      <c r="AB16" t="s">
        <v>275</v>
      </c>
      <c r="AC16" t="s">
        <v>275</v>
      </c>
      <c r="AD16" t="s">
        <v>275</v>
      </c>
      <c r="AE16" t="s">
        <v>279</v>
      </c>
      <c r="AF16" t="s">
        <v>278</v>
      </c>
      <c r="AH16" t="s">
        <v>278</v>
      </c>
      <c r="AI16" t="s">
        <v>279</v>
      </c>
      <c r="AO16" t="s">
        <v>273</v>
      </c>
      <c r="AU16" t="s">
        <v>273</v>
      </c>
      <c r="AV16" t="s">
        <v>273</v>
      </c>
      <c r="AW16" t="s">
        <v>273</v>
      </c>
      <c r="AY16" t="s">
        <v>280</v>
      </c>
      <c r="BI16" t="s">
        <v>281</v>
      </c>
      <c r="BJ16" t="s">
        <v>281</v>
      </c>
      <c r="BK16" t="s">
        <v>281</v>
      </c>
      <c r="BL16" t="s">
        <v>273</v>
      </c>
      <c r="BN16" t="s">
        <v>282</v>
      </c>
      <c r="BP16" t="s">
        <v>273</v>
      </c>
      <c r="BQ16" t="s">
        <v>273</v>
      </c>
      <c r="BS16" t="s">
        <v>283</v>
      </c>
      <c r="BT16" t="s">
        <v>284</v>
      </c>
      <c r="BW16" t="s">
        <v>272</v>
      </c>
      <c r="BX16" t="s">
        <v>271</v>
      </c>
      <c r="BY16" t="s">
        <v>274</v>
      </c>
      <c r="BZ16" t="s">
        <v>274</v>
      </c>
      <c r="CA16" t="s">
        <v>285</v>
      </c>
      <c r="CB16" t="s">
        <v>285</v>
      </c>
      <c r="CC16" t="s">
        <v>274</v>
      </c>
      <c r="CD16" t="s">
        <v>285</v>
      </c>
      <c r="CE16" t="s">
        <v>279</v>
      </c>
      <c r="CF16" t="s">
        <v>277</v>
      </c>
      <c r="CG16" t="s">
        <v>277</v>
      </c>
      <c r="CH16" t="s">
        <v>276</v>
      </c>
      <c r="CI16" t="s">
        <v>276</v>
      </c>
      <c r="CJ16" t="s">
        <v>276</v>
      </c>
      <c r="CK16" t="s">
        <v>276</v>
      </c>
      <c r="CL16" t="s">
        <v>276</v>
      </c>
      <c r="CM16" t="s">
        <v>286</v>
      </c>
      <c r="CN16" t="s">
        <v>273</v>
      </c>
      <c r="CO16" t="s">
        <v>273</v>
      </c>
      <c r="CP16" t="s">
        <v>273</v>
      </c>
      <c r="CU16" t="s">
        <v>273</v>
      </c>
      <c r="CX16" t="s">
        <v>276</v>
      </c>
      <c r="CY16" t="s">
        <v>276</v>
      </c>
      <c r="CZ16" t="s">
        <v>276</v>
      </c>
      <c r="DA16" t="s">
        <v>276</v>
      </c>
      <c r="DB16" t="s">
        <v>276</v>
      </c>
      <c r="DC16" t="s">
        <v>273</v>
      </c>
      <c r="DD16" t="s">
        <v>273</v>
      </c>
      <c r="DE16" t="s">
        <v>273</v>
      </c>
      <c r="DF16" t="s">
        <v>271</v>
      </c>
      <c r="DI16" t="s">
        <v>287</v>
      </c>
      <c r="DJ16" t="s">
        <v>287</v>
      </c>
      <c r="DL16" t="s">
        <v>271</v>
      </c>
      <c r="DM16" t="s">
        <v>288</v>
      </c>
      <c r="DO16" t="s">
        <v>271</v>
      </c>
      <c r="DP16" t="s">
        <v>271</v>
      </c>
      <c r="DR16" t="s">
        <v>289</v>
      </c>
      <c r="DS16" t="s">
        <v>290</v>
      </c>
      <c r="DT16" t="s">
        <v>289</v>
      </c>
      <c r="DU16" t="s">
        <v>290</v>
      </c>
      <c r="DV16" t="s">
        <v>289</v>
      </c>
      <c r="DW16" t="s">
        <v>290</v>
      </c>
      <c r="DX16" t="s">
        <v>278</v>
      </c>
      <c r="DY16" t="s">
        <v>278</v>
      </c>
      <c r="DZ16" t="s">
        <v>274</v>
      </c>
      <c r="EA16" t="s">
        <v>291</v>
      </c>
      <c r="EB16" t="s">
        <v>274</v>
      </c>
      <c r="EE16" t="s">
        <v>292</v>
      </c>
      <c r="EH16" t="s">
        <v>285</v>
      </c>
      <c r="EI16" t="s">
        <v>293</v>
      </c>
      <c r="EJ16" t="s">
        <v>285</v>
      </c>
      <c r="EO16" t="s">
        <v>278</v>
      </c>
      <c r="EP16" t="s">
        <v>278</v>
      </c>
      <c r="EQ16" t="s">
        <v>289</v>
      </c>
      <c r="ER16" t="s">
        <v>290</v>
      </c>
      <c r="ES16" t="s">
        <v>290</v>
      </c>
      <c r="EW16" t="s">
        <v>290</v>
      </c>
      <c r="FA16" t="s">
        <v>274</v>
      </c>
      <c r="FB16" t="s">
        <v>274</v>
      </c>
      <c r="FC16" t="s">
        <v>285</v>
      </c>
      <c r="FD16" t="s">
        <v>285</v>
      </c>
      <c r="FE16" t="s">
        <v>294</v>
      </c>
      <c r="FF16" t="s">
        <v>294</v>
      </c>
      <c r="FH16" t="s">
        <v>279</v>
      </c>
      <c r="FI16" t="s">
        <v>279</v>
      </c>
      <c r="FJ16" t="s">
        <v>276</v>
      </c>
      <c r="FK16" t="s">
        <v>276</v>
      </c>
      <c r="FL16" t="s">
        <v>276</v>
      </c>
      <c r="FM16" t="s">
        <v>276</v>
      </c>
      <c r="FN16" t="s">
        <v>276</v>
      </c>
      <c r="FO16" t="s">
        <v>278</v>
      </c>
      <c r="FP16" t="s">
        <v>278</v>
      </c>
      <c r="FQ16" t="s">
        <v>278</v>
      </c>
      <c r="FR16" t="s">
        <v>276</v>
      </c>
      <c r="FS16" t="s">
        <v>274</v>
      </c>
      <c r="FT16" t="s">
        <v>285</v>
      </c>
      <c r="FU16" t="s">
        <v>278</v>
      </c>
      <c r="FV16" t="s">
        <v>278</v>
      </c>
    </row>
    <row r="17" spans="1:178">
      <c r="A17">
        <v>1</v>
      </c>
      <c r="B17">
        <v>1620327367.1</v>
      </c>
      <c r="C17">
        <v>0</v>
      </c>
      <c r="D17" t="s">
        <v>295</v>
      </c>
      <c r="E17" t="s">
        <v>296</v>
      </c>
      <c r="H17">
        <v>1620327359.1</v>
      </c>
      <c r="I17">
        <f>CE17*AG17*(CA17-CB17)/(100*BT17*(1000-AG17*CA17))</f>
        <v>0</v>
      </c>
      <c r="J17">
        <f>CE17*AG17*(BZ17-BY17*(1000-AG17*CB17)/(1000-AG17*CA17))/(100*BT17)</f>
        <v>0</v>
      </c>
      <c r="K17">
        <f>BY17 - IF(AG17&gt;1, J17*BT17*100.0/(AI17*CM17), 0)</f>
        <v>0</v>
      </c>
      <c r="L17">
        <f>((R17-I17/2)*K17-J17)/(R17+I17/2)</f>
        <v>0</v>
      </c>
      <c r="M17">
        <f>L17*(CF17+CG17)/1000.0</f>
        <v>0</v>
      </c>
      <c r="N17">
        <f>(BY17 - IF(AG17&gt;1, J17*BT17*100.0/(AI17*CM17), 0))*(CF17+CG17)/1000.0</f>
        <v>0</v>
      </c>
      <c r="O17">
        <f>2.0/((1/Q17-1/P17)+SIGN(Q17)*SQRT((1/Q17-1/P17)*(1/Q17-1/P17) + 4*BU17/((BU17+1)*(BU17+1))*(2*1/Q17*1/P17-1/P17*1/P17)))</f>
        <v>0</v>
      </c>
      <c r="P17">
        <f>IF(LEFT(BV17,1)&lt;&gt;"0",IF(LEFT(BV17,1)="1",3.0,BW17),$D$5+$E$5*(CM17*CF17/($K$5*1000))+$F$5*(CM17*CF17/($K$5*1000))*MAX(MIN(BT17,$J$5),$I$5)*MAX(MIN(BT17,$J$5),$I$5)+$G$5*MAX(MIN(BT17,$J$5),$I$5)*(CM17*CF17/($K$5*1000))+$H$5*(CM17*CF17/($K$5*1000))*(CM17*CF17/($K$5*1000)))</f>
        <v>0</v>
      </c>
      <c r="Q17">
        <f>I17*(1000-(1000*0.61365*exp(17.502*U17/(240.97+U17))/(CF17+CG17)+CA17)/2)/(1000*0.61365*exp(17.502*U17/(240.97+U17))/(CF17+CG17)-CA17)</f>
        <v>0</v>
      </c>
      <c r="R17">
        <f>1/((BU17+1)/(O17/1.6)+1/(P17/1.37)) + BU17/((BU17+1)/(O17/1.6) + BU17/(P17/1.37))</f>
        <v>0</v>
      </c>
      <c r="S17">
        <f>(BQ17*BS17)</f>
        <v>0</v>
      </c>
      <c r="T17">
        <f>(CH17+(S17+2*0.95*5.67E-8*(((CH17+$B$7)+273)^4-(CH17+273)^4)-44100*I17)/(1.84*29.3*P17+8*0.95*5.67E-8*(CH17+273)^3))</f>
        <v>0</v>
      </c>
      <c r="U17">
        <f>($C$7*CI17+$D$7*CJ17+$E$7*T17)</f>
        <v>0</v>
      </c>
      <c r="V17">
        <f>0.61365*exp(17.502*U17/(240.97+U17))</f>
        <v>0</v>
      </c>
      <c r="W17">
        <f>(X17/Y17*100)</f>
        <v>0</v>
      </c>
      <c r="X17">
        <f>CA17*(CF17+CG17)/1000</f>
        <v>0</v>
      </c>
      <c r="Y17">
        <f>0.61365*exp(17.502*CH17/(240.97+CH17))</f>
        <v>0</v>
      </c>
      <c r="Z17">
        <f>(V17-CA17*(CF17+CG17)/1000)</f>
        <v>0</v>
      </c>
      <c r="AA17">
        <f>(-I17*44100)</f>
        <v>0</v>
      </c>
      <c r="AB17">
        <f>2*29.3*P17*0.92*(CH17-U17)</f>
        <v>0</v>
      </c>
      <c r="AC17">
        <f>2*0.95*5.67E-8*(((CH17+$B$7)+273)^4-(U17+273)^4)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MAX(0,($B$13+$C$13*CM17)/(1+$D$13*CM17)*CF17/(CH17+273)*$E$13)</f>
        <v>0</v>
      </c>
      <c r="AJ17" t="s">
        <v>297</v>
      </c>
      <c r="AK17">
        <v>0</v>
      </c>
      <c r="AL17">
        <v>0</v>
      </c>
      <c r="AM17">
        <f>AL17-AK17</f>
        <v>0</v>
      </c>
      <c r="AN17">
        <f>AM17/AL17</f>
        <v>0</v>
      </c>
      <c r="AO17">
        <v>0</v>
      </c>
      <c r="AP17" t="s">
        <v>297</v>
      </c>
      <c r="AQ17">
        <v>0</v>
      </c>
      <c r="AR17">
        <v>0</v>
      </c>
      <c r="AS17">
        <f>1-AQ17/AR17</f>
        <v>0</v>
      </c>
      <c r="AT17">
        <v>0.5</v>
      </c>
      <c r="AU17">
        <f>BQ17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297</v>
      </c>
      <c r="BB17">
        <v>0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f>$B$11*CN17+$C$11*CO17+$F$11*CP17*(1-CS17)</f>
        <v>0</v>
      </c>
      <c r="BQ17">
        <f>BP17*BR17</f>
        <v>0</v>
      </c>
      <c r="BR17">
        <f>($B$11*$D$9+$C$11*$D$9+$F$11*((DC17+CU17)/MAX(DC17+CU17+DD17, 0.1)*$I$9+DD17/MAX(DC17+CU17+DD17, 0.1)*$J$9))/($B$11+$C$11+$F$11)</f>
        <v>0</v>
      </c>
      <c r="BS17">
        <f>($B$11*$K$9+$C$11*$K$9+$F$11*((DC17+CU17)/MAX(DC17+CU17+DD17, 0.1)*$P$9+DD17/MAX(DC17+CU17+DD17, 0.1)*$Q$9))/($B$11+$C$11+$F$11)</f>
        <v>0</v>
      </c>
      <c r="BT17">
        <v>6</v>
      </c>
      <c r="BU17">
        <v>0.5</v>
      </c>
      <c r="BV17" t="s">
        <v>298</v>
      </c>
      <c r="BW17">
        <v>2</v>
      </c>
      <c r="BX17">
        <v>1620327359.1</v>
      </c>
      <c r="BY17">
        <v>401.335870967742</v>
      </c>
      <c r="BZ17">
        <v>419.993258064516</v>
      </c>
      <c r="CA17">
        <v>28.3852483870968</v>
      </c>
      <c r="CB17">
        <v>25.1613548387097</v>
      </c>
      <c r="CC17">
        <v>399.032870967742</v>
      </c>
      <c r="CD17">
        <v>28.1922483870968</v>
      </c>
      <c r="CE17">
        <v>600.002806451613</v>
      </c>
      <c r="CF17">
        <v>100.049064516129</v>
      </c>
      <c r="CG17">
        <v>0.0998445</v>
      </c>
      <c r="CH17">
        <v>29.1193677419355</v>
      </c>
      <c r="CI17">
        <v>27.9893612903226</v>
      </c>
      <c r="CJ17">
        <v>999.9</v>
      </c>
      <c r="CK17">
        <v>0</v>
      </c>
      <c r="CL17">
        <v>0</v>
      </c>
      <c r="CM17">
        <v>9997.6264516129</v>
      </c>
      <c r="CN17">
        <v>0</v>
      </c>
      <c r="CO17">
        <v>0.221023</v>
      </c>
      <c r="CP17">
        <v>600.005774193549</v>
      </c>
      <c r="CQ17">
        <v>0.933009096774193</v>
      </c>
      <c r="CR17">
        <v>0.0669907</v>
      </c>
      <c r="CS17">
        <v>0</v>
      </c>
      <c r="CT17">
        <v>1155.0735483871</v>
      </c>
      <c r="CU17">
        <v>4.99999</v>
      </c>
      <c r="CV17">
        <v>6896.86516129032</v>
      </c>
      <c r="CW17">
        <v>5133.44935483871</v>
      </c>
      <c r="CX17">
        <v>38.171</v>
      </c>
      <c r="CY17">
        <v>41.375</v>
      </c>
      <c r="CZ17">
        <v>39.875</v>
      </c>
      <c r="DA17">
        <v>40.921</v>
      </c>
      <c r="DB17">
        <v>41.25</v>
      </c>
      <c r="DC17">
        <v>555.145483870968</v>
      </c>
      <c r="DD17">
        <v>39.86</v>
      </c>
      <c r="DE17">
        <v>0</v>
      </c>
      <c r="DF17">
        <v>1620327367.8</v>
      </c>
      <c r="DG17">
        <v>0</v>
      </c>
      <c r="DH17">
        <v>1155.10461538462</v>
      </c>
      <c r="DI17">
        <v>2.99008549058034</v>
      </c>
      <c r="DJ17">
        <v>33.9883760946707</v>
      </c>
      <c r="DK17">
        <v>6896.99769230769</v>
      </c>
      <c r="DL17">
        <v>15</v>
      </c>
      <c r="DM17">
        <v>1620327399.1</v>
      </c>
      <c r="DN17" t="s">
        <v>299</v>
      </c>
      <c r="DO17">
        <v>1620327392.6</v>
      </c>
      <c r="DP17">
        <v>1620327399.1</v>
      </c>
      <c r="DQ17">
        <v>5</v>
      </c>
      <c r="DR17">
        <v>-0.339</v>
      </c>
      <c r="DS17">
        <v>0.23</v>
      </c>
      <c r="DT17">
        <v>2.303</v>
      </c>
      <c r="DU17">
        <v>0.193</v>
      </c>
      <c r="DV17">
        <v>420</v>
      </c>
      <c r="DW17">
        <v>25</v>
      </c>
      <c r="DX17">
        <v>0.09</v>
      </c>
      <c r="DY17">
        <v>0.03</v>
      </c>
      <c r="DZ17">
        <v>-18.3035625</v>
      </c>
      <c r="EA17">
        <v>-0.221053283302012</v>
      </c>
      <c r="EB17">
        <v>0.0341297647772439</v>
      </c>
      <c r="EC17">
        <v>1</v>
      </c>
      <c r="ED17">
        <v>1154.968</v>
      </c>
      <c r="EE17">
        <v>2.41717325910357</v>
      </c>
      <c r="EF17">
        <v>0.337425547343428</v>
      </c>
      <c r="EG17">
        <v>1</v>
      </c>
      <c r="EH17">
        <v>2.9930115</v>
      </c>
      <c r="EI17">
        <v>0.00618619136960685</v>
      </c>
      <c r="EJ17">
        <v>0.0014858592631875</v>
      </c>
      <c r="EK17">
        <v>1</v>
      </c>
      <c r="EL17">
        <v>3</v>
      </c>
      <c r="EM17">
        <v>3</v>
      </c>
      <c r="EN17" t="s">
        <v>300</v>
      </c>
      <c r="EO17">
        <v>100</v>
      </c>
      <c r="EP17">
        <v>100</v>
      </c>
      <c r="EQ17">
        <v>2.303</v>
      </c>
      <c r="ER17">
        <v>0.193</v>
      </c>
      <c r="ES17">
        <v>2.64214999999996</v>
      </c>
      <c r="ET17">
        <v>0</v>
      </c>
      <c r="EU17">
        <v>0</v>
      </c>
      <c r="EV17">
        <v>0</v>
      </c>
      <c r="EW17">
        <v>-0.0376176190476192</v>
      </c>
      <c r="EX17">
        <v>0</v>
      </c>
      <c r="EY17">
        <v>0</v>
      </c>
      <c r="EZ17">
        <v>0</v>
      </c>
      <c r="FA17">
        <v>-1</v>
      </c>
      <c r="FB17">
        <v>-1</v>
      </c>
      <c r="FC17">
        <v>-1</v>
      </c>
      <c r="FD17">
        <v>-1</v>
      </c>
      <c r="FE17">
        <v>33.7</v>
      </c>
      <c r="FF17">
        <v>33.4</v>
      </c>
      <c r="FG17">
        <v>2</v>
      </c>
      <c r="FH17">
        <v>632.13</v>
      </c>
      <c r="FI17">
        <v>397.387</v>
      </c>
      <c r="FJ17">
        <v>30</v>
      </c>
      <c r="FK17">
        <v>25.5482</v>
      </c>
      <c r="FL17">
        <v>30.0002</v>
      </c>
      <c r="FM17">
        <v>25.4687</v>
      </c>
      <c r="FN17">
        <v>25.4824</v>
      </c>
      <c r="FO17">
        <v>20.965</v>
      </c>
      <c r="FP17">
        <v>0</v>
      </c>
      <c r="FQ17">
        <v>100</v>
      </c>
      <c r="FR17">
        <v>30</v>
      </c>
      <c r="FS17">
        <v>420</v>
      </c>
      <c r="FT17">
        <v>56.3783</v>
      </c>
      <c r="FU17">
        <v>101.486</v>
      </c>
      <c r="FV17">
        <v>102.263</v>
      </c>
    </row>
    <row r="18" spans="1:178">
      <c r="A18">
        <v>2</v>
      </c>
      <c r="B18">
        <v>1620328107</v>
      </c>
      <c r="C18">
        <v>739.900000095367</v>
      </c>
      <c r="D18" t="s">
        <v>301</v>
      </c>
      <c r="E18" t="s">
        <v>302</v>
      </c>
      <c r="H18">
        <v>1620328099.25</v>
      </c>
      <c r="I18">
        <f>CE18*AG18*(CA18-CB18)/(100*BT18*(1000-AG18*CA18))</f>
        <v>0</v>
      </c>
      <c r="J18">
        <f>CE18*AG18*(BZ18-BY18*(1000-AG18*CB18)/(1000-AG18*CA18))/(100*BT18)</f>
        <v>0</v>
      </c>
      <c r="K18">
        <f>BY18 - IF(AG18&gt;1, J18*BT18*100.0/(AI18*CM18), 0)</f>
        <v>0</v>
      </c>
      <c r="L18">
        <f>((R18-I18/2)*K18-J18)/(R18+I18/2)</f>
        <v>0</v>
      </c>
      <c r="M18">
        <f>L18*(CF18+CG18)/1000.0</f>
        <v>0</v>
      </c>
      <c r="N18">
        <f>(BY18 - IF(AG18&gt;1, J18*BT18*100.0/(AI18*CM18), 0))*(CF18+CG18)/1000.0</f>
        <v>0</v>
      </c>
      <c r="O18">
        <f>2.0/((1/Q18-1/P18)+SIGN(Q18)*SQRT((1/Q18-1/P18)*(1/Q18-1/P18) + 4*BU18/((BU18+1)*(BU18+1))*(2*1/Q18*1/P18-1/P18*1/P18)))</f>
        <v>0</v>
      </c>
      <c r="P18">
        <f>IF(LEFT(BV18,1)&lt;&gt;"0",IF(LEFT(BV18,1)="1",3.0,BW18),$D$5+$E$5*(CM18*CF18/($K$5*1000))+$F$5*(CM18*CF18/($K$5*1000))*MAX(MIN(BT18,$J$5),$I$5)*MAX(MIN(BT18,$J$5),$I$5)+$G$5*MAX(MIN(BT18,$J$5),$I$5)*(CM18*CF18/($K$5*1000))+$H$5*(CM18*CF18/($K$5*1000))*(CM18*CF18/($K$5*1000)))</f>
        <v>0</v>
      </c>
      <c r="Q18">
        <f>I18*(1000-(1000*0.61365*exp(17.502*U18/(240.97+U18))/(CF18+CG18)+CA18)/2)/(1000*0.61365*exp(17.502*U18/(240.97+U18))/(CF18+CG18)-CA18)</f>
        <v>0</v>
      </c>
      <c r="R18">
        <f>1/((BU18+1)/(O18/1.6)+1/(P18/1.37)) + BU18/((BU18+1)/(O18/1.6) + BU18/(P18/1.37))</f>
        <v>0</v>
      </c>
      <c r="S18">
        <f>(BQ18*BS18)</f>
        <v>0</v>
      </c>
      <c r="T18">
        <f>(CH18+(S18+2*0.95*5.67E-8*(((CH18+$B$7)+273)^4-(CH18+273)^4)-44100*I18)/(1.84*29.3*P18+8*0.95*5.67E-8*(CH18+273)^3))</f>
        <v>0</v>
      </c>
      <c r="U18">
        <f>($C$7*CI18+$D$7*CJ18+$E$7*T18)</f>
        <v>0</v>
      </c>
      <c r="V18">
        <f>0.61365*exp(17.502*U18/(240.97+U18))</f>
        <v>0</v>
      </c>
      <c r="W18">
        <f>(X18/Y18*100)</f>
        <v>0</v>
      </c>
      <c r="X18">
        <f>CA18*(CF18+CG18)/1000</f>
        <v>0</v>
      </c>
      <c r="Y18">
        <f>0.61365*exp(17.502*CH18/(240.97+CH18))</f>
        <v>0</v>
      </c>
      <c r="Z18">
        <f>(V18-CA18*(CF18+CG18)/1000)</f>
        <v>0</v>
      </c>
      <c r="AA18">
        <f>(-I18*44100)</f>
        <v>0</v>
      </c>
      <c r="AB18">
        <f>2*29.3*P18*0.92*(CH18-U18)</f>
        <v>0</v>
      </c>
      <c r="AC18">
        <f>2*0.95*5.67E-8*(((CH18+$B$7)+273)^4-(U18+273)^4)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MAX(0,($B$13+$C$13*CM18)/(1+$D$13*CM18)*CF18/(CH18+273)*$E$13)</f>
        <v>0</v>
      </c>
      <c r="AJ18" t="s">
        <v>297</v>
      </c>
      <c r="AK18">
        <v>0</v>
      </c>
      <c r="AL18">
        <v>0</v>
      </c>
      <c r="AM18">
        <f>AL18-AK18</f>
        <v>0</v>
      </c>
      <c r="AN18">
        <f>AM18/AL18</f>
        <v>0</v>
      </c>
      <c r="AO18">
        <v>0</v>
      </c>
      <c r="AP18" t="s">
        <v>297</v>
      </c>
      <c r="AQ18">
        <v>0</v>
      </c>
      <c r="AR18">
        <v>0</v>
      </c>
      <c r="AS18">
        <f>1-AQ18/AR18</f>
        <v>0</v>
      </c>
      <c r="AT18">
        <v>0.5</v>
      </c>
      <c r="AU18">
        <f>BQ18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297</v>
      </c>
      <c r="BB18">
        <v>0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f>$B$11*CN18+$C$11*CO18+$F$11*CP18*(1-CS18)</f>
        <v>0</v>
      </c>
      <c r="BQ18">
        <f>BP18*BR18</f>
        <v>0</v>
      </c>
      <c r="BR18">
        <f>($B$11*$D$9+$C$11*$D$9+$F$11*((DC18+CU18)/MAX(DC18+CU18+DD18, 0.1)*$I$9+DD18/MAX(DC18+CU18+DD18, 0.1)*$J$9))/($B$11+$C$11+$F$11)</f>
        <v>0</v>
      </c>
      <c r="BS18">
        <f>($B$11*$K$9+$C$11*$K$9+$F$11*((DC18+CU18)/MAX(DC18+CU18+DD18, 0.1)*$P$9+DD18/MAX(DC18+CU18+DD18, 0.1)*$Q$9))/($B$11+$C$11+$F$11)</f>
        <v>0</v>
      </c>
      <c r="BT18">
        <v>6</v>
      </c>
      <c r="BU18">
        <v>0.5</v>
      </c>
      <c r="BV18" t="s">
        <v>298</v>
      </c>
      <c r="BW18">
        <v>2</v>
      </c>
      <c r="BX18">
        <v>1620328099.25</v>
      </c>
      <c r="BY18">
        <v>400.185933333333</v>
      </c>
      <c r="BZ18">
        <v>419.976833333333</v>
      </c>
      <c r="CA18">
        <v>23.96953</v>
      </c>
      <c r="CB18">
        <v>18.4554833333333</v>
      </c>
      <c r="CC18">
        <v>397.837933333333</v>
      </c>
      <c r="CD18">
        <v>23.90153</v>
      </c>
      <c r="CE18">
        <v>600.012733333333</v>
      </c>
      <c r="CF18">
        <v>100.057</v>
      </c>
      <c r="CG18">
        <v>0.0998201633333333</v>
      </c>
      <c r="CH18">
        <v>29.7108533333333</v>
      </c>
      <c r="CI18">
        <v>28.1180833333333</v>
      </c>
      <c r="CJ18">
        <v>999.9</v>
      </c>
      <c r="CK18">
        <v>0</v>
      </c>
      <c r="CL18">
        <v>0</v>
      </c>
      <c r="CM18">
        <v>10007.5633333333</v>
      </c>
      <c r="CN18">
        <v>0</v>
      </c>
      <c r="CO18">
        <v>0.221023</v>
      </c>
      <c r="CP18">
        <v>599.9934</v>
      </c>
      <c r="CQ18">
        <v>0.93299</v>
      </c>
      <c r="CR18">
        <v>0.0670099</v>
      </c>
      <c r="CS18">
        <v>0</v>
      </c>
      <c r="CT18">
        <v>1175.24733333333</v>
      </c>
      <c r="CU18">
        <v>4.99999</v>
      </c>
      <c r="CV18">
        <v>7038.38066666667</v>
      </c>
      <c r="CW18">
        <v>5133.305</v>
      </c>
      <c r="CX18">
        <v>39.2562</v>
      </c>
      <c r="CY18">
        <v>42.312</v>
      </c>
      <c r="CZ18">
        <v>40.906</v>
      </c>
      <c r="DA18">
        <v>42.0704</v>
      </c>
      <c r="DB18">
        <v>42.312</v>
      </c>
      <c r="DC18">
        <v>555.122333333333</v>
      </c>
      <c r="DD18">
        <v>39.87</v>
      </c>
      <c r="DE18">
        <v>0</v>
      </c>
      <c r="DF18">
        <v>1620328107.6</v>
      </c>
      <c r="DG18">
        <v>0</v>
      </c>
      <c r="DH18">
        <v>1175.2452</v>
      </c>
      <c r="DI18">
        <v>0.0761538471851384</v>
      </c>
      <c r="DJ18">
        <v>14.30538461327</v>
      </c>
      <c r="DK18">
        <v>7038.4208</v>
      </c>
      <c r="DL18">
        <v>15</v>
      </c>
      <c r="DM18">
        <v>1620328142</v>
      </c>
      <c r="DN18" t="s">
        <v>303</v>
      </c>
      <c r="DO18">
        <v>1620328132.5</v>
      </c>
      <c r="DP18">
        <v>1620328142</v>
      </c>
      <c r="DQ18">
        <v>6</v>
      </c>
      <c r="DR18">
        <v>0.045</v>
      </c>
      <c r="DS18">
        <v>-0.125</v>
      </c>
      <c r="DT18">
        <v>2.348</v>
      </c>
      <c r="DU18">
        <v>0.068</v>
      </c>
      <c r="DV18">
        <v>420</v>
      </c>
      <c r="DW18">
        <v>18</v>
      </c>
      <c r="DX18">
        <v>0.15</v>
      </c>
      <c r="DY18">
        <v>0.01</v>
      </c>
      <c r="DZ18">
        <v>-19.837975</v>
      </c>
      <c r="EA18">
        <v>0.102493058161398</v>
      </c>
      <c r="EB18">
        <v>0.0279151280670536</v>
      </c>
      <c r="EC18">
        <v>1</v>
      </c>
      <c r="ED18">
        <v>1175.24685714286</v>
      </c>
      <c r="EE18">
        <v>0.0270058708396689</v>
      </c>
      <c r="EF18">
        <v>0.183657622899194</v>
      </c>
      <c r="EG18">
        <v>1</v>
      </c>
      <c r="EH18">
        <v>5.635684</v>
      </c>
      <c r="EI18">
        <v>0.0998566604127453</v>
      </c>
      <c r="EJ18">
        <v>0.0116622664606842</v>
      </c>
      <c r="EK18">
        <v>1</v>
      </c>
      <c r="EL18">
        <v>3</v>
      </c>
      <c r="EM18">
        <v>3</v>
      </c>
      <c r="EN18" t="s">
        <v>300</v>
      </c>
      <c r="EO18">
        <v>100</v>
      </c>
      <c r="EP18">
        <v>100</v>
      </c>
      <c r="EQ18">
        <v>2.348</v>
      </c>
      <c r="ER18">
        <v>0.068</v>
      </c>
      <c r="ES18">
        <v>2.30342857142853</v>
      </c>
      <c r="ET18">
        <v>0</v>
      </c>
      <c r="EU18">
        <v>0</v>
      </c>
      <c r="EV18">
        <v>0</v>
      </c>
      <c r="EW18">
        <v>0.192790000000002</v>
      </c>
      <c r="EX18">
        <v>0</v>
      </c>
      <c r="EY18">
        <v>0</v>
      </c>
      <c r="EZ18">
        <v>0</v>
      </c>
      <c r="FA18">
        <v>-1</v>
      </c>
      <c r="FB18">
        <v>-1</v>
      </c>
      <c r="FC18">
        <v>-1</v>
      </c>
      <c r="FD18">
        <v>-1</v>
      </c>
      <c r="FE18">
        <v>11.9</v>
      </c>
      <c r="FF18">
        <v>11.8</v>
      </c>
      <c r="FG18">
        <v>2</v>
      </c>
      <c r="FH18">
        <v>631.432</v>
      </c>
      <c r="FI18">
        <v>382.902</v>
      </c>
      <c r="FJ18">
        <v>30.0004</v>
      </c>
      <c r="FK18">
        <v>25.8459</v>
      </c>
      <c r="FL18">
        <v>30.0003</v>
      </c>
      <c r="FM18">
        <v>25.7063</v>
      </c>
      <c r="FN18">
        <v>25.7143</v>
      </c>
      <c r="FO18">
        <v>20.8103</v>
      </c>
      <c r="FP18">
        <v>30.776</v>
      </c>
      <c r="FQ18">
        <v>80.4353</v>
      </c>
      <c r="FR18">
        <v>30</v>
      </c>
      <c r="FS18">
        <v>420</v>
      </c>
      <c r="FT18">
        <v>18.4819</v>
      </c>
      <c r="FU18">
        <v>101.452</v>
      </c>
      <c r="FV18">
        <v>102.246</v>
      </c>
    </row>
    <row r="19" spans="1:178">
      <c r="A19">
        <v>3</v>
      </c>
      <c r="B19">
        <v>1620328870.5</v>
      </c>
      <c r="C19">
        <v>1503.40000009537</v>
      </c>
      <c r="D19" t="s">
        <v>304</v>
      </c>
      <c r="E19" t="s">
        <v>305</v>
      </c>
      <c r="H19">
        <v>1620328862.75</v>
      </c>
      <c r="I19">
        <f>CE19*AG19*(CA19-CB19)/(100*BT19*(1000-AG19*CA19))</f>
        <v>0</v>
      </c>
      <c r="J19">
        <f>CE19*AG19*(BZ19-BY19*(1000-AG19*CB19)/(1000-AG19*CA19))/(100*BT19)</f>
        <v>0</v>
      </c>
      <c r="K19">
        <f>BY19 - IF(AG19&gt;1, J19*BT19*100.0/(AI19*CM19), 0)</f>
        <v>0</v>
      </c>
      <c r="L19">
        <f>((R19-I19/2)*K19-J19)/(R19+I19/2)</f>
        <v>0</v>
      </c>
      <c r="M19">
        <f>L19*(CF19+CG19)/1000.0</f>
        <v>0</v>
      </c>
      <c r="N19">
        <f>(BY19 - IF(AG19&gt;1, J19*BT19*100.0/(AI19*CM19), 0))*(CF19+CG19)/1000.0</f>
        <v>0</v>
      </c>
      <c r="O19">
        <f>2.0/((1/Q19-1/P19)+SIGN(Q19)*SQRT((1/Q19-1/P19)*(1/Q19-1/P19) + 4*BU19/((BU19+1)*(BU19+1))*(2*1/Q19*1/P19-1/P19*1/P19)))</f>
        <v>0</v>
      </c>
      <c r="P19">
        <f>IF(LEFT(BV19,1)&lt;&gt;"0",IF(LEFT(BV19,1)="1",3.0,BW19),$D$5+$E$5*(CM19*CF19/($K$5*1000))+$F$5*(CM19*CF19/($K$5*1000))*MAX(MIN(BT19,$J$5),$I$5)*MAX(MIN(BT19,$J$5),$I$5)+$G$5*MAX(MIN(BT19,$J$5),$I$5)*(CM19*CF19/($K$5*1000))+$H$5*(CM19*CF19/($K$5*1000))*(CM19*CF19/($K$5*1000)))</f>
        <v>0</v>
      </c>
      <c r="Q19">
        <f>I19*(1000-(1000*0.61365*exp(17.502*U19/(240.97+U19))/(CF19+CG19)+CA19)/2)/(1000*0.61365*exp(17.502*U19/(240.97+U19))/(CF19+CG19)-CA19)</f>
        <v>0</v>
      </c>
      <c r="R19">
        <f>1/((BU19+1)/(O19/1.6)+1/(P19/1.37)) + BU19/((BU19+1)/(O19/1.6) + BU19/(P19/1.37))</f>
        <v>0</v>
      </c>
      <c r="S19">
        <f>(BQ19*BS19)</f>
        <v>0</v>
      </c>
      <c r="T19">
        <f>(CH19+(S19+2*0.95*5.67E-8*(((CH19+$B$7)+273)^4-(CH19+273)^4)-44100*I19)/(1.84*29.3*P19+8*0.95*5.67E-8*(CH19+273)^3))</f>
        <v>0</v>
      </c>
      <c r="U19">
        <f>($C$7*CI19+$D$7*CJ19+$E$7*T19)</f>
        <v>0</v>
      </c>
      <c r="V19">
        <f>0.61365*exp(17.502*U19/(240.97+U19))</f>
        <v>0</v>
      </c>
      <c r="W19">
        <f>(X19/Y19*100)</f>
        <v>0</v>
      </c>
      <c r="X19">
        <f>CA19*(CF19+CG19)/1000</f>
        <v>0</v>
      </c>
      <c r="Y19">
        <f>0.61365*exp(17.502*CH19/(240.97+CH19))</f>
        <v>0</v>
      </c>
      <c r="Z19">
        <f>(V19-CA19*(CF19+CG19)/1000)</f>
        <v>0</v>
      </c>
      <c r="AA19">
        <f>(-I19*44100)</f>
        <v>0</v>
      </c>
      <c r="AB19">
        <f>2*29.3*P19*0.92*(CH19-U19)</f>
        <v>0</v>
      </c>
      <c r="AC19">
        <f>2*0.95*5.67E-8*(((CH19+$B$7)+273)^4-(U19+273)^4)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MAX(0,($B$13+$C$13*CM19)/(1+$D$13*CM19)*CF19/(CH19+273)*$E$13)</f>
        <v>0</v>
      </c>
      <c r="AJ19" t="s">
        <v>297</v>
      </c>
      <c r="AK19">
        <v>0</v>
      </c>
      <c r="AL19">
        <v>0</v>
      </c>
      <c r="AM19">
        <f>AL19-AK19</f>
        <v>0</v>
      </c>
      <c r="AN19">
        <f>AM19/AL19</f>
        <v>0</v>
      </c>
      <c r="AO19">
        <v>0</v>
      </c>
      <c r="AP19" t="s">
        <v>297</v>
      </c>
      <c r="AQ19">
        <v>0</v>
      </c>
      <c r="AR19">
        <v>0</v>
      </c>
      <c r="AS19">
        <f>1-AQ19/AR19</f>
        <v>0</v>
      </c>
      <c r="AT19">
        <v>0.5</v>
      </c>
      <c r="AU19">
        <f>BQ19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297</v>
      </c>
      <c r="BB19">
        <v>0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f>$B$11*CN19+$C$11*CO19+$F$11*CP19*(1-CS19)</f>
        <v>0</v>
      </c>
      <c r="BQ19">
        <f>BP19*BR19</f>
        <v>0</v>
      </c>
      <c r="BR19">
        <f>($B$11*$D$9+$C$11*$D$9+$F$11*((DC19+CU19)/MAX(DC19+CU19+DD19, 0.1)*$I$9+DD19/MAX(DC19+CU19+DD19, 0.1)*$J$9))/($B$11+$C$11+$F$11)</f>
        <v>0</v>
      </c>
      <c r="BS19">
        <f>($B$11*$K$9+$C$11*$K$9+$F$11*((DC19+CU19)/MAX(DC19+CU19+DD19, 0.1)*$P$9+DD19/MAX(DC19+CU19+DD19, 0.1)*$Q$9))/($B$11+$C$11+$F$11)</f>
        <v>0</v>
      </c>
      <c r="BT19">
        <v>6</v>
      </c>
      <c r="BU19">
        <v>0.5</v>
      </c>
      <c r="BV19" t="s">
        <v>298</v>
      </c>
      <c r="BW19">
        <v>2</v>
      </c>
      <c r="BX19">
        <v>1620328862.75</v>
      </c>
      <c r="BY19">
        <v>399.3293</v>
      </c>
      <c r="BZ19">
        <v>420.004733333333</v>
      </c>
      <c r="CA19">
        <v>18.6191933333333</v>
      </c>
      <c r="CB19">
        <v>10.6621933333333</v>
      </c>
      <c r="CC19">
        <v>396.8043</v>
      </c>
      <c r="CD19">
        <v>18.5511933333333</v>
      </c>
      <c r="CE19">
        <v>600.037466666667</v>
      </c>
      <c r="CF19">
        <v>100.0822</v>
      </c>
      <c r="CG19">
        <v>0.100034023333333</v>
      </c>
      <c r="CH19">
        <v>29.7490733333333</v>
      </c>
      <c r="CI19">
        <v>27.42568</v>
      </c>
      <c r="CJ19">
        <v>999.9</v>
      </c>
      <c r="CK19">
        <v>0</v>
      </c>
      <c r="CL19">
        <v>0</v>
      </c>
      <c r="CM19">
        <v>10000.2753333333</v>
      </c>
      <c r="CN19">
        <v>0</v>
      </c>
      <c r="CO19">
        <v>0.221023</v>
      </c>
      <c r="CP19">
        <v>600.0071</v>
      </c>
      <c r="CQ19">
        <v>0.932994366666667</v>
      </c>
      <c r="CR19">
        <v>0.0670055666666667</v>
      </c>
      <c r="CS19">
        <v>0</v>
      </c>
      <c r="CT19">
        <v>1177.93866666667</v>
      </c>
      <c r="CU19">
        <v>4.99999</v>
      </c>
      <c r="CV19">
        <v>7069.645</v>
      </c>
      <c r="CW19">
        <v>5133.43266666667</v>
      </c>
      <c r="CX19">
        <v>40.083</v>
      </c>
      <c r="CY19">
        <v>43.062</v>
      </c>
      <c r="CZ19">
        <v>41.7830666666666</v>
      </c>
      <c r="DA19">
        <v>42.7913333333333</v>
      </c>
      <c r="DB19">
        <v>43.1208</v>
      </c>
      <c r="DC19">
        <v>555.139</v>
      </c>
      <c r="DD19">
        <v>39.8703333333333</v>
      </c>
      <c r="DE19">
        <v>0</v>
      </c>
      <c r="DF19">
        <v>1620328871.4</v>
      </c>
      <c r="DG19">
        <v>0</v>
      </c>
      <c r="DH19">
        <v>1177.90769230769</v>
      </c>
      <c r="DI19">
        <v>-1.13504273947186</v>
      </c>
      <c r="DJ19">
        <v>-2.45675209173828</v>
      </c>
      <c r="DK19">
        <v>7069.55846153846</v>
      </c>
      <c r="DL19">
        <v>15</v>
      </c>
      <c r="DM19">
        <v>1620328911</v>
      </c>
      <c r="DN19" t="s">
        <v>306</v>
      </c>
      <c r="DO19">
        <v>1620328895.5</v>
      </c>
      <c r="DP19">
        <v>1620328142</v>
      </c>
      <c r="DQ19">
        <v>7</v>
      </c>
      <c r="DR19">
        <v>0.176</v>
      </c>
      <c r="DS19">
        <v>-0.125</v>
      </c>
      <c r="DT19">
        <v>2.525</v>
      </c>
      <c r="DU19">
        <v>0.068</v>
      </c>
      <c r="DV19">
        <v>420</v>
      </c>
      <c r="DW19">
        <v>18</v>
      </c>
      <c r="DX19">
        <v>0.05</v>
      </c>
      <c r="DY19">
        <v>0.01</v>
      </c>
      <c r="DZ19">
        <v>-20.85332</v>
      </c>
      <c r="EA19">
        <v>-0.109603001876128</v>
      </c>
      <c r="EB19">
        <v>0.0395647140770661</v>
      </c>
      <c r="EC19">
        <v>1</v>
      </c>
      <c r="ED19">
        <v>1177.93909090909</v>
      </c>
      <c r="EE19">
        <v>-0.0747378616250439</v>
      </c>
      <c r="EF19">
        <v>0.183804303645394</v>
      </c>
      <c r="EG19">
        <v>1</v>
      </c>
      <c r="EH19">
        <v>7.96235875</v>
      </c>
      <c r="EI19">
        <v>-0.0749127579737678</v>
      </c>
      <c r="EJ19">
        <v>0.0144086472625816</v>
      </c>
      <c r="EK19">
        <v>1</v>
      </c>
      <c r="EL19">
        <v>3</v>
      </c>
      <c r="EM19">
        <v>3</v>
      </c>
      <c r="EN19" t="s">
        <v>300</v>
      </c>
      <c r="EO19">
        <v>100</v>
      </c>
      <c r="EP19">
        <v>100</v>
      </c>
      <c r="EQ19">
        <v>2.525</v>
      </c>
      <c r="ER19">
        <v>0.068</v>
      </c>
      <c r="ES19">
        <v>2.34828571428574</v>
      </c>
      <c r="ET19">
        <v>0</v>
      </c>
      <c r="EU19">
        <v>0</v>
      </c>
      <c r="EV19">
        <v>0</v>
      </c>
      <c r="EW19">
        <v>0.0680300000000074</v>
      </c>
      <c r="EX19">
        <v>0</v>
      </c>
      <c r="EY19">
        <v>0</v>
      </c>
      <c r="EZ19">
        <v>0</v>
      </c>
      <c r="FA19">
        <v>-1</v>
      </c>
      <c r="FB19">
        <v>-1</v>
      </c>
      <c r="FC19">
        <v>-1</v>
      </c>
      <c r="FD19">
        <v>-1</v>
      </c>
      <c r="FE19">
        <v>12.3</v>
      </c>
      <c r="FF19">
        <v>12.1</v>
      </c>
      <c r="FG19">
        <v>2</v>
      </c>
      <c r="FH19">
        <v>632.109</v>
      </c>
      <c r="FI19">
        <v>369.853</v>
      </c>
      <c r="FJ19">
        <v>29.9996</v>
      </c>
      <c r="FK19">
        <v>26.1515</v>
      </c>
      <c r="FL19">
        <v>30.0001</v>
      </c>
      <c r="FM19">
        <v>26.0195</v>
      </c>
      <c r="FN19">
        <v>26.0293</v>
      </c>
      <c r="FO19">
        <v>20.6643</v>
      </c>
      <c r="FP19">
        <v>41.6932</v>
      </c>
      <c r="FQ19">
        <v>39.6382</v>
      </c>
      <c r="FR19">
        <v>30</v>
      </c>
      <c r="FS19">
        <v>420</v>
      </c>
      <c r="FT19">
        <v>10.7856</v>
      </c>
      <c r="FU19">
        <v>101.404</v>
      </c>
      <c r="FV19">
        <v>102.208</v>
      </c>
    </row>
    <row r="20" spans="1:178">
      <c r="A20">
        <v>4</v>
      </c>
      <c r="B20">
        <v>1620329644.1</v>
      </c>
      <c r="C20">
        <v>2277</v>
      </c>
      <c r="D20" t="s">
        <v>307</v>
      </c>
      <c r="E20" t="s">
        <v>308</v>
      </c>
      <c r="H20">
        <v>1620329636.1</v>
      </c>
      <c r="I20">
        <f>CE20*AG20*(CA20-CB20)/(100*BT20*(1000-AG20*CA20))</f>
        <v>0</v>
      </c>
      <c r="J20">
        <f>CE20*AG20*(BZ20-BY20*(1000-AG20*CB20)/(1000-AG20*CA20))/(100*BT20)</f>
        <v>0</v>
      </c>
      <c r="K20">
        <f>BY20 - IF(AG20&gt;1, J20*BT20*100.0/(AI20*CM20), 0)</f>
        <v>0</v>
      </c>
      <c r="L20">
        <f>((R20-I20/2)*K20-J20)/(R20+I20/2)</f>
        <v>0</v>
      </c>
      <c r="M20">
        <f>L20*(CF20+CG20)/1000.0</f>
        <v>0</v>
      </c>
      <c r="N20">
        <f>(BY20 - IF(AG20&gt;1, J20*BT20*100.0/(AI20*CM20), 0))*(CF20+CG20)/1000.0</f>
        <v>0</v>
      </c>
      <c r="O20">
        <f>2.0/((1/Q20-1/P20)+SIGN(Q20)*SQRT((1/Q20-1/P20)*(1/Q20-1/P20) + 4*BU20/((BU20+1)*(BU20+1))*(2*1/Q20*1/P20-1/P20*1/P20)))</f>
        <v>0</v>
      </c>
      <c r="P20">
        <f>IF(LEFT(BV20,1)&lt;&gt;"0",IF(LEFT(BV20,1)="1",3.0,BW20),$D$5+$E$5*(CM20*CF20/($K$5*1000))+$F$5*(CM20*CF20/($K$5*1000))*MAX(MIN(BT20,$J$5),$I$5)*MAX(MIN(BT20,$J$5),$I$5)+$G$5*MAX(MIN(BT20,$J$5),$I$5)*(CM20*CF20/($K$5*1000))+$H$5*(CM20*CF20/($K$5*1000))*(CM20*CF20/($K$5*1000)))</f>
        <v>0</v>
      </c>
      <c r="Q20">
        <f>I20*(1000-(1000*0.61365*exp(17.502*U20/(240.97+U20))/(CF20+CG20)+CA20)/2)/(1000*0.61365*exp(17.502*U20/(240.97+U20))/(CF20+CG20)-CA20)</f>
        <v>0</v>
      </c>
      <c r="R20">
        <f>1/((BU20+1)/(O20/1.6)+1/(P20/1.37)) + BU20/((BU20+1)/(O20/1.6) + BU20/(P20/1.37))</f>
        <v>0</v>
      </c>
      <c r="S20">
        <f>(BQ20*BS20)</f>
        <v>0</v>
      </c>
      <c r="T20">
        <f>(CH20+(S20+2*0.95*5.67E-8*(((CH20+$B$7)+273)^4-(CH20+273)^4)-44100*I20)/(1.84*29.3*P20+8*0.95*5.67E-8*(CH20+273)^3))</f>
        <v>0</v>
      </c>
      <c r="U20">
        <f>($C$7*CI20+$D$7*CJ20+$E$7*T20)</f>
        <v>0</v>
      </c>
      <c r="V20">
        <f>0.61365*exp(17.502*U20/(240.97+U20))</f>
        <v>0</v>
      </c>
      <c r="W20">
        <f>(X20/Y20*100)</f>
        <v>0</v>
      </c>
      <c r="X20">
        <f>CA20*(CF20+CG20)/1000</f>
        <v>0</v>
      </c>
      <c r="Y20">
        <f>0.61365*exp(17.502*CH20/(240.97+CH20))</f>
        <v>0</v>
      </c>
      <c r="Z20">
        <f>(V20-CA20*(CF20+CG20)/1000)</f>
        <v>0</v>
      </c>
      <c r="AA20">
        <f>(-I20*44100)</f>
        <v>0</v>
      </c>
      <c r="AB20">
        <f>2*29.3*P20*0.92*(CH20-U20)</f>
        <v>0</v>
      </c>
      <c r="AC20">
        <f>2*0.95*5.67E-8*(((CH20+$B$7)+273)^4-(U20+273)^4)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MAX(0,($B$13+$C$13*CM20)/(1+$D$13*CM20)*CF20/(CH20+273)*$E$13)</f>
        <v>0</v>
      </c>
      <c r="AJ20" t="s">
        <v>297</v>
      </c>
      <c r="AK20">
        <v>0</v>
      </c>
      <c r="AL20">
        <v>0</v>
      </c>
      <c r="AM20">
        <f>AL20-AK20</f>
        <v>0</v>
      </c>
      <c r="AN20">
        <f>AM20/AL20</f>
        <v>0</v>
      </c>
      <c r="AO20">
        <v>0</v>
      </c>
      <c r="AP20" t="s">
        <v>297</v>
      </c>
      <c r="AQ20">
        <v>0</v>
      </c>
      <c r="AR20">
        <v>0</v>
      </c>
      <c r="AS20">
        <f>1-AQ20/AR20</f>
        <v>0</v>
      </c>
      <c r="AT20">
        <v>0.5</v>
      </c>
      <c r="AU20">
        <f>BQ20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297</v>
      </c>
      <c r="BB20">
        <v>0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f>$B$11*CN20+$C$11*CO20+$F$11*CP20*(1-CS20)</f>
        <v>0</v>
      </c>
      <c r="BQ20">
        <f>BP20*BR20</f>
        <v>0</v>
      </c>
      <c r="BR20">
        <f>($B$11*$D$9+$C$11*$D$9+$F$11*((DC20+CU20)/MAX(DC20+CU20+DD20, 0.1)*$I$9+DD20/MAX(DC20+CU20+DD20, 0.1)*$J$9))/($B$11+$C$11+$F$11)</f>
        <v>0</v>
      </c>
      <c r="BS20">
        <f>($B$11*$K$9+$C$11*$K$9+$F$11*((DC20+CU20)/MAX(DC20+CU20+DD20, 0.1)*$P$9+DD20/MAX(DC20+CU20+DD20, 0.1)*$Q$9))/($B$11+$C$11+$F$11)</f>
        <v>0</v>
      </c>
      <c r="BT20">
        <v>6</v>
      </c>
      <c r="BU20">
        <v>0.5</v>
      </c>
      <c r="BV20" t="s">
        <v>298</v>
      </c>
      <c r="BW20">
        <v>2</v>
      </c>
      <c r="BX20">
        <v>1620329636.1</v>
      </c>
      <c r="BY20">
        <v>402.473258064516</v>
      </c>
      <c r="BZ20">
        <v>419.987612903226</v>
      </c>
      <c r="CA20">
        <v>15.6167612903226</v>
      </c>
      <c r="CB20">
        <v>10.5544967741935</v>
      </c>
      <c r="CC20">
        <v>399.951258064516</v>
      </c>
      <c r="CD20">
        <v>15.6357612903226</v>
      </c>
      <c r="CE20">
        <v>600.052806451613</v>
      </c>
      <c r="CF20">
        <v>100.117161290323</v>
      </c>
      <c r="CG20">
        <v>0.100031780645161</v>
      </c>
      <c r="CH20">
        <v>29.4016580645161</v>
      </c>
      <c r="CI20">
        <v>27.993235483871</v>
      </c>
      <c r="CJ20">
        <v>999.9</v>
      </c>
      <c r="CK20">
        <v>0</v>
      </c>
      <c r="CL20">
        <v>0</v>
      </c>
      <c r="CM20">
        <v>9997.07903225807</v>
      </c>
      <c r="CN20">
        <v>0</v>
      </c>
      <c r="CO20">
        <v>0.221023</v>
      </c>
      <c r="CP20">
        <v>600.022870967742</v>
      </c>
      <c r="CQ20">
        <v>0.933001870967742</v>
      </c>
      <c r="CR20">
        <v>0.0669979</v>
      </c>
      <c r="CS20">
        <v>0</v>
      </c>
      <c r="CT20">
        <v>1156.60387096774</v>
      </c>
      <c r="CU20">
        <v>4.99999</v>
      </c>
      <c r="CV20">
        <v>6920.4964516129</v>
      </c>
      <c r="CW20">
        <v>5133.58032258064</v>
      </c>
      <c r="CX20">
        <v>39.25</v>
      </c>
      <c r="CY20">
        <v>42.4918709677419</v>
      </c>
      <c r="CZ20">
        <v>41</v>
      </c>
      <c r="DA20">
        <v>42</v>
      </c>
      <c r="DB20">
        <v>42.254</v>
      </c>
      <c r="DC20">
        <v>555.157419354839</v>
      </c>
      <c r="DD20">
        <v>39.8616129032258</v>
      </c>
      <c r="DE20">
        <v>0</v>
      </c>
      <c r="DF20">
        <v>1620329644.8</v>
      </c>
      <c r="DG20">
        <v>0</v>
      </c>
      <c r="DH20">
        <v>1156.5936</v>
      </c>
      <c r="DI20">
        <v>-1.56230769011339</v>
      </c>
      <c r="DJ20">
        <v>-7.62846150123749</v>
      </c>
      <c r="DK20">
        <v>6920.3328</v>
      </c>
      <c r="DL20">
        <v>15</v>
      </c>
      <c r="DM20">
        <v>1620329673.1</v>
      </c>
      <c r="DN20" t="s">
        <v>309</v>
      </c>
      <c r="DO20">
        <v>1620329667.1</v>
      </c>
      <c r="DP20">
        <v>1620329673.1</v>
      </c>
      <c r="DQ20">
        <v>8</v>
      </c>
      <c r="DR20">
        <v>-0.003</v>
      </c>
      <c r="DS20">
        <v>-0.087</v>
      </c>
      <c r="DT20">
        <v>2.522</v>
      </c>
      <c r="DU20">
        <v>-0.019</v>
      </c>
      <c r="DV20">
        <v>420</v>
      </c>
      <c r="DW20">
        <v>11</v>
      </c>
      <c r="DX20">
        <v>0.13</v>
      </c>
      <c r="DY20">
        <v>0.02</v>
      </c>
      <c r="DZ20">
        <v>-17.5140243902439</v>
      </c>
      <c r="EA20">
        <v>0.220636933797897</v>
      </c>
      <c r="EB20">
        <v>0.0351929370719487</v>
      </c>
      <c r="EC20">
        <v>1</v>
      </c>
      <c r="ED20">
        <v>1156.71114285714</v>
      </c>
      <c r="EE20">
        <v>-1.89604696673025</v>
      </c>
      <c r="EF20">
        <v>0.258111508887945</v>
      </c>
      <c r="EG20">
        <v>1</v>
      </c>
      <c r="EH20">
        <v>5.15323707317073</v>
      </c>
      <c r="EI20">
        <v>-0.0713285017421528</v>
      </c>
      <c r="EJ20">
        <v>0.010361117098616</v>
      </c>
      <c r="EK20">
        <v>1</v>
      </c>
      <c r="EL20">
        <v>3</v>
      </c>
      <c r="EM20">
        <v>3</v>
      </c>
      <c r="EN20" t="s">
        <v>300</v>
      </c>
      <c r="EO20">
        <v>100</v>
      </c>
      <c r="EP20">
        <v>100</v>
      </c>
      <c r="EQ20">
        <v>2.522</v>
      </c>
      <c r="ER20">
        <v>-0.019</v>
      </c>
      <c r="ES20">
        <v>2.52465000000001</v>
      </c>
      <c r="ET20">
        <v>0</v>
      </c>
      <c r="EU20">
        <v>0</v>
      </c>
      <c r="EV20">
        <v>0</v>
      </c>
      <c r="EW20">
        <v>0.0680300000000074</v>
      </c>
      <c r="EX20">
        <v>0</v>
      </c>
      <c r="EY20">
        <v>0</v>
      </c>
      <c r="EZ20">
        <v>0</v>
      </c>
      <c r="FA20">
        <v>-1</v>
      </c>
      <c r="FB20">
        <v>-1</v>
      </c>
      <c r="FC20">
        <v>-1</v>
      </c>
      <c r="FD20">
        <v>-1</v>
      </c>
      <c r="FE20">
        <v>12.5</v>
      </c>
      <c r="FF20">
        <v>25</v>
      </c>
      <c r="FG20">
        <v>2</v>
      </c>
      <c r="FH20">
        <v>630.857</v>
      </c>
      <c r="FI20">
        <v>369.521</v>
      </c>
      <c r="FJ20">
        <v>30.0005</v>
      </c>
      <c r="FK20">
        <v>25.9648</v>
      </c>
      <c r="FL20">
        <v>30.0002</v>
      </c>
      <c r="FM20">
        <v>25.8969</v>
      </c>
      <c r="FN20">
        <v>25.9158</v>
      </c>
      <c r="FO20">
        <v>20.6966</v>
      </c>
      <c r="FP20">
        <v>15.4013</v>
      </c>
      <c r="FQ20">
        <v>5.38267</v>
      </c>
      <c r="FR20">
        <v>30</v>
      </c>
      <c r="FS20">
        <v>420</v>
      </c>
      <c r="FT20">
        <v>10.7217</v>
      </c>
      <c r="FU20">
        <v>101.43</v>
      </c>
      <c r="FV20">
        <v>102.238</v>
      </c>
    </row>
    <row r="21" spans="1:178">
      <c r="A21">
        <v>5</v>
      </c>
      <c r="B21">
        <v>1620329878.1</v>
      </c>
      <c r="C21">
        <v>2511</v>
      </c>
      <c r="D21" t="s">
        <v>310</v>
      </c>
      <c r="E21" t="s">
        <v>311</v>
      </c>
      <c r="H21">
        <v>1620329870.1</v>
      </c>
      <c r="I21">
        <f>CE21*AG21*(CA21-CB21)/(100*BT21*(1000-AG21*CA21))</f>
        <v>0</v>
      </c>
      <c r="J21">
        <f>CE21*AG21*(BZ21-BY21*(1000-AG21*CB21)/(1000-AG21*CA21))/(100*BT21)</f>
        <v>0</v>
      </c>
      <c r="K21">
        <f>BY21 - IF(AG21&gt;1, J21*BT21*100.0/(AI21*CM21), 0)</f>
        <v>0</v>
      </c>
      <c r="L21">
        <f>((R21-I21/2)*K21-J21)/(R21+I21/2)</f>
        <v>0</v>
      </c>
      <c r="M21">
        <f>L21*(CF21+CG21)/1000.0</f>
        <v>0</v>
      </c>
      <c r="N21">
        <f>(BY21 - IF(AG21&gt;1, J21*BT21*100.0/(AI21*CM21), 0))*(CF21+CG21)/1000.0</f>
        <v>0</v>
      </c>
      <c r="O21">
        <f>2.0/((1/Q21-1/P21)+SIGN(Q21)*SQRT((1/Q21-1/P21)*(1/Q21-1/P21) + 4*BU21/((BU21+1)*(BU21+1))*(2*1/Q21*1/P21-1/P21*1/P21)))</f>
        <v>0</v>
      </c>
      <c r="P21">
        <f>IF(LEFT(BV21,1)&lt;&gt;"0",IF(LEFT(BV21,1)="1",3.0,BW21),$D$5+$E$5*(CM21*CF21/($K$5*1000))+$F$5*(CM21*CF21/($K$5*1000))*MAX(MIN(BT21,$J$5),$I$5)*MAX(MIN(BT21,$J$5),$I$5)+$G$5*MAX(MIN(BT21,$J$5),$I$5)*(CM21*CF21/($K$5*1000))+$H$5*(CM21*CF21/($K$5*1000))*(CM21*CF21/($K$5*1000)))</f>
        <v>0</v>
      </c>
      <c r="Q21">
        <f>I21*(1000-(1000*0.61365*exp(17.502*U21/(240.97+U21))/(CF21+CG21)+CA21)/2)/(1000*0.61365*exp(17.502*U21/(240.97+U21))/(CF21+CG21)-CA21)</f>
        <v>0</v>
      </c>
      <c r="R21">
        <f>1/((BU21+1)/(O21/1.6)+1/(P21/1.37)) + BU21/((BU21+1)/(O21/1.6) + BU21/(P21/1.37))</f>
        <v>0</v>
      </c>
      <c r="S21">
        <f>(BQ21*BS21)</f>
        <v>0</v>
      </c>
      <c r="T21">
        <f>(CH21+(S21+2*0.95*5.67E-8*(((CH21+$B$7)+273)^4-(CH21+273)^4)-44100*I21)/(1.84*29.3*P21+8*0.95*5.67E-8*(CH21+273)^3))</f>
        <v>0</v>
      </c>
      <c r="U21">
        <f>($C$7*CI21+$D$7*CJ21+$E$7*T21)</f>
        <v>0</v>
      </c>
      <c r="V21">
        <f>0.61365*exp(17.502*U21/(240.97+U21))</f>
        <v>0</v>
      </c>
      <c r="W21">
        <f>(X21/Y21*100)</f>
        <v>0</v>
      </c>
      <c r="X21">
        <f>CA21*(CF21+CG21)/1000</f>
        <v>0</v>
      </c>
      <c r="Y21">
        <f>0.61365*exp(17.502*CH21/(240.97+CH21))</f>
        <v>0</v>
      </c>
      <c r="Z21">
        <f>(V21-CA21*(CF21+CG21)/1000)</f>
        <v>0</v>
      </c>
      <c r="AA21">
        <f>(-I21*44100)</f>
        <v>0</v>
      </c>
      <c r="AB21">
        <f>2*29.3*P21*0.92*(CH21-U21)</f>
        <v>0</v>
      </c>
      <c r="AC21">
        <f>2*0.95*5.67E-8*(((CH21+$B$7)+273)^4-(U21+273)^4)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MAX(0,($B$13+$C$13*CM21)/(1+$D$13*CM21)*CF21/(CH21+273)*$E$13)</f>
        <v>0</v>
      </c>
      <c r="AJ21" t="s">
        <v>297</v>
      </c>
      <c r="AK21">
        <v>0</v>
      </c>
      <c r="AL21">
        <v>0</v>
      </c>
      <c r="AM21">
        <f>AL21-AK21</f>
        <v>0</v>
      </c>
      <c r="AN21">
        <f>AM21/AL21</f>
        <v>0</v>
      </c>
      <c r="AO21">
        <v>0</v>
      </c>
      <c r="AP21" t="s">
        <v>297</v>
      </c>
      <c r="AQ21">
        <v>0</v>
      </c>
      <c r="AR21">
        <v>0</v>
      </c>
      <c r="AS21">
        <f>1-AQ21/AR21</f>
        <v>0</v>
      </c>
      <c r="AT21">
        <v>0.5</v>
      </c>
      <c r="AU21">
        <f>BQ21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297</v>
      </c>
      <c r="BB21">
        <v>0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f>$B$11*CN21+$C$11*CO21+$F$11*CP21*(1-CS21)</f>
        <v>0</v>
      </c>
      <c r="BQ21">
        <f>BP21*BR21</f>
        <v>0</v>
      </c>
      <c r="BR21">
        <f>($B$11*$D$9+$C$11*$D$9+$F$11*((DC21+CU21)/MAX(DC21+CU21+DD21, 0.1)*$I$9+DD21/MAX(DC21+CU21+DD21, 0.1)*$J$9))/($B$11+$C$11+$F$11)</f>
        <v>0</v>
      </c>
      <c r="BS21">
        <f>($B$11*$K$9+$C$11*$K$9+$F$11*((DC21+CU21)/MAX(DC21+CU21+DD21, 0.1)*$P$9+DD21/MAX(DC21+CU21+DD21, 0.1)*$Q$9))/($B$11+$C$11+$F$11)</f>
        <v>0</v>
      </c>
      <c r="BT21">
        <v>6</v>
      </c>
      <c r="BU21">
        <v>0.5</v>
      </c>
      <c r="BV21" t="s">
        <v>298</v>
      </c>
      <c r="BW21">
        <v>2</v>
      </c>
      <c r="BX21">
        <v>1620329870.1</v>
      </c>
      <c r="BY21">
        <v>401.77364516129</v>
      </c>
      <c r="BZ21">
        <v>419.999580645161</v>
      </c>
      <c r="CA21">
        <v>12.0359935483871</v>
      </c>
      <c r="CB21">
        <v>5.73582516129032</v>
      </c>
      <c r="CC21">
        <v>399.16464516129</v>
      </c>
      <c r="CD21">
        <v>12.0929935483871</v>
      </c>
      <c r="CE21">
        <v>600.045774193548</v>
      </c>
      <c r="CF21">
        <v>100.112387096774</v>
      </c>
      <c r="CG21">
        <v>0.100182664516129</v>
      </c>
      <c r="CH21">
        <v>29.6570387096774</v>
      </c>
      <c r="CI21">
        <v>28.0962193548387</v>
      </c>
      <c r="CJ21">
        <v>999.9</v>
      </c>
      <c r="CK21">
        <v>0</v>
      </c>
      <c r="CL21">
        <v>0</v>
      </c>
      <c r="CM21">
        <v>10004.5203225806</v>
      </c>
      <c r="CN21">
        <v>0</v>
      </c>
      <c r="CO21">
        <v>0.221023</v>
      </c>
      <c r="CP21">
        <v>599.992677419355</v>
      </c>
      <c r="CQ21">
        <v>0.93301</v>
      </c>
      <c r="CR21">
        <v>0.0669898</v>
      </c>
      <c r="CS21">
        <v>0</v>
      </c>
      <c r="CT21">
        <v>1157.97064516129</v>
      </c>
      <c r="CU21">
        <v>4.99999</v>
      </c>
      <c r="CV21">
        <v>6934.62903225806</v>
      </c>
      <c r="CW21">
        <v>5133.33548387097</v>
      </c>
      <c r="CX21">
        <v>39.5</v>
      </c>
      <c r="CY21">
        <v>42.5843548387097</v>
      </c>
      <c r="CZ21">
        <v>41.183</v>
      </c>
      <c r="DA21">
        <v>42.312</v>
      </c>
      <c r="DB21">
        <v>42.538</v>
      </c>
      <c r="DC21">
        <v>555.134516129032</v>
      </c>
      <c r="DD21">
        <v>39.86</v>
      </c>
      <c r="DE21">
        <v>0</v>
      </c>
      <c r="DF21">
        <v>1620329878.8</v>
      </c>
      <c r="DG21">
        <v>0</v>
      </c>
      <c r="DH21">
        <v>1157.9984</v>
      </c>
      <c r="DI21">
        <v>1.75384615419436</v>
      </c>
      <c r="DJ21">
        <v>9.22615386624859</v>
      </c>
      <c r="DK21">
        <v>6934.712</v>
      </c>
      <c r="DL21">
        <v>15</v>
      </c>
      <c r="DM21">
        <v>1620329918.6</v>
      </c>
      <c r="DN21" t="s">
        <v>312</v>
      </c>
      <c r="DO21">
        <v>1620329901.6</v>
      </c>
      <c r="DP21">
        <v>1620329918.6</v>
      </c>
      <c r="DQ21">
        <v>9</v>
      </c>
      <c r="DR21">
        <v>0.087</v>
      </c>
      <c r="DS21">
        <v>-0.038</v>
      </c>
      <c r="DT21">
        <v>2.609</v>
      </c>
      <c r="DU21">
        <v>-0.057</v>
      </c>
      <c r="DV21">
        <v>420</v>
      </c>
      <c r="DW21">
        <v>6</v>
      </c>
      <c r="DX21">
        <v>0.16</v>
      </c>
      <c r="DY21">
        <v>0.02</v>
      </c>
      <c r="DZ21">
        <v>-18.2942146341463</v>
      </c>
      <c r="EA21">
        <v>-0.223887804878075</v>
      </c>
      <c r="EB21">
        <v>0.0544772208424751</v>
      </c>
      <c r="EC21">
        <v>1</v>
      </c>
      <c r="ED21">
        <v>1157.92028571429</v>
      </c>
      <c r="EE21">
        <v>1.56986301369972</v>
      </c>
      <c r="EF21">
        <v>0.243210499236325</v>
      </c>
      <c r="EG21">
        <v>1</v>
      </c>
      <c r="EH21">
        <v>6.33882341463415</v>
      </c>
      <c r="EI21">
        <v>0.0773287108013958</v>
      </c>
      <c r="EJ21">
        <v>0.0130336601021105</v>
      </c>
      <c r="EK21">
        <v>1</v>
      </c>
      <c r="EL21">
        <v>3</v>
      </c>
      <c r="EM21">
        <v>3</v>
      </c>
      <c r="EN21" t="s">
        <v>300</v>
      </c>
      <c r="EO21">
        <v>100</v>
      </c>
      <c r="EP21">
        <v>100</v>
      </c>
      <c r="EQ21">
        <v>2.609</v>
      </c>
      <c r="ER21">
        <v>-0.057</v>
      </c>
      <c r="ES21">
        <v>2.5218000000001</v>
      </c>
      <c r="ET21">
        <v>0</v>
      </c>
      <c r="EU21">
        <v>0</v>
      </c>
      <c r="EV21">
        <v>0</v>
      </c>
      <c r="EW21">
        <v>-0.0186599999999988</v>
      </c>
      <c r="EX21">
        <v>0</v>
      </c>
      <c r="EY21">
        <v>0</v>
      </c>
      <c r="EZ21">
        <v>0</v>
      </c>
      <c r="FA21">
        <v>-1</v>
      </c>
      <c r="FB21">
        <v>-1</v>
      </c>
      <c r="FC21">
        <v>-1</v>
      </c>
      <c r="FD21">
        <v>-1</v>
      </c>
      <c r="FE21">
        <v>3.5</v>
      </c>
      <c r="FF21">
        <v>3.4</v>
      </c>
      <c r="FG21">
        <v>2</v>
      </c>
      <c r="FH21">
        <v>630.255</v>
      </c>
      <c r="FI21">
        <v>363.12</v>
      </c>
      <c r="FJ21">
        <v>30.0004</v>
      </c>
      <c r="FK21">
        <v>26.0458</v>
      </c>
      <c r="FL21">
        <v>30.0001</v>
      </c>
      <c r="FM21">
        <v>25.938</v>
      </c>
      <c r="FN21">
        <v>25.9518</v>
      </c>
      <c r="FO21">
        <v>20.6326</v>
      </c>
      <c r="FP21">
        <v>54.3364</v>
      </c>
      <c r="FQ21">
        <v>0</v>
      </c>
      <c r="FR21">
        <v>30</v>
      </c>
      <c r="FS21">
        <v>420</v>
      </c>
      <c r="FT21">
        <v>5.75262</v>
      </c>
      <c r="FU21">
        <v>101.418</v>
      </c>
      <c r="FV21">
        <v>102.233</v>
      </c>
    </row>
    <row r="22" spans="1:178">
      <c r="A22">
        <v>6</v>
      </c>
      <c r="B22">
        <v>1620330077.1</v>
      </c>
      <c r="C22">
        <v>2710</v>
      </c>
      <c r="D22" t="s">
        <v>313</v>
      </c>
      <c r="E22" t="s">
        <v>314</v>
      </c>
      <c r="H22">
        <v>1620330069.35</v>
      </c>
      <c r="I22">
        <f>CE22*AG22*(CA22-CB22)/(100*BT22*(1000-AG22*CA22))</f>
        <v>0</v>
      </c>
      <c r="J22">
        <f>CE22*AG22*(BZ22-BY22*(1000-AG22*CB22)/(1000-AG22*CA22))/(100*BT22)</f>
        <v>0</v>
      </c>
      <c r="K22">
        <f>BY22 - IF(AG22&gt;1, J22*BT22*100.0/(AI22*CM22), 0)</f>
        <v>0</v>
      </c>
      <c r="L22">
        <f>((R22-I22/2)*K22-J22)/(R22+I22/2)</f>
        <v>0</v>
      </c>
      <c r="M22">
        <f>L22*(CF22+CG22)/1000.0</f>
        <v>0</v>
      </c>
      <c r="N22">
        <f>(BY22 - IF(AG22&gt;1, J22*BT22*100.0/(AI22*CM22), 0))*(CF22+CG22)/1000.0</f>
        <v>0</v>
      </c>
      <c r="O22">
        <f>2.0/((1/Q22-1/P22)+SIGN(Q22)*SQRT((1/Q22-1/P22)*(1/Q22-1/P22) + 4*BU22/((BU22+1)*(BU22+1))*(2*1/Q22*1/P22-1/P22*1/P22)))</f>
        <v>0</v>
      </c>
      <c r="P22">
        <f>IF(LEFT(BV22,1)&lt;&gt;"0",IF(LEFT(BV22,1)="1",3.0,BW22),$D$5+$E$5*(CM22*CF22/($K$5*1000))+$F$5*(CM22*CF22/($K$5*1000))*MAX(MIN(BT22,$J$5),$I$5)*MAX(MIN(BT22,$J$5),$I$5)+$G$5*MAX(MIN(BT22,$J$5),$I$5)*(CM22*CF22/($K$5*1000))+$H$5*(CM22*CF22/($K$5*1000))*(CM22*CF22/($K$5*1000)))</f>
        <v>0</v>
      </c>
      <c r="Q22">
        <f>I22*(1000-(1000*0.61365*exp(17.502*U22/(240.97+U22))/(CF22+CG22)+CA22)/2)/(1000*0.61365*exp(17.502*U22/(240.97+U22))/(CF22+CG22)-CA22)</f>
        <v>0</v>
      </c>
      <c r="R22">
        <f>1/((BU22+1)/(O22/1.6)+1/(P22/1.37)) + BU22/((BU22+1)/(O22/1.6) + BU22/(P22/1.37))</f>
        <v>0</v>
      </c>
      <c r="S22">
        <f>(BQ22*BS22)</f>
        <v>0</v>
      </c>
      <c r="T22">
        <f>(CH22+(S22+2*0.95*5.67E-8*(((CH22+$B$7)+273)^4-(CH22+273)^4)-44100*I22)/(1.84*29.3*P22+8*0.95*5.67E-8*(CH22+273)^3))</f>
        <v>0</v>
      </c>
      <c r="U22">
        <f>($C$7*CI22+$D$7*CJ22+$E$7*T22)</f>
        <v>0</v>
      </c>
      <c r="V22">
        <f>0.61365*exp(17.502*U22/(240.97+U22))</f>
        <v>0</v>
      </c>
      <c r="W22">
        <f>(X22/Y22*100)</f>
        <v>0</v>
      </c>
      <c r="X22">
        <f>CA22*(CF22+CG22)/1000</f>
        <v>0</v>
      </c>
      <c r="Y22">
        <f>0.61365*exp(17.502*CH22/(240.97+CH22))</f>
        <v>0</v>
      </c>
      <c r="Z22">
        <f>(V22-CA22*(CF22+CG22)/1000)</f>
        <v>0</v>
      </c>
      <c r="AA22">
        <f>(-I22*44100)</f>
        <v>0</v>
      </c>
      <c r="AB22">
        <f>2*29.3*P22*0.92*(CH22-U22)</f>
        <v>0</v>
      </c>
      <c r="AC22">
        <f>2*0.95*5.67E-8*(((CH22+$B$7)+273)^4-(U22+273)^4)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MAX(0,($B$13+$C$13*CM22)/(1+$D$13*CM22)*CF22/(CH22+273)*$E$13)</f>
        <v>0</v>
      </c>
      <c r="AJ22" t="s">
        <v>297</v>
      </c>
      <c r="AK22">
        <v>0</v>
      </c>
      <c r="AL22">
        <v>0</v>
      </c>
      <c r="AM22">
        <f>AL22-AK22</f>
        <v>0</v>
      </c>
      <c r="AN22">
        <f>AM22/AL22</f>
        <v>0</v>
      </c>
      <c r="AO22">
        <v>0</v>
      </c>
      <c r="AP22" t="s">
        <v>297</v>
      </c>
      <c r="AQ22">
        <v>0</v>
      </c>
      <c r="AR22">
        <v>0</v>
      </c>
      <c r="AS22">
        <f>1-AQ22/AR22</f>
        <v>0</v>
      </c>
      <c r="AT22">
        <v>0.5</v>
      </c>
      <c r="AU22">
        <f>BQ22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297</v>
      </c>
      <c r="BB22">
        <v>0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f>$B$11*CN22+$C$11*CO22+$F$11*CP22*(1-CS22)</f>
        <v>0</v>
      </c>
      <c r="BQ22">
        <f>BP22*BR22</f>
        <v>0</v>
      </c>
      <c r="BR22">
        <f>($B$11*$D$9+$C$11*$D$9+$F$11*((DC22+CU22)/MAX(DC22+CU22+DD22, 0.1)*$I$9+DD22/MAX(DC22+CU22+DD22, 0.1)*$J$9))/($B$11+$C$11+$F$11)</f>
        <v>0</v>
      </c>
      <c r="BS22">
        <f>($B$11*$K$9+$C$11*$K$9+$F$11*((DC22+CU22)/MAX(DC22+CU22+DD22, 0.1)*$P$9+DD22/MAX(DC22+CU22+DD22, 0.1)*$Q$9))/($B$11+$C$11+$F$11)</f>
        <v>0</v>
      </c>
      <c r="BT22">
        <v>6</v>
      </c>
      <c r="BU22">
        <v>0.5</v>
      </c>
      <c r="BV22" t="s">
        <v>298</v>
      </c>
      <c r="BW22">
        <v>2</v>
      </c>
      <c r="BX22">
        <v>1620330069.35</v>
      </c>
      <c r="BY22">
        <v>400.827266666667</v>
      </c>
      <c r="BZ22">
        <v>420.0181</v>
      </c>
      <c r="CA22">
        <v>8.34296266666666</v>
      </c>
      <c r="CB22">
        <v>0.611747666666666</v>
      </c>
      <c r="CC22">
        <v>398.054266666667</v>
      </c>
      <c r="CD22">
        <v>8.38996266666667</v>
      </c>
      <c r="CE22">
        <v>600.033733333333</v>
      </c>
      <c r="CF22">
        <v>100.1252</v>
      </c>
      <c r="CG22">
        <v>0.100005636666667</v>
      </c>
      <c r="CH22">
        <v>29.7600966666667</v>
      </c>
      <c r="CI22">
        <v>27.8331233333333</v>
      </c>
      <c r="CJ22">
        <v>999.9</v>
      </c>
      <c r="CK22">
        <v>0</v>
      </c>
      <c r="CL22">
        <v>0</v>
      </c>
      <c r="CM22">
        <v>9999.25333333333</v>
      </c>
      <c r="CN22">
        <v>0</v>
      </c>
      <c r="CO22">
        <v>0.221023</v>
      </c>
      <c r="CP22">
        <v>599.996466666667</v>
      </c>
      <c r="CQ22">
        <v>0.933005766666667</v>
      </c>
      <c r="CR22">
        <v>0.06699406</v>
      </c>
      <c r="CS22">
        <v>0</v>
      </c>
      <c r="CT22">
        <v>1165.74966666667</v>
      </c>
      <c r="CU22">
        <v>4.99999</v>
      </c>
      <c r="CV22">
        <v>6989.63133333333</v>
      </c>
      <c r="CW22">
        <v>5133.36033333333</v>
      </c>
      <c r="CX22">
        <v>39.7541333333333</v>
      </c>
      <c r="CY22">
        <v>42.75</v>
      </c>
      <c r="CZ22">
        <v>41.3936</v>
      </c>
      <c r="DA22">
        <v>42.5</v>
      </c>
      <c r="DB22">
        <v>42.7975333333333</v>
      </c>
      <c r="DC22">
        <v>555.135333333333</v>
      </c>
      <c r="DD22">
        <v>39.865</v>
      </c>
      <c r="DE22">
        <v>0</v>
      </c>
      <c r="DF22">
        <v>1620330078</v>
      </c>
      <c r="DG22">
        <v>0</v>
      </c>
      <c r="DH22">
        <v>1165.7564</v>
      </c>
      <c r="DI22">
        <v>-0.875384621882576</v>
      </c>
      <c r="DJ22">
        <v>-1.46999994517267</v>
      </c>
      <c r="DK22">
        <v>6989.5712</v>
      </c>
      <c r="DL22">
        <v>15</v>
      </c>
      <c r="DM22">
        <v>1620330117.6</v>
      </c>
      <c r="DN22" t="s">
        <v>315</v>
      </c>
      <c r="DO22">
        <v>1620330101.1</v>
      </c>
      <c r="DP22">
        <v>1620330117.6</v>
      </c>
      <c r="DQ22">
        <v>10</v>
      </c>
      <c r="DR22">
        <v>0.164</v>
      </c>
      <c r="DS22">
        <v>0.01</v>
      </c>
      <c r="DT22">
        <v>2.773</v>
      </c>
      <c r="DU22">
        <v>-0.047</v>
      </c>
      <c r="DV22">
        <v>420</v>
      </c>
      <c r="DW22">
        <v>1</v>
      </c>
      <c r="DX22">
        <v>0.08</v>
      </c>
      <c r="DY22">
        <v>0.02</v>
      </c>
      <c r="DZ22">
        <v>-19.3479512195122</v>
      </c>
      <c r="EA22">
        <v>-0.123246689895481</v>
      </c>
      <c r="EB22">
        <v>0.0216359132558631</v>
      </c>
      <c r="EC22">
        <v>1</v>
      </c>
      <c r="ED22">
        <v>1165.73794117647</v>
      </c>
      <c r="EE22">
        <v>0.0286559594248521</v>
      </c>
      <c r="EF22">
        <v>0.193235294117653</v>
      </c>
      <c r="EG22">
        <v>1</v>
      </c>
      <c r="EH22">
        <v>7.72017243902439</v>
      </c>
      <c r="EI22">
        <v>0.0245174216028097</v>
      </c>
      <c r="EJ22">
        <v>0.00298544173345299</v>
      </c>
      <c r="EK22">
        <v>1</v>
      </c>
      <c r="EL22">
        <v>3</v>
      </c>
      <c r="EM22">
        <v>3</v>
      </c>
      <c r="EN22" t="s">
        <v>300</v>
      </c>
      <c r="EO22">
        <v>100</v>
      </c>
      <c r="EP22">
        <v>100</v>
      </c>
      <c r="EQ22">
        <v>2.773</v>
      </c>
      <c r="ER22">
        <v>-0.047</v>
      </c>
      <c r="ES22">
        <v>2.60895238095242</v>
      </c>
      <c r="ET22">
        <v>0</v>
      </c>
      <c r="EU22">
        <v>0</v>
      </c>
      <c r="EV22">
        <v>0</v>
      </c>
      <c r="EW22">
        <v>-0.0567623809523816</v>
      </c>
      <c r="EX22">
        <v>0</v>
      </c>
      <c r="EY22">
        <v>0</v>
      </c>
      <c r="EZ22">
        <v>0</v>
      </c>
      <c r="FA22">
        <v>-1</v>
      </c>
      <c r="FB22">
        <v>-1</v>
      </c>
      <c r="FC22">
        <v>-1</v>
      </c>
      <c r="FD22">
        <v>-1</v>
      </c>
      <c r="FE22">
        <v>2.9</v>
      </c>
      <c r="FF22">
        <v>2.6</v>
      </c>
      <c r="FG22">
        <v>2</v>
      </c>
      <c r="FH22">
        <v>629.565</v>
      </c>
      <c r="FI22">
        <v>357.322</v>
      </c>
      <c r="FJ22">
        <v>30.0004</v>
      </c>
      <c r="FK22">
        <v>26.1533</v>
      </c>
      <c r="FL22">
        <v>30.0001</v>
      </c>
      <c r="FM22">
        <v>26.0191</v>
      </c>
      <c r="FN22">
        <v>26.0282</v>
      </c>
      <c r="FO22">
        <v>20.5636</v>
      </c>
      <c r="FP22">
        <v>100</v>
      </c>
      <c r="FQ22">
        <v>0</v>
      </c>
      <c r="FR22">
        <v>30</v>
      </c>
      <c r="FS22">
        <v>420</v>
      </c>
      <c r="FT22">
        <v>0.281937</v>
      </c>
      <c r="FU22">
        <v>101.4</v>
      </c>
      <c r="FV22">
        <v>102.219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2021-05-06T14:42:03Z</dcterms:created>
  <dcterms:modified xsi:type="dcterms:W3CDTF">2021-05-06T14:42:03Z</dcterms:modified>
</cp:coreProperties>
</file>