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<sst xmlns="http://schemas.openxmlformats.org/spreadsheetml/2006/main" count="708" uniqueCount="325">
  <si>
    <t>File opened</t>
  </si>
  <si>
    <t>2021-05-05 09:43:18</t>
  </si>
  <si>
    <t>Console s/n</t>
  </si>
  <si>
    <t>68C-812019</t>
  </si>
  <si>
    <t>Console ver</t>
  </si>
  <si>
    <t>Bluestem v.1.4.02</t>
  </si>
  <si>
    <t>Scripts ver</t>
  </si>
  <si>
    <t>2020.02  1.4.02, Jan 2020</t>
  </si>
  <si>
    <t>Head s/n</t>
  </si>
  <si>
    <t>68H-712009</t>
  </si>
  <si>
    <t>Head ver</t>
  </si>
  <si>
    <t>1.4.0</t>
  </si>
  <si>
    <t>Head cal</t>
  </si>
  <si>
    <t>{"oxygen": "21", "co2aspan2b": "0.314238", "co2azero": "0.922313", "co2bzero": "0.91356", "h2oaspanconc2": "0", "h2oaspanconc1": "12.13", "chamberpressurezero": "2.70353", "co2bspanconc1": "2486", "co2aspan2a": "0.316838", "h2oaspan1": "1.00803", "co2bspanconc2": "305.4", "co2bspan2b": "0.315813", "h2obspanconc1": "12.14", "co2aspan1": "1.0013", "h2obspan2": "0", "ssa_ref": "32011.3", "ssb_ref": "32930.3", "co2bspan1": "1.00151", "flowmeterzero": "0.997844", "h2obzero": "1.06088", "h2oaspan2a": "0.0699583", "h2oaspan2": "0", "h2obspan1": "1.00269", "h2obspan2b": "0.070949", "co2bspan2a": "0.318485", "h2obspan2a": "0.0707583", "tazero": "0.0341759", "h2oaspan2b": "0.0705203", "tbzero": "0.143333", "flowbzero": "0.35182", "co2bspan2": "-0.0310871", "co2aspan2": "-0.0300219", "flowazero": "0.273", "h2obspanconc2": "0", "h2oazero": "1.06526", "co2aspanconc2": "305.4", "co2aspanconc1": "2486"}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</si>
  <si>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</si>
  <si>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</si>
  <si>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</si>
  <si>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</si>
  <si>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</si>
  <si>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</si>
  <si>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</si>
  <si>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</si>
  <si>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</si>
  <si>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09:43:18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</si>
  <si>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</si>
  <si>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</si>
  <si>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</si>
  <si>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</si>
  <si>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</si>
  <si>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</si>
  <si>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</si>
  <si>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</si>
  <si>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</si>
  <si>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</si>
  <si>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</si>
  <si>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</si>
  <si>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</si>
  <si>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</si>
  <si>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</si>
  <si>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</si>
  <si>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</si>
  <si>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</si>
  <si>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</si>
  <si>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</si>
  <si>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</si>
  <si>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</si>
  <si>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</si>
  <si>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</si>
  <si>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</si>
  <si>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</si>
  <si>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</si>
  <si>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</si>
  <si>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</si>
  <si>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</si>
  <si>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</si>
  <si>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</si>
  <si>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</si>
  <si>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</si>
  <si>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</si>
  <si>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</si>
  <si>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</si>
  <si>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</si>
  <si>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</si>
  <si>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</si>
  <si>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</si>
  <si>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</si>
  <si>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</si>
  <si>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</si>
  <si>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</si>
  <si>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</si>
  <si>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</si>
  <si>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</si>
  <si>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</si>
  <si>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</si>
  <si>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</si>
  <si>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</si>
  <si>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</si>
  <si>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4.86806 84.3528 387.787 636.913 885.744 1063.02 1210.52 1328.73</t>
  </si>
  <si>
    <t>Fs_true</t>
  </si>
  <si>
    <t>0.108491 105.289 401.275 600.975 800.88 1000.9 1201.01 1401.13</t>
  </si>
  <si>
    <t>leak_wt</t>
  </si>
  <si>
    <t>Sys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</si>
  <si>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</si>
  <si>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</si>
  <si>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</si>
  <si>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</si>
  <si>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</si>
  <si>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</si>
  <si>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</si>
  <si>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</si>
  <si>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</si>
  <si>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</si>
  <si>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</si>
  <si>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</si>
  <si>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</si>
  <si>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</si>
  <si>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</si>
  <si>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</si>
  <si>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</si>
  <si>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</si>
  <si>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</si>
  <si>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</si>
  <si>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</si>
  <si>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</si>
  <si>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</si>
  <si>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</si>
  <si>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</si>
  <si>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</si>
  <si>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</si>
  <si>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</si>
  <si>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</si>
  <si>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</si>
  <si>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</si>
  <si>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</si>
  <si>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</si>
  <si>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</si>
  <si>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</si>
  <si>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</si>
  <si>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</si>
  <si>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</si>
  <si>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</si>
  <si>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</si>
  <si>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</si>
  <si>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</si>
  <si>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</si>
  <si>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</si>
  <si>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</si>
  <si>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</si>
  <si>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</si>
  <si>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</si>
  <si>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</si>
  <si>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</si>
  <si>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</si>
  <si>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</si>
  <si>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</si>
  <si>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</si>
  <si>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</si>
  <si>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</si>
  <si>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</si>
  <si>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</si>
  <si>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</si>
  <si>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</si>
  <si>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</si>
  <si>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</si>
  <si>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</si>
  <si>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</si>
  <si>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</si>
  <si>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</si>
  <si>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</si>
  <si>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</si>
  <si>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</si>
  <si>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</si>
  <si>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</si>
  <si>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</si>
  <si>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</si>
  <si>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</si>
  <si>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</si>
  <si>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</si>
  <si>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</si>
  <si>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</si>
  <si>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</si>
  <si>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</si>
  <si>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</si>
  <si>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</si>
  <si>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</si>
  <si>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</si>
  <si>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</si>
  <si>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</si>
  <si>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</si>
  <si>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</si>
  <si>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</si>
  <si>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</si>
  <si>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</si>
  <si>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</si>
  <si>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</si>
  <si>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</si>
  <si>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</si>
  <si>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</si>
  <si>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</si>
  <si>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</si>
  <si>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</si>
  <si>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</si>
  <si>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</si>
  <si>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</si>
  <si>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</si>
  <si>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</si>
  <si>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</si>
  <si>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</si>
  <si>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</si>
  <si>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</si>
  <si>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</si>
  <si>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</si>
  <si>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</si>
  <si>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</si>
  <si>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</si>
  <si>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</si>
  <si>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</si>
  <si>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</si>
  <si>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</si>
  <si>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</si>
  <si>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</si>
  <si>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</si>
  <si>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</si>
  <si>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</si>
  <si>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</si>
  <si>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</si>
  <si>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</si>
  <si>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</si>
  <si>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</si>
  <si>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</si>
  <si>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</si>
  <si>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</si>
  <si>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</si>
  <si>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</si>
  <si>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</si>
  <si>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</si>
  <si>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</si>
  <si>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</si>
  <si>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</si>
  <si>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</si>
  <si>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</si>
  <si>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</si>
  <si>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</si>
  <si>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</si>
  <si>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</si>
  <si>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</si>
  <si>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</si>
  <si>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</si>
  <si>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</si>
  <si>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</si>
  <si>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</si>
  <si>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</si>
  <si>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</si>
  <si>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</si>
  <si>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</si>
  <si>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</si>
  <si>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</si>
  <si>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</si>
  <si>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</si>
  <si>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</si>
  <si>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</si>
  <si>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</si>
  <si>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</si>
  <si>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</si>
  <si>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</si>
  <si>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</si>
  <si>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</si>
  <si>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</si>
  <si>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</si>
  <si>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</si>
  <si>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</si>
  <si>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</si>
  <si>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</si>
  <si>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</si>
  <si>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</si>
  <si>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</si>
  <si>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</si>
  <si>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</si>
  <si>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</si>
  <si>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</si>
  <si>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</si>
  <si>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</si>
  <si>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</si>
  <si>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</si>
  <si>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</si>
  <si>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</si>
  <si>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</si>
  <si>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</si>
  <si>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</si>
  <si>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</si>
  <si>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</si>
  <si>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</si>
  <si>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</si>
  <si>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</si>
  <si>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</si>
  <si>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</si>
  <si>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</si>
  <si>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</si>
  <si>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</si>
  <si>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</si>
  <si>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</si>
  <si>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</si>
  <si>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</si>
  <si>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</si>
  <si>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</si>
  <si>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</si>
  <si>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</si>
  <si>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</si>
  <si>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</si>
  <si>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</si>
  <si>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</si>
  <si>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20210505 10:12:30</t>
  </si>
  <si>
    <t>10:12:30</t>
  </si>
  <si>
    <t>-</t>
  </si>
  <si>
    <t>0: Broadleaf</t>
  </si>
  <si>
    <t>10:12:53</t>
  </si>
  <si>
    <t>3/3</t>
  </si>
  <si>
    <t>20210505 10:22:19</t>
  </si>
  <si>
    <t>10:22:19</t>
  </si>
  <si>
    <t>10:22:43</t>
  </si>
  <si>
    <t>20210505 10:34:00</t>
  </si>
  <si>
    <t>10:34:00</t>
  </si>
  <si>
    <t>10:34:23</t>
  </si>
  <si>
    <t>20210505 10:47:47</t>
  </si>
  <si>
    <t>10:47:47</t>
  </si>
  <si>
    <t>10:48:12</t>
  </si>
  <si>
    <t>20210505 11:00:43</t>
  </si>
  <si>
    <t>11:00:43</t>
  </si>
  <si>
    <t>11:01:06</t>
  </si>
  <si>
    <t>20210505 11:09:10</t>
  </si>
  <si>
    <t>11:09:10</t>
  </si>
  <si>
    <t>11:09:35</t>
  </si>
  <si>
    <t>2/3</t>
  </si>
  <si>
    <t>20210505 11:18:32</t>
  </si>
  <si>
    <t>11:18:32</t>
  </si>
  <si>
    <t>11:19:08</t>
  </si>
  <si>
    <t>20210505 11:28:28</t>
  </si>
  <si>
    <t>11:28:28</t>
  </si>
  <si>
    <t>11:29:08</t>
  </si>
  <si>
    <t>20210505 11:39:57</t>
  </si>
  <si>
    <t>11:39:57</t>
  </si>
  <si>
    <t>11:40:37</t>
  </si>
  <si>
    <t>20210505 11:42:47</t>
  </si>
  <si>
    <t>11:42:47</t>
  </si>
  <si>
    <t>11:43:27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</si>
</sst>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26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83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100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G16" t="s">
        <v>268</v>
      </c>
      <c r="H16" t="s">
        <v>269</v>
      </c>
      <c r="I16" t="s">
        <v>270</v>
      </c>
      <c r="J16" t="s">
        <v>270</v>
      </c>
      <c r="K16" t="s">
        <v>174</v>
      </c>
      <c r="L16" t="s">
        <v>174</v>
      </c>
      <c r="M16" t="s">
        <v>268</v>
      </c>
      <c r="N16" t="s">
        <v>268</v>
      </c>
      <c r="O16" t="s">
        <v>268</v>
      </c>
      <c r="P16" t="s">
        <v>268</v>
      </c>
      <c r="Q16" t="s">
        <v>271</v>
      </c>
      <c r="R16" t="s">
        <v>272</v>
      </c>
      <c r="S16" t="s">
        <v>272</v>
      </c>
      <c r="T16" t="s">
        <v>273</v>
      </c>
      <c r="U16" t="s">
        <v>274</v>
      </c>
      <c r="V16" t="s">
        <v>273</v>
      </c>
      <c r="W16" t="s">
        <v>273</v>
      </c>
      <c r="X16" t="s">
        <v>273</v>
      </c>
      <c r="Y16" t="s">
        <v>271</v>
      </c>
      <c r="Z16" t="s">
        <v>271</v>
      </c>
      <c r="AA16" t="s">
        <v>271</v>
      </c>
      <c r="AB16" t="s">
        <v>271</v>
      </c>
      <c r="AC16" t="s">
        <v>275</v>
      </c>
      <c r="AD16" t="s">
        <v>274</v>
      </c>
      <c r="AF16" t="s">
        <v>274</v>
      </c>
      <c r="AG16" t="s">
        <v>275</v>
      </c>
      <c r="AM16" t="s">
        <v>269</v>
      </c>
      <c r="AS16" t="s">
        <v>269</v>
      </c>
      <c r="AT16" t="s">
        <v>269</v>
      </c>
      <c r="AU16" t="s">
        <v>269</v>
      </c>
      <c r="AW16" t="s">
        <v>276</v>
      </c>
      <c r="BG16" t="s">
        <v>277</v>
      </c>
      <c r="BH16" t="s">
        <v>277</v>
      </c>
      <c r="BI16" t="s">
        <v>277</v>
      </c>
      <c r="BJ16" t="s">
        <v>269</v>
      </c>
      <c r="BL16" t="s">
        <v>278</v>
      </c>
      <c r="BN16" t="s">
        <v>269</v>
      </c>
      <c r="BO16" t="s">
        <v>269</v>
      </c>
      <c r="BQ16" t="s">
        <v>279</v>
      </c>
      <c r="BR16" t="s">
        <v>280</v>
      </c>
      <c r="BU16" t="s">
        <v>268</v>
      </c>
      <c r="BV16" t="s">
        <v>267</v>
      </c>
      <c r="BW16" t="s">
        <v>270</v>
      </c>
      <c r="BX16" t="s">
        <v>270</v>
      </c>
      <c r="BY16" t="s">
        <v>281</v>
      </c>
      <c r="BZ16" t="s">
        <v>281</v>
      </c>
      <c r="CA16" t="s">
        <v>270</v>
      </c>
      <c r="CB16" t="s">
        <v>281</v>
      </c>
      <c r="CC16" t="s">
        <v>275</v>
      </c>
      <c r="CD16" t="s">
        <v>273</v>
      </c>
      <c r="CE16" t="s">
        <v>273</v>
      </c>
      <c r="CF16" t="s">
        <v>272</v>
      </c>
      <c r="CG16" t="s">
        <v>272</v>
      </c>
      <c r="CH16" t="s">
        <v>272</v>
      </c>
      <c r="CI16" t="s">
        <v>272</v>
      </c>
      <c r="CJ16" t="s">
        <v>272</v>
      </c>
      <c r="CK16" t="s">
        <v>282</v>
      </c>
      <c r="CL16" t="s">
        <v>269</v>
      </c>
      <c r="CM16" t="s">
        <v>269</v>
      </c>
      <c r="CN16" t="s">
        <v>269</v>
      </c>
      <c r="CS16" t="s">
        <v>269</v>
      </c>
      <c r="CV16" t="s">
        <v>272</v>
      </c>
      <c r="CW16" t="s">
        <v>272</v>
      </c>
      <c r="CX16" t="s">
        <v>272</v>
      </c>
      <c r="CY16" t="s">
        <v>272</v>
      </c>
      <c r="CZ16" t="s">
        <v>272</v>
      </c>
      <c r="DA16" t="s">
        <v>269</v>
      </c>
      <c r="DB16" t="s">
        <v>269</v>
      </c>
      <c r="DC16" t="s">
        <v>269</v>
      </c>
      <c r="DD16" t="s">
        <v>267</v>
      </c>
      <c r="DG16" t="s">
        <v>283</v>
      </c>
      <c r="DH16" t="s">
        <v>283</v>
      </c>
      <c r="DJ16" t="s">
        <v>267</v>
      </c>
      <c r="DK16" t="s">
        <v>284</v>
      </c>
      <c r="DM16" t="s">
        <v>267</v>
      </c>
      <c r="DN16" t="s">
        <v>267</v>
      </c>
      <c r="DP16" t="s">
        <v>285</v>
      </c>
      <c r="DQ16" t="s">
        <v>286</v>
      </c>
      <c r="DR16" t="s">
        <v>285</v>
      </c>
      <c r="DS16" t="s">
        <v>286</v>
      </c>
      <c r="DT16" t="s">
        <v>285</v>
      </c>
      <c r="DU16" t="s">
        <v>286</v>
      </c>
      <c r="DV16" t="s">
        <v>274</v>
      </c>
      <c r="DW16" t="s">
        <v>274</v>
      </c>
      <c r="DX16" t="s">
        <v>270</v>
      </c>
      <c r="DY16" t="s">
        <v>287</v>
      </c>
      <c r="DZ16" t="s">
        <v>270</v>
      </c>
      <c r="EC16" t="s">
        <v>288</v>
      </c>
      <c r="EF16" t="s">
        <v>281</v>
      </c>
      <c r="EG16" t="s">
        <v>289</v>
      </c>
      <c r="EH16" t="s">
        <v>281</v>
      </c>
      <c r="EM16" t="s">
        <v>274</v>
      </c>
      <c r="EN16" t="s">
        <v>274</v>
      </c>
      <c r="EO16" t="s">
        <v>285</v>
      </c>
      <c r="EP16" t="s">
        <v>286</v>
      </c>
      <c r="EQ16" t="s">
        <v>286</v>
      </c>
      <c r="EU16" t="s">
        <v>286</v>
      </c>
      <c r="EY16" t="s">
        <v>270</v>
      </c>
      <c r="EZ16" t="s">
        <v>270</v>
      </c>
      <c r="FA16" t="s">
        <v>281</v>
      </c>
      <c r="FB16" t="s">
        <v>281</v>
      </c>
      <c r="FC16" t="s">
        <v>290</v>
      </c>
      <c r="FD16" t="s">
        <v>290</v>
      </c>
      <c r="FF16" t="s">
        <v>275</v>
      </c>
      <c r="FG16" t="s">
        <v>275</v>
      </c>
      <c r="FH16" t="s">
        <v>272</v>
      </c>
      <c r="FI16" t="s">
        <v>272</v>
      </c>
      <c r="FJ16" t="s">
        <v>272</v>
      </c>
      <c r="FK16" t="s">
        <v>272</v>
      </c>
      <c r="FL16" t="s">
        <v>272</v>
      </c>
      <c r="FM16" t="s">
        <v>274</v>
      </c>
      <c r="FN16" t="s">
        <v>274</v>
      </c>
      <c r="FO16" t="s">
        <v>274</v>
      </c>
      <c r="FP16" t="s">
        <v>272</v>
      </c>
      <c r="FQ16" t="s">
        <v>270</v>
      </c>
      <c r="FR16" t="s">
        <v>281</v>
      </c>
      <c r="FS16" t="s">
        <v>274</v>
      </c>
      <c r="FT16" t="s">
        <v>274</v>
      </c>
    </row>
    <row r="17" spans="1:176">
      <c r="A17">
        <v>1</v>
      </c>
      <c r="B17">
        <v>1620234750.1</v>
      </c>
      <c r="C17">
        <v>0</v>
      </c>
      <c r="D17" t="s">
        <v>291</v>
      </c>
      <c r="E17" t="s">
        <v>292</v>
      </c>
      <c r="F17">
        <v>1620234742.35</v>
      </c>
      <c r="G17">
        <f>CC17*AE17*(BY17-BZ17)/(100*BR17*(1000-AE17*BY17))</f>
        <v>0</v>
      </c>
      <c r="H17">
        <f>CC17*AE17*(BX17-BW17*(1000-AE17*BZ17)/(1000-AE17*BY17))/(100*BR17)</f>
        <v>0</v>
      </c>
      <c r="I17">
        <f>BW17 - IF(AE17&gt;1, H17*BR17*100.0/(AG17*CK17), 0)</f>
        <v>0</v>
      </c>
      <c r="J17">
        <f>((P17-G17/2)*I17-H17)/(P17+G17/2)</f>
        <v>0</v>
      </c>
      <c r="K17">
        <f>J17*(CD17+CE17)/1000.0</f>
        <v>0</v>
      </c>
      <c r="L17">
        <f>(BW17 - IF(AE17&gt;1, H17*BR17*100.0/(AG17*CK17), 0))*(CD17+CE17)/1000.0</f>
        <v>0</v>
      </c>
      <c r="M17">
        <f>2.0/((1/O17-1/N17)+SIGN(O17)*SQRT((1/O17-1/N17)*(1/O17-1/N17) + 4*BS17/((BS17+1)*(BS17+1))*(2*1/O17*1/N17-1/N17*1/N17)))</f>
        <v>0</v>
      </c>
      <c r="N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O17">
        <f>G17*(1000-(1000*0.61365*exp(17.502*S17/(240.97+S17))/(CD17+CE17)+BY17)/2)/(1000*0.61365*exp(17.502*S17/(240.97+S17))/(CD17+CE17)-BY17)</f>
        <v>0</v>
      </c>
      <c r="P17">
        <f>1/((BS17+1)/(M17/1.6)+1/(N17/1.37)) + BS17/((BS17+1)/(M17/1.6) + BS17/(N17/1.37))</f>
        <v>0</v>
      </c>
      <c r="Q17">
        <f>(BO17*BQ17)</f>
        <v>0</v>
      </c>
      <c r="R17">
        <f>(CF17+(Q17+2*0.95*5.67E-8*(((CF17+$B$7)+273)^4-(CF17+273)^4)-44100*G17)/(1.84*29.3*N17+8*0.95*5.67E-8*(CF17+273)^3))</f>
        <v>0</v>
      </c>
      <c r="S17">
        <f>($C$7*CG17+$D$7*CH17+$E$7*R17)</f>
        <v>0</v>
      </c>
      <c r="T17">
        <f>0.61365*exp(17.502*S17/(240.97+S17))</f>
        <v>0</v>
      </c>
      <c r="U17">
        <f>(V17/W17*100)</f>
        <v>0</v>
      </c>
      <c r="V17">
        <f>BY17*(CD17+CE17)/1000</f>
        <v>0</v>
      </c>
      <c r="W17">
        <f>0.61365*exp(17.502*CF17/(240.97+CF17))</f>
        <v>0</v>
      </c>
      <c r="X17">
        <f>(T17-BY17*(CD17+CE17)/1000)</f>
        <v>0</v>
      </c>
      <c r="Y17">
        <f>(-G17*44100)</f>
        <v>0</v>
      </c>
      <c r="Z17">
        <f>2*29.3*N17*0.92*(CF17-S17)</f>
        <v>0</v>
      </c>
      <c r="AA17">
        <f>2*0.95*5.67E-8*(((CF17+$B$7)+273)^4-(S17+273)^4)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MAX(0,($B$13+$C$13*CK17)/(1+$D$13*CK17)*CD17/(CF17+273)*$E$13)</f>
        <v>0</v>
      </c>
      <c r="AH17" t="s">
        <v>293</v>
      </c>
      <c r="AI17">
        <v>0</v>
      </c>
      <c r="AJ17">
        <v>0</v>
      </c>
      <c r="AK17">
        <f>AJ17-AI17</f>
        <v>0</v>
      </c>
      <c r="AL17">
        <f>AK17/AJ17</f>
        <v>0</v>
      </c>
      <c r="AM17">
        <v>0</v>
      </c>
      <c r="AN17" t="s">
        <v>293</v>
      </c>
      <c r="AO17">
        <v>0</v>
      </c>
      <c r="AP17">
        <v>0</v>
      </c>
      <c r="AQ17">
        <f>1-AO17/AP17</f>
        <v>0</v>
      </c>
      <c r="AR17">
        <v>0.5</v>
      </c>
      <c r="AS17">
        <f>BO17</f>
        <v>0</v>
      </c>
      <c r="AT17">
        <f>H17</f>
        <v>0</v>
      </c>
      <c r="AU17">
        <f>AQ17*AR17*AS17</f>
        <v>0</v>
      </c>
      <c r="AV17">
        <f>BA17/AP17</f>
        <v>0</v>
      </c>
      <c r="AW17">
        <f>(AT17-AM17)/AS17</f>
        <v>0</v>
      </c>
      <c r="AX17">
        <f>(AJ17-AP17)/AP17</f>
        <v>0</v>
      </c>
      <c r="AY17" t="s">
        <v>293</v>
      </c>
      <c r="AZ17">
        <v>0</v>
      </c>
      <c r="BA17">
        <f>AP17-AZ17</f>
        <v>0</v>
      </c>
      <c r="BB17">
        <f>(AP17-AO17)/(AP17-AZ17)</f>
        <v>0</v>
      </c>
      <c r="BC17">
        <f>(AJ17-AP17)/(AJ17-AZ17)</f>
        <v>0</v>
      </c>
      <c r="BD17">
        <f>(AP17-AO17)/(AP17-AI17)</f>
        <v>0</v>
      </c>
      <c r="BE17">
        <f>(AJ17-AP17)/(AJ17-AI17)</f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294</v>
      </c>
      <c r="BU17">
        <v>2</v>
      </c>
      <c r="BV17">
        <v>1620234742.35</v>
      </c>
      <c r="BW17">
        <v>410.539533333333</v>
      </c>
      <c r="BX17">
        <v>419.9833</v>
      </c>
      <c r="BY17">
        <v>2.22108533333333</v>
      </c>
      <c r="BZ17">
        <v>0.2796581</v>
      </c>
      <c r="CA17">
        <v>411.764533333333</v>
      </c>
      <c r="CB17">
        <v>2.36508533333333</v>
      </c>
      <c r="CC17">
        <v>700.0021</v>
      </c>
      <c r="CD17">
        <v>100.823566666667</v>
      </c>
      <c r="CE17">
        <v>0.0998981533333333</v>
      </c>
      <c r="CF17">
        <v>14.97284</v>
      </c>
      <c r="CG17">
        <v>14.6769133333333</v>
      </c>
      <c r="CH17">
        <v>999.9</v>
      </c>
      <c r="CI17">
        <v>0</v>
      </c>
      <c r="CJ17">
        <v>0</v>
      </c>
      <c r="CK17">
        <v>9999.44666666667</v>
      </c>
      <c r="CL17">
        <v>0</v>
      </c>
      <c r="CM17">
        <v>4.07768566666667</v>
      </c>
      <c r="CN17">
        <v>600.001333333333</v>
      </c>
      <c r="CO17">
        <v>0.933014733333333</v>
      </c>
      <c r="CP17">
        <v>0.0669854866666666</v>
      </c>
      <c r="CQ17">
        <v>0</v>
      </c>
      <c r="CR17">
        <v>1025.28</v>
      </c>
      <c r="CS17">
        <v>4.99912</v>
      </c>
      <c r="CT17">
        <v>5983.34633333333</v>
      </c>
      <c r="CU17">
        <v>3805.58333333333</v>
      </c>
      <c r="CV17">
        <v>35.2601333333333</v>
      </c>
      <c r="CW17">
        <v>39.0558</v>
      </c>
      <c r="CX17">
        <v>37.4894</v>
      </c>
      <c r="CY17">
        <v>38.7684666666667</v>
      </c>
      <c r="CZ17">
        <v>37.058</v>
      </c>
      <c r="DA17">
        <v>555.146333333333</v>
      </c>
      <c r="DB17">
        <v>39.8606666666667</v>
      </c>
      <c r="DC17">
        <v>0</v>
      </c>
      <c r="DD17">
        <v>1620234750.9</v>
      </c>
      <c r="DE17">
        <v>0</v>
      </c>
      <c r="DF17">
        <v>1025.24923076923</v>
      </c>
      <c r="DG17">
        <v>-5.8618803471936</v>
      </c>
      <c r="DH17">
        <v>-30.3066666425607</v>
      </c>
      <c r="DI17">
        <v>5983.22730769231</v>
      </c>
      <c r="DJ17">
        <v>15</v>
      </c>
      <c r="DK17">
        <v>1620234773.1</v>
      </c>
      <c r="DL17" t="s">
        <v>295</v>
      </c>
      <c r="DM17">
        <v>1620234767.1</v>
      </c>
      <c r="DN17">
        <v>1620234773.1</v>
      </c>
      <c r="DO17">
        <v>2</v>
      </c>
      <c r="DP17">
        <v>0.09</v>
      </c>
      <c r="DQ17">
        <v>0.072</v>
      </c>
      <c r="DR17">
        <v>-1.225</v>
      </c>
      <c r="DS17">
        <v>-0.144</v>
      </c>
      <c r="DT17">
        <v>420</v>
      </c>
      <c r="DU17">
        <v>0</v>
      </c>
      <c r="DV17">
        <v>0.12</v>
      </c>
      <c r="DW17">
        <v>0.04</v>
      </c>
      <c r="DX17">
        <v>-9.52614375</v>
      </c>
      <c r="DY17">
        <v>-0.0927889305815734</v>
      </c>
      <c r="DZ17">
        <v>0.0206294827476962</v>
      </c>
      <c r="EA17">
        <v>1</v>
      </c>
      <c r="EB17">
        <v>1025.60057142857</v>
      </c>
      <c r="EC17">
        <v>-5.71561643835816</v>
      </c>
      <c r="ED17">
        <v>0.603271759927934</v>
      </c>
      <c r="EE17">
        <v>1</v>
      </c>
      <c r="EF17">
        <v>1.870296</v>
      </c>
      <c r="EG17">
        <v>-0.00290859287054606</v>
      </c>
      <c r="EH17">
        <v>0.000409632762361604</v>
      </c>
      <c r="EI17">
        <v>1</v>
      </c>
      <c r="EJ17">
        <v>3</v>
      </c>
      <c r="EK17">
        <v>3</v>
      </c>
      <c r="EL17" t="s">
        <v>296</v>
      </c>
      <c r="EM17">
        <v>100</v>
      </c>
      <c r="EN17">
        <v>100</v>
      </c>
      <c r="EO17">
        <v>-1.225</v>
      </c>
      <c r="EP17">
        <v>-0.144</v>
      </c>
      <c r="EQ17">
        <v>-1.3145</v>
      </c>
      <c r="ER17">
        <v>0</v>
      </c>
      <c r="ES17">
        <v>0</v>
      </c>
      <c r="ET17">
        <v>0</v>
      </c>
      <c r="EU17">
        <v>-0.215308571428572</v>
      </c>
      <c r="EV17">
        <v>0</v>
      </c>
      <c r="EW17">
        <v>0</v>
      </c>
      <c r="EX17">
        <v>0</v>
      </c>
      <c r="EY17">
        <v>-1</v>
      </c>
      <c r="EZ17">
        <v>-1</v>
      </c>
      <c r="FA17">
        <v>-1</v>
      </c>
      <c r="FB17">
        <v>-1</v>
      </c>
      <c r="FC17">
        <v>23.7</v>
      </c>
      <c r="FD17">
        <v>23.6</v>
      </c>
      <c r="FE17">
        <v>2</v>
      </c>
      <c r="FF17">
        <v>777.404</v>
      </c>
      <c r="FG17">
        <v>718.615</v>
      </c>
      <c r="FH17">
        <v>7.99775</v>
      </c>
      <c r="FI17">
        <v>25.8926</v>
      </c>
      <c r="FJ17">
        <v>30</v>
      </c>
      <c r="FK17">
        <v>25.86</v>
      </c>
      <c r="FL17">
        <v>25.8253</v>
      </c>
      <c r="FM17">
        <v>26.4828</v>
      </c>
      <c r="FN17">
        <v>100</v>
      </c>
      <c r="FO17">
        <v>0</v>
      </c>
      <c r="FP17">
        <v>8</v>
      </c>
      <c r="FQ17">
        <v>420</v>
      </c>
      <c r="FR17">
        <v>0.237172</v>
      </c>
      <c r="FS17">
        <v>101.812</v>
      </c>
      <c r="FT17">
        <v>100.253</v>
      </c>
    </row>
    <row r="18" spans="1:176">
      <c r="A18">
        <v>2</v>
      </c>
      <c r="B18">
        <v>1620235339.5</v>
      </c>
      <c r="C18">
        <v>589.400000095367</v>
      </c>
      <c r="D18" t="s">
        <v>297</v>
      </c>
      <c r="E18" t="s">
        <v>298</v>
      </c>
      <c r="F18">
        <v>1620235331.75</v>
      </c>
      <c r="G18">
        <f>CC18*AE18*(BY18-BZ18)/(100*BR18*(1000-AE18*BY18))</f>
        <v>0</v>
      </c>
      <c r="H18">
        <f>CC18*AE18*(BX18-BW18*(1000-AE18*BZ18)/(1000-AE18*BY18))/(100*BR18)</f>
        <v>0</v>
      </c>
      <c r="I18">
        <f>BW18 - IF(AE18&gt;1, H18*BR18*100.0/(AG18*CK18), 0)</f>
        <v>0</v>
      </c>
      <c r="J18">
        <f>((P18-G18/2)*I18-H18)/(P18+G18/2)</f>
        <v>0</v>
      </c>
      <c r="K18">
        <f>J18*(CD18+CE18)/1000.0</f>
        <v>0</v>
      </c>
      <c r="L18">
        <f>(BW18 - IF(AE18&gt;1, H18*BR18*100.0/(AG18*CK18), 0))*(CD18+CE18)/1000.0</f>
        <v>0</v>
      </c>
      <c r="M18">
        <f>2.0/((1/O18-1/N18)+SIGN(O18)*SQRT((1/O18-1/N18)*(1/O18-1/N18) + 4*BS18/((BS18+1)*(BS18+1))*(2*1/O18*1/N18-1/N18*1/N18)))</f>
        <v>0</v>
      </c>
      <c r="N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O18">
        <f>G18*(1000-(1000*0.61365*exp(17.502*S18/(240.97+S18))/(CD18+CE18)+BY18)/2)/(1000*0.61365*exp(17.502*S18/(240.97+S18))/(CD18+CE18)-BY18)</f>
        <v>0</v>
      </c>
      <c r="P18">
        <f>1/((BS18+1)/(M18/1.6)+1/(N18/1.37)) + BS18/((BS18+1)/(M18/1.6) + BS18/(N18/1.37))</f>
        <v>0</v>
      </c>
      <c r="Q18">
        <f>(BO18*BQ18)</f>
        <v>0</v>
      </c>
      <c r="R18">
        <f>(CF18+(Q18+2*0.95*5.67E-8*(((CF18+$B$7)+273)^4-(CF18+273)^4)-44100*G18)/(1.84*29.3*N18+8*0.95*5.67E-8*(CF18+273)^3))</f>
        <v>0</v>
      </c>
      <c r="S18">
        <f>($C$7*CG18+$D$7*CH18+$E$7*R18)</f>
        <v>0</v>
      </c>
      <c r="T18">
        <f>0.61365*exp(17.502*S18/(240.97+S18))</f>
        <v>0</v>
      </c>
      <c r="U18">
        <f>(V18/W18*100)</f>
        <v>0</v>
      </c>
      <c r="V18">
        <f>BY18*(CD18+CE18)/1000</f>
        <v>0</v>
      </c>
      <c r="W18">
        <f>0.61365*exp(17.502*CF18/(240.97+CF18))</f>
        <v>0</v>
      </c>
      <c r="X18">
        <f>(T18-BY18*(CD18+CE18)/1000)</f>
        <v>0</v>
      </c>
      <c r="Y18">
        <f>(-G18*44100)</f>
        <v>0</v>
      </c>
      <c r="Z18">
        <f>2*29.3*N18*0.92*(CF18-S18)</f>
        <v>0</v>
      </c>
      <c r="AA18">
        <f>2*0.95*5.67E-8*(((CF18+$B$7)+273)^4-(S18+273)^4)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MAX(0,($B$13+$C$13*CK18)/(1+$D$13*CK18)*CD18/(CF18+273)*$E$13)</f>
        <v>0</v>
      </c>
      <c r="AH18" t="s">
        <v>293</v>
      </c>
      <c r="AI18">
        <v>0</v>
      </c>
      <c r="AJ18">
        <v>0</v>
      </c>
      <c r="AK18">
        <f>AJ18-AI18</f>
        <v>0</v>
      </c>
      <c r="AL18">
        <f>AK18/AJ18</f>
        <v>0</v>
      </c>
      <c r="AM18">
        <v>0</v>
      </c>
      <c r="AN18" t="s">
        <v>293</v>
      </c>
      <c r="AO18">
        <v>0</v>
      </c>
      <c r="AP18">
        <v>0</v>
      </c>
      <c r="AQ18">
        <f>1-AO18/AP18</f>
        <v>0</v>
      </c>
      <c r="AR18">
        <v>0.5</v>
      </c>
      <c r="AS18">
        <f>BO18</f>
        <v>0</v>
      </c>
      <c r="AT18">
        <f>H18</f>
        <v>0</v>
      </c>
      <c r="AU18">
        <f>AQ18*AR18*AS18</f>
        <v>0</v>
      </c>
      <c r="AV18">
        <f>BA18/AP18</f>
        <v>0</v>
      </c>
      <c r="AW18">
        <f>(AT18-AM18)/AS18</f>
        <v>0</v>
      </c>
      <c r="AX18">
        <f>(AJ18-AP18)/AP18</f>
        <v>0</v>
      </c>
      <c r="AY18" t="s">
        <v>293</v>
      </c>
      <c r="AZ18">
        <v>0</v>
      </c>
      <c r="BA18">
        <f>AP18-AZ18</f>
        <v>0</v>
      </c>
      <c r="BB18">
        <f>(AP18-AO18)/(AP18-AZ18)</f>
        <v>0</v>
      </c>
      <c r="BC18">
        <f>(AJ18-AP18)/(AJ18-AZ18)</f>
        <v>0</v>
      </c>
      <c r="BD18">
        <f>(AP18-AO18)/(AP18-AI18)</f>
        <v>0</v>
      </c>
      <c r="BE18">
        <f>(AJ18-AP18)/(AJ18-AI18)</f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294</v>
      </c>
      <c r="BU18">
        <v>2</v>
      </c>
      <c r="BV18">
        <v>1620235331.75</v>
      </c>
      <c r="BW18">
        <v>409.419933333333</v>
      </c>
      <c r="BX18">
        <v>419.994533333333</v>
      </c>
      <c r="BY18">
        <v>4.811171</v>
      </c>
      <c r="BZ18">
        <v>2.72114733333333</v>
      </c>
      <c r="CA18">
        <v>410.561933333333</v>
      </c>
      <c r="CB18">
        <v>4.983171</v>
      </c>
      <c r="CC18">
        <v>700.003466666667</v>
      </c>
      <c r="CD18">
        <v>100.815966666667</v>
      </c>
      <c r="CE18">
        <v>0.100055916666667</v>
      </c>
      <c r="CF18">
        <v>17.8532233333333</v>
      </c>
      <c r="CG18">
        <v>17.39636</v>
      </c>
      <c r="CH18">
        <v>999.9</v>
      </c>
      <c r="CI18">
        <v>0</v>
      </c>
      <c r="CJ18">
        <v>0</v>
      </c>
      <c r="CK18">
        <v>10000.446</v>
      </c>
      <c r="CL18">
        <v>0</v>
      </c>
      <c r="CM18">
        <v>3.56602033333333</v>
      </c>
      <c r="CN18">
        <v>600.008233333333</v>
      </c>
      <c r="CO18">
        <v>0.933012466666666</v>
      </c>
      <c r="CP18">
        <v>0.0669877733333333</v>
      </c>
      <c r="CQ18">
        <v>0</v>
      </c>
      <c r="CR18">
        <v>1002.84933333333</v>
      </c>
      <c r="CS18">
        <v>4.99912</v>
      </c>
      <c r="CT18">
        <v>5859.20566666667</v>
      </c>
      <c r="CU18">
        <v>3805.625</v>
      </c>
      <c r="CV18">
        <v>35.2248666666667</v>
      </c>
      <c r="CW18">
        <v>38.8624</v>
      </c>
      <c r="CX18">
        <v>37.2414</v>
      </c>
      <c r="CY18">
        <v>38.6788666666667</v>
      </c>
      <c r="CZ18">
        <v>37.0914</v>
      </c>
      <c r="DA18">
        <v>555.152</v>
      </c>
      <c r="DB18">
        <v>39.8606666666667</v>
      </c>
      <c r="DC18">
        <v>0</v>
      </c>
      <c r="DD18">
        <v>1620235340.7</v>
      </c>
      <c r="DE18">
        <v>0</v>
      </c>
      <c r="DF18">
        <v>1002.922</v>
      </c>
      <c r="DG18">
        <v>4.87615384810751</v>
      </c>
      <c r="DH18">
        <v>30.9892306875008</v>
      </c>
      <c r="DI18">
        <v>5859.5192</v>
      </c>
      <c r="DJ18">
        <v>15</v>
      </c>
      <c r="DK18">
        <v>1620235363</v>
      </c>
      <c r="DL18" t="s">
        <v>299</v>
      </c>
      <c r="DM18">
        <v>1620235356.5</v>
      </c>
      <c r="DN18">
        <v>1620235363</v>
      </c>
      <c r="DO18">
        <v>3</v>
      </c>
      <c r="DP18">
        <v>0.083</v>
      </c>
      <c r="DQ18">
        <v>-0.028</v>
      </c>
      <c r="DR18">
        <v>-1.142</v>
      </c>
      <c r="DS18">
        <v>-0.172</v>
      </c>
      <c r="DT18">
        <v>420</v>
      </c>
      <c r="DU18">
        <v>3</v>
      </c>
      <c r="DV18">
        <v>0.11</v>
      </c>
      <c r="DW18">
        <v>0.05</v>
      </c>
      <c r="DX18">
        <v>-10.6580902439024</v>
      </c>
      <c r="DY18">
        <v>-0.0570480836236966</v>
      </c>
      <c r="DZ18">
        <v>0.0214296444421302</v>
      </c>
      <c r="EA18">
        <v>1</v>
      </c>
      <c r="EB18">
        <v>1002.59575757576</v>
      </c>
      <c r="EC18">
        <v>5.2564776472586</v>
      </c>
      <c r="ED18">
        <v>0.521861646027102</v>
      </c>
      <c r="EE18">
        <v>1</v>
      </c>
      <c r="EF18">
        <v>2.11603463414634</v>
      </c>
      <c r="EG18">
        <v>0.0367739372822311</v>
      </c>
      <c r="EH18">
        <v>0.00388115465441878</v>
      </c>
      <c r="EI18">
        <v>1</v>
      </c>
      <c r="EJ18">
        <v>3</v>
      </c>
      <c r="EK18">
        <v>3</v>
      </c>
      <c r="EL18" t="s">
        <v>296</v>
      </c>
      <c r="EM18">
        <v>100</v>
      </c>
      <c r="EN18">
        <v>100</v>
      </c>
      <c r="EO18">
        <v>-1.142</v>
      </c>
      <c r="EP18">
        <v>-0.172</v>
      </c>
      <c r="EQ18">
        <v>-1.22479999999996</v>
      </c>
      <c r="ER18">
        <v>0</v>
      </c>
      <c r="ES18">
        <v>0</v>
      </c>
      <c r="ET18">
        <v>0</v>
      </c>
      <c r="EU18">
        <v>-0.1437475</v>
      </c>
      <c r="EV18">
        <v>0</v>
      </c>
      <c r="EW18">
        <v>0</v>
      </c>
      <c r="EX18">
        <v>0</v>
      </c>
      <c r="EY18">
        <v>-1</v>
      </c>
      <c r="EZ18">
        <v>-1</v>
      </c>
      <c r="FA18">
        <v>-1</v>
      </c>
      <c r="FB18">
        <v>-1</v>
      </c>
      <c r="FC18">
        <v>9.5</v>
      </c>
      <c r="FD18">
        <v>9.4</v>
      </c>
      <c r="FE18">
        <v>2</v>
      </c>
      <c r="FF18">
        <v>777.704</v>
      </c>
      <c r="FG18">
        <v>721.093</v>
      </c>
      <c r="FH18">
        <v>13.0008</v>
      </c>
      <c r="FI18">
        <v>25.4987</v>
      </c>
      <c r="FJ18">
        <v>29.9999</v>
      </c>
      <c r="FK18">
        <v>25.6168</v>
      </c>
      <c r="FL18">
        <v>25.6009</v>
      </c>
      <c r="FM18">
        <v>26.5227</v>
      </c>
      <c r="FN18">
        <v>74.149</v>
      </c>
      <c r="FO18">
        <v>0</v>
      </c>
      <c r="FP18">
        <v>13</v>
      </c>
      <c r="FQ18">
        <v>420</v>
      </c>
      <c r="FR18">
        <v>2.79385</v>
      </c>
      <c r="FS18">
        <v>101.841</v>
      </c>
      <c r="FT18">
        <v>100.302</v>
      </c>
    </row>
    <row r="19" spans="1:176">
      <c r="A19">
        <v>3</v>
      </c>
      <c r="B19">
        <v>1620236040.5</v>
      </c>
      <c r="C19">
        <v>1290.40000009537</v>
      </c>
      <c r="D19" t="s">
        <v>300</v>
      </c>
      <c r="E19" t="s">
        <v>301</v>
      </c>
      <c r="F19">
        <v>1620236032.75</v>
      </c>
      <c r="G19">
        <f>CC19*AE19*(BY19-BZ19)/(100*BR19*(1000-AE19*BY19))</f>
        <v>0</v>
      </c>
      <c r="H19">
        <f>CC19*AE19*(BX19-BW19*(1000-AE19*BZ19)/(1000-AE19*BY19))/(100*BR19)</f>
        <v>0</v>
      </c>
      <c r="I19">
        <f>BW19 - IF(AE19&gt;1, H19*BR19*100.0/(AG19*CK19), 0)</f>
        <v>0</v>
      </c>
      <c r="J19">
        <f>((P19-G19/2)*I19-H19)/(P19+G19/2)</f>
        <v>0</v>
      </c>
      <c r="K19">
        <f>J19*(CD19+CE19)/1000.0</f>
        <v>0</v>
      </c>
      <c r="L19">
        <f>(BW19 - IF(AE19&gt;1, H19*BR19*100.0/(AG19*CK19), 0))*(CD19+CE19)/1000.0</f>
        <v>0</v>
      </c>
      <c r="M19">
        <f>2.0/((1/O19-1/N19)+SIGN(O19)*SQRT((1/O19-1/N19)*(1/O19-1/N19) + 4*BS19/((BS19+1)*(BS19+1))*(2*1/O19*1/N19-1/N19*1/N19)))</f>
        <v>0</v>
      </c>
      <c r="N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O19">
        <f>G19*(1000-(1000*0.61365*exp(17.502*S19/(240.97+S19))/(CD19+CE19)+BY19)/2)/(1000*0.61365*exp(17.502*S19/(240.97+S19))/(CD19+CE19)-BY19)</f>
        <v>0</v>
      </c>
      <c r="P19">
        <f>1/((BS19+1)/(M19/1.6)+1/(N19/1.37)) + BS19/((BS19+1)/(M19/1.6) + BS19/(N19/1.37))</f>
        <v>0</v>
      </c>
      <c r="Q19">
        <f>(BO19*BQ19)</f>
        <v>0</v>
      </c>
      <c r="R19">
        <f>(CF19+(Q19+2*0.95*5.67E-8*(((CF19+$B$7)+273)^4-(CF19+273)^4)-44100*G19)/(1.84*29.3*N19+8*0.95*5.67E-8*(CF19+273)^3))</f>
        <v>0</v>
      </c>
      <c r="S19">
        <f>($C$7*CG19+$D$7*CH19+$E$7*R19)</f>
        <v>0</v>
      </c>
      <c r="T19">
        <f>0.61365*exp(17.502*S19/(240.97+S19))</f>
        <v>0</v>
      </c>
      <c r="U19">
        <f>(V19/W19*100)</f>
        <v>0</v>
      </c>
      <c r="V19">
        <f>BY19*(CD19+CE19)/1000</f>
        <v>0</v>
      </c>
      <c r="W19">
        <f>0.61365*exp(17.502*CF19/(240.97+CF19))</f>
        <v>0</v>
      </c>
      <c r="X19">
        <f>(T19-BY19*(CD19+CE19)/1000)</f>
        <v>0</v>
      </c>
      <c r="Y19">
        <f>(-G19*44100)</f>
        <v>0</v>
      </c>
      <c r="Z19">
        <f>2*29.3*N19*0.92*(CF19-S19)</f>
        <v>0</v>
      </c>
      <c r="AA19">
        <f>2*0.95*5.67E-8*(((CF19+$B$7)+273)^4-(S19+273)^4)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MAX(0,($B$13+$C$13*CK19)/(1+$D$13*CK19)*CD19/(CF19+273)*$E$13)</f>
        <v>0</v>
      </c>
      <c r="AH19" t="s">
        <v>293</v>
      </c>
      <c r="AI19">
        <v>0</v>
      </c>
      <c r="AJ19">
        <v>0</v>
      </c>
      <c r="AK19">
        <f>AJ19-AI19</f>
        <v>0</v>
      </c>
      <c r="AL19">
        <f>AK19/AJ19</f>
        <v>0</v>
      </c>
      <c r="AM19">
        <v>0</v>
      </c>
      <c r="AN19" t="s">
        <v>293</v>
      </c>
      <c r="AO19">
        <v>0</v>
      </c>
      <c r="AP19">
        <v>0</v>
      </c>
      <c r="AQ19">
        <f>1-AO19/AP19</f>
        <v>0</v>
      </c>
      <c r="AR19">
        <v>0.5</v>
      </c>
      <c r="AS19">
        <f>BO19</f>
        <v>0</v>
      </c>
      <c r="AT19">
        <f>H19</f>
        <v>0</v>
      </c>
      <c r="AU19">
        <f>AQ19*AR19*AS19</f>
        <v>0</v>
      </c>
      <c r="AV19">
        <f>BA19/AP19</f>
        <v>0</v>
      </c>
      <c r="AW19">
        <f>(AT19-AM19)/AS19</f>
        <v>0</v>
      </c>
      <c r="AX19">
        <f>(AJ19-AP19)/AP19</f>
        <v>0</v>
      </c>
      <c r="AY19" t="s">
        <v>293</v>
      </c>
      <c r="AZ19">
        <v>0</v>
      </c>
      <c r="BA19">
        <f>AP19-AZ19</f>
        <v>0</v>
      </c>
      <c r="BB19">
        <f>(AP19-AO19)/(AP19-AZ19)</f>
        <v>0</v>
      </c>
      <c r="BC19">
        <f>(AJ19-AP19)/(AJ19-AZ19)</f>
        <v>0</v>
      </c>
      <c r="BD19">
        <f>(AP19-AO19)/(AP19-AI19)</f>
        <v>0</v>
      </c>
      <c r="BE19">
        <f>(AJ19-AP19)/(AJ19-AI19)</f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294</v>
      </c>
      <c r="BU19">
        <v>2</v>
      </c>
      <c r="BV19">
        <v>1620236032.75</v>
      </c>
      <c r="BW19">
        <v>409.035866666667</v>
      </c>
      <c r="BX19">
        <v>419.996866666667</v>
      </c>
      <c r="BY19">
        <v>9.25744433333333</v>
      </c>
      <c r="BZ19">
        <v>7.27372066666667</v>
      </c>
      <c r="CA19">
        <v>410.246866666667</v>
      </c>
      <c r="CB19">
        <v>9.46144433333333</v>
      </c>
      <c r="CC19">
        <v>700.000933333333</v>
      </c>
      <c r="CD19">
        <v>100.8098</v>
      </c>
      <c r="CE19">
        <v>0.100075396666667</v>
      </c>
      <c r="CF19">
        <v>21.2038533333333</v>
      </c>
      <c r="CG19">
        <v>20.63184</v>
      </c>
      <c r="CH19">
        <v>999.9</v>
      </c>
      <c r="CI19">
        <v>0</v>
      </c>
      <c r="CJ19">
        <v>0</v>
      </c>
      <c r="CK19">
        <v>9995.37</v>
      </c>
      <c r="CL19">
        <v>0</v>
      </c>
      <c r="CM19">
        <v>3.29381033333333</v>
      </c>
      <c r="CN19">
        <v>599.992333333333</v>
      </c>
      <c r="CO19">
        <v>0.9329855</v>
      </c>
      <c r="CP19">
        <v>0.0670147866666667</v>
      </c>
      <c r="CQ19">
        <v>0</v>
      </c>
      <c r="CR19">
        <v>1029.396</v>
      </c>
      <c r="CS19">
        <v>4.99912</v>
      </c>
      <c r="CT19">
        <v>6024.59733333333</v>
      </c>
      <c r="CU19">
        <v>3805.49333333333</v>
      </c>
      <c r="CV19">
        <v>35.5081333333333</v>
      </c>
      <c r="CW19">
        <v>38.9454666666667</v>
      </c>
      <c r="CX19">
        <v>37.4706</v>
      </c>
      <c r="CY19">
        <v>38.8456</v>
      </c>
      <c r="CZ19">
        <v>37.6372666666667</v>
      </c>
      <c r="DA19">
        <v>555.119666666667</v>
      </c>
      <c r="DB19">
        <v>39.8733333333333</v>
      </c>
      <c r="DC19">
        <v>0</v>
      </c>
      <c r="DD19">
        <v>1620236041.5</v>
      </c>
      <c r="DE19">
        <v>0</v>
      </c>
      <c r="DF19">
        <v>1029.3972</v>
      </c>
      <c r="DG19">
        <v>-0.320000002756505</v>
      </c>
      <c r="DH19">
        <v>-11.0269231003947</v>
      </c>
      <c r="DI19">
        <v>6024.524</v>
      </c>
      <c r="DJ19">
        <v>15</v>
      </c>
      <c r="DK19">
        <v>1620236063.5</v>
      </c>
      <c r="DL19" t="s">
        <v>302</v>
      </c>
      <c r="DM19">
        <v>1620236063.5</v>
      </c>
      <c r="DN19">
        <v>1620236062.5</v>
      </c>
      <c r="DO19">
        <v>4</v>
      </c>
      <c r="DP19">
        <v>-0.069</v>
      </c>
      <c r="DQ19">
        <v>-0.032</v>
      </c>
      <c r="DR19">
        <v>-1.211</v>
      </c>
      <c r="DS19">
        <v>-0.204</v>
      </c>
      <c r="DT19">
        <v>420</v>
      </c>
      <c r="DU19">
        <v>7</v>
      </c>
      <c r="DV19">
        <v>0.19</v>
      </c>
      <c r="DW19">
        <v>0.04</v>
      </c>
      <c r="DX19">
        <v>-10.8877780487805</v>
      </c>
      <c r="DY19">
        <v>-0.0880954703832996</v>
      </c>
      <c r="DZ19">
        <v>0.0239353143752391</v>
      </c>
      <c r="EA19">
        <v>1</v>
      </c>
      <c r="EB19">
        <v>1029.44606060606</v>
      </c>
      <c r="EC19">
        <v>-0.608872302813859</v>
      </c>
      <c r="ED19">
        <v>0.2152931671978</v>
      </c>
      <c r="EE19">
        <v>1</v>
      </c>
      <c r="EF19">
        <v>2.0101512195122</v>
      </c>
      <c r="EG19">
        <v>0.0945037630662042</v>
      </c>
      <c r="EH19">
        <v>0.0100362815471308</v>
      </c>
      <c r="EI19">
        <v>1</v>
      </c>
      <c r="EJ19">
        <v>3</v>
      </c>
      <c r="EK19">
        <v>3</v>
      </c>
      <c r="EL19" t="s">
        <v>296</v>
      </c>
      <c r="EM19">
        <v>100</v>
      </c>
      <c r="EN19">
        <v>100</v>
      </c>
      <c r="EO19">
        <v>-1.211</v>
      </c>
      <c r="EP19">
        <v>-0.204</v>
      </c>
      <c r="EQ19">
        <v>-1.14174999999994</v>
      </c>
      <c r="ER19">
        <v>0</v>
      </c>
      <c r="ES19">
        <v>0</v>
      </c>
      <c r="ET19">
        <v>0</v>
      </c>
      <c r="EU19">
        <v>-0.171802857142857</v>
      </c>
      <c r="EV19">
        <v>0</v>
      </c>
      <c r="EW19">
        <v>0</v>
      </c>
      <c r="EX19">
        <v>0</v>
      </c>
      <c r="EY19">
        <v>-1</v>
      </c>
      <c r="EZ19">
        <v>-1</v>
      </c>
      <c r="FA19">
        <v>-1</v>
      </c>
      <c r="FB19">
        <v>-1</v>
      </c>
      <c r="FC19">
        <v>11.4</v>
      </c>
      <c r="FD19">
        <v>11.3</v>
      </c>
      <c r="FE19">
        <v>2</v>
      </c>
      <c r="FF19">
        <v>777.83</v>
      </c>
      <c r="FG19">
        <v>724.617</v>
      </c>
      <c r="FH19">
        <v>18.0003</v>
      </c>
      <c r="FI19">
        <v>25.2895</v>
      </c>
      <c r="FJ19">
        <v>30</v>
      </c>
      <c r="FK19">
        <v>25.3773</v>
      </c>
      <c r="FL19">
        <v>25.3606</v>
      </c>
      <c r="FM19">
        <v>26.6445</v>
      </c>
      <c r="FN19">
        <v>45.7584</v>
      </c>
      <c r="FO19">
        <v>0</v>
      </c>
      <c r="FP19">
        <v>18</v>
      </c>
      <c r="FQ19">
        <v>420</v>
      </c>
      <c r="FR19">
        <v>7.2738</v>
      </c>
      <c r="FS19">
        <v>101.86</v>
      </c>
      <c r="FT19">
        <v>100.348</v>
      </c>
    </row>
    <row r="20" spans="1:176">
      <c r="A20">
        <v>4</v>
      </c>
      <c r="B20">
        <v>1620236867.1</v>
      </c>
      <c r="C20">
        <v>2117</v>
      </c>
      <c r="D20" t="s">
        <v>303</v>
      </c>
      <c r="E20" t="s">
        <v>304</v>
      </c>
      <c r="F20">
        <v>1620236859.1</v>
      </c>
      <c r="G20">
        <f>CC20*AE20*(BY20-BZ20)/(100*BR20*(1000-AE20*BY20))</f>
        <v>0</v>
      </c>
      <c r="H20">
        <f>CC20*AE20*(BX20-BW20*(1000-AE20*BZ20)/(1000-AE20*BY20))/(100*BR20)</f>
        <v>0</v>
      </c>
      <c r="I20">
        <f>BW20 - IF(AE20&gt;1, H20*BR20*100.0/(AG20*CK20), 0)</f>
        <v>0</v>
      </c>
      <c r="J20">
        <f>((P20-G20/2)*I20-H20)/(P20+G20/2)</f>
        <v>0</v>
      </c>
      <c r="K20">
        <f>J20*(CD20+CE20)/1000.0</f>
        <v>0</v>
      </c>
      <c r="L20">
        <f>(BW20 - IF(AE20&gt;1, H20*BR20*100.0/(AG20*CK20), 0))*(CD20+CE20)/1000.0</f>
        <v>0</v>
      </c>
      <c r="M20">
        <f>2.0/((1/O20-1/N20)+SIGN(O20)*SQRT((1/O20-1/N20)*(1/O20-1/N20) + 4*BS20/((BS20+1)*(BS20+1))*(2*1/O20*1/N20-1/N20*1/N20)))</f>
        <v>0</v>
      </c>
      <c r="N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O20">
        <f>G20*(1000-(1000*0.61365*exp(17.502*S20/(240.97+S20))/(CD20+CE20)+BY20)/2)/(1000*0.61365*exp(17.502*S20/(240.97+S20))/(CD20+CE20)-BY20)</f>
        <v>0</v>
      </c>
      <c r="P20">
        <f>1/((BS20+1)/(M20/1.6)+1/(N20/1.37)) + BS20/((BS20+1)/(M20/1.6) + BS20/(N20/1.37))</f>
        <v>0</v>
      </c>
      <c r="Q20">
        <f>(BO20*BQ20)</f>
        <v>0</v>
      </c>
      <c r="R20">
        <f>(CF20+(Q20+2*0.95*5.67E-8*(((CF20+$B$7)+273)^4-(CF20+273)^4)-44100*G20)/(1.84*29.3*N20+8*0.95*5.67E-8*(CF20+273)^3))</f>
        <v>0</v>
      </c>
      <c r="S20">
        <f>($C$7*CG20+$D$7*CH20+$E$7*R20)</f>
        <v>0</v>
      </c>
      <c r="T20">
        <f>0.61365*exp(17.502*S20/(240.97+S20))</f>
        <v>0</v>
      </c>
      <c r="U20">
        <f>(V20/W20*100)</f>
        <v>0</v>
      </c>
      <c r="V20">
        <f>BY20*(CD20+CE20)/1000</f>
        <v>0</v>
      </c>
      <c r="W20">
        <f>0.61365*exp(17.502*CF20/(240.97+CF20))</f>
        <v>0</v>
      </c>
      <c r="X20">
        <f>(T20-BY20*(CD20+CE20)/1000)</f>
        <v>0</v>
      </c>
      <c r="Y20">
        <f>(-G20*44100)</f>
        <v>0</v>
      </c>
      <c r="Z20">
        <f>2*29.3*N20*0.92*(CF20-S20)</f>
        <v>0</v>
      </c>
      <c r="AA20">
        <f>2*0.95*5.67E-8*(((CF20+$B$7)+273)^4-(S20+273)^4)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MAX(0,($B$13+$C$13*CK20)/(1+$D$13*CK20)*CD20/(CF20+273)*$E$13)</f>
        <v>0</v>
      </c>
      <c r="AH20" t="s">
        <v>293</v>
      </c>
      <c r="AI20">
        <v>0</v>
      </c>
      <c r="AJ20">
        <v>0</v>
      </c>
      <c r="AK20">
        <f>AJ20-AI20</f>
        <v>0</v>
      </c>
      <c r="AL20">
        <f>AK20/AJ20</f>
        <v>0</v>
      </c>
      <c r="AM20">
        <v>0</v>
      </c>
      <c r="AN20" t="s">
        <v>293</v>
      </c>
      <c r="AO20">
        <v>0</v>
      </c>
      <c r="AP20">
        <v>0</v>
      </c>
      <c r="AQ20">
        <f>1-AO20/AP20</f>
        <v>0</v>
      </c>
      <c r="AR20">
        <v>0.5</v>
      </c>
      <c r="AS20">
        <f>BO20</f>
        <v>0</v>
      </c>
      <c r="AT20">
        <f>H20</f>
        <v>0</v>
      </c>
      <c r="AU20">
        <f>AQ20*AR20*AS20</f>
        <v>0</v>
      </c>
      <c r="AV20">
        <f>BA20/AP20</f>
        <v>0</v>
      </c>
      <c r="AW20">
        <f>(AT20-AM20)/AS20</f>
        <v>0</v>
      </c>
      <c r="AX20">
        <f>(AJ20-AP20)/AP20</f>
        <v>0</v>
      </c>
      <c r="AY20" t="s">
        <v>293</v>
      </c>
      <c r="AZ20">
        <v>0</v>
      </c>
      <c r="BA20">
        <f>AP20-AZ20</f>
        <v>0</v>
      </c>
      <c r="BB20">
        <f>(AP20-AO20)/(AP20-AZ20)</f>
        <v>0</v>
      </c>
      <c r="BC20">
        <f>(AJ20-AP20)/(AJ20-AZ20)</f>
        <v>0</v>
      </c>
      <c r="BD20">
        <f>(AP20-AO20)/(AP20-AI20)</f>
        <v>0</v>
      </c>
      <c r="BE20">
        <f>(AJ20-AP20)/(AJ20-AI20)</f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294</v>
      </c>
      <c r="BU20">
        <v>2</v>
      </c>
      <c r="BV20">
        <v>1620236859.1</v>
      </c>
      <c r="BW20">
        <v>408.713838709677</v>
      </c>
      <c r="BX20">
        <v>420.012838709677</v>
      </c>
      <c r="BY20">
        <v>14.6430516129032</v>
      </c>
      <c r="BZ20">
        <v>12.5748161290323</v>
      </c>
      <c r="CA20">
        <v>409.940838709677</v>
      </c>
      <c r="CB20">
        <v>14.8600516129032</v>
      </c>
      <c r="CC20">
        <v>700.000193548387</v>
      </c>
      <c r="CD20">
        <v>100.812774193548</v>
      </c>
      <c r="CE20">
        <v>0.0999722451612903</v>
      </c>
      <c r="CF20">
        <v>24.6640935483871</v>
      </c>
      <c r="CG20">
        <v>23.9319064516129</v>
      </c>
      <c r="CH20">
        <v>999.9</v>
      </c>
      <c r="CI20">
        <v>0</v>
      </c>
      <c r="CJ20">
        <v>0</v>
      </c>
      <c r="CK20">
        <v>10002.7635483871</v>
      </c>
      <c r="CL20">
        <v>0</v>
      </c>
      <c r="CM20">
        <v>2.97762</v>
      </c>
      <c r="CN20">
        <v>599.991903225806</v>
      </c>
      <c r="CO20">
        <v>0.933003096774193</v>
      </c>
      <c r="CP20">
        <v>0.0669969967741935</v>
      </c>
      <c r="CQ20">
        <v>0</v>
      </c>
      <c r="CR20">
        <v>1016.18741935484</v>
      </c>
      <c r="CS20">
        <v>4.99912</v>
      </c>
      <c r="CT20">
        <v>5973.41129032258</v>
      </c>
      <c r="CU20">
        <v>3805.51032258065</v>
      </c>
      <c r="CV20">
        <v>35.9170967741935</v>
      </c>
      <c r="CW20">
        <v>39.312</v>
      </c>
      <c r="CX20">
        <v>37.8687096774193</v>
      </c>
      <c r="CY20">
        <v>39.2215161290322</v>
      </c>
      <c r="CZ20">
        <v>38.3001612903226</v>
      </c>
      <c r="DA20">
        <v>555.13064516129</v>
      </c>
      <c r="DB20">
        <v>39.86</v>
      </c>
      <c r="DC20">
        <v>0</v>
      </c>
      <c r="DD20">
        <v>1620236868.3</v>
      </c>
      <c r="DE20">
        <v>0</v>
      </c>
      <c r="DF20">
        <v>1016.16</v>
      </c>
      <c r="DG20">
        <v>0.831538461819665</v>
      </c>
      <c r="DH20">
        <v>7.75846158411147</v>
      </c>
      <c r="DI20">
        <v>5973.6088</v>
      </c>
      <c r="DJ20">
        <v>15</v>
      </c>
      <c r="DK20">
        <v>1620236892.1</v>
      </c>
      <c r="DL20" t="s">
        <v>305</v>
      </c>
      <c r="DM20">
        <v>1620236888.1</v>
      </c>
      <c r="DN20">
        <v>1620236892.1</v>
      </c>
      <c r="DO20">
        <v>5</v>
      </c>
      <c r="DP20">
        <v>-0.016</v>
      </c>
      <c r="DQ20">
        <v>-0.013</v>
      </c>
      <c r="DR20">
        <v>-1.227</v>
      </c>
      <c r="DS20">
        <v>-0.217</v>
      </c>
      <c r="DT20">
        <v>420</v>
      </c>
      <c r="DU20">
        <v>13</v>
      </c>
      <c r="DV20">
        <v>0.18</v>
      </c>
      <c r="DW20">
        <v>0.04</v>
      </c>
      <c r="DX20">
        <v>-11.274112195122</v>
      </c>
      <c r="DY20">
        <v>-0.129600000000008</v>
      </c>
      <c r="DZ20">
        <v>0.0271619281179351</v>
      </c>
      <c r="EA20">
        <v>1</v>
      </c>
      <c r="EB20">
        <v>1016.10147058824</v>
      </c>
      <c r="EC20">
        <v>1.26786528108159</v>
      </c>
      <c r="ED20">
        <v>0.230372235267206</v>
      </c>
      <c r="EE20">
        <v>1</v>
      </c>
      <c r="EF20">
        <v>2.08175365853659</v>
      </c>
      <c r="EG20">
        <v>-0.0161728222996466</v>
      </c>
      <c r="EH20">
        <v>0.00379071121204963</v>
      </c>
      <c r="EI20">
        <v>1</v>
      </c>
      <c r="EJ20">
        <v>3</v>
      </c>
      <c r="EK20">
        <v>3</v>
      </c>
      <c r="EL20" t="s">
        <v>296</v>
      </c>
      <c r="EM20">
        <v>100</v>
      </c>
      <c r="EN20">
        <v>100</v>
      </c>
      <c r="EO20">
        <v>-1.227</v>
      </c>
      <c r="EP20">
        <v>-0.217</v>
      </c>
      <c r="EQ20">
        <v>-1.21114999999992</v>
      </c>
      <c r="ER20">
        <v>0</v>
      </c>
      <c r="ES20">
        <v>0</v>
      </c>
      <c r="ET20">
        <v>0</v>
      </c>
      <c r="EU20">
        <v>-0.203604500000002</v>
      </c>
      <c r="EV20">
        <v>0</v>
      </c>
      <c r="EW20">
        <v>0</v>
      </c>
      <c r="EX20">
        <v>0</v>
      </c>
      <c r="EY20">
        <v>-1</v>
      </c>
      <c r="EZ20">
        <v>-1</v>
      </c>
      <c r="FA20">
        <v>-1</v>
      </c>
      <c r="FB20">
        <v>-1</v>
      </c>
      <c r="FC20">
        <v>13.4</v>
      </c>
      <c r="FD20">
        <v>13.4</v>
      </c>
      <c r="FE20">
        <v>2</v>
      </c>
      <c r="FF20">
        <v>779.066</v>
      </c>
      <c r="FG20">
        <v>729.279</v>
      </c>
      <c r="FH20">
        <v>23.0005</v>
      </c>
      <c r="FI20">
        <v>25.359</v>
      </c>
      <c r="FJ20">
        <v>30.0003</v>
      </c>
      <c r="FK20">
        <v>25.3747</v>
      </c>
      <c r="FL20">
        <v>25.3512</v>
      </c>
      <c r="FM20">
        <v>26.7825</v>
      </c>
      <c r="FN20">
        <v>6.74674</v>
      </c>
      <c r="FO20">
        <v>3.75102</v>
      </c>
      <c r="FP20">
        <v>23</v>
      </c>
      <c r="FQ20">
        <v>420</v>
      </c>
      <c r="FR20">
        <v>12.489</v>
      </c>
      <c r="FS20">
        <v>101.856</v>
      </c>
      <c r="FT20">
        <v>100.357</v>
      </c>
    </row>
    <row r="21" spans="1:176">
      <c r="A21">
        <v>5</v>
      </c>
      <c r="B21">
        <v>1620237643.1</v>
      </c>
      <c r="C21">
        <v>2893</v>
      </c>
      <c r="D21" t="s">
        <v>306</v>
      </c>
      <c r="E21" t="s">
        <v>307</v>
      </c>
      <c r="F21">
        <v>1620237635.1</v>
      </c>
      <c r="G21">
        <f>CC21*AE21*(BY21-BZ21)/(100*BR21*(1000-AE21*BY21))</f>
        <v>0</v>
      </c>
      <c r="H21">
        <f>CC21*AE21*(BX21-BW21*(1000-AE21*BZ21)/(1000-AE21*BY21))/(100*BR21)</f>
        <v>0</v>
      </c>
      <c r="I21">
        <f>BW21 - IF(AE21&gt;1, H21*BR21*100.0/(AG21*CK21), 0)</f>
        <v>0</v>
      </c>
      <c r="J21">
        <f>((P21-G21/2)*I21-H21)/(P21+G21/2)</f>
        <v>0</v>
      </c>
      <c r="K21">
        <f>J21*(CD21+CE21)/1000.0</f>
        <v>0</v>
      </c>
      <c r="L21">
        <f>(BW21 - IF(AE21&gt;1, H21*BR21*100.0/(AG21*CK21), 0))*(CD21+CE21)/1000.0</f>
        <v>0</v>
      </c>
      <c r="M21">
        <f>2.0/((1/O21-1/N21)+SIGN(O21)*SQRT((1/O21-1/N21)*(1/O21-1/N21) + 4*BS21/((BS21+1)*(BS21+1))*(2*1/O21*1/N21-1/N21*1/N21)))</f>
        <v>0</v>
      </c>
      <c r="N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O21">
        <f>G21*(1000-(1000*0.61365*exp(17.502*S21/(240.97+S21))/(CD21+CE21)+BY21)/2)/(1000*0.61365*exp(17.502*S21/(240.97+S21))/(CD21+CE21)-BY21)</f>
        <v>0</v>
      </c>
      <c r="P21">
        <f>1/((BS21+1)/(M21/1.6)+1/(N21/1.37)) + BS21/((BS21+1)/(M21/1.6) + BS21/(N21/1.37))</f>
        <v>0</v>
      </c>
      <c r="Q21">
        <f>(BO21*BQ21)</f>
        <v>0</v>
      </c>
      <c r="R21">
        <f>(CF21+(Q21+2*0.95*5.67E-8*(((CF21+$B$7)+273)^4-(CF21+273)^4)-44100*G21)/(1.84*29.3*N21+8*0.95*5.67E-8*(CF21+273)^3))</f>
        <v>0</v>
      </c>
      <c r="S21">
        <f>($C$7*CG21+$D$7*CH21+$E$7*R21)</f>
        <v>0</v>
      </c>
      <c r="T21">
        <f>0.61365*exp(17.502*S21/(240.97+S21))</f>
        <v>0</v>
      </c>
      <c r="U21">
        <f>(V21/W21*100)</f>
        <v>0</v>
      </c>
      <c r="V21">
        <f>BY21*(CD21+CE21)/1000</f>
        <v>0</v>
      </c>
      <c r="W21">
        <f>0.61365*exp(17.502*CF21/(240.97+CF21))</f>
        <v>0</v>
      </c>
      <c r="X21">
        <f>(T21-BY21*(CD21+CE21)/1000)</f>
        <v>0</v>
      </c>
      <c r="Y21">
        <f>(-G21*44100)</f>
        <v>0</v>
      </c>
      <c r="Z21">
        <f>2*29.3*N21*0.92*(CF21-S21)</f>
        <v>0</v>
      </c>
      <c r="AA21">
        <f>2*0.95*5.67E-8*(((CF21+$B$7)+273)^4-(S21+273)^4)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MAX(0,($B$13+$C$13*CK21)/(1+$D$13*CK21)*CD21/(CF21+273)*$E$13)</f>
        <v>0</v>
      </c>
      <c r="AH21" t="s">
        <v>293</v>
      </c>
      <c r="AI21">
        <v>0</v>
      </c>
      <c r="AJ21">
        <v>0</v>
      </c>
      <c r="AK21">
        <f>AJ21-AI21</f>
        <v>0</v>
      </c>
      <c r="AL21">
        <f>AK21/AJ21</f>
        <v>0</v>
      </c>
      <c r="AM21">
        <v>0</v>
      </c>
      <c r="AN21" t="s">
        <v>293</v>
      </c>
      <c r="AO21">
        <v>0</v>
      </c>
      <c r="AP21">
        <v>0</v>
      </c>
      <c r="AQ21">
        <f>1-AO21/AP21</f>
        <v>0</v>
      </c>
      <c r="AR21">
        <v>0.5</v>
      </c>
      <c r="AS21">
        <f>BO21</f>
        <v>0</v>
      </c>
      <c r="AT21">
        <f>H21</f>
        <v>0</v>
      </c>
      <c r="AU21">
        <f>AQ21*AR21*AS21</f>
        <v>0</v>
      </c>
      <c r="AV21">
        <f>BA21/AP21</f>
        <v>0</v>
      </c>
      <c r="AW21">
        <f>(AT21-AM21)/AS21</f>
        <v>0</v>
      </c>
      <c r="AX21">
        <f>(AJ21-AP21)/AP21</f>
        <v>0</v>
      </c>
      <c r="AY21" t="s">
        <v>293</v>
      </c>
      <c r="AZ21">
        <v>0</v>
      </c>
      <c r="BA21">
        <f>AP21-AZ21</f>
        <v>0</v>
      </c>
      <c r="BB21">
        <f>(AP21-AO21)/(AP21-AZ21)</f>
        <v>0</v>
      </c>
      <c r="BC21">
        <f>(AJ21-AP21)/(AJ21-AZ21)</f>
        <v>0</v>
      </c>
      <c r="BD21">
        <f>(AP21-AO21)/(AP21-AI21)</f>
        <v>0</v>
      </c>
      <c r="BE21">
        <f>(AJ21-AP21)/(AJ21-AI21)</f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294</v>
      </c>
      <c r="BU21">
        <v>2</v>
      </c>
      <c r="BV21">
        <v>1620237635.1</v>
      </c>
      <c r="BW21">
        <v>407.201064516129</v>
      </c>
      <c r="BX21">
        <v>419.987419354839</v>
      </c>
      <c r="BY21">
        <v>20.3333129032258</v>
      </c>
      <c r="BZ21">
        <v>17.6774935483871</v>
      </c>
      <c r="CA21">
        <v>408.449064516129</v>
      </c>
      <c r="CB21">
        <v>20.5373129032258</v>
      </c>
      <c r="CC21">
        <v>699.99835483871</v>
      </c>
      <c r="CD21">
        <v>100.816032258064</v>
      </c>
      <c r="CE21">
        <v>0.100169664516129</v>
      </c>
      <c r="CF21">
        <v>27.9288258064516</v>
      </c>
      <c r="CG21">
        <v>26.921235483871</v>
      </c>
      <c r="CH21">
        <v>999.9</v>
      </c>
      <c r="CI21">
        <v>0</v>
      </c>
      <c r="CJ21">
        <v>0</v>
      </c>
      <c r="CK21">
        <v>9992.29548387097</v>
      </c>
      <c r="CL21">
        <v>0</v>
      </c>
      <c r="CM21">
        <v>3.19818</v>
      </c>
      <c r="CN21">
        <v>600.027967741936</v>
      </c>
      <c r="CO21">
        <v>0.933007193548387</v>
      </c>
      <c r="CP21">
        <v>0.0669927838709677</v>
      </c>
      <c r="CQ21">
        <v>0</v>
      </c>
      <c r="CR21">
        <v>1073.65806451613</v>
      </c>
      <c r="CS21">
        <v>4.99912</v>
      </c>
      <c r="CT21">
        <v>6332.00322580645</v>
      </c>
      <c r="CU21">
        <v>3805.74677419355</v>
      </c>
      <c r="CV21">
        <v>36.4896451612903</v>
      </c>
      <c r="CW21">
        <v>39.687</v>
      </c>
      <c r="CX21">
        <v>38.3888387096774</v>
      </c>
      <c r="CY21">
        <v>39.659</v>
      </c>
      <c r="CZ21">
        <v>39.0783548387097</v>
      </c>
      <c r="DA21">
        <v>555.166129032258</v>
      </c>
      <c r="DB21">
        <v>39.8635483870968</v>
      </c>
      <c r="DC21">
        <v>0</v>
      </c>
      <c r="DD21">
        <v>1620237644.1</v>
      </c>
      <c r="DE21">
        <v>0</v>
      </c>
      <c r="DF21">
        <v>1073.69615384615</v>
      </c>
      <c r="DG21">
        <v>4.75692308481278</v>
      </c>
      <c r="DH21">
        <v>27.3593162245634</v>
      </c>
      <c r="DI21">
        <v>6332.04307692308</v>
      </c>
      <c r="DJ21">
        <v>15</v>
      </c>
      <c r="DK21">
        <v>1620237666.1</v>
      </c>
      <c r="DL21" t="s">
        <v>308</v>
      </c>
      <c r="DM21">
        <v>1620237665.1</v>
      </c>
      <c r="DN21">
        <v>1620237666.1</v>
      </c>
      <c r="DO21">
        <v>6</v>
      </c>
      <c r="DP21">
        <v>-0.021</v>
      </c>
      <c r="DQ21">
        <v>0.013</v>
      </c>
      <c r="DR21">
        <v>-1.248</v>
      </c>
      <c r="DS21">
        <v>-0.204</v>
      </c>
      <c r="DT21">
        <v>420</v>
      </c>
      <c r="DU21">
        <v>18</v>
      </c>
      <c r="DV21">
        <v>0.19</v>
      </c>
      <c r="DW21">
        <v>0.03</v>
      </c>
      <c r="DX21">
        <v>-12.763787804878</v>
      </c>
      <c r="DY21">
        <v>-0.0337923344947886</v>
      </c>
      <c r="DZ21">
        <v>0.0193558360156405</v>
      </c>
      <c r="EA21">
        <v>1</v>
      </c>
      <c r="EB21">
        <v>1073.43970588235</v>
      </c>
      <c r="EC21">
        <v>5.01935756550905</v>
      </c>
      <c r="ED21">
        <v>0.526193239465797</v>
      </c>
      <c r="EE21">
        <v>1</v>
      </c>
      <c r="EF21">
        <v>2.63637902439024</v>
      </c>
      <c r="EG21">
        <v>0.0721291986062676</v>
      </c>
      <c r="EH21">
        <v>0.0174954962573826</v>
      </c>
      <c r="EI21">
        <v>1</v>
      </c>
      <c r="EJ21">
        <v>3</v>
      </c>
      <c r="EK21">
        <v>3</v>
      </c>
      <c r="EL21" t="s">
        <v>296</v>
      </c>
      <c r="EM21">
        <v>100</v>
      </c>
      <c r="EN21">
        <v>100</v>
      </c>
      <c r="EO21">
        <v>-1.248</v>
      </c>
      <c r="EP21">
        <v>-0.204</v>
      </c>
      <c r="EQ21">
        <v>-1.22709999999995</v>
      </c>
      <c r="ER21">
        <v>0</v>
      </c>
      <c r="ES21">
        <v>0</v>
      </c>
      <c r="ET21">
        <v>0</v>
      </c>
      <c r="EU21">
        <v>-0.216945000000003</v>
      </c>
      <c r="EV21">
        <v>0</v>
      </c>
      <c r="EW21">
        <v>0</v>
      </c>
      <c r="EX21">
        <v>0</v>
      </c>
      <c r="EY21">
        <v>-1</v>
      </c>
      <c r="EZ21">
        <v>-1</v>
      </c>
      <c r="FA21">
        <v>-1</v>
      </c>
      <c r="FB21">
        <v>-1</v>
      </c>
      <c r="FC21">
        <v>12.6</v>
      </c>
      <c r="FD21">
        <v>12.5</v>
      </c>
      <c r="FE21">
        <v>2</v>
      </c>
      <c r="FF21">
        <v>781.479</v>
      </c>
      <c r="FG21">
        <v>734.591</v>
      </c>
      <c r="FH21">
        <v>28.0007</v>
      </c>
      <c r="FI21">
        <v>25.5701</v>
      </c>
      <c r="FJ21">
        <v>30.0002</v>
      </c>
      <c r="FK21">
        <v>25.5223</v>
      </c>
      <c r="FL21">
        <v>25.4899</v>
      </c>
      <c r="FM21">
        <v>26.8827</v>
      </c>
      <c r="FN21">
        <v>13.895</v>
      </c>
      <c r="FO21">
        <v>47.4919</v>
      </c>
      <c r="FP21">
        <v>28</v>
      </c>
      <c r="FQ21">
        <v>420</v>
      </c>
      <c r="FR21">
        <v>17.691</v>
      </c>
      <c r="FS21">
        <v>101.83</v>
      </c>
      <c r="FT21">
        <v>100.335</v>
      </c>
    </row>
    <row r="22" spans="1:176">
      <c r="A22">
        <v>6</v>
      </c>
      <c r="B22">
        <v>1620238150.5</v>
      </c>
      <c r="C22">
        <v>3400.40000009537</v>
      </c>
      <c r="D22" t="s">
        <v>309</v>
      </c>
      <c r="E22" t="s">
        <v>310</v>
      </c>
      <c r="F22">
        <v>1620238142.85</v>
      </c>
      <c r="G22">
        <f>CC22*AE22*(BY22-BZ22)/(100*BR22*(1000-AE22*BY22))</f>
        <v>0</v>
      </c>
      <c r="H22">
        <f>CC22*AE22*(BX22-BW22*(1000-AE22*BZ22)/(1000-AE22*BY22))/(100*BR22)</f>
        <v>0</v>
      </c>
      <c r="I22">
        <f>BW22 - IF(AE22&gt;1, H22*BR22*100.0/(AG22*CK22), 0)</f>
        <v>0</v>
      </c>
      <c r="J22">
        <f>((P22-G22/2)*I22-H22)/(P22+G22/2)</f>
        <v>0</v>
      </c>
      <c r="K22">
        <f>J22*(CD22+CE22)/1000.0</f>
        <v>0</v>
      </c>
      <c r="L22">
        <f>(BW22 - IF(AE22&gt;1, H22*BR22*100.0/(AG22*CK22), 0))*(CD22+CE22)/1000.0</f>
        <v>0</v>
      </c>
      <c r="M22">
        <f>2.0/((1/O22-1/N22)+SIGN(O22)*SQRT((1/O22-1/N22)*(1/O22-1/N22) + 4*BS22/((BS22+1)*(BS22+1))*(2*1/O22*1/N22-1/N22*1/N22)))</f>
        <v>0</v>
      </c>
      <c r="N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O22">
        <f>G22*(1000-(1000*0.61365*exp(17.502*S22/(240.97+S22))/(CD22+CE22)+BY22)/2)/(1000*0.61365*exp(17.502*S22/(240.97+S22))/(CD22+CE22)-BY22)</f>
        <v>0</v>
      </c>
      <c r="P22">
        <f>1/((BS22+1)/(M22/1.6)+1/(N22/1.37)) + BS22/((BS22+1)/(M22/1.6) + BS22/(N22/1.37))</f>
        <v>0</v>
      </c>
      <c r="Q22">
        <f>(BO22*BQ22)</f>
        <v>0</v>
      </c>
      <c r="R22">
        <f>(CF22+(Q22+2*0.95*5.67E-8*(((CF22+$B$7)+273)^4-(CF22+273)^4)-44100*G22)/(1.84*29.3*N22+8*0.95*5.67E-8*(CF22+273)^3))</f>
        <v>0</v>
      </c>
      <c r="S22">
        <f>($C$7*CG22+$D$7*CH22+$E$7*R22)</f>
        <v>0</v>
      </c>
      <c r="T22">
        <f>0.61365*exp(17.502*S22/(240.97+S22))</f>
        <v>0</v>
      </c>
      <c r="U22">
        <f>(V22/W22*100)</f>
        <v>0</v>
      </c>
      <c r="V22">
        <f>BY22*(CD22+CE22)/1000</f>
        <v>0</v>
      </c>
      <c r="W22">
        <f>0.61365*exp(17.502*CF22/(240.97+CF22))</f>
        <v>0</v>
      </c>
      <c r="X22">
        <f>(T22-BY22*(CD22+CE22)/1000)</f>
        <v>0</v>
      </c>
      <c r="Y22">
        <f>(-G22*44100)</f>
        <v>0</v>
      </c>
      <c r="Z22">
        <f>2*29.3*N22*0.92*(CF22-S22)</f>
        <v>0</v>
      </c>
      <c r="AA22">
        <f>2*0.95*5.67E-8*(((CF22+$B$7)+273)^4-(S22+273)^4)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MAX(0,($B$13+$C$13*CK22)/(1+$D$13*CK22)*CD22/(CF22+273)*$E$13)</f>
        <v>0</v>
      </c>
      <c r="AH22" t="s">
        <v>293</v>
      </c>
      <c r="AI22">
        <v>0</v>
      </c>
      <c r="AJ22">
        <v>0</v>
      </c>
      <c r="AK22">
        <f>AJ22-AI22</f>
        <v>0</v>
      </c>
      <c r="AL22">
        <f>AK22/AJ22</f>
        <v>0</v>
      </c>
      <c r="AM22">
        <v>0</v>
      </c>
      <c r="AN22" t="s">
        <v>293</v>
      </c>
      <c r="AO22">
        <v>0</v>
      </c>
      <c r="AP22">
        <v>0</v>
      </c>
      <c r="AQ22">
        <f>1-AO22/AP22</f>
        <v>0</v>
      </c>
      <c r="AR22">
        <v>0.5</v>
      </c>
      <c r="AS22">
        <f>BO22</f>
        <v>0</v>
      </c>
      <c r="AT22">
        <f>H22</f>
        <v>0</v>
      </c>
      <c r="AU22">
        <f>AQ22*AR22*AS22</f>
        <v>0</v>
      </c>
      <c r="AV22">
        <f>BA22/AP22</f>
        <v>0</v>
      </c>
      <c r="AW22">
        <f>(AT22-AM22)/AS22</f>
        <v>0</v>
      </c>
      <c r="AX22">
        <f>(AJ22-AP22)/AP22</f>
        <v>0</v>
      </c>
      <c r="AY22" t="s">
        <v>293</v>
      </c>
      <c r="AZ22">
        <v>0</v>
      </c>
      <c r="BA22">
        <f>AP22-AZ22</f>
        <v>0</v>
      </c>
      <c r="BB22">
        <f>(AP22-AO22)/(AP22-AZ22)</f>
        <v>0</v>
      </c>
      <c r="BC22">
        <f>(AJ22-AP22)/(AJ22-AZ22)</f>
        <v>0</v>
      </c>
      <c r="BD22">
        <f>(AP22-AO22)/(AP22-AI22)</f>
        <v>0</v>
      </c>
      <c r="BE22">
        <f>(AJ22-AP22)/(AJ22-AI22)</f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294</v>
      </c>
      <c r="BU22">
        <v>2</v>
      </c>
      <c r="BV22">
        <v>1620238142.85</v>
      </c>
      <c r="BW22">
        <v>406.414633333333</v>
      </c>
      <c r="BX22">
        <v>419.989833333333</v>
      </c>
      <c r="BY22">
        <v>27.06856</v>
      </c>
      <c r="BZ22">
        <v>23.8027866666667</v>
      </c>
      <c r="CA22">
        <v>407.559633333333</v>
      </c>
      <c r="CB22">
        <v>27.23056</v>
      </c>
      <c r="CC22">
        <v>699.996866666667</v>
      </c>
      <c r="CD22">
        <v>100.806666666667</v>
      </c>
      <c r="CE22">
        <v>0.100021673333333</v>
      </c>
      <c r="CF22">
        <v>31.19633</v>
      </c>
      <c r="CG22">
        <v>29.9191266666667</v>
      </c>
      <c r="CH22">
        <v>999.9</v>
      </c>
      <c r="CI22">
        <v>0</v>
      </c>
      <c r="CJ22">
        <v>0</v>
      </c>
      <c r="CK22">
        <v>9993.93766666667</v>
      </c>
      <c r="CL22">
        <v>0</v>
      </c>
      <c r="CM22">
        <v>3.32445966666667</v>
      </c>
      <c r="CN22">
        <v>599.9862</v>
      </c>
      <c r="CO22">
        <v>0.932992666666667</v>
      </c>
      <c r="CP22">
        <v>0.0670072</v>
      </c>
      <c r="CQ22">
        <v>0</v>
      </c>
      <c r="CR22">
        <v>1100.83866666667</v>
      </c>
      <c r="CS22">
        <v>4.99912</v>
      </c>
      <c r="CT22">
        <v>6511.191</v>
      </c>
      <c r="CU22">
        <v>3805.46133333333</v>
      </c>
      <c r="CV22">
        <v>37.0414</v>
      </c>
      <c r="CW22">
        <v>40.0662</v>
      </c>
      <c r="CX22">
        <v>38.804</v>
      </c>
      <c r="CY22">
        <v>40.0581333333333</v>
      </c>
      <c r="CZ22">
        <v>39.7998</v>
      </c>
      <c r="DA22">
        <v>555.119333333333</v>
      </c>
      <c r="DB22">
        <v>39.8706666666667</v>
      </c>
      <c r="DC22">
        <v>0</v>
      </c>
      <c r="DD22">
        <v>1620238151.7</v>
      </c>
      <c r="DE22">
        <v>0</v>
      </c>
      <c r="DF22">
        <v>1100.87153846154</v>
      </c>
      <c r="DG22">
        <v>3.43589744023021</v>
      </c>
      <c r="DH22">
        <v>20.5316239965179</v>
      </c>
      <c r="DI22">
        <v>6511.33038461538</v>
      </c>
      <c r="DJ22">
        <v>15</v>
      </c>
      <c r="DK22">
        <v>1620238175</v>
      </c>
      <c r="DL22" t="s">
        <v>311</v>
      </c>
      <c r="DM22">
        <v>1620238168.5</v>
      </c>
      <c r="DN22">
        <v>1620238175</v>
      </c>
      <c r="DO22">
        <v>7</v>
      </c>
      <c r="DP22">
        <v>0.103</v>
      </c>
      <c r="DQ22">
        <v>0.041</v>
      </c>
      <c r="DR22">
        <v>-1.145</v>
      </c>
      <c r="DS22">
        <v>-0.162</v>
      </c>
      <c r="DT22">
        <v>420</v>
      </c>
      <c r="DU22">
        <v>24</v>
      </c>
      <c r="DV22">
        <v>0.09</v>
      </c>
      <c r="DW22">
        <v>0.03</v>
      </c>
      <c r="DX22">
        <v>-13.6638073170732</v>
      </c>
      <c r="DY22">
        <v>-0.273570731707334</v>
      </c>
      <c r="DZ22">
        <v>0.0346510928996961</v>
      </c>
      <c r="EA22">
        <v>1</v>
      </c>
      <c r="EB22">
        <v>1100.74393939394</v>
      </c>
      <c r="EC22">
        <v>2.54470025267238</v>
      </c>
      <c r="ED22">
        <v>0.308092266718528</v>
      </c>
      <c r="EE22">
        <v>1</v>
      </c>
      <c r="EF22">
        <v>3.21472097560976</v>
      </c>
      <c r="EG22">
        <v>0.126682996515687</v>
      </c>
      <c r="EH22">
        <v>0.0190291511678829</v>
      </c>
      <c r="EI22">
        <v>0</v>
      </c>
      <c r="EJ22">
        <v>2</v>
      </c>
      <c r="EK22">
        <v>3</v>
      </c>
      <c r="EL22" t="s">
        <v>312</v>
      </c>
      <c r="EM22">
        <v>100</v>
      </c>
      <c r="EN22">
        <v>100</v>
      </c>
      <c r="EO22">
        <v>-1.145</v>
      </c>
      <c r="EP22">
        <v>-0.162</v>
      </c>
      <c r="EQ22">
        <v>-1.24804999999998</v>
      </c>
      <c r="ER22">
        <v>0</v>
      </c>
      <c r="ES22">
        <v>0</v>
      </c>
      <c r="ET22">
        <v>0</v>
      </c>
      <c r="EU22">
        <v>-0.203939999999996</v>
      </c>
      <c r="EV22">
        <v>0</v>
      </c>
      <c r="EW22">
        <v>0</v>
      </c>
      <c r="EX22">
        <v>0</v>
      </c>
      <c r="EY22">
        <v>-1</v>
      </c>
      <c r="EZ22">
        <v>-1</v>
      </c>
      <c r="FA22">
        <v>-1</v>
      </c>
      <c r="FB22">
        <v>-1</v>
      </c>
      <c r="FC22">
        <v>8.1</v>
      </c>
      <c r="FD22">
        <v>8.1</v>
      </c>
      <c r="FE22">
        <v>2</v>
      </c>
      <c r="FF22">
        <v>784.394</v>
      </c>
      <c r="FG22">
        <v>744.276</v>
      </c>
      <c r="FH22">
        <v>33.0007</v>
      </c>
      <c r="FI22">
        <v>25.8726</v>
      </c>
      <c r="FJ22">
        <v>30.0004</v>
      </c>
      <c r="FK22">
        <v>25.7367</v>
      </c>
      <c r="FL22">
        <v>25.6931</v>
      </c>
      <c r="FM22">
        <v>27.06</v>
      </c>
      <c r="FN22">
        <v>15.196</v>
      </c>
      <c r="FO22">
        <v>97.1042</v>
      </c>
      <c r="FP22">
        <v>33</v>
      </c>
      <c r="FQ22">
        <v>420</v>
      </c>
      <c r="FR22">
        <v>23.7647</v>
      </c>
      <c r="FS22">
        <v>101.784</v>
      </c>
      <c r="FT22">
        <v>100.292</v>
      </c>
    </row>
    <row r="23" spans="1:176">
      <c r="A23">
        <v>7</v>
      </c>
      <c r="B23">
        <v>1620238712</v>
      </c>
      <c r="C23">
        <v>3961.90000009537</v>
      </c>
      <c r="D23" t="s">
        <v>313</v>
      </c>
      <c r="E23" t="s">
        <v>314</v>
      </c>
      <c r="F23">
        <v>1620238704</v>
      </c>
      <c r="G23">
        <f>CC23*AE23*(BY23-BZ23)/(100*BR23*(1000-AE23*BY23))</f>
        <v>0</v>
      </c>
      <c r="H23">
        <f>CC23*AE23*(BX23-BW23*(1000-AE23*BZ23)/(1000-AE23*BY23))/(100*BR23)</f>
        <v>0</v>
      </c>
      <c r="I23">
        <f>BW23 - IF(AE23&gt;1, H23*BR23*100.0/(AG23*CK23), 0)</f>
        <v>0</v>
      </c>
      <c r="J23">
        <f>((P23-G23/2)*I23-H23)/(P23+G23/2)</f>
        <v>0</v>
      </c>
      <c r="K23">
        <f>J23*(CD23+CE23)/1000.0</f>
        <v>0</v>
      </c>
      <c r="L23">
        <f>(BW23 - IF(AE23&gt;1, H23*BR23*100.0/(AG23*CK23), 0))*(CD23+CE23)/1000.0</f>
        <v>0</v>
      </c>
      <c r="M23">
        <f>2.0/((1/O23-1/N23)+SIGN(O23)*SQRT((1/O23-1/N23)*(1/O23-1/N23) + 4*BS23/((BS23+1)*(BS23+1))*(2*1/O23*1/N23-1/N23*1/N23)))</f>
        <v>0</v>
      </c>
      <c r="N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O23">
        <f>G23*(1000-(1000*0.61365*exp(17.502*S23/(240.97+S23))/(CD23+CE23)+BY23)/2)/(1000*0.61365*exp(17.502*S23/(240.97+S23))/(CD23+CE23)-BY23)</f>
        <v>0</v>
      </c>
      <c r="P23">
        <f>1/((BS23+1)/(M23/1.6)+1/(N23/1.37)) + BS23/((BS23+1)/(M23/1.6) + BS23/(N23/1.37))</f>
        <v>0</v>
      </c>
      <c r="Q23">
        <f>(BO23*BQ23)</f>
        <v>0</v>
      </c>
      <c r="R23">
        <f>(CF23+(Q23+2*0.95*5.67E-8*(((CF23+$B$7)+273)^4-(CF23+273)^4)-44100*G23)/(1.84*29.3*N23+8*0.95*5.67E-8*(CF23+273)^3))</f>
        <v>0</v>
      </c>
      <c r="S23">
        <f>($C$7*CG23+$D$7*CH23+$E$7*R23)</f>
        <v>0</v>
      </c>
      <c r="T23">
        <f>0.61365*exp(17.502*S23/(240.97+S23))</f>
        <v>0</v>
      </c>
      <c r="U23">
        <f>(V23/W23*100)</f>
        <v>0</v>
      </c>
      <c r="V23">
        <f>BY23*(CD23+CE23)/1000</f>
        <v>0</v>
      </c>
      <c r="W23">
        <f>0.61365*exp(17.502*CF23/(240.97+CF23))</f>
        <v>0</v>
      </c>
      <c r="X23">
        <f>(T23-BY23*(CD23+CE23)/1000)</f>
        <v>0</v>
      </c>
      <c r="Y23">
        <f>(-G23*44100)</f>
        <v>0</v>
      </c>
      <c r="Z23">
        <f>2*29.3*N23*0.92*(CF23-S23)</f>
        <v>0</v>
      </c>
      <c r="AA23">
        <f>2*0.95*5.67E-8*(((CF23+$B$7)+273)^4-(S23+273)^4)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MAX(0,($B$13+$C$13*CK23)/(1+$D$13*CK23)*CD23/(CF23+273)*$E$13)</f>
        <v>0</v>
      </c>
      <c r="AH23" t="s">
        <v>293</v>
      </c>
      <c r="AI23">
        <v>0</v>
      </c>
      <c r="AJ23">
        <v>0</v>
      </c>
      <c r="AK23">
        <f>AJ23-AI23</f>
        <v>0</v>
      </c>
      <c r="AL23">
        <f>AK23/AJ23</f>
        <v>0</v>
      </c>
      <c r="AM23">
        <v>0</v>
      </c>
      <c r="AN23" t="s">
        <v>293</v>
      </c>
      <c r="AO23">
        <v>0</v>
      </c>
      <c r="AP23">
        <v>0</v>
      </c>
      <c r="AQ23">
        <f>1-AO23/AP23</f>
        <v>0</v>
      </c>
      <c r="AR23">
        <v>0.5</v>
      </c>
      <c r="AS23">
        <f>BO23</f>
        <v>0</v>
      </c>
      <c r="AT23">
        <f>H23</f>
        <v>0</v>
      </c>
      <c r="AU23">
        <f>AQ23*AR23*AS23</f>
        <v>0</v>
      </c>
      <c r="AV23">
        <f>BA23/AP23</f>
        <v>0</v>
      </c>
      <c r="AW23">
        <f>(AT23-AM23)/AS23</f>
        <v>0</v>
      </c>
      <c r="AX23">
        <f>(AJ23-AP23)/AP23</f>
        <v>0</v>
      </c>
      <c r="AY23" t="s">
        <v>293</v>
      </c>
      <c r="AZ23">
        <v>0</v>
      </c>
      <c r="BA23">
        <f>AP23-AZ23</f>
        <v>0</v>
      </c>
      <c r="BB23">
        <f>(AP23-AO23)/(AP23-AZ23)</f>
        <v>0</v>
      </c>
      <c r="BC23">
        <f>(AJ23-AP23)/(AJ23-AZ23)</f>
        <v>0</v>
      </c>
      <c r="BD23">
        <f>(AP23-AO23)/(AP23-AI23)</f>
        <v>0</v>
      </c>
      <c r="BE23">
        <f>(AJ23-AP23)/(AJ23-AI23)</f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294</v>
      </c>
      <c r="BU23">
        <v>2</v>
      </c>
      <c r="BV23">
        <v>1620238704</v>
      </c>
      <c r="BW23">
        <v>405.335129032258</v>
      </c>
      <c r="BX23">
        <v>419.997741935484</v>
      </c>
      <c r="BY23">
        <v>30.955135483871</v>
      </c>
      <c r="BZ23">
        <v>25.6590548387097</v>
      </c>
      <c r="CA23">
        <v>406.497129032258</v>
      </c>
      <c r="CB23">
        <v>31.112135483871</v>
      </c>
      <c r="CC23">
        <v>700.008709677419</v>
      </c>
      <c r="CD23">
        <v>100.796161290323</v>
      </c>
      <c r="CE23">
        <v>0.0999722451612903</v>
      </c>
      <c r="CF23">
        <v>34.5322548387097</v>
      </c>
      <c r="CG23">
        <v>32.8104387096774</v>
      </c>
      <c r="CH23">
        <v>999.9</v>
      </c>
      <c r="CI23">
        <v>0</v>
      </c>
      <c r="CJ23">
        <v>0</v>
      </c>
      <c r="CK23">
        <v>10003.7270967742</v>
      </c>
      <c r="CL23">
        <v>0</v>
      </c>
      <c r="CM23">
        <v>3.0879</v>
      </c>
      <c r="CN23">
        <v>600.02229032258</v>
      </c>
      <c r="CO23">
        <v>0.93300235483871</v>
      </c>
      <c r="CP23">
        <v>0.0669974548387097</v>
      </c>
      <c r="CQ23">
        <v>0</v>
      </c>
      <c r="CR23">
        <v>1096.11225806452</v>
      </c>
      <c r="CS23">
        <v>4.99912</v>
      </c>
      <c r="CT23">
        <v>6499.7</v>
      </c>
      <c r="CU23">
        <v>3805.70419354839</v>
      </c>
      <c r="CV23">
        <v>37.8101935483871</v>
      </c>
      <c r="CW23">
        <v>40.6067096774194</v>
      </c>
      <c r="CX23">
        <v>39.4815806451613</v>
      </c>
      <c r="CY23">
        <v>40.7376451612903</v>
      </c>
      <c r="CZ23">
        <v>40.7719677419355</v>
      </c>
      <c r="DA23">
        <v>555.157419354839</v>
      </c>
      <c r="DB23">
        <v>39.861935483871</v>
      </c>
      <c r="DC23">
        <v>0</v>
      </c>
      <c r="DD23">
        <v>1620238712.7</v>
      </c>
      <c r="DE23">
        <v>0</v>
      </c>
      <c r="DF23">
        <v>1096.1264</v>
      </c>
      <c r="DG23">
        <v>1.29307691806654</v>
      </c>
      <c r="DH23">
        <v>8.63000020735774</v>
      </c>
      <c r="DI23">
        <v>6499.4696</v>
      </c>
      <c r="DJ23">
        <v>15</v>
      </c>
      <c r="DK23">
        <v>1620238748</v>
      </c>
      <c r="DL23" t="s">
        <v>315</v>
      </c>
      <c r="DM23">
        <v>1620238733</v>
      </c>
      <c r="DN23">
        <v>1620238748</v>
      </c>
      <c r="DO23">
        <v>8</v>
      </c>
      <c r="DP23">
        <v>-0.017</v>
      </c>
      <c r="DQ23">
        <v>0.006</v>
      </c>
      <c r="DR23">
        <v>-1.162</v>
      </c>
      <c r="DS23">
        <v>-0.157</v>
      </c>
      <c r="DT23">
        <v>420</v>
      </c>
      <c r="DU23">
        <v>26</v>
      </c>
      <c r="DV23">
        <v>0.1</v>
      </c>
      <c r="DW23">
        <v>0.02</v>
      </c>
      <c r="DX23">
        <v>-14.6415780487805</v>
      </c>
      <c r="DY23">
        <v>-0.250756097560975</v>
      </c>
      <c r="DZ23">
        <v>0.043430114943408</v>
      </c>
      <c r="EA23">
        <v>1</v>
      </c>
      <c r="EB23">
        <v>1096.04147058823</v>
      </c>
      <c r="EC23">
        <v>1.30975334919242</v>
      </c>
      <c r="ED23">
        <v>0.206028729477797</v>
      </c>
      <c r="EE23">
        <v>1</v>
      </c>
      <c r="EF23">
        <v>5.28318390243903</v>
      </c>
      <c r="EG23">
        <v>0.154627108013938</v>
      </c>
      <c r="EH23">
        <v>0.0153000293125893</v>
      </c>
      <c r="EI23">
        <v>0</v>
      </c>
      <c r="EJ23">
        <v>2</v>
      </c>
      <c r="EK23">
        <v>3</v>
      </c>
      <c r="EL23" t="s">
        <v>312</v>
      </c>
      <c r="EM23">
        <v>100</v>
      </c>
      <c r="EN23">
        <v>100</v>
      </c>
      <c r="EO23">
        <v>-1.162</v>
      </c>
      <c r="EP23">
        <v>-0.157</v>
      </c>
      <c r="EQ23">
        <v>-1.14539999999994</v>
      </c>
      <c r="ER23">
        <v>0</v>
      </c>
      <c r="ES23">
        <v>0</v>
      </c>
      <c r="ET23">
        <v>0</v>
      </c>
      <c r="EU23">
        <v>-0.162471428571422</v>
      </c>
      <c r="EV23">
        <v>0</v>
      </c>
      <c r="EW23">
        <v>0</v>
      </c>
      <c r="EX23">
        <v>0</v>
      </c>
      <c r="EY23">
        <v>-1</v>
      </c>
      <c r="EZ23">
        <v>-1</v>
      </c>
      <c r="FA23">
        <v>-1</v>
      </c>
      <c r="FB23">
        <v>-1</v>
      </c>
      <c r="FC23">
        <v>9.1</v>
      </c>
      <c r="FD23">
        <v>8.9</v>
      </c>
      <c r="FE23">
        <v>2</v>
      </c>
      <c r="FF23">
        <v>787.753</v>
      </c>
      <c r="FG23">
        <v>746.089</v>
      </c>
      <c r="FH23">
        <v>38.0007</v>
      </c>
      <c r="FI23">
        <v>26.3089</v>
      </c>
      <c r="FJ23">
        <v>30.0003</v>
      </c>
      <c r="FK23">
        <v>26.0803</v>
      </c>
      <c r="FL23">
        <v>26.0236</v>
      </c>
      <c r="FM23">
        <v>27.1337</v>
      </c>
      <c r="FN23">
        <v>0</v>
      </c>
      <c r="FO23">
        <v>100</v>
      </c>
      <c r="FP23">
        <v>38</v>
      </c>
      <c r="FQ23">
        <v>420</v>
      </c>
      <c r="FR23">
        <v>26.584</v>
      </c>
      <c r="FS23">
        <v>101.727</v>
      </c>
      <c r="FT23">
        <v>100.24</v>
      </c>
    </row>
    <row r="24" spans="1:176">
      <c r="A24">
        <v>8</v>
      </c>
      <c r="B24">
        <v>1620239308</v>
      </c>
      <c r="C24">
        <v>4557.90000009537</v>
      </c>
      <c r="D24" t="s">
        <v>316</v>
      </c>
      <c r="E24" t="s">
        <v>317</v>
      </c>
      <c r="F24">
        <v>1620239300</v>
      </c>
      <c r="G24">
        <f>CC24*AE24*(BY24-BZ24)/(100*BR24*(1000-AE24*BY24))</f>
        <v>0</v>
      </c>
      <c r="H24">
        <f>CC24*AE24*(BX24-BW24*(1000-AE24*BZ24)/(1000-AE24*BY24))/(100*BR24)</f>
        <v>0</v>
      </c>
      <c r="I24">
        <f>BW24 - IF(AE24&gt;1, H24*BR24*100.0/(AG24*CK24), 0)</f>
        <v>0</v>
      </c>
      <c r="J24">
        <f>((P24-G24/2)*I24-H24)/(P24+G24/2)</f>
        <v>0</v>
      </c>
      <c r="K24">
        <f>J24*(CD24+CE24)/1000.0</f>
        <v>0</v>
      </c>
      <c r="L24">
        <f>(BW24 - IF(AE24&gt;1, H24*BR24*100.0/(AG24*CK24), 0))*(CD24+CE24)/1000.0</f>
        <v>0</v>
      </c>
      <c r="M24">
        <f>2.0/((1/O24-1/N24)+SIGN(O24)*SQRT((1/O24-1/N24)*(1/O24-1/N24) + 4*BS24/((BS24+1)*(BS24+1))*(2*1/O24*1/N24-1/N24*1/N24)))</f>
        <v>0</v>
      </c>
      <c r="N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O24">
        <f>G24*(1000-(1000*0.61365*exp(17.502*S24/(240.97+S24))/(CD24+CE24)+BY24)/2)/(1000*0.61365*exp(17.502*S24/(240.97+S24))/(CD24+CE24)-BY24)</f>
        <v>0</v>
      </c>
      <c r="P24">
        <f>1/((BS24+1)/(M24/1.6)+1/(N24/1.37)) + BS24/((BS24+1)/(M24/1.6) + BS24/(N24/1.37))</f>
        <v>0</v>
      </c>
      <c r="Q24">
        <f>(BO24*BQ24)</f>
        <v>0</v>
      </c>
      <c r="R24">
        <f>(CF24+(Q24+2*0.95*5.67E-8*(((CF24+$B$7)+273)^4-(CF24+273)^4)-44100*G24)/(1.84*29.3*N24+8*0.95*5.67E-8*(CF24+273)^3))</f>
        <v>0</v>
      </c>
      <c r="S24">
        <f>($C$7*CG24+$D$7*CH24+$E$7*R24)</f>
        <v>0</v>
      </c>
      <c r="T24">
        <f>0.61365*exp(17.502*S24/(240.97+S24))</f>
        <v>0</v>
      </c>
      <c r="U24">
        <f>(V24/W24*100)</f>
        <v>0</v>
      </c>
      <c r="V24">
        <f>BY24*(CD24+CE24)/1000</f>
        <v>0</v>
      </c>
      <c r="W24">
        <f>0.61365*exp(17.502*CF24/(240.97+CF24))</f>
        <v>0</v>
      </c>
      <c r="X24">
        <f>(T24-BY24*(CD24+CE24)/1000)</f>
        <v>0</v>
      </c>
      <c r="Y24">
        <f>(-G24*44100)</f>
        <v>0</v>
      </c>
      <c r="Z24">
        <f>2*29.3*N24*0.92*(CF24-S24)</f>
        <v>0</v>
      </c>
      <c r="AA24">
        <f>2*0.95*5.67E-8*(((CF24+$B$7)+273)^4-(S24+273)^4)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MAX(0,($B$13+$C$13*CK24)/(1+$D$13*CK24)*CD24/(CF24+273)*$E$13)</f>
        <v>0</v>
      </c>
      <c r="AH24" t="s">
        <v>293</v>
      </c>
      <c r="AI24">
        <v>0</v>
      </c>
      <c r="AJ24">
        <v>0</v>
      </c>
      <c r="AK24">
        <f>AJ24-AI24</f>
        <v>0</v>
      </c>
      <c r="AL24">
        <f>AK24/AJ24</f>
        <v>0</v>
      </c>
      <c r="AM24">
        <v>0</v>
      </c>
      <c r="AN24" t="s">
        <v>293</v>
      </c>
      <c r="AO24">
        <v>0</v>
      </c>
      <c r="AP24">
        <v>0</v>
      </c>
      <c r="AQ24">
        <f>1-AO24/AP24</f>
        <v>0</v>
      </c>
      <c r="AR24">
        <v>0.5</v>
      </c>
      <c r="AS24">
        <f>BO24</f>
        <v>0</v>
      </c>
      <c r="AT24">
        <f>H24</f>
        <v>0</v>
      </c>
      <c r="AU24">
        <f>AQ24*AR24*AS24</f>
        <v>0</v>
      </c>
      <c r="AV24">
        <f>BA24/AP24</f>
        <v>0</v>
      </c>
      <c r="AW24">
        <f>(AT24-AM24)/AS24</f>
        <v>0</v>
      </c>
      <c r="AX24">
        <f>(AJ24-AP24)/AP24</f>
        <v>0</v>
      </c>
      <c r="AY24" t="s">
        <v>293</v>
      </c>
      <c r="AZ24">
        <v>0</v>
      </c>
      <c r="BA24">
        <f>AP24-AZ24</f>
        <v>0</v>
      </c>
      <c r="BB24">
        <f>(AP24-AO24)/(AP24-AZ24)</f>
        <v>0</v>
      </c>
      <c r="BC24">
        <f>(AJ24-AP24)/(AJ24-AZ24)</f>
        <v>0</v>
      </c>
      <c r="BD24">
        <f>(AP24-AO24)/(AP24-AI24)</f>
        <v>0</v>
      </c>
      <c r="BE24">
        <f>(AJ24-AP24)/(AJ24-AI24)</f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294</v>
      </c>
      <c r="BU24">
        <v>2</v>
      </c>
      <c r="BV24">
        <v>1620239300</v>
      </c>
      <c r="BW24">
        <v>404.281709677419</v>
      </c>
      <c r="BX24">
        <v>420.057870967742</v>
      </c>
      <c r="BY24">
        <v>32.9557612903226</v>
      </c>
      <c r="BZ24">
        <v>24.0970677419355</v>
      </c>
      <c r="CA24">
        <v>405.372709677419</v>
      </c>
      <c r="CB24">
        <v>33.1557612903226</v>
      </c>
      <c r="CC24">
        <v>699.986838709677</v>
      </c>
      <c r="CD24">
        <v>100.781387096774</v>
      </c>
      <c r="CE24">
        <v>0.100006096774194</v>
      </c>
      <c r="CF24">
        <v>37.753364516129</v>
      </c>
      <c r="CG24">
        <v>35.3565064516129</v>
      </c>
      <c r="CH24">
        <v>999.9</v>
      </c>
      <c r="CI24">
        <v>0</v>
      </c>
      <c r="CJ24">
        <v>0</v>
      </c>
      <c r="CK24">
        <v>10000.3658064516</v>
      </c>
      <c r="CL24">
        <v>0</v>
      </c>
      <c r="CM24">
        <v>3.06402096774194</v>
      </c>
      <c r="CN24">
        <v>599.982290322581</v>
      </c>
      <c r="CO24">
        <v>0.932993580645161</v>
      </c>
      <c r="CP24">
        <v>0.0670062806451613</v>
      </c>
      <c r="CQ24">
        <v>0</v>
      </c>
      <c r="CR24">
        <v>1071.98774193548</v>
      </c>
      <c r="CS24">
        <v>4.99912</v>
      </c>
      <c r="CT24">
        <v>6365.89193548387</v>
      </c>
      <c r="CU24">
        <v>3805.43903225806</v>
      </c>
      <c r="CV24">
        <v>38.7013225806452</v>
      </c>
      <c r="CW24">
        <v>41.2378064516129</v>
      </c>
      <c r="CX24">
        <v>40.3121290322581</v>
      </c>
      <c r="CY24">
        <v>41.4210967741935</v>
      </c>
      <c r="CZ24">
        <v>41.8545161290322</v>
      </c>
      <c r="DA24">
        <v>555.115161290323</v>
      </c>
      <c r="DB24">
        <v>39.8706451612903</v>
      </c>
      <c r="DC24">
        <v>0</v>
      </c>
      <c r="DD24">
        <v>1620239309.1</v>
      </c>
      <c r="DE24">
        <v>0</v>
      </c>
      <c r="DF24">
        <v>1071.9828</v>
      </c>
      <c r="DG24">
        <v>-2.38153846203448</v>
      </c>
      <c r="DH24">
        <v>-12.9515384947552</v>
      </c>
      <c r="DI24">
        <v>6365.788</v>
      </c>
      <c r="DJ24">
        <v>15</v>
      </c>
      <c r="DK24">
        <v>1620239348.5</v>
      </c>
      <c r="DL24" t="s">
        <v>318</v>
      </c>
      <c r="DM24">
        <v>1620239336</v>
      </c>
      <c r="DN24">
        <v>1620239348.5</v>
      </c>
      <c r="DO24">
        <v>9</v>
      </c>
      <c r="DP24">
        <v>0.071</v>
      </c>
      <c r="DQ24">
        <v>-0.044</v>
      </c>
      <c r="DR24">
        <v>-1.091</v>
      </c>
      <c r="DS24">
        <v>-0.2</v>
      </c>
      <c r="DT24">
        <v>420</v>
      </c>
      <c r="DU24">
        <v>23</v>
      </c>
      <c r="DV24">
        <v>0.08</v>
      </c>
      <c r="DW24">
        <v>0.02</v>
      </c>
      <c r="DX24">
        <v>-15.8237902439024</v>
      </c>
      <c r="DY24">
        <v>-0.489522648083621</v>
      </c>
      <c r="DZ24">
        <v>0.052356739752409</v>
      </c>
      <c r="EA24">
        <v>1</v>
      </c>
      <c r="EB24">
        <v>1072.05484848485</v>
      </c>
      <c r="EC24">
        <v>-1.82300281522765</v>
      </c>
      <c r="ED24">
        <v>0.269490216971145</v>
      </c>
      <c r="EE24">
        <v>1</v>
      </c>
      <c r="EF24">
        <v>8.84291658536585</v>
      </c>
      <c r="EG24">
        <v>1.46139010452963</v>
      </c>
      <c r="EH24">
        <v>0.1573206077024</v>
      </c>
      <c r="EI24">
        <v>0</v>
      </c>
      <c r="EJ24">
        <v>2</v>
      </c>
      <c r="EK24">
        <v>3</v>
      </c>
      <c r="EL24" t="s">
        <v>312</v>
      </c>
      <c r="EM24">
        <v>100</v>
      </c>
      <c r="EN24">
        <v>100</v>
      </c>
      <c r="EO24">
        <v>-1.091</v>
      </c>
      <c r="EP24">
        <v>-0.2</v>
      </c>
      <c r="EQ24">
        <v>-1.16199999999998</v>
      </c>
      <c r="ER24">
        <v>0</v>
      </c>
      <c r="ES24">
        <v>0</v>
      </c>
      <c r="ET24">
        <v>0</v>
      </c>
      <c r="EU24">
        <v>-0.156544999999998</v>
      </c>
      <c r="EV24">
        <v>0</v>
      </c>
      <c r="EW24">
        <v>0</v>
      </c>
      <c r="EX24">
        <v>0</v>
      </c>
      <c r="EY24">
        <v>-1</v>
      </c>
      <c r="EZ24">
        <v>-1</v>
      </c>
      <c r="FA24">
        <v>-1</v>
      </c>
      <c r="FB24">
        <v>-1</v>
      </c>
      <c r="FC24">
        <v>9.6</v>
      </c>
      <c r="FD24">
        <v>9.3</v>
      </c>
      <c r="FE24">
        <v>2</v>
      </c>
      <c r="FF24">
        <v>791.722</v>
      </c>
      <c r="FG24">
        <v>740.467</v>
      </c>
      <c r="FH24">
        <v>43.0007</v>
      </c>
      <c r="FI24">
        <v>26.7803</v>
      </c>
      <c r="FJ24">
        <v>30.0003</v>
      </c>
      <c r="FK24">
        <v>26.4563</v>
      </c>
      <c r="FL24">
        <v>26.3883</v>
      </c>
      <c r="FM24">
        <v>27.1123</v>
      </c>
      <c r="FN24">
        <v>9.84983</v>
      </c>
      <c r="FO24">
        <v>100</v>
      </c>
      <c r="FP24">
        <v>43</v>
      </c>
      <c r="FQ24">
        <v>420</v>
      </c>
      <c r="FR24">
        <v>23.1852</v>
      </c>
      <c r="FS24">
        <v>101.661</v>
      </c>
      <c r="FT24">
        <v>100.193</v>
      </c>
    </row>
    <row r="25" spans="1:176">
      <c r="A25">
        <v>9</v>
      </c>
      <c r="B25">
        <v>1620239997.1</v>
      </c>
      <c r="C25">
        <v>5247</v>
      </c>
      <c r="D25" t="s">
        <v>319</v>
      </c>
      <c r="E25" t="s">
        <v>320</v>
      </c>
      <c r="F25">
        <v>1620239989.1</v>
      </c>
      <c r="G25">
        <f>CC25*AE25*(BY25-BZ25)/(100*BR25*(1000-AE25*BY25))</f>
        <v>0</v>
      </c>
      <c r="H25">
        <f>CC25*AE25*(BX25-BW25*(1000-AE25*BZ25)/(1000-AE25*BY25))/(100*BR25)</f>
        <v>0</v>
      </c>
      <c r="I25">
        <f>BW25 - IF(AE25&gt;1, H25*BR25*100.0/(AG25*CK25), 0)</f>
        <v>0</v>
      </c>
      <c r="J25">
        <f>((P25-G25/2)*I25-H25)/(P25+G25/2)</f>
        <v>0</v>
      </c>
      <c r="K25">
        <f>J25*(CD25+CE25)/1000.0</f>
        <v>0</v>
      </c>
      <c r="L25">
        <f>(BW25 - IF(AE25&gt;1, H25*BR25*100.0/(AG25*CK25), 0))*(CD25+CE25)/1000.0</f>
        <v>0</v>
      </c>
      <c r="M25">
        <f>2.0/((1/O25-1/N25)+SIGN(O25)*SQRT((1/O25-1/N25)*(1/O25-1/N25) + 4*BS25/((BS25+1)*(BS25+1))*(2*1/O25*1/N25-1/N25*1/N25)))</f>
        <v>0</v>
      </c>
      <c r="N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O25">
        <f>G25*(1000-(1000*0.61365*exp(17.502*S25/(240.97+S25))/(CD25+CE25)+BY25)/2)/(1000*0.61365*exp(17.502*S25/(240.97+S25))/(CD25+CE25)-BY25)</f>
        <v>0</v>
      </c>
      <c r="P25">
        <f>1/((BS25+1)/(M25/1.6)+1/(N25/1.37)) + BS25/((BS25+1)/(M25/1.6) + BS25/(N25/1.37))</f>
        <v>0</v>
      </c>
      <c r="Q25">
        <f>(BO25*BQ25)</f>
        <v>0</v>
      </c>
      <c r="R25">
        <f>(CF25+(Q25+2*0.95*5.67E-8*(((CF25+$B$7)+273)^4-(CF25+273)^4)-44100*G25)/(1.84*29.3*N25+8*0.95*5.67E-8*(CF25+273)^3))</f>
        <v>0</v>
      </c>
      <c r="S25">
        <f>($C$7*CG25+$D$7*CH25+$E$7*R25)</f>
        <v>0</v>
      </c>
      <c r="T25">
        <f>0.61365*exp(17.502*S25/(240.97+S25))</f>
        <v>0</v>
      </c>
      <c r="U25">
        <f>(V25/W25*100)</f>
        <v>0</v>
      </c>
      <c r="V25">
        <f>BY25*(CD25+CE25)/1000</f>
        <v>0</v>
      </c>
      <c r="W25">
        <f>0.61365*exp(17.502*CF25/(240.97+CF25))</f>
        <v>0</v>
      </c>
      <c r="X25">
        <f>(T25-BY25*(CD25+CE25)/1000)</f>
        <v>0</v>
      </c>
      <c r="Y25">
        <f>(-G25*44100)</f>
        <v>0</v>
      </c>
      <c r="Z25">
        <f>2*29.3*N25*0.92*(CF25-S25)</f>
        <v>0</v>
      </c>
      <c r="AA25">
        <f>2*0.95*5.67E-8*(((CF25+$B$7)+273)^4-(S25+273)^4)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MAX(0,($B$13+$C$13*CK25)/(1+$D$13*CK25)*CD25/(CF25+273)*$E$13)</f>
        <v>0</v>
      </c>
      <c r="AH25" t="s">
        <v>293</v>
      </c>
      <c r="AI25">
        <v>0</v>
      </c>
      <c r="AJ25">
        <v>0</v>
      </c>
      <c r="AK25">
        <f>AJ25-AI25</f>
        <v>0</v>
      </c>
      <c r="AL25">
        <f>AK25/AJ25</f>
        <v>0</v>
      </c>
      <c r="AM25">
        <v>0</v>
      </c>
      <c r="AN25" t="s">
        <v>293</v>
      </c>
      <c r="AO25">
        <v>0</v>
      </c>
      <c r="AP25">
        <v>0</v>
      </c>
      <c r="AQ25">
        <f>1-AO25/AP25</f>
        <v>0</v>
      </c>
      <c r="AR25">
        <v>0.5</v>
      </c>
      <c r="AS25">
        <f>BO25</f>
        <v>0</v>
      </c>
      <c r="AT25">
        <f>H25</f>
        <v>0</v>
      </c>
      <c r="AU25">
        <f>AQ25*AR25*AS25</f>
        <v>0</v>
      </c>
      <c r="AV25">
        <f>BA25/AP25</f>
        <v>0</v>
      </c>
      <c r="AW25">
        <f>(AT25-AM25)/AS25</f>
        <v>0</v>
      </c>
      <c r="AX25">
        <f>(AJ25-AP25)/AP25</f>
        <v>0</v>
      </c>
      <c r="AY25" t="s">
        <v>293</v>
      </c>
      <c r="AZ25">
        <v>0</v>
      </c>
      <c r="BA25">
        <f>AP25-AZ25</f>
        <v>0</v>
      </c>
      <c r="BB25">
        <f>(AP25-AO25)/(AP25-AZ25)</f>
        <v>0</v>
      </c>
      <c r="BC25">
        <f>(AJ25-AP25)/(AJ25-AZ25)</f>
        <v>0</v>
      </c>
      <c r="BD25">
        <f>(AP25-AO25)/(AP25-AI25)</f>
        <v>0</v>
      </c>
      <c r="BE25">
        <f>(AJ25-AP25)/(AJ25-AI25)</f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294</v>
      </c>
      <c r="BU25">
        <v>2</v>
      </c>
      <c r="BV25">
        <v>1620239989.1</v>
      </c>
      <c r="BW25">
        <v>403.465193548387</v>
      </c>
      <c r="BX25">
        <v>420.004612903226</v>
      </c>
      <c r="BY25">
        <v>33.4096870967742</v>
      </c>
      <c r="BZ25">
        <v>19.8336258064516</v>
      </c>
      <c r="CA25">
        <v>404.520193548387</v>
      </c>
      <c r="CB25">
        <v>33.6496870967742</v>
      </c>
      <c r="CC25">
        <v>700.005903225807</v>
      </c>
      <c r="CD25">
        <v>100.787677419355</v>
      </c>
      <c r="CE25">
        <v>0.0999413709677419</v>
      </c>
      <c r="CF25">
        <v>40.8949290322581</v>
      </c>
      <c r="CG25">
        <v>37.5831580645161</v>
      </c>
      <c r="CH25">
        <v>999.9</v>
      </c>
      <c r="CI25">
        <v>0</v>
      </c>
      <c r="CJ25">
        <v>0</v>
      </c>
      <c r="CK25">
        <v>10005.0612903226</v>
      </c>
      <c r="CL25">
        <v>0</v>
      </c>
      <c r="CM25">
        <v>3.14659870967742</v>
      </c>
      <c r="CN25">
        <v>599.983</v>
      </c>
      <c r="CO25">
        <v>0.933014419354839</v>
      </c>
      <c r="CP25">
        <v>0.0669853193548387</v>
      </c>
      <c r="CQ25">
        <v>0</v>
      </c>
      <c r="CR25">
        <v>1013.78580645161</v>
      </c>
      <c r="CS25">
        <v>4.99912</v>
      </c>
      <c r="CT25">
        <v>6033.3764516129</v>
      </c>
      <c r="CU25">
        <v>3805.46548387097</v>
      </c>
      <c r="CV25">
        <v>39.659064516129</v>
      </c>
      <c r="CW25">
        <v>42.008</v>
      </c>
      <c r="CX25">
        <v>41.1266451612903</v>
      </c>
      <c r="CY25">
        <v>42.272</v>
      </c>
      <c r="CZ25">
        <v>42.9756129032258</v>
      </c>
      <c r="DA25">
        <v>555.128064516129</v>
      </c>
      <c r="DB25">
        <v>39.8512903225806</v>
      </c>
      <c r="DC25">
        <v>0</v>
      </c>
      <c r="DD25">
        <v>1620239997.9</v>
      </c>
      <c r="DE25">
        <v>0</v>
      </c>
      <c r="DF25">
        <v>1013.7448</v>
      </c>
      <c r="DG25">
        <v>-4.10538460980311</v>
      </c>
      <c r="DH25">
        <v>-27.0130769291867</v>
      </c>
      <c r="DI25">
        <v>6033.126</v>
      </c>
      <c r="DJ25">
        <v>15</v>
      </c>
      <c r="DK25">
        <v>1620240037.6</v>
      </c>
      <c r="DL25" t="s">
        <v>321</v>
      </c>
      <c r="DM25">
        <v>1620240021.1</v>
      </c>
      <c r="DN25">
        <v>1620240037.6</v>
      </c>
      <c r="DO25">
        <v>10</v>
      </c>
      <c r="DP25">
        <v>0.036</v>
      </c>
      <c r="DQ25">
        <v>-0.039</v>
      </c>
      <c r="DR25">
        <v>-1.055</v>
      </c>
      <c r="DS25">
        <v>-0.24</v>
      </c>
      <c r="DT25">
        <v>420</v>
      </c>
      <c r="DU25">
        <v>20</v>
      </c>
      <c r="DV25">
        <v>0.08</v>
      </c>
      <c r="DW25">
        <v>0.02</v>
      </c>
      <c r="DX25">
        <v>-16.569825</v>
      </c>
      <c r="DY25">
        <v>-0.0992465290806444</v>
      </c>
      <c r="DZ25">
        <v>0.0152776429792031</v>
      </c>
      <c r="EA25">
        <v>1</v>
      </c>
      <c r="EB25">
        <v>1014.042</v>
      </c>
      <c r="EC25">
        <v>-4.93525078684866</v>
      </c>
      <c r="ED25">
        <v>0.539792552745961</v>
      </c>
      <c r="EE25">
        <v>1</v>
      </c>
      <c r="EF25">
        <v>13.61163</v>
      </c>
      <c r="EG25">
        <v>0.092622889305778</v>
      </c>
      <c r="EH25">
        <v>0.00894254438065587</v>
      </c>
      <c r="EI25">
        <v>1</v>
      </c>
      <c r="EJ25">
        <v>3</v>
      </c>
      <c r="EK25">
        <v>3</v>
      </c>
      <c r="EL25" t="s">
        <v>296</v>
      </c>
      <c r="EM25">
        <v>100</v>
      </c>
      <c r="EN25">
        <v>100</v>
      </c>
      <c r="EO25">
        <v>-1.055</v>
      </c>
      <c r="EP25">
        <v>-0.24</v>
      </c>
      <c r="EQ25">
        <v>-1.0911999999999</v>
      </c>
      <c r="ER25">
        <v>0</v>
      </c>
      <c r="ES25">
        <v>0</v>
      </c>
      <c r="ET25">
        <v>0</v>
      </c>
      <c r="EU25">
        <v>-0.200419047619047</v>
      </c>
      <c r="EV25">
        <v>0</v>
      </c>
      <c r="EW25">
        <v>0</v>
      </c>
      <c r="EX25">
        <v>0</v>
      </c>
      <c r="EY25">
        <v>-1</v>
      </c>
      <c r="EZ25">
        <v>-1</v>
      </c>
      <c r="FA25">
        <v>-1</v>
      </c>
      <c r="FB25">
        <v>-1</v>
      </c>
      <c r="FC25">
        <v>11</v>
      </c>
      <c r="FD25">
        <v>10.8</v>
      </c>
      <c r="FE25">
        <v>2</v>
      </c>
      <c r="FF25">
        <v>795.772</v>
      </c>
      <c r="FG25">
        <v>732.505</v>
      </c>
      <c r="FH25">
        <v>48.0002</v>
      </c>
      <c r="FI25">
        <v>27.319</v>
      </c>
      <c r="FJ25">
        <v>30.0003</v>
      </c>
      <c r="FK25">
        <v>26.9035</v>
      </c>
      <c r="FL25">
        <v>26.8269</v>
      </c>
      <c r="FM25">
        <v>27.0422</v>
      </c>
      <c r="FN25">
        <v>22.4807</v>
      </c>
      <c r="FO25">
        <v>95.4865</v>
      </c>
      <c r="FP25">
        <v>48</v>
      </c>
      <c r="FQ25">
        <v>420</v>
      </c>
      <c r="FR25">
        <v>19.7414</v>
      </c>
      <c r="FS25">
        <v>101.623</v>
      </c>
      <c r="FT25">
        <v>100.147</v>
      </c>
    </row>
    <row r="26" spans="1:176">
      <c r="A26">
        <v>10</v>
      </c>
      <c r="B26">
        <v>1620240167.1</v>
      </c>
      <c r="C26">
        <v>5417</v>
      </c>
      <c r="D26" t="s">
        <v>322</v>
      </c>
      <c r="E26" t="s">
        <v>323</v>
      </c>
      <c r="F26">
        <v>1620240159.35</v>
      </c>
      <c r="G26">
        <f>CC26*AE26*(BY26-BZ26)/(100*BR26*(1000-AE26*BY26))</f>
        <v>0</v>
      </c>
      <c r="H26">
        <f>CC26*AE26*(BX26-BW26*(1000-AE26*BZ26)/(1000-AE26*BY26))/(100*BR26)</f>
        <v>0</v>
      </c>
      <c r="I26">
        <f>BW26 - IF(AE26&gt;1, H26*BR26*100.0/(AG26*CK26), 0)</f>
        <v>0</v>
      </c>
      <c r="J26">
        <f>((P26-G26/2)*I26-H26)/(P26+G26/2)</f>
        <v>0</v>
      </c>
      <c r="K26">
        <f>J26*(CD26+CE26)/1000.0</f>
        <v>0</v>
      </c>
      <c r="L26">
        <f>(BW26 - IF(AE26&gt;1, H26*BR26*100.0/(AG26*CK26), 0))*(CD26+CE26)/1000.0</f>
        <v>0</v>
      </c>
      <c r="M26">
        <f>2.0/((1/O26-1/N26)+SIGN(O26)*SQRT((1/O26-1/N26)*(1/O26-1/N26) + 4*BS26/((BS26+1)*(BS26+1))*(2*1/O26*1/N26-1/N26*1/N26)))</f>
        <v>0</v>
      </c>
      <c r="N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O26">
        <f>G26*(1000-(1000*0.61365*exp(17.502*S26/(240.97+S26))/(CD26+CE26)+BY26)/2)/(1000*0.61365*exp(17.502*S26/(240.97+S26))/(CD26+CE26)-BY26)</f>
        <v>0</v>
      </c>
      <c r="P26">
        <f>1/((BS26+1)/(M26/1.6)+1/(N26/1.37)) + BS26/((BS26+1)/(M26/1.6) + BS26/(N26/1.37))</f>
        <v>0</v>
      </c>
      <c r="Q26">
        <f>(BO26*BQ26)</f>
        <v>0</v>
      </c>
      <c r="R26">
        <f>(CF26+(Q26+2*0.95*5.67E-8*(((CF26+$B$7)+273)^4-(CF26+273)^4)-44100*G26)/(1.84*29.3*N26+8*0.95*5.67E-8*(CF26+273)^3))</f>
        <v>0</v>
      </c>
      <c r="S26">
        <f>($C$7*CG26+$D$7*CH26+$E$7*R26)</f>
        <v>0</v>
      </c>
      <c r="T26">
        <f>0.61365*exp(17.502*S26/(240.97+S26))</f>
        <v>0</v>
      </c>
      <c r="U26">
        <f>(V26/W26*100)</f>
        <v>0</v>
      </c>
      <c r="V26">
        <f>BY26*(CD26+CE26)/1000</f>
        <v>0</v>
      </c>
      <c r="W26">
        <f>0.61365*exp(17.502*CF26/(240.97+CF26))</f>
        <v>0</v>
      </c>
      <c r="X26">
        <f>(T26-BY26*(CD26+CE26)/1000)</f>
        <v>0</v>
      </c>
      <c r="Y26">
        <f>(-G26*44100)</f>
        <v>0</v>
      </c>
      <c r="Z26">
        <f>2*29.3*N26*0.92*(CF26-S26)</f>
        <v>0</v>
      </c>
      <c r="AA26">
        <f>2*0.95*5.67E-8*(((CF26+$B$7)+273)^4-(S26+273)^4)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MAX(0,($B$13+$C$13*CK26)/(1+$D$13*CK26)*CD26/(CF26+273)*$E$13)</f>
        <v>0</v>
      </c>
      <c r="AH26" t="s">
        <v>293</v>
      </c>
      <c r="AI26">
        <v>0</v>
      </c>
      <c r="AJ26">
        <v>0</v>
      </c>
      <c r="AK26">
        <f>AJ26-AI26</f>
        <v>0</v>
      </c>
      <c r="AL26">
        <f>AK26/AJ26</f>
        <v>0</v>
      </c>
      <c r="AM26">
        <v>0</v>
      </c>
      <c r="AN26" t="s">
        <v>293</v>
      </c>
      <c r="AO26">
        <v>0</v>
      </c>
      <c r="AP26">
        <v>0</v>
      </c>
      <c r="AQ26">
        <f>1-AO26/AP26</f>
        <v>0</v>
      </c>
      <c r="AR26">
        <v>0.5</v>
      </c>
      <c r="AS26">
        <f>BO26</f>
        <v>0</v>
      </c>
      <c r="AT26">
        <f>H26</f>
        <v>0</v>
      </c>
      <c r="AU26">
        <f>AQ26*AR26*AS26</f>
        <v>0</v>
      </c>
      <c r="AV26">
        <f>BA26/AP26</f>
        <v>0</v>
      </c>
      <c r="AW26">
        <f>(AT26-AM26)/AS26</f>
        <v>0</v>
      </c>
      <c r="AX26">
        <f>(AJ26-AP26)/AP26</f>
        <v>0</v>
      </c>
      <c r="AY26" t="s">
        <v>293</v>
      </c>
      <c r="AZ26">
        <v>0</v>
      </c>
      <c r="BA26">
        <f>AP26-AZ26</f>
        <v>0</v>
      </c>
      <c r="BB26">
        <f>(AP26-AO26)/(AP26-AZ26)</f>
        <v>0</v>
      </c>
      <c r="BC26">
        <f>(AJ26-AP26)/(AJ26-AZ26)</f>
        <v>0</v>
      </c>
      <c r="BD26">
        <f>(AP26-AO26)/(AP26-AI26)</f>
        <v>0</v>
      </c>
      <c r="BE26">
        <f>(AJ26-AP26)/(AJ26-AI26)</f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6</v>
      </c>
      <c r="BS26">
        <v>0.5</v>
      </c>
      <c r="BT26" t="s">
        <v>294</v>
      </c>
      <c r="BU26">
        <v>2</v>
      </c>
      <c r="BV26">
        <v>1620240159.35</v>
      </c>
      <c r="BW26">
        <v>404.825933333333</v>
      </c>
      <c r="BX26">
        <v>420.002</v>
      </c>
      <c r="BY26">
        <v>34.3200366666667</v>
      </c>
      <c r="BZ26">
        <v>23.3327833333333</v>
      </c>
      <c r="CA26">
        <v>405.908933333333</v>
      </c>
      <c r="CB26">
        <v>34.5210366666667</v>
      </c>
      <c r="CC26">
        <v>700.0109</v>
      </c>
      <c r="CD26">
        <v>100.7765</v>
      </c>
      <c r="CE26">
        <v>0.100300296666667</v>
      </c>
      <c r="CF26">
        <v>41.3552766666667</v>
      </c>
      <c r="CG26">
        <v>38.0763333333333</v>
      </c>
      <c r="CH26">
        <v>999.9</v>
      </c>
      <c r="CI26">
        <v>0</v>
      </c>
      <c r="CJ26">
        <v>0</v>
      </c>
      <c r="CK26">
        <v>9998.37566666666</v>
      </c>
      <c r="CL26">
        <v>0</v>
      </c>
      <c r="CM26">
        <v>3.19818</v>
      </c>
      <c r="CN26">
        <v>599.993866666667</v>
      </c>
      <c r="CO26">
        <v>0.932979133333333</v>
      </c>
      <c r="CP26">
        <v>0.0670206666666667</v>
      </c>
      <c r="CQ26">
        <v>0</v>
      </c>
      <c r="CR26">
        <v>991.896966666666</v>
      </c>
      <c r="CS26">
        <v>4.99912</v>
      </c>
      <c r="CT26">
        <v>5907.977</v>
      </c>
      <c r="CU26">
        <v>3805.49733333333</v>
      </c>
      <c r="CV26">
        <v>39.9684333333333</v>
      </c>
      <c r="CW26">
        <v>42.2624</v>
      </c>
      <c r="CX26">
        <v>41.4851</v>
      </c>
      <c r="CY26">
        <v>42.5123666666667</v>
      </c>
      <c r="CZ26">
        <v>43.3101333333333</v>
      </c>
      <c r="DA26">
        <v>555.117</v>
      </c>
      <c r="DB26">
        <v>39.877</v>
      </c>
      <c r="DC26">
        <v>0</v>
      </c>
      <c r="DD26">
        <v>1620240168.3</v>
      </c>
      <c r="DE26">
        <v>0</v>
      </c>
      <c r="DF26">
        <v>991.79324</v>
      </c>
      <c r="DG26">
        <v>-9.94876923944288</v>
      </c>
      <c r="DH26">
        <v>-55.3830770049529</v>
      </c>
      <c r="DI26">
        <v>5907.2452</v>
      </c>
      <c r="DJ26">
        <v>15</v>
      </c>
      <c r="DK26">
        <v>1620240207.6</v>
      </c>
      <c r="DL26" t="s">
        <v>324</v>
      </c>
      <c r="DM26">
        <v>1620240196.6</v>
      </c>
      <c r="DN26">
        <v>1620240207.6</v>
      </c>
      <c r="DO26">
        <v>11</v>
      </c>
      <c r="DP26">
        <v>-0.028</v>
      </c>
      <c r="DQ26">
        <v>0.039</v>
      </c>
      <c r="DR26">
        <v>-1.083</v>
      </c>
      <c r="DS26">
        <v>-0.201</v>
      </c>
      <c r="DT26">
        <v>420</v>
      </c>
      <c r="DU26">
        <v>23</v>
      </c>
      <c r="DV26">
        <v>0.15</v>
      </c>
      <c r="DW26">
        <v>0.02</v>
      </c>
      <c r="DX26">
        <v>-15.1556475</v>
      </c>
      <c r="DY26">
        <v>0.089629643527219</v>
      </c>
      <c r="DZ26">
        <v>0.0367477141295891</v>
      </c>
      <c r="EA26">
        <v>1</v>
      </c>
      <c r="EB26">
        <v>992.381575757576</v>
      </c>
      <c r="EC26">
        <v>-9.98619360466065</v>
      </c>
      <c r="ED26">
        <v>0.975643285232045</v>
      </c>
      <c r="EE26">
        <v>1</v>
      </c>
      <c r="EF26">
        <v>10.9411875</v>
      </c>
      <c r="EG26">
        <v>0.151356472795467</v>
      </c>
      <c r="EH26">
        <v>0.0145873607534058</v>
      </c>
      <c r="EI26">
        <v>0</v>
      </c>
      <c r="EJ26">
        <v>2</v>
      </c>
      <c r="EK26">
        <v>3</v>
      </c>
      <c r="EL26" t="s">
        <v>312</v>
      </c>
      <c r="EM26">
        <v>100</v>
      </c>
      <c r="EN26">
        <v>100</v>
      </c>
      <c r="EO26">
        <v>-1.083</v>
      </c>
      <c r="EP26">
        <v>-0.201</v>
      </c>
      <c r="EQ26">
        <v>-1.05484999999999</v>
      </c>
      <c r="ER26">
        <v>0</v>
      </c>
      <c r="ES26">
        <v>0</v>
      </c>
      <c r="ET26">
        <v>0</v>
      </c>
      <c r="EU26">
        <v>-0.239666666666668</v>
      </c>
      <c r="EV26">
        <v>0</v>
      </c>
      <c r="EW26">
        <v>0</v>
      </c>
      <c r="EX26">
        <v>0</v>
      </c>
      <c r="EY26">
        <v>-1</v>
      </c>
      <c r="EZ26">
        <v>-1</v>
      </c>
      <c r="FA26">
        <v>-1</v>
      </c>
      <c r="FB26">
        <v>-1</v>
      </c>
      <c r="FC26">
        <v>2.4</v>
      </c>
      <c r="FD26">
        <v>2.2</v>
      </c>
      <c r="FE26">
        <v>2</v>
      </c>
      <c r="FF26">
        <v>794.719</v>
      </c>
      <c r="FG26">
        <v>738.323</v>
      </c>
      <c r="FH26">
        <v>49.2861</v>
      </c>
      <c r="FI26">
        <v>27.436</v>
      </c>
      <c r="FJ26">
        <v>30.0003</v>
      </c>
      <c r="FK26">
        <v>27.0454</v>
      </c>
      <c r="FL26">
        <v>26.9665</v>
      </c>
      <c r="FM26">
        <v>27.1204</v>
      </c>
      <c r="FN26">
        <v>0</v>
      </c>
      <c r="FO26">
        <v>100</v>
      </c>
      <c r="FP26">
        <v>53</v>
      </c>
      <c r="FQ26">
        <v>420</v>
      </c>
      <c r="FR26">
        <v>29.1877</v>
      </c>
      <c r="FS26">
        <v>101.595</v>
      </c>
      <c r="FT26">
        <v>100.122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2021-05-05T11:43:49Z</dcterms:created>
  <dcterms:modified xsi:type="dcterms:W3CDTF">2021-05-05T11:43:49Z</dcterms:modified>
</cp:coreProperties>
</file>