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<sst xmlns="http://schemas.openxmlformats.org/spreadsheetml/2006/main" count="685" uniqueCount="322">
  <si>
    <t>File opened</t>
  </si>
  <si>
    <t>2021-05-05 09:46:31</t>
  </si>
  <si>
    <t>Console s/n</t>
  </si>
  <si>
    <t>68C-812020</t>
  </si>
  <si>
    <t>Console ver</t>
  </si>
  <si>
    <t>Bluestem v.1.4.02</t>
  </si>
  <si>
    <t>Scripts ver</t>
  </si>
  <si>
    <t>2020.02  1.4.02, Jan 2020</t>
  </si>
  <si>
    <t>Head s/n</t>
  </si>
  <si>
    <t>68H-712010</t>
  </si>
  <si>
    <t>Head ver</t>
  </si>
  <si>
    <t>1.4.0</t>
  </si>
  <si>
    <t>Head cal</t>
  </si>
  <si>
    <t>{"co2aspan1": "1.00387", "tazero": "0.146376", "flowbzero": "0.32623", "h2obspanconc2": "20", "h2oaspanconc2": "0", "h2oazero": "1.05672", "co2bzero": "0.935776", "h2oaspan2a": "0.0720706", "h2obspan2b": "0.106528", "co2bspan2b": "0.0998971", "h2obspan2": "0", "co2bspan2a": "0.0997196", "flowmeterzero": "0.998054", "h2obspan2a": "0.0707434", "flowazero": "0.31402", "h2obspan1": "1.0274", "tbzero": "0.233871", "co2aspan2b": "0.321419", "h2obspanconc1": "20", "ssb_ref": "29674.1", "co2aspanconc1": "2486", "chamberpressurezero": "2.72462", "h2oaspan1": "1.01091", "h2oaspan2b": "0.0728571", "co2bspan1": "1.00317", "h2oaspanconc1": "12.13", "oxygen": "21", "co2bspanconc1": "400", "co2aspan2": "-0.0323824", "co2aspanconc2": "305.4", "h2obzero": "1.07075", "co2aspan2a": "0.323557", "co2azero": "0.929023", "h2oaspan2": "0", "co2bspan2": "-0.0310097", "co2bspanconc2": "305.4", "ssa_ref": "36366.5"}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</si>
  <si>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</si>
  <si>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</si>
  <si>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</si>
  <si>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</si>
  <si>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</si>
  <si>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</si>
  <si>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</si>
  <si>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</si>
  <si>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</si>
  <si>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09:46:31</t>
  </si>
  <si>
    <t>Stability Definition:	ΔCO2 (Meas2): Slp&lt;0.5 Per=20	ΔH2O (Meas2): Slp&lt;0.1 Per=20	F (FlrLS): Slp&lt;10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</si>
  <si>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</si>
  <si>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</si>
  <si>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</si>
  <si>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</si>
  <si>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</si>
  <si>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</si>
  <si>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</si>
  <si>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</si>
  <si>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</si>
  <si>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</si>
  <si>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</si>
  <si>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</si>
  <si>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</si>
  <si>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</si>
  <si>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</si>
  <si>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</si>
  <si>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</si>
  <si>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</si>
  <si>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</si>
  <si>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</si>
  <si>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</si>
  <si>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</si>
  <si>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</si>
  <si>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</si>
  <si>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</si>
  <si>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</si>
  <si>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</si>
  <si>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</si>
  <si>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</si>
  <si>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</si>
  <si>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</si>
  <si>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</si>
  <si>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</si>
  <si>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</si>
  <si>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</si>
  <si>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</si>
  <si>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</si>
  <si>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</si>
  <si>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</si>
  <si>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</si>
  <si>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</si>
  <si>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</si>
  <si>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</si>
  <si>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</si>
  <si>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</si>
  <si>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</si>
  <si>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</si>
  <si>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</si>
  <si>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</si>
  <si>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</si>
  <si>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</si>
  <si>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4.61913 77.5111 386.846 640.274 888.079 1099.7 1280.35 1430.75</t>
  </si>
  <si>
    <t>Fs_true</t>
  </si>
  <si>
    <t>-0.53765 99.9897 405.138 601.266 800.716 1000.09 1201.03 1401.3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</si>
  <si>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</si>
  <si>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</si>
  <si>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</si>
  <si>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</si>
  <si>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</si>
  <si>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</si>
  <si>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</si>
  <si>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</si>
  <si>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</si>
  <si>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</si>
  <si>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</si>
  <si>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</si>
  <si>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</si>
  <si>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</si>
  <si>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</si>
  <si>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</si>
  <si>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</si>
  <si>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</si>
  <si>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</si>
  <si>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</si>
  <si>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</si>
  <si>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Species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</si>
  <si>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</si>
  <si>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</si>
  <si>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</si>
  <si>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</si>
  <si>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</si>
  <si>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</si>
  <si>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</si>
  <si>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</si>
  <si>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</si>
  <si>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</si>
  <si>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</si>
  <si>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</si>
  <si>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</si>
  <si>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</si>
  <si>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</si>
  <si>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</si>
  <si>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</si>
  <si>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</si>
  <si>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</si>
  <si>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</si>
  <si>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</si>
  <si>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</si>
  <si>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</si>
  <si>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</si>
  <si>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</si>
  <si>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</si>
  <si>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</si>
  <si>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</si>
  <si>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</si>
  <si>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</si>
  <si>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</si>
  <si>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</si>
  <si>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</si>
  <si>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</si>
  <si>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</si>
  <si>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</si>
  <si>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</si>
  <si>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</si>
  <si>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</si>
  <si>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</si>
  <si>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</si>
  <si>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</si>
  <si>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</si>
  <si>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</si>
  <si>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</si>
  <si>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</si>
  <si>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</si>
  <si>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</si>
  <si>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</si>
  <si>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</si>
  <si>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</si>
  <si>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</si>
  <si>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</si>
  <si>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</si>
  <si>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</si>
  <si>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</si>
  <si>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</si>
  <si>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</si>
  <si>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</si>
  <si>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</si>
  <si>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</si>
  <si>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</si>
  <si>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</si>
  <si>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</si>
  <si>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</si>
  <si>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</si>
  <si>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</si>
  <si>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</si>
  <si>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</si>
  <si>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</si>
  <si>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</si>
  <si>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</si>
  <si>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</si>
  <si>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</si>
  <si>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</si>
  <si>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</si>
  <si>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</si>
  <si>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</si>
  <si>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</si>
  <si>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</si>
  <si>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</si>
  <si>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</si>
  <si>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</si>
  <si>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</si>
  <si>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</si>
  <si>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</si>
  <si>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</si>
  <si>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</si>
  <si>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</si>
  <si>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</si>
  <si>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</si>
  <si>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</si>
  <si>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</si>
  <si>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</si>
  <si>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</si>
  <si>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</si>
  <si>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</si>
  <si>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</si>
  <si>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</si>
  <si>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</si>
  <si>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</si>
  <si>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</si>
  <si>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</si>
  <si>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</si>
  <si>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</si>
  <si>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</si>
  <si>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</si>
  <si>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</si>
  <si>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</si>
  <si>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</si>
  <si>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</si>
  <si>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</si>
  <si>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</si>
  <si>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</si>
  <si>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</si>
  <si>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</si>
  <si>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</si>
  <si>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</si>
  <si>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</si>
  <si>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</si>
  <si>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</si>
  <si>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</si>
  <si>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</si>
  <si>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</si>
  <si>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</si>
  <si>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</si>
  <si>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</si>
  <si>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</si>
  <si>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</si>
  <si>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</si>
  <si>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</si>
  <si>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</si>
  <si>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</si>
  <si>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</si>
  <si>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</si>
  <si>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</si>
  <si>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</si>
  <si>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</si>
  <si>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</si>
  <si>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</si>
  <si>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</si>
  <si>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</si>
  <si>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</si>
  <si>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</si>
  <si>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</si>
  <si>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</si>
  <si>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</si>
  <si>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</si>
  <si>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</si>
  <si>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</si>
  <si>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</si>
  <si>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</si>
  <si>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</si>
  <si>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</si>
  <si>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</si>
  <si>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</si>
  <si>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</si>
  <si>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</si>
  <si>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</si>
  <si>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</si>
  <si>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</si>
  <si>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</si>
  <si>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</si>
  <si>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</si>
  <si>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</si>
  <si>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</si>
  <si>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</si>
  <si>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</si>
  <si>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</si>
  <si>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</si>
  <si>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</si>
  <si>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</si>
  <si>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</si>
  <si>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</si>
  <si>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</si>
  <si>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</si>
  <si>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</si>
  <si>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</si>
  <si>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</si>
  <si>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</si>
  <si>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</si>
  <si>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</si>
  <si>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</si>
  <si>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</si>
  <si>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</si>
  <si>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</si>
  <si>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</si>
  <si>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</si>
  <si>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</si>
  <si>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</si>
  <si>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</si>
  <si>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20210505 10:15:41</t>
  </si>
  <si>
    <t>10:15:41</t>
  </si>
  <si>
    <t>-</t>
  </si>
  <si>
    <t>0: Broadleaf</t>
  </si>
  <si>
    <t>10:16:02</t>
  </si>
  <si>
    <t>3/3</t>
  </si>
  <si>
    <t>20210505 10:36:18</t>
  </si>
  <si>
    <t>10:36:18</t>
  </si>
  <si>
    <t>10:36:43</t>
  </si>
  <si>
    <t>20210505 10:56:05</t>
  </si>
  <si>
    <t>10:56:05</t>
  </si>
  <si>
    <t>10:56:26</t>
  </si>
  <si>
    <t>20210505 11:16:52</t>
  </si>
  <si>
    <t>11:16:52</t>
  </si>
  <si>
    <t>11:17:15</t>
  </si>
  <si>
    <t>20210505 11:36:49</t>
  </si>
  <si>
    <t>11:36:49</t>
  </si>
  <si>
    <t>11:37:12</t>
  </si>
  <si>
    <t>20210505 11:58:11</t>
  </si>
  <si>
    <t>11:58:11</t>
  </si>
  <si>
    <t>11:58:39</t>
  </si>
  <si>
    <t>20210505 12:19:11</t>
  </si>
  <si>
    <t>12:19:11</t>
  </si>
  <si>
    <t>12:19:46</t>
  </si>
  <si>
    <t>20210505 12:40:31</t>
  </si>
  <si>
    <t>12:40:31</t>
  </si>
  <si>
    <t>12:41:10</t>
  </si>
  <si>
    <t>20210505 13:03:17</t>
  </si>
  <si>
    <t>13:03:17</t>
  </si>
  <si>
    <t>13:03:57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</si>
</sst>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U25"/>
  <sheetViews>
    <sheetView tabSelected="1" workbookViewId="0"/>
  </sheetViews>
  <sheetFormatPr defaultRowHeight="15"/>
  <sheetData>
    <row r="2" spans="1:177">
      <c r="A2" t="s">
        <v>25</v>
      </c>
      <c r="B2" t="s">
        <v>26</v>
      </c>
      <c r="C2" t="s">
        <v>27</v>
      </c>
    </row>
    <row r="3" spans="1:177">
      <c r="B3">
        <v>0</v>
      </c>
      <c r="C3">
        <v>21</v>
      </c>
    </row>
    <row r="4" spans="1:177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7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7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7">
      <c r="B7">
        <v>0</v>
      </c>
      <c r="C7">
        <v>1</v>
      </c>
      <c r="D7">
        <v>0</v>
      </c>
      <c r="E7">
        <v>0</v>
      </c>
    </row>
    <row r="8" spans="1:177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7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7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7">
      <c r="B11">
        <v>0</v>
      </c>
      <c r="C11">
        <v>0</v>
      </c>
      <c r="D11">
        <v>0</v>
      </c>
      <c r="E11">
        <v>0</v>
      </c>
      <c r="F11">
        <v>1</v>
      </c>
    </row>
    <row r="12" spans="1:177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7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7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</row>
    <row r="15" spans="1:177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83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101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96</v>
      </c>
      <c r="DM15" t="s">
        <v>99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</row>
    <row r="16" spans="1:177">
      <c r="B16" t="s">
        <v>268</v>
      </c>
      <c r="C16" t="s">
        <v>268</v>
      </c>
      <c r="G16" t="s">
        <v>268</v>
      </c>
      <c r="H16" t="s">
        <v>269</v>
      </c>
      <c r="I16" t="s">
        <v>270</v>
      </c>
      <c r="J16" t="s">
        <v>271</v>
      </c>
      <c r="K16" t="s">
        <v>271</v>
      </c>
      <c r="L16" t="s">
        <v>175</v>
      </c>
      <c r="M16" t="s">
        <v>175</v>
      </c>
      <c r="N16" t="s">
        <v>269</v>
      </c>
      <c r="O16" t="s">
        <v>269</v>
      </c>
      <c r="P16" t="s">
        <v>269</v>
      </c>
      <c r="Q16" t="s">
        <v>269</v>
      </c>
      <c r="R16" t="s">
        <v>272</v>
      </c>
      <c r="S16" t="s">
        <v>273</v>
      </c>
      <c r="T16" t="s">
        <v>273</v>
      </c>
      <c r="U16" t="s">
        <v>274</v>
      </c>
      <c r="V16" t="s">
        <v>275</v>
      </c>
      <c r="W16" t="s">
        <v>274</v>
      </c>
      <c r="X16" t="s">
        <v>274</v>
      </c>
      <c r="Y16" t="s">
        <v>274</v>
      </c>
      <c r="Z16" t="s">
        <v>272</v>
      </c>
      <c r="AA16" t="s">
        <v>272</v>
      </c>
      <c r="AB16" t="s">
        <v>272</v>
      </c>
      <c r="AC16" t="s">
        <v>272</v>
      </c>
      <c r="AD16" t="s">
        <v>276</v>
      </c>
      <c r="AE16" t="s">
        <v>275</v>
      </c>
      <c r="AG16" t="s">
        <v>275</v>
      </c>
      <c r="AH16" t="s">
        <v>276</v>
      </c>
      <c r="AN16" t="s">
        <v>270</v>
      </c>
      <c r="AT16" t="s">
        <v>270</v>
      </c>
      <c r="AU16" t="s">
        <v>270</v>
      </c>
      <c r="AV16" t="s">
        <v>270</v>
      </c>
      <c r="AX16" t="s">
        <v>277</v>
      </c>
      <c r="BH16" t="s">
        <v>278</v>
      </c>
      <c r="BI16" t="s">
        <v>278</v>
      </c>
      <c r="BJ16" t="s">
        <v>278</v>
      </c>
      <c r="BK16" t="s">
        <v>270</v>
      </c>
      <c r="BM16" t="s">
        <v>279</v>
      </c>
      <c r="BO16" t="s">
        <v>270</v>
      </c>
      <c r="BP16" t="s">
        <v>270</v>
      </c>
      <c r="BR16" t="s">
        <v>280</v>
      </c>
      <c r="BS16" t="s">
        <v>281</v>
      </c>
      <c r="BV16" t="s">
        <v>269</v>
      </c>
      <c r="BW16" t="s">
        <v>268</v>
      </c>
      <c r="BX16" t="s">
        <v>271</v>
      </c>
      <c r="BY16" t="s">
        <v>271</v>
      </c>
      <c r="BZ16" t="s">
        <v>282</v>
      </c>
      <c r="CA16" t="s">
        <v>282</v>
      </c>
      <c r="CB16" t="s">
        <v>271</v>
      </c>
      <c r="CC16" t="s">
        <v>282</v>
      </c>
      <c r="CD16" t="s">
        <v>276</v>
      </c>
      <c r="CE16" t="s">
        <v>274</v>
      </c>
      <c r="CF16" t="s">
        <v>274</v>
      </c>
      <c r="CG16" t="s">
        <v>273</v>
      </c>
      <c r="CH16" t="s">
        <v>273</v>
      </c>
      <c r="CI16" t="s">
        <v>273</v>
      </c>
      <c r="CJ16" t="s">
        <v>273</v>
      </c>
      <c r="CK16" t="s">
        <v>273</v>
      </c>
      <c r="CL16" t="s">
        <v>283</v>
      </c>
      <c r="CM16" t="s">
        <v>270</v>
      </c>
      <c r="CN16" t="s">
        <v>270</v>
      </c>
      <c r="CO16" t="s">
        <v>270</v>
      </c>
      <c r="CT16" t="s">
        <v>270</v>
      </c>
      <c r="CW16" t="s">
        <v>273</v>
      </c>
      <c r="CX16" t="s">
        <v>273</v>
      </c>
      <c r="CY16" t="s">
        <v>273</v>
      </c>
      <c r="CZ16" t="s">
        <v>273</v>
      </c>
      <c r="DA16" t="s">
        <v>273</v>
      </c>
      <c r="DB16" t="s">
        <v>270</v>
      </c>
      <c r="DC16" t="s">
        <v>270</v>
      </c>
      <c r="DD16" t="s">
        <v>270</v>
      </c>
      <c r="DE16" t="s">
        <v>268</v>
      </c>
      <c r="DH16" t="s">
        <v>284</v>
      </c>
      <c r="DI16" t="s">
        <v>284</v>
      </c>
      <c r="DK16" t="s">
        <v>268</v>
      </c>
      <c r="DL16" t="s">
        <v>285</v>
      </c>
      <c r="DN16" t="s">
        <v>268</v>
      </c>
      <c r="DO16" t="s">
        <v>268</v>
      </c>
      <c r="DQ16" t="s">
        <v>286</v>
      </c>
      <c r="DR16" t="s">
        <v>287</v>
      </c>
      <c r="DS16" t="s">
        <v>286</v>
      </c>
      <c r="DT16" t="s">
        <v>287</v>
      </c>
      <c r="DU16" t="s">
        <v>286</v>
      </c>
      <c r="DV16" t="s">
        <v>287</v>
      </c>
      <c r="DW16" t="s">
        <v>275</v>
      </c>
      <c r="DX16" t="s">
        <v>275</v>
      </c>
      <c r="DY16" t="s">
        <v>271</v>
      </c>
      <c r="DZ16" t="s">
        <v>288</v>
      </c>
      <c r="EA16" t="s">
        <v>271</v>
      </c>
      <c r="ED16" t="s">
        <v>289</v>
      </c>
      <c r="EG16" t="s">
        <v>282</v>
      </c>
      <c r="EH16" t="s">
        <v>290</v>
      </c>
      <c r="EI16" t="s">
        <v>282</v>
      </c>
      <c r="EN16" t="s">
        <v>275</v>
      </c>
      <c r="EO16" t="s">
        <v>275</v>
      </c>
      <c r="EP16" t="s">
        <v>286</v>
      </c>
      <c r="EQ16" t="s">
        <v>287</v>
      </c>
      <c r="ER16" t="s">
        <v>287</v>
      </c>
      <c r="EV16" t="s">
        <v>287</v>
      </c>
      <c r="EZ16" t="s">
        <v>271</v>
      </c>
      <c r="FA16" t="s">
        <v>271</v>
      </c>
      <c r="FB16" t="s">
        <v>282</v>
      </c>
      <c r="FC16" t="s">
        <v>282</v>
      </c>
      <c r="FD16" t="s">
        <v>291</v>
      </c>
      <c r="FE16" t="s">
        <v>291</v>
      </c>
      <c r="FG16" t="s">
        <v>276</v>
      </c>
      <c r="FH16" t="s">
        <v>276</v>
      </c>
      <c r="FI16" t="s">
        <v>273</v>
      </c>
      <c r="FJ16" t="s">
        <v>273</v>
      </c>
      <c r="FK16" t="s">
        <v>273</v>
      </c>
      <c r="FL16" t="s">
        <v>273</v>
      </c>
      <c r="FM16" t="s">
        <v>273</v>
      </c>
      <c r="FN16" t="s">
        <v>275</v>
      </c>
      <c r="FO16" t="s">
        <v>275</v>
      </c>
      <c r="FP16" t="s">
        <v>275</v>
      </c>
      <c r="FQ16" t="s">
        <v>273</v>
      </c>
      <c r="FR16" t="s">
        <v>271</v>
      </c>
      <c r="FS16" t="s">
        <v>282</v>
      </c>
      <c r="FT16" t="s">
        <v>275</v>
      </c>
      <c r="FU16" t="s">
        <v>275</v>
      </c>
    </row>
    <row r="17" spans="1:177">
      <c r="A17">
        <v>1</v>
      </c>
      <c r="B17">
        <v>1620234941</v>
      </c>
      <c r="C17">
        <v>0</v>
      </c>
      <c r="D17" t="s">
        <v>292</v>
      </c>
      <c r="E17" t="s">
        <v>293</v>
      </c>
      <c r="G17">
        <v>1620234933.25</v>
      </c>
      <c r="H17">
        <f>CD17*AF17*(BZ17-CA17)/(100*BS17*(1000-AF17*BZ17))</f>
        <v>0</v>
      </c>
      <c r="I17">
        <f>CD17*AF17*(BY17-BX17*(1000-AF17*CA17)/(1000-AF17*BZ17))/(100*BS17)</f>
        <v>0</v>
      </c>
      <c r="J17">
        <f>BX17 - IF(AF17&gt;1, I17*BS17*100.0/(AH17*CL17), 0)</f>
        <v>0</v>
      </c>
      <c r="K17">
        <f>((Q17-H17/2)*J17-I17)/(Q17+H17/2)</f>
        <v>0</v>
      </c>
      <c r="L17">
        <f>K17*(CE17+CF17)/1000.0</f>
        <v>0</v>
      </c>
      <c r="M17">
        <f>(BX17 - IF(AF17&gt;1, I17*BS17*100.0/(AH17*CL17), 0))*(CE17+CF17)/1000.0</f>
        <v>0</v>
      </c>
      <c r="N17">
        <f>2.0/((1/P17-1/O17)+SIGN(P17)*SQRT((1/P17-1/O17)*(1/P17-1/O17) + 4*BT17/((BT17+1)*(BT17+1))*(2*1/P17*1/O17-1/O17*1/O17)))</f>
        <v>0</v>
      </c>
      <c r="O17">
        <f>IF(LEFT(BU17,1)&lt;&gt;"0",IF(LEFT(BU17,1)="1",3.0,BV17),$D$5+$E$5*(CL17*CE17/($K$5*1000))+$F$5*(CL17*CE17/($K$5*1000))*MAX(MIN(BS17,$J$5),$I$5)*MAX(MIN(BS17,$J$5),$I$5)+$G$5*MAX(MIN(BS17,$J$5),$I$5)*(CL17*CE17/($K$5*1000))+$H$5*(CL17*CE17/($K$5*1000))*(CL17*CE17/($K$5*1000)))</f>
        <v>0</v>
      </c>
      <c r="P17">
        <f>H17*(1000-(1000*0.61365*exp(17.502*T17/(240.97+T17))/(CE17+CF17)+BZ17)/2)/(1000*0.61365*exp(17.502*T17/(240.97+T17))/(CE17+CF17)-BZ17)</f>
        <v>0</v>
      </c>
      <c r="Q17">
        <f>1/((BT17+1)/(N17/1.6)+1/(O17/1.37)) + BT17/((BT17+1)/(N17/1.6) + BT17/(O17/1.37))</f>
        <v>0</v>
      </c>
      <c r="R17">
        <f>(BP17*BR17)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BZ17*(CE17+CF17)/1000</f>
        <v>0</v>
      </c>
      <c r="X17">
        <f>0.61365*exp(17.502*CG17/(240.97+CG17))</f>
        <v>0</v>
      </c>
      <c r="Y17">
        <f>(U17-BZ17*(CE17+CF17)/1000)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0</v>
      </c>
      <c r="AE17">
        <v>0</v>
      </c>
      <c r="AF17">
        <f>IF(AD17*$H$13&gt;=AH17,1.0,(AH17/(AH17-AD17*$H$13)))</f>
        <v>0</v>
      </c>
      <c r="AG17">
        <f>(AF17-1)*100</f>
        <v>0</v>
      </c>
      <c r="AH17">
        <f>MAX(0,($B$13+$C$13*CL17)/(1+$D$13*CL17)*CE17/(CG17+273)*$E$13)</f>
        <v>0</v>
      </c>
      <c r="AI17" t="s">
        <v>294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294</v>
      </c>
      <c r="AP17">
        <v>0</v>
      </c>
      <c r="AQ17">
        <v>0</v>
      </c>
      <c r="AR17">
        <f>1-AP17/AQ17</f>
        <v>0</v>
      </c>
      <c r="AS17">
        <v>0.5</v>
      </c>
      <c r="AT17">
        <f>BP17</f>
        <v>0</v>
      </c>
      <c r="AU17">
        <f>I17</f>
        <v>0</v>
      </c>
      <c r="AV17">
        <f>AR17*AS17*AT17</f>
        <v>0</v>
      </c>
      <c r="AW17">
        <f>BB17/AQ17</f>
        <v>0</v>
      </c>
      <c r="AX17">
        <f>(AU17-AN17)/AT17</f>
        <v>0</v>
      </c>
      <c r="AY17">
        <f>(AK17-AQ17)/AQ17</f>
        <v>0</v>
      </c>
      <c r="AZ17" t="s">
        <v>294</v>
      </c>
      <c r="BA17">
        <v>0</v>
      </c>
      <c r="BB17">
        <f>AQ17-BA17</f>
        <v>0</v>
      </c>
      <c r="BC17">
        <f>(AQ17-AP17)/(AQ17-BA17)</f>
        <v>0</v>
      </c>
      <c r="BD17">
        <f>(AK17-AQ17)/(AK17-BA17)</f>
        <v>0</v>
      </c>
      <c r="BE17">
        <f>(AQ17-AP17)/(AQ17-AJ17)</f>
        <v>0</v>
      </c>
      <c r="BF17">
        <f>(AK17-AQ17)/(AK17-AJ17)</f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>$B$11*CM17+$C$11*CN17+$F$11*CO17*(1-CR17)</f>
        <v>0</v>
      </c>
      <c r="BP17">
        <f>BO17*BQ17</f>
        <v>0</v>
      </c>
      <c r="BQ17">
        <f>($B$11*$D$9+$C$11*$D$9+$F$11*((DB17+CT17)/MAX(DB17+CT17+DC17, 0.1)*$I$9+DC17/MAX(DB17+CT17+DC17, 0.1)*$J$9))/($B$11+$C$11+$F$11)</f>
        <v>0</v>
      </c>
      <c r="BR17">
        <f>($B$11*$K$9+$C$11*$K$9+$F$11*((DB17+CT17)/MAX(DB17+CT17+DC17, 0.1)*$P$9+DC17/MAX(DB17+CT17+DC17, 0.1)*$Q$9))/($B$11+$C$11+$F$11)</f>
        <v>0</v>
      </c>
      <c r="BS17">
        <v>6</v>
      </c>
      <c r="BT17">
        <v>0.5</v>
      </c>
      <c r="BU17" t="s">
        <v>295</v>
      </c>
      <c r="BV17">
        <v>2</v>
      </c>
      <c r="BW17">
        <v>1620234933.25</v>
      </c>
      <c r="BX17">
        <v>411.292133333333</v>
      </c>
      <c r="BY17">
        <v>419.999233333333</v>
      </c>
      <c r="BZ17">
        <v>2.21718733333333</v>
      </c>
      <c r="CA17">
        <v>0.557948</v>
      </c>
      <c r="CB17">
        <v>402.716133333333</v>
      </c>
      <c r="CC17">
        <v>2.15818733333333</v>
      </c>
      <c r="CD17">
        <v>699.9945</v>
      </c>
      <c r="CE17">
        <v>100.9678</v>
      </c>
      <c r="CF17">
        <v>0.0999038966666667</v>
      </c>
      <c r="CG17">
        <v>15.0747</v>
      </c>
      <c r="CH17">
        <v>14.7411633333333</v>
      </c>
      <c r="CI17">
        <v>999.9</v>
      </c>
      <c r="CJ17">
        <v>0</v>
      </c>
      <c r="CK17">
        <v>0</v>
      </c>
      <c r="CL17">
        <v>10001.3333333333</v>
      </c>
      <c r="CM17">
        <v>0</v>
      </c>
      <c r="CN17">
        <v>2.85715533333333</v>
      </c>
      <c r="CO17">
        <v>600.004333333333</v>
      </c>
      <c r="CP17">
        <v>0.933012</v>
      </c>
      <c r="CQ17">
        <v>0.0669875</v>
      </c>
      <c r="CR17">
        <v>0</v>
      </c>
      <c r="CS17">
        <v>986.931133333333</v>
      </c>
      <c r="CT17">
        <v>4.99951</v>
      </c>
      <c r="CU17">
        <v>5772.857</v>
      </c>
      <c r="CV17">
        <v>4814.15233333333</v>
      </c>
      <c r="CW17">
        <v>36.8414</v>
      </c>
      <c r="CX17">
        <v>41.062</v>
      </c>
      <c r="CY17">
        <v>39.437</v>
      </c>
      <c r="CZ17">
        <v>40.375</v>
      </c>
      <c r="DA17">
        <v>38.75</v>
      </c>
      <c r="DB17">
        <v>555.147</v>
      </c>
      <c r="DC17">
        <v>39.86</v>
      </c>
      <c r="DD17">
        <v>0</v>
      </c>
      <c r="DE17">
        <v>1620234940.6</v>
      </c>
      <c r="DF17">
        <v>0</v>
      </c>
      <c r="DG17">
        <v>986.90832</v>
      </c>
      <c r="DH17">
        <v>-3.92184615541723</v>
      </c>
      <c r="DI17">
        <v>-21.3846154289411</v>
      </c>
      <c r="DJ17">
        <v>5772.7028</v>
      </c>
      <c r="DK17">
        <v>15</v>
      </c>
      <c r="DL17">
        <v>1620234962</v>
      </c>
      <c r="DM17" t="s">
        <v>296</v>
      </c>
      <c r="DN17">
        <v>1620234955</v>
      </c>
      <c r="DO17">
        <v>1620234962</v>
      </c>
      <c r="DP17">
        <v>2</v>
      </c>
      <c r="DQ17">
        <v>-0.149</v>
      </c>
      <c r="DR17">
        <v>0.059</v>
      </c>
      <c r="DS17">
        <v>8.576</v>
      </c>
      <c r="DT17">
        <v>0.059</v>
      </c>
      <c r="DU17">
        <v>420</v>
      </c>
      <c r="DV17">
        <v>1</v>
      </c>
      <c r="DW17">
        <v>0.71</v>
      </c>
      <c r="DX17">
        <v>0.1</v>
      </c>
      <c r="DY17">
        <v>-8.626512</v>
      </c>
      <c r="DZ17">
        <v>0.142545365853668</v>
      </c>
      <c r="EA17">
        <v>0.0837048430856901</v>
      </c>
      <c r="EB17">
        <v>1</v>
      </c>
      <c r="EC17">
        <v>987.109885714286</v>
      </c>
      <c r="ED17">
        <v>-3.6225205479456</v>
      </c>
      <c r="EE17">
        <v>0.401671349056737</v>
      </c>
      <c r="EF17">
        <v>1</v>
      </c>
      <c r="EG17">
        <v>1.61726075</v>
      </c>
      <c r="EH17">
        <v>-0.00324056285178275</v>
      </c>
      <c r="EI17">
        <v>0.00151309184701393</v>
      </c>
      <c r="EJ17">
        <v>1</v>
      </c>
      <c r="EK17">
        <v>3</v>
      </c>
      <c r="EL17">
        <v>3</v>
      </c>
      <c r="EM17" t="s">
        <v>297</v>
      </c>
      <c r="EN17">
        <v>100</v>
      </c>
      <c r="EO17">
        <v>100</v>
      </c>
      <c r="EP17">
        <v>8.576</v>
      </c>
      <c r="EQ17">
        <v>0.059</v>
      </c>
      <c r="ER17">
        <v>5.05083822649154</v>
      </c>
      <c r="ES17">
        <v>0.0108526537256606</v>
      </c>
      <c r="ET17">
        <v>-5.18283962051755e-06</v>
      </c>
      <c r="EU17">
        <v>1.2498934349691e-09</v>
      </c>
      <c r="EV17">
        <v>-0.00546190505058228</v>
      </c>
      <c r="EW17">
        <v>0.00964955815971448</v>
      </c>
      <c r="EX17">
        <v>0.000351754833574242</v>
      </c>
      <c r="EY17">
        <v>-6.74969522547015e-06</v>
      </c>
      <c r="EZ17">
        <v>11</v>
      </c>
      <c r="FA17">
        <v>2000</v>
      </c>
      <c r="FB17">
        <v>1</v>
      </c>
      <c r="FC17">
        <v>24</v>
      </c>
      <c r="FD17">
        <v>23.5</v>
      </c>
      <c r="FE17">
        <v>23.6</v>
      </c>
      <c r="FF17">
        <v>2</v>
      </c>
      <c r="FG17">
        <v>788.263</v>
      </c>
      <c r="FH17">
        <v>695.294</v>
      </c>
      <c r="FI17">
        <v>8.94279</v>
      </c>
      <c r="FJ17">
        <v>27.1284</v>
      </c>
      <c r="FK17">
        <v>30</v>
      </c>
      <c r="FL17">
        <v>27.0052</v>
      </c>
      <c r="FM17">
        <v>26.9839</v>
      </c>
      <c r="FN17">
        <v>26.0945</v>
      </c>
      <c r="FO17">
        <v>100</v>
      </c>
      <c r="FP17">
        <v>0</v>
      </c>
      <c r="FQ17">
        <v>9</v>
      </c>
      <c r="FR17">
        <v>420</v>
      </c>
      <c r="FS17">
        <v>0.400222</v>
      </c>
      <c r="FT17">
        <v>100.037</v>
      </c>
      <c r="FU17">
        <v>100.408</v>
      </c>
    </row>
    <row r="18" spans="1:177">
      <c r="A18">
        <v>2</v>
      </c>
      <c r="B18">
        <v>1620236178.1</v>
      </c>
      <c r="C18">
        <v>1237.09999990463</v>
      </c>
      <c r="D18" t="s">
        <v>298</v>
      </c>
      <c r="E18" t="s">
        <v>299</v>
      </c>
      <c r="G18">
        <v>1620236170.1</v>
      </c>
      <c r="H18">
        <f>CD18*AF18*(BZ18-CA18)/(100*BS18*(1000-AF18*BZ18))</f>
        <v>0</v>
      </c>
      <c r="I18">
        <f>CD18*AF18*(BY18-BX18*(1000-AF18*CA18)/(1000-AF18*BZ18))/(100*BS18)</f>
        <v>0</v>
      </c>
      <c r="J18">
        <f>BX18 - IF(AF18&gt;1, I18*BS18*100.0/(AH18*CL18), 0)</f>
        <v>0</v>
      </c>
      <c r="K18">
        <f>((Q18-H18/2)*J18-I18)/(Q18+H18/2)</f>
        <v>0</v>
      </c>
      <c r="L18">
        <f>K18*(CE18+CF18)/1000.0</f>
        <v>0</v>
      </c>
      <c r="M18">
        <f>(BX18 - IF(AF18&gt;1, I18*BS18*100.0/(AH18*CL18), 0))*(CE18+CF18)/1000.0</f>
        <v>0</v>
      </c>
      <c r="N18">
        <f>2.0/((1/P18-1/O18)+SIGN(P18)*SQRT((1/P18-1/O18)*(1/P18-1/O18) + 4*BT18/((BT18+1)*(BT18+1))*(2*1/P18*1/O18-1/O18*1/O18)))</f>
        <v>0</v>
      </c>
      <c r="O18">
        <f>IF(LEFT(BU18,1)&lt;&gt;"0",IF(LEFT(BU18,1)="1",3.0,BV18),$D$5+$E$5*(CL18*CE18/($K$5*1000))+$F$5*(CL18*CE18/($K$5*1000))*MAX(MIN(BS18,$J$5),$I$5)*MAX(MIN(BS18,$J$5),$I$5)+$G$5*MAX(MIN(BS18,$J$5),$I$5)*(CL18*CE18/($K$5*1000))+$H$5*(CL18*CE18/($K$5*1000))*(CL18*CE18/($K$5*1000)))</f>
        <v>0</v>
      </c>
      <c r="P18">
        <f>H18*(1000-(1000*0.61365*exp(17.502*T18/(240.97+T18))/(CE18+CF18)+BZ18)/2)/(1000*0.61365*exp(17.502*T18/(240.97+T18))/(CE18+CF18)-BZ18)</f>
        <v>0</v>
      </c>
      <c r="Q18">
        <f>1/((BT18+1)/(N18/1.6)+1/(O18/1.37)) + BT18/((BT18+1)/(N18/1.6) + BT18/(O18/1.37))</f>
        <v>0</v>
      </c>
      <c r="R18">
        <f>(BP18*BR18)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BZ18*(CE18+CF18)/1000</f>
        <v>0</v>
      </c>
      <c r="X18">
        <f>0.61365*exp(17.502*CG18/(240.97+CG18))</f>
        <v>0</v>
      </c>
      <c r="Y18">
        <f>(U18-BZ18*(CE18+CF18)/1000)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0</v>
      </c>
      <c r="AE18">
        <v>0</v>
      </c>
      <c r="AF18">
        <f>IF(AD18*$H$13&gt;=AH18,1.0,(AH18/(AH18-AD18*$H$13)))</f>
        <v>0</v>
      </c>
      <c r="AG18">
        <f>(AF18-1)*100</f>
        <v>0</v>
      </c>
      <c r="AH18">
        <f>MAX(0,($B$13+$C$13*CL18)/(1+$D$13*CL18)*CE18/(CG18+273)*$E$13)</f>
        <v>0</v>
      </c>
      <c r="AI18" t="s">
        <v>294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294</v>
      </c>
      <c r="AP18">
        <v>0</v>
      </c>
      <c r="AQ18">
        <v>0</v>
      </c>
      <c r="AR18">
        <f>1-AP18/AQ18</f>
        <v>0</v>
      </c>
      <c r="AS18">
        <v>0.5</v>
      </c>
      <c r="AT18">
        <f>BP18</f>
        <v>0</v>
      </c>
      <c r="AU18">
        <f>I18</f>
        <v>0</v>
      </c>
      <c r="AV18">
        <f>AR18*AS18*AT18</f>
        <v>0</v>
      </c>
      <c r="AW18">
        <f>BB18/AQ18</f>
        <v>0</v>
      </c>
      <c r="AX18">
        <f>(AU18-AN18)/AT18</f>
        <v>0</v>
      </c>
      <c r="AY18">
        <f>(AK18-AQ18)/AQ18</f>
        <v>0</v>
      </c>
      <c r="AZ18" t="s">
        <v>294</v>
      </c>
      <c r="BA18">
        <v>0</v>
      </c>
      <c r="BB18">
        <f>AQ18-BA18</f>
        <v>0</v>
      </c>
      <c r="BC18">
        <f>(AQ18-AP18)/(AQ18-BA18)</f>
        <v>0</v>
      </c>
      <c r="BD18">
        <f>(AK18-AQ18)/(AK18-BA18)</f>
        <v>0</v>
      </c>
      <c r="BE18">
        <f>(AQ18-AP18)/(AQ18-AJ18)</f>
        <v>0</v>
      </c>
      <c r="BF18">
        <f>(AK18-AQ18)/(AK18-AJ18)</f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>$B$11*CM18+$C$11*CN18+$F$11*CO18*(1-CR18)</f>
        <v>0</v>
      </c>
      <c r="BP18">
        <f>BO18*BQ18</f>
        <v>0</v>
      </c>
      <c r="BQ18">
        <f>($B$11*$D$9+$C$11*$D$9+$F$11*((DB18+CT18)/MAX(DB18+CT18+DC18, 0.1)*$I$9+DC18/MAX(DB18+CT18+DC18, 0.1)*$J$9))/($B$11+$C$11+$F$11)</f>
        <v>0</v>
      </c>
      <c r="BR18">
        <f>($B$11*$K$9+$C$11*$K$9+$F$11*((DB18+CT18)/MAX(DB18+CT18+DC18, 0.1)*$P$9+DC18/MAX(DB18+CT18+DC18, 0.1)*$Q$9))/($B$11+$C$11+$F$11)</f>
        <v>0</v>
      </c>
      <c r="BS18">
        <v>6</v>
      </c>
      <c r="BT18">
        <v>0.5</v>
      </c>
      <c r="BU18" t="s">
        <v>295</v>
      </c>
      <c r="BV18">
        <v>2</v>
      </c>
      <c r="BW18">
        <v>1620236170.1</v>
      </c>
      <c r="BX18">
        <v>410.297548387097</v>
      </c>
      <c r="BY18">
        <v>419.987870967742</v>
      </c>
      <c r="BZ18">
        <v>5.41987580645161</v>
      </c>
      <c r="CA18">
        <v>3.66157935483871</v>
      </c>
      <c r="CB18">
        <v>401.635548387097</v>
      </c>
      <c r="CC18">
        <v>5.35887580645161</v>
      </c>
      <c r="CD18">
        <v>699.997032258064</v>
      </c>
      <c r="CE18">
        <v>100.963709677419</v>
      </c>
      <c r="CF18">
        <v>0.0999793096774194</v>
      </c>
      <c r="CG18">
        <v>18.3836</v>
      </c>
      <c r="CH18">
        <v>17.8822451612903</v>
      </c>
      <c r="CI18">
        <v>999.9</v>
      </c>
      <c r="CJ18">
        <v>0</v>
      </c>
      <c r="CK18">
        <v>0</v>
      </c>
      <c r="CL18">
        <v>10002.0967741935</v>
      </c>
      <c r="CM18">
        <v>0</v>
      </c>
      <c r="CN18">
        <v>2.28166322580645</v>
      </c>
      <c r="CO18">
        <v>600.000161290323</v>
      </c>
      <c r="CP18">
        <v>0.932970903225806</v>
      </c>
      <c r="CQ18">
        <v>0.0670289548387097</v>
      </c>
      <c r="CR18">
        <v>0</v>
      </c>
      <c r="CS18">
        <v>986.013838709677</v>
      </c>
      <c r="CT18">
        <v>4.99951</v>
      </c>
      <c r="CU18">
        <v>5770.09580645161</v>
      </c>
      <c r="CV18">
        <v>4814.05935483871</v>
      </c>
      <c r="CW18">
        <v>36.812</v>
      </c>
      <c r="CX18">
        <v>41</v>
      </c>
      <c r="CY18">
        <v>39.3628064516129</v>
      </c>
      <c r="CZ18">
        <v>40.3668709677419</v>
      </c>
      <c r="DA18">
        <v>38.913</v>
      </c>
      <c r="DB18">
        <v>555.117741935484</v>
      </c>
      <c r="DC18">
        <v>39.8841935483871</v>
      </c>
      <c r="DD18">
        <v>0</v>
      </c>
      <c r="DE18">
        <v>1620236177.8</v>
      </c>
      <c r="DF18">
        <v>0</v>
      </c>
      <c r="DG18">
        <v>986.01488</v>
      </c>
      <c r="DH18">
        <v>1.35161538553305</v>
      </c>
      <c r="DI18">
        <v>8.10230770894309</v>
      </c>
      <c r="DJ18">
        <v>5770.2224</v>
      </c>
      <c r="DK18">
        <v>15</v>
      </c>
      <c r="DL18">
        <v>1620236203.6</v>
      </c>
      <c r="DM18" t="s">
        <v>300</v>
      </c>
      <c r="DN18">
        <v>1620236192.1</v>
      </c>
      <c r="DO18">
        <v>1620236203.6</v>
      </c>
      <c r="DP18">
        <v>3</v>
      </c>
      <c r="DQ18">
        <v>0.086</v>
      </c>
      <c r="DR18">
        <v>-0.032</v>
      </c>
      <c r="DS18">
        <v>8.662</v>
      </c>
      <c r="DT18">
        <v>0.061</v>
      </c>
      <c r="DU18">
        <v>420</v>
      </c>
      <c r="DV18">
        <v>4</v>
      </c>
      <c r="DW18">
        <v>0.76</v>
      </c>
      <c r="DX18">
        <v>0.11</v>
      </c>
      <c r="DY18">
        <v>-9.84839487804878</v>
      </c>
      <c r="DZ18">
        <v>0.0471367944250801</v>
      </c>
      <c r="EA18">
        <v>0.0960605117245895</v>
      </c>
      <c r="EB18">
        <v>1</v>
      </c>
      <c r="EC18">
        <v>986.000515151515</v>
      </c>
      <c r="ED18">
        <v>0.998953113161274</v>
      </c>
      <c r="EE18">
        <v>0.224637232297017</v>
      </c>
      <c r="EF18">
        <v>1</v>
      </c>
      <c r="EG18">
        <v>1.8118912195122</v>
      </c>
      <c r="EH18">
        <v>-0.00176926829268365</v>
      </c>
      <c r="EI18">
        <v>0.00234839664568678</v>
      </c>
      <c r="EJ18">
        <v>1</v>
      </c>
      <c r="EK18">
        <v>3</v>
      </c>
      <c r="EL18">
        <v>3</v>
      </c>
      <c r="EM18" t="s">
        <v>297</v>
      </c>
      <c r="EN18">
        <v>100</v>
      </c>
      <c r="EO18">
        <v>100</v>
      </c>
      <c r="EP18">
        <v>8.662</v>
      </c>
      <c r="EQ18">
        <v>0.061</v>
      </c>
      <c r="ER18">
        <v>4.90142984734097</v>
      </c>
      <c r="ES18">
        <v>0.0108526537256606</v>
      </c>
      <c r="ET18">
        <v>-5.18283962051755e-06</v>
      </c>
      <c r="EU18">
        <v>1.2498934349691e-09</v>
      </c>
      <c r="EV18">
        <v>0.0539268349256457</v>
      </c>
      <c r="EW18">
        <v>0.00964955815971448</v>
      </c>
      <c r="EX18">
        <v>0.000351754833574242</v>
      </c>
      <c r="EY18">
        <v>-6.74969522547015e-06</v>
      </c>
      <c r="EZ18">
        <v>11</v>
      </c>
      <c r="FA18">
        <v>2000</v>
      </c>
      <c r="FB18">
        <v>1</v>
      </c>
      <c r="FC18">
        <v>24</v>
      </c>
      <c r="FD18">
        <v>20.4</v>
      </c>
      <c r="FE18">
        <v>20.3</v>
      </c>
      <c r="FF18">
        <v>2</v>
      </c>
      <c r="FG18">
        <v>787.936</v>
      </c>
      <c r="FH18">
        <v>697.83</v>
      </c>
      <c r="FI18">
        <v>13.9994</v>
      </c>
      <c r="FJ18">
        <v>26.3597</v>
      </c>
      <c r="FK18">
        <v>30.0004</v>
      </c>
      <c r="FL18">
        <v>26.4617</v>
      </c>
      <c r="FM18">
        <v>26.4428</v>
      </c>
      <c r="FN18">
        <v>26.1847</v>
      </c>
      <c r="FO18">
        <v>70.0964</v>
      </c>
      <c r="FP18">
        <v>0</v>
      </c>
      <c r="FQ18">
        <v>14</v>
      </c>
      <c r="FR18">
        <v>420</v>
      </c>
      <c r="FS18">
        <v>3.67831</v>
      </c>
      <c r="FT18">
        <v>100.177</v>
      </c>
      <c r="FU18">
        <v>100.539</v>
      </c>
    </row>
    <row r="19" spans="1:177">
      <c r="A19">
        <v>3</v>
      </c>
      <c r="B19">
        <v>1620237365.6</v>
      </c>
      <c r="C19">
        <v>2424.59999990463</v>
      </c>
      <c r="D19" t="s">
        <v>301</v>
      </c>
      <c r="E19" t="s">
        <v>302</v>
      </c>
      <c r="G19">
        <v>1620237357.6</v>
      </c>
      <c r="H19">
        <f>CD19*AF19*(BZ19-CA19)/(100*BS19*(1000-AF19*BZ19))</f>
        <v>0</v>
      </c>
      <c r="I19">
        <f>CD19*AF19*(BY19-BX19*(1000-AF19*CA19)/(1000-AF19*BZ19))/(100*BS19)</f>
        <v>0</v>
      </c>
      <c r="J19">
        <f>BX19 - IF(AF19&gt;1, I19*BS19*100.0/(AH19*CL19), 0)</f>
        <v>0</v>
      </c>
      <c r="K19">
        <f>((Q19-H19/2)*J19-I19)/(Q19+H19/2)</f>
        <v>0</v>
      </c>
      <c r="L19">
        <f>K19*(CE19+CF19)/1000.0</f>
        <v>0</v>
      </c>
      <c r="M19">
        <f>(BX19 - IF(AF19&gt;1, I19*BS19*100.0/(AH19*CL19), 0))*(CE19+CF19)/1000.0</f>
        <v>0</v>
      </c>
      <c r="N19">
        <f>2.0/((1/P19-1/O19)+SIGN(P19)*SQRT((1/P19-1/O19)*(1/P19-1/O19) + 4*BT19/((BT19+1)*(BT19+1))*(2*1/P19*1/O19-1/O19*1/O19)))</f>
        <v>0</v>
      </c>
      <c r="O19">
        <f>IF(LEFT(BU19,1)&lt;&gt;"0",IF(LEFT(BU19,1)="1",3.0,BV19),$D$5+$E$5*(CL19*CE19/($K$5*1000))+$F$5*(CL19*CE19/($K$5*1000))*MAX(MIN(BS19,$J$5),$I$5)*MAX(MIN(BS19,$J$5),$I$5)+$G$5*MAX(MIN(BS19,$J$5),$I$5)*(CL19*CE19/($K$5*1000))+$H$5*(CL19*CE19/($K$5*1000))*(CL19*CE19/($K$5*1000)))</f>
        <v>0</v>
      </c>
      <c r="P19">
        <f>H19*(1000-(1000*0.61365*exp(17.502*T19/(240.97+T19))/(CE19+CF19)+BZ19)/2)/(1000*0.61365*exp(17.502*T19/(240.97+T19))/(CE19+CF19)-BZ19)</f>
        <v>0</v>
      </c>
      <c r="Q19">
        <f>1/((BT19+1)/(N19/1.6)+1/(O19/1.37)) + BT19/((BT19+1)/(N19/1.6) + BT19/(O19/1.37))</f>
        <v>0</v>
      </c>
      <c r="R19">
        <f>(BP19*BR19)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BZ19*(CE19+CF19)/1000</f>
        <v>0</v>
      </c>
      <c r="X19">
        <f>0.61365*exp(17.502*CG19/(240.97+CG19))</f>
        <v>0</v>
      </c>
      <c r="Y19">
        <f>(U19-BZ19*(CE19+CF19)/1000)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0</v>
      </c>
      <c r="AE19">
        <v>0</v>
      </c>
      <c r="AF19">
        <f>IF(AD19*$H$13&gt;=AH19,1.0,(AH19/(AH19-AD19*$H$13)))</f>
        <v>0</v>
      </c>
      <c r="AG19">
        <f>(AF19-1)*100</f>
        <v>0</v>
      </c>
      <c r="AH19">
        <f>MAX(0,($B$13+$C$13*CL19)/(1+$D$13*CL19)*CE19/(CG19+273)*$E$13)</f>
        <v>0</v>
      </c>
      <c r="AI19" t="s">
        <v>294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294</v>
      </c>
      <c r="AP19">
        <v>0</v>
      </c>
      <c r="AQ19">
        <v>0</v>
      </c>
      <c r="AR19">
        <f>1-AP19/AQ19</f>
        <v>0</v>
      </c>
      <c r="AS19">
        <v>0.5</v>
      </c>
      <c r="AT19">
        <f>BP19</f>
        <v>0</v>
      </c>
      <c r="AU19">
        <f>I19</f>
        <v>0</v>
      </c>
      <c r="AV19">
        <f>AR19*AS19*AT19</f>
        <v>0</v>
      </c>
      <c r="AW19">
        <f>BB19/AQ19</f>
        <v>0</v>
      </c>
      <c r="AX19">
        <f>(AU19-AN19)/AT19</f>
        <v>0</v>
      </c>
      <c r="AY19">
        <f>(AK19-AQ19)/AQ19</f>
        <v>0</v>
      </c>
      <c r="AZ19" t="s">
        <v>294</v>
      </c>
      <c r="BA19">
        <v>0</v>
      </c>
      <c r="BB19">
        <f>AQ19-BA19</f>
        <v>0</v>
      </c>
      <c r="BC19">
        <f>(AQ19-AP19)/(AQ19-BA19)</f>
        <v>0</v>
      </c>
      <c r="BD19">
        <f>(AK19-AQ19)/(AK19-BA19)</f>
        <v>0</v>
      </c>
      <c r="BE19">
        <f>(AQ19-AP19)/(AQ19-AJ19)</f>
        <v>0</v>
      </c>
      <c r="BF19">
        <f>(AK19-AQ19)/(AK19-AJ19)</f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>$B$11*CM19+$C$11*CN19+$F$11*CO19*(1-CR19)</f>
        <v>0</v>
      </c>
      <c r="BP19">
        <f>BO19*BQ19</f>
        <v>0</v>
      </c>
      <c r="BQ19">
        <f>($B$11*$D$9+$C$11*$D$9+$F$11*((DB19+CT19)/MAX(DB19+CT19+DC19, 0.1)*$I$9+DC19/MAX(DB19+CT19+DC19, 0.1)*$J$9))/($B$11+$C$11+$F$11)</f>
        <v>0</v>
      </c>
      <c r="BR19">
        <f>($B$11*$K$9+$C$11*$K$9+$F$11*((DB19+CT19)/MAX(DB19+CT19+DC19, 0.1)*$P$9+DC19/MAX(DB19+CT19+DC19, 0.1)*$Q$9))/($B$11+$C$11+$F$11)</f>
        <v>0</v>
      </c>
      <c r="BS19">
        <v>6</v>
      </c>
      <c r="BT19">
        <v>0.5</v>
      </c>
      <c r="BU19" t="s">
        <v>295</v>
      </c>
      <c r="BV19">
        <v>2</v>
      </c>
      <c r="BW19">
        <v>1620237357.6</v>
      </c>
      <c r="BX19">
        <v>409.350129032258</v>
      </c>
      <c r="BY19">
        <v>419.971096774194</v>
      </c>
      <c r="BZ19">
        <v>10.2166193548387</v>
      </c>
      <c r="CA19">
        <v>8.31552774193548</v>
      </c>
      <c r="CB19">
        <v>400.700129032258</v>
      </c>
      <c r="CC19">
        <v>10.1186193548387</v>
      </c>
      <c r="CD19">
        <v>700.00564516129</v>
      </c>
      <c r="CE19">
        <v>100.963967741935</v>
      </c>
      <c r="CF19">
        <v>0.0999718193548387</v>
      </c>
      <c r="CG19">
        <v>21.9168580645161</v>
      </c>
      <c r="CH19">
        <v>21.2567258064516</v>
      </c>
      <c r="CI19">
        <v>999.9</v>
      </c>
      <c r="CJ19">
        <v>0</v>
      </c>
      <c r="CK19">
        <v>0</v>
      </c>
      <c r="CL19">
        <v>10002.5806451613</v>
      </c>
      <c r="CM19">
        <v>0</v>
      </c>
      <c r="CN19">
        <v>2.09198</v>
      </c>
      <c r="CO19">
        <v>599.980258064516</v>
      </c>
      <c r="CP19">
        <v>0.932989774193548</v>
      </c>
      <c r="CQ19">
        <v>0.067010064516129</v>
      </c>
      <c r="CR19">
        <v>0</v>
      </c>
      <c r="CS19">
        <v>965.985870967742</v>
      </c>
      <c r="CT19">
        <v>4.99951</v>
      </c>
      <c r="CU19">
        <v>5664.30548387097</v>
      </c>
      <c r="CV19">
        <v>4813.92419354839</v>
      </c>
      <c r="CW19">
        <v>36.812</v>
      </c>
      <c r="CX19">
        <v>40.8201290322581</v>
      </c>
      <c r="CY19">
        <v>39.25</v>
      </c>
      <c r="CZ19">
        <v>40.25</v>
      </c>
      <c r="DA19">
        <v>39.161</v>
      </c>
      <c r="DB19">
        <v>555.110967741935</v>
      </c>
      <c r="DC19">
        <v>39.8677419354839</v>
      </c>
      <c r="DD19">
        <v>0</v>
      </c>
      <c r="DE19">
        <v>1620237365.3</v>
      </c>
      <c r="DF19">
        <v>0</v>
      </c>
      <c r="DG19">
        <v>965.984538461538</v>
      </c>
      <c r="DH19">
        <v>1.8598290773862</v>
      </c>
      <c r="DI19">
        <v>11.0745300770528</v>
      </c>
      <c r="DJ19">
        <v>5664.50115384615</v>
      </c>
      <c r="DK19">
        <v>15</v>
      </c>
      <c r="DL19">
        <v>1620237386.1</v>
      </c>
      <c r="DM19" t="s">
        <v>303</v>
      </c>
      <c r="DN19">
        <v>1620237381.1</v>
      </c>
      <c r="DO19">
        <v>1620237386.1</v>
      </c>
      <c r="DP19">
        <v>4</v>
      </c>
      <c r="DQ19">
        <v>-0.011</v>
      </c>
      <c r="DR19">
        <v>-0.023</v>
      </c>
      <c r="DS19">
        <v>8.65</v>
      </c>
      <c r="DT19">
        <v>0.098</v>
      </c>
      <c r="DU19">
        <v>420</v>
      </c>
      <c r="DV19">
        <v>8</v>
      </c>
      <c r="DW19">
        <v>0.87</v>
      </c>
      <c r="DX19">
        <v>0.19</v>
      </c>
      <c r="DY19">
        <v>-10.6957390243902</v>
      </c>
      <c r="DZ19">
        <v>0.0240627177700405</v>
      </c>
      <c r="EA19">
        <v>0.243992583731804</v>
      </c>
      <c r="EB19">
        <v>1</v>
      </c>
      <c r="EC19">
        <v>965.971057142857</v>
      </c>
      <c r="ED19">
        <v>0.90570645792735</v>
      </c>
      <c r="EE19">
        <v>0.273452627692324</v>
      </c>
      <c r="EF19">
        <v>1</v>
      </c>
      <c r="EG19">
        <v>1.95070219512195</v>
      </c>
      <c r="EH19">
        <v>0.0226337979094102</v>
      </c>
      <c r="EI19">
        <v>0.00490459640675428</v>
      </c>
      <c r="EJ19">
        <v>1</v>
      </c>
      <c r="EK19">
        <v>3</v>
      </c>
      <c r="EL19">
        <v>3</v>
      </c>
      <c r="EM19" t="s">
        <v>297</v>
      </c>
      <c r="EN19">
        <v>100</v>
      </c>
      <c r="EO19">
        <v>100</v>
      </c>
      <c r="EP19">
        <v>8.65</v>
      </c>
      <c r="EQ19">
        <v>0.098</v>
      </c>
      <c r="ER19">
        <v>4.98776694542332</v>
      </c>
      <c r="ES19">
        <v>0.0108526537256606</v>
      </c>
      <c r="ET19">
        <v>-5.18283962051755e-06</v>
      </c>
      <c r="EU19">
        <v>1.2498934349691e-09</v>
      </c>
      <c r="EV19">
        <v>0.0221666736655027</v>
      </c>
      <c r="EW19">
        <v>0.00964955815971448</v>
      </c>
      <c r="EX19">
        <v>0.000351754833574242</v>
      </c>
      <c r="EY19">
        <v>-6.74969522547015e-06</v>
      </c>
      <c r="EZ19">
        <v>11</v>
      </c>
      <c r="FA19">
        <v>2000</v>
      </c>
      <c r="FB19">
        <v>1</v>
      </c>
      <c r="FC19">
        <v>24</v>
      </c>
      <c r="FD19">
        <v>19.6</v>
      </c>
      <c r="FE19">
        <v>19.4</v>
      </c>
      <c r="FF19">
        <v>2</v>
      </c>
      <c r="FG19">
        <v>788.118</v>
      </c>
      <c r="FH19">
        <v>700.435</v>
      </c>
      <c r="FI19">
        <v>18.9997</v>
      </c>
      <c r="FJ19">
        <v>26.1537</v>
      </c>
      <c r="FK19">
        <v>30.0001</v>
      </c>
      <c r="FL19">
        <v>26.2164</v>
      </c>
      <c r="FM19">
        <v>26.2009</v>
      </c>
      <c r="FN19">
        <v>26.3017</v>
      </c>
      <c r="FO19">
        <v>46.7324</v>
      </c>
      <c r="FP19">
        <v>0</v>
      </c>
      <c r="FQ19">
        <v>19</v>
      </c>
      <c r="FR19">
        <v>420</v>
      </c>
      <c r="FS19">
        <v>8.33545</v>
      </c>
      <c r="FT19">
        <v>100.22</v>
      </c>
      <c r="FU19">
        <v>100.584</v>
      </c>
    </row>
    <row r="20" spans="1:177">
      <c r="A20">
        <v>4</v>
      </c>
      <c r="B20">
        <v>1620238612.5</v>
      </c>
      <c r="C20">
        <v>3671.5</v>
      </c>
      <c r="D20" t="s">
        <v>304</v>
      </c>
      <c r="E20" t="s">
        <v>305</v>
      </c>
      <c r="G20">
        <v>1620238604.75</v>
      </c>
      <c r="H20">
        <f>CD20*AF20*(BZ20-CA20)/(100*BS20*(1000-AF20*BZ20))</f>
        <v>0</v>
      </c>
      <c r="I20">
        <f>CD20*AF20*(BY20-BX20*(1000-AF20*CA20)/(1000-AF20*BZ20))/(100*BS20)</f>
        <v>0</v>
      </c>
      <c r="J20">
        <f>BX20 - IF(AF20&gt;1, I20*BS20*100.0/(AH20*CL20), 0)</f>
        <v>0</v>
      </c>
      <c r="K20">
        <f>((Q20-H20/2)*J20-I20)/(Q20+H20/2)</f>
        <v>0</v>
      </c>
      <c r="L20">
        <f>K20*(CE20+CF20)/1000.0</f>
        <v>0</v>
      </c>
      <c r="M20">
        <f>(BX20 - IF(AF20&gt;1, I20*BS20*100.0/(AH20*CL20), 0))*(CE20+CF20)/1000.0</f>
        <v>0</v>
      </c>
      <c r="N20">
        <f>2.0/((1/P20-1/O20)+SIGN(P20)*SQRT((1/P20-1/O20)*(1/P20-1/O20) + 4*BT20/((BT20+1)*(BT20+1))*(2*1/P20*1/O20-1/O20*1/O20)))</f>
        <v>0</v>
      </c>
      <c r="O20">
        <f>IF(LEFT(BU20,1)&lt;&gt;"0",IF(LEFT(BU20,1)="1",3.0,BV20),$D$5+$E$5*(CL20*CE20/($K$5*1000))+$F$5*(CL20*CE20/($K$5*1000))*MAX(MIN(BS20,$J$5),$I$5)*MAX(MIN(BS20,$J$5),$I$5)+$G$5*MAX(MIN(BS20,$J$5),$I$5)*(CL20*CE20/($K$5*1000))+$H$5*(CL20*CE20/($K$5*1000))*(CL20*CE20/($K$5*1000)))</f>
        <v>0</v>
      </c>
      <c r="P20">
        <f>H20*(1000-(1000*0.61365*exp(17.502*T20/(240.97+T20))/(CE20+CF20)+BZ20)/2)/(1000*0.61365*exp(17.502*T20/(240.97+T20))/(CE20+CF20)-BZ20)</f>
        <v>0</v>
      </c>
      <c r="Q20">
        <f>1/((BT20+1)/(N20/1.6)+1/(O20/1.37)) + BT20/((BT20+1)/(N20/1.6) + BT20/(O20/1.37))</f>
        <v>0</v>
      </c>
      <c r="R20">
        <f>(BP20*BR20)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BZ20*(CE20+CF20)/1000</f>
        <v>0</v>
      </c>
      <c r="X20">
        <f>0.61365*exp(17.502*CG20/(240.97+CG20))</f>
        <v>0</v>
      </c>
      <c r="Y20">
        <f>(U20-BZ20*(CE20+CF20)/1000)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0</v>
      </c>
      <c r="AE20">
        <v>0</v>
      </c>
      <c r="AF20">
        <f>IF(AD20*$H$13&gt;=AH20,1.0,(AH20/(AH20-AD20*$H$13)))</f>
        <v>0</v>
      </c>
      <c r="AG20">
        <f>(AF20-1)*100</f>
        <v>0</v>
      </c>
      <c r="AH20">
        <f>MAX(0,($B$13+$C$13*CL20)/(1+$D$13*CL20)*CE20/(CG20+273)*$E$13)</f>
        <v>0</v>
      </c>
      <c r="AI20" t="s">
        <v>294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294</v>
      </c>
      <c r="AP20">
        <v>0</v>
      </c>
      <c r="AQ20">
        <v>0</v>
      </c>
      <c r="AR20">
        <f>1-AP20/AQ20</f>
        <v>0</v>
      </c>
      <c r="AS20">
        <v>0.5</v>
      </c>
      <c r="AT20">
        <f>BP20</f>
        <v>0</v>
      </c>
      <c r="AU20">
        <f>I20</f>
        <v>0</v>
      </c>
      <c r="AV20">
        <f>AR20*AS20*AT20</f>
        <v>0</v>
      </c>
      <c r="AW20">
        <f>BB20/AQ20</f>
        <v>0</v>
      </c>
      <c r="AX20">
        <f>(AU20-AN20)/AT20</f>
        <v>0</v>
      </c>
      <c r="AY20">
        <f>(AK20-AQ20)/AQ20</f>
        <v>0</v>
      </c>
      <c r="AZ20" t="s">
        <v>294</v>
      </c>
      <c r="BA20">
        <v>0</v>
      </c>
      <c r="BB20">
        <f>AQ20-BA20</f>
        <v>0</v>
      </c>
      <c r="BC20">
        <f>(AQ20-AP20)/(AQ20-BA20)</f>
        <v>0</v>
      </c>
      <c r="BD20">
        <f>(AK20-AQ20)/(AK20-BA20)</f>
        <v>0</v>
      </c>
      <c r="BE20">
        <f>(AQ20-AP20)/(AQ20-AJ20)</f>
        <v>0</v>
      </c>
      <c r="BF20">
        <f>(AK20-AQ20)/(AK20-AJ20)</f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>$B$11*CM20+$C$11*CN20+$F$11*CO20*(1-CR20)</f>
        <v>0</v>
      </c>
      <c r="BP20">
        <f>BO20*BQ20</f>
        <v>0</v>
      </c>
      <c r="BQ20">
        <f>($B$11*$D$9+$C$11*$D$9+$F$11*((DB20+CT20)/MAX(DB20+CT20+DC20, 0.1)*$I$9+DC20/MAX(DB20+CT20+DC20, 0.1)*$J$9))/($B$11+$C$11+$F$11)</f>
        <v>0</v>
      </c>
      <c r="BR20">
        <f>($B$11*$K$9+$C$11*$K$9+$F$11*((DB20+CT20)/MAX(DB20+CT20+DC20, 0.1)*$P$9+DC20/MAX(DB20+CT20+DC20, 0.1)*$Q$9))/($B$11+$C$11+$F$11)</f>
        <v>0</v>
      </c>
      <c r="BS20">
        <v>6</v>
      </c>
      <c r="BT20">
        <v>0.5</v>
      </c>
      <c r="BU20" t="s">
        <v>295</v>
      </c>
      <c r="BV20">
        <v>2</v>
      </c>
      <c r="BW20">
        <v>1620238604.75</v>
      </c>
      <c r="BX20">
        <v>407.572666666667</v>
      </c>
      <c r="BY20">
        <v>419.991333333333</v>
      </c>
      <c r="BZ20">
        <v>15.9830666666667</v>
      </c>
      <c r="CA20">
        <v>13.52442</v>
      </c>
      <c r="CB20">
        <v>398.947666666667</v>
      </c>
      <c r="CC20">
        <v>15.8230666666667</v>
      </c>
      <c r="CD20">
        <v>700.009966666667</v>
      </c>
      <c r="CE20">
        <v>100.952766666667</v>
      </c>
      <c r="CF20">
        <v>0.0999530333333333</v>
      </c>
      <c r="CG20">
        <v>25.5778066666667</v>
      </c>
      <c r="CH20">
        <v>24.6933533333333</v>
      </c>
      <c r="CI20">
        <v>999.9</v>
      </c>
      <c r="CJ20">
        <v>0</v>
      </c>
      <c r="CK20">
        <v>0</v>
      </c>
      <c r="CL20">
        <v>9999.5</v>
      </c>
      <c r="CM20">
        <v>0</v>
      </c>
      <c r="CN20">
        <v>2.2616</v>
      </c>
      <c r="CO20">
        <v>599.973666666667</v>
      </c>
      <c r="CP20">
        <v>0.9329837</v>
      </c>
      <c r="CQ20">
        <v>0.0670162466666667</v>
      </c>
      <c r="CR20">
        <v>0</v>
      </c>
      <c r="CS20">
        <v>1030.17433333333</v>
      </c>
      <c r="CT20">
        <v>4.99951</v>
      </c>
      <c r="CU20">
        <v>6061.74933333333</v>
      </c>
      <c r="CV20">
        <v>4813.86266666667</v>
      </c>
      <c r="CW20">
        <v>37.3791333333333</v>
      </c>
      <c r="CX20">
        <v>41.187</v>
      </c>
      <c r="CY20">
        <v>39.75</v>
      </c>
      <c r="CZ20">
        <v>40.7458</v>
      </c>
      <c r="DA20">
        <v>40</v>
      </c>
      <c r="DB20">
        <v>555.102</v>
      </c>
      <c r="DC20">
        <v>39.869</v>
      </c>
      <c r="DD20">
        <v>0</v>
      </c>
      <c r="DE20">
        <v>1620238612.7</v>
      </c>
      <c r="DF20">
        <v>0</v>
      </c>
      <c r="DG20">
        <v>1030.2224</v>
      </c>
      <c r="DH20">
        <v>3.79923076904718</v>
      </c>
      <c r="DI20">
        <v>27.6676923110048</v>
      </c>
      <c r="DJ20">
        <v>6062.194</v>
      </c>
      <c r="DK20">
        <v>15</v>
      </c>
      <c r="DL20">
        <v>1620238635.5</v>
      </c>
      <c r="DM20" t="s">
        <v>306</v>
      </c>
      <c r="DN20">
        <v>1620238627</v>
      </c>
      <c r="DO20">
        <v>1620238635.5</v>
      </c>
      <c r="DP20">
        <v>5</v>
      </c>
      <c r="DQ20">
        <v>-0.026</v>
      </c>
      <c r="DR20">
        <v>-0.015</v>
      </c>
      <c r="DS20">
        <v>8.625</v>
      </c>
      <c r="DT20">
        <v>0.16</v>
      </c>
      <c r="DU20">
        <v>420</v>
      </c>
      <c r="DV20">
        <v>14</v>
      </c>
      <c r="DW20">
        <v>0.57</v>
      </c>
      <c r="DX20">
        <v>0.08</v>
      </c>
      <c r="DY20">
        <v>-12.4968525</v>
      </c>
      <c r="DZ20">
        <v>0.16731219512199</v>
      </c>
      <c r="EA20">
        <v>0.0923588517346876</v>
      </c>
      <c r="EB20">
        <v>1</v>
      </c>
      <c r="EC20">
        <v>1029.99970588235</v>
      </c>
      <c r="ED20">
        <v>3.92864404657649</v>
      </c>
      <c r="EE20">
        <v>0.423788829864996</v>
      </c>
      <c r="EF20">
        <v>1</v>
      </c>
      <c r="EG20">
        <v>2.510664</v>
      </c>
      <c r="EH20">
        <v>0.0201570731707274</v>
      </c>
      <c r="EI20">
        <v>0.0032358876680132</v>
      </c>
      <c r="EJ20">
        <v>1</v>
      </c>
      <c r="EK20">
        <v>3</v>
      </c>
      <c r="EL20">
        <v>3</v>
      </c>
      <c r="EM20" t="s">
        <v>297</v>
      </c>
      <c r="EN20">
        <v>100</v>
      </c>
      <c r="EO20">
        <v>100</v>
      </c>
      <c r="EP20">
        <v>8.625</v>
      </c>
      <c r="EQ20">
        <v>0.16</v>
      </c>
      <c r="ER20">
        <v>4.97651030522002</v>
      </c>
      <c r="ES20">
        <v>0.0108526537256606</v>
      </c>
      <c r="ET20">
        <v>-5.18283962051755e-06</v>
      </c>
      <c r="EU20">
        <v>1.2498934349691e-09</v>
      </c>
      <c r="EV20">
        <v>-0.000876595404775755</v>
      </c>
      <c r="EW20">
        <v>0.00964955815971448</v>
      </c>
      <c r="EX20">
        <v>0.000351754833574242</v>
      </c>
      <c r="EY20">
        <v>-6.74969522547015e-06</v>
      </c>
      <c r="EZ20">
        <v>11</v>
      </c>
      <c r="FA20">
        <v>2000</v>
      </c>
      <c r="FB20">
        <v>1</v>
      </c>
      <c r="FC20">
        <v>24</v>
      </c>
      <c r="FD20">
        <v>20.5</v>
      </c>
      <c r="FE20">
        <v>20.4</v>
      </c>
      <c r="FF20">
        <v>2</v>
      </c>
      <c r="FG20">
        <v>790.463</v>
      </c>
      <c r="FH20">
        <v>707.16</v>
      </c>
      <c r="FI20">
        <v>23.9998</v>
      </c>
      <c r="FJ20">
        <v>26.3954</v>
      </c>
      <c r="FK20">
        <v>29.9998</v>
      </c>
      <c r="FL20">
        <v>26.4283</v>
      </c>
      <c r="FM20">
        <v>26.4075</v>
      </c>
      <c r="FN20">
        <v>26.4788</v>
      </c>
      <c r="FO20">
        <v>14.9659</v>
      </c>
      <c r="FP20">
        <v>0.372483</v>
      </c>
      <c r="FQ20">
        <v>24</v>
      </c>
      <c r="FR20">
        <v>420</v>
      </c>
      <c r="FS20">
        <v>13.4943</v>
      </c>
      <c r="FT20">
        <v>100.209</v>
      </c>
      <c r="FU20">
        <v>100.556</v>
      </c>
    </row>
    <row r="21" spans="1:177">
      <c r="A21">
        <v>5</v>
      </c>
      <c r="B21">
        <v>1620239809.1</v>
      </c>
      <c r="C21">
        <v>4868.09999990463</v>
      </c>
      <c r="D21" t="s">
        <v>307</v>
      </c>
      <c r="E21" t="s">
        <v>308</v>
      </c>
      <c r="G21">
        <v>1620239801.1</v>
      </c>
      <c r="H21">
        <f>CD21*AF21*(BZ21-CA21)/(100*BS21*(1000-AF21*BZ21))</f>
        <v>0</v>
      </c>
      <c r="I21">
        <f>CD21*AF21*(BY21-BX21*(1000-AF21*CA21)/(1000-AF21*BZ21))/(100*BS21)</f>
        <v>0</v>
      </c>
      <c r="J21">
        <f>BX21 - IF(AF21&gt;1, I21*BS21*100.0/(AH21*CL21), 0)</f>
        <v>0</v>
      </c>
      <c r="K21">
        <f>((Q21-H21/2)*J21-I21)/(Q21+H21/2)</f>
        <v>0</v>
      </c>
      <c r="L21">
        <f>K21*(CE21+CF21)/1000.0</f>
        <v>0</v>
      </c>
      <c r="M21">
        <f>(BX21 - IF(AF21&gt;1, I21*BS21*100.0/(AH21*CL21), 0))*(CE21+CF21)/1000.0</f>
        <v>0</v>
      </c>
      <c r="N21">
        <f>2.0/((1/P21-1/O21)+SIGN(P21)*SQRT((1/P21-1/O21)*(1/P21-1/O21) + 4*BT21/((BT21+1)*(BT21+1))*(2*1/P21*1/O21-1/O21*1/O21)))</f>
        <v>0</v>
      </c>
      <c r="O21">
        <f>IF(LEFT(BU21,1)&lt;&gt;"0",IF(LEFT(BU21,1)="1",3.0,BV21),$D$5+$E$5*(CL21*CE21/($K$5*1000))+$F$5*(CL21*CE21/($K$5*1000))*MAX(MIN(BS21,$J$5),$I$5)*MAX(MIN(BS21,$J$5),$I$5)+$G$5*MAX(MIN(BS21,$J$5),$I$5)*(CL21*CE21/($K$5*1000))+$H$5*(CL21*CE21/($K$5*1000))*(CL21*CE21/($K$5*1000)))</f>
        <v>0</v>
      </c>
      <c r="P21">
        <f>H21*(1000-(1000*0.61365*exp(17.502*T21/(240.97+T21))/(CE21+CF21)+BZ21)/2)/(1000*0.61365*exp(17.502*T21/(240.97+T21))/(CE21+CF21)-BZ21)</f>
        <v>0</v>
      </c>
      <c r="Q21">
        <f>1/((BT21+1)/(N21/1.6)+1/(O21/1.37)) + BT21/((BT21+1)/(N21/1.6) + BT21/(O21/1.37))</f>
        <v>0</v>
      </c>
      <c r="R21">
        <f>(BP21*BR21)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BZ21*(CE21+CF21)/1000</f>
        <v>0</v>
      </c>
      <c r="X21">
        <f>0.61365*exp(17.502*CG21/(240.97+CG21))</f>
        <v>0</v>
      </c>
      <c r="Y21">
        <f>(U21-BZ21*(CE21+CF21)/1000)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0</v>
      </c>
      <c r="AE21">
        <v>0</v>
      </c>
      <c r="AF21">
        <f>IF(AD21*$H$13&gt;=AH21,1.0,(AH21/(AH21-AD21*$H$13)))</f>
        <v>0</v>
      </c>
      <c r="AG21">
        <f>(AF21-1)*100</f>
        <v>0</v>
      </c>
      <c r="AH21">
        <f>MAX(0,($B$13+$C$13*CL21)/(1+$D$13*CL21)*CE21/(CG21+273)*$E$13)</f>
        <v>0</v>
      </c>
      <c r="AI21" t="s">
        <v>294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294</v>
      </c>
      <c r="AP21">
        <v>0</v>
      </c>
      <c r="AQ21">
        <v>0</v>
      </c>
      <c r="AR21">
        <f>1-AP21/AQ21</f>
        <v>0</v>
      </c>
      <c r="AS21">
        <v>0.5</v>
      </c>
      <c r="AT21">
        <f>BP21</f>
        <v>0</v>
      </c>
      <c r="AU21">
        <f>I21</f>
        <v>0</v>
      </c>
      <c r="AV21">
        <f>AR21*AS21*AT21</f>
        <v>0</v>
      </c>
      <c r="AW21">
        <f>BB21/AQ21</f>
        <v>0</v>
      </c>
      <c r="AX21">
        <f>(AU21-AN21)/AT21</f>
        <v>0</v>
      </c>
      <c r="AY21">
        <f>(AK21-AQ21)/AQ21</f>
        <v>0</v>
      </c>
      <c r="AZ21" t="s">
        <v>294</v>
      </c>
      <c r="BA21">
        <v>0</v>
      </c>
      <c r="BB21">
        <f>AQ21-BA21</f>
        <v>0</v>
      </c>
      <c r="BC21">
        <f>(AQ21-AP21)/(AQ21-BA21)</f>
        <v>0</v>
      </c>
      <c r="BD21">
        <f>(AK21-AQ21)/(AK21-BA21)</f>
        <v>0</v>
      </c>
      <c r="BE21">
        <f>(AQ21-AP21)/(AQ21-AJ21)</f>
        <v>0</v>
      </c>
      <c r="BF21">
        <f>(AK21-AQ21)/(AK21-AJ21)</f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>$B$11*CM21+$C$11*CN21+$F$11*CO21*(1-CR21)</f>
        <v>0</v>
      </c>
      <c r="BP21">
        <f>BO21*BQ21</f>
        <v>0</v>
      </c>
      <c r="BQ21">
        <f>($B$11*$D$9+$C$11*$D$9+$F$11*((DB21+CT21)/MAX(DB21+CT21+DC21, 0.1)*$I$9+DC21/MAX(DB21+CT21+DC21, 0.1)*$J$9))/($B$11+$C$11+$F$11)</f>
        <v>0</v>
      </c>
      <c r="BR21">
        <f>($B$11*$K$9+$C$11*$K$9+$F$11*((DB21+CT21)/MAX(DB21+CT21+DC21, 0.1)*$P$9+DC21/MAX(DB21+CT21+DC21, 0.1)*$Q$9))/($B$11+$C$11+$F$11)</f>
        <v>0</v>
      </c>
      <c r="BS21">
        <v>6</v>
      </c>
      <c r="BT21">
        <v>0.5</v>
      </c>
      <c r="BU21" t="s">
        <v>295</v>
      </c>
      <c r="BV21">
        <v>2</v>
      </c>
      <c r="BW21">
        <v>1620239801.1</v>
      </c>
      <c r="BX21">
        <v>405.619290322581</v>
      </c>
      <c r="BY21">
        <v>419.99864516129</v>
      </c>
      <c r="BZ21">
        <v>22.9035935483871</v>
      </c>
      <c r="CA21">
        <v>19.5498258064516</v>
      </c>
      <c r="CB21">
        <v>396.999290322581</v>
      </c>
      <c r="CC21">
        <v>22.6605935483871</v>
      </c>
      <c r="CD21">
        <v>699.993806451613</v>
      </c>
      <c r="CE21">
        <v>100.918387096774</v>
      </c>
      <c r="CF21">
        <v>0.100055296774194</v>
      </c>
      <c r="CG21">
        <v>29.2232967741935</v>
      </c>
      <c r="CH21">
        <v>28.0983451612903</v>
      </c>
      <c r="CI21">
        <v>999.9</v>
      </c>
      <c r="CJ21">
        <v>0</v>
      </c>
      <c r="CK21">
        <v>0</v>
      </c>
      <c r="CL21">
        <v>9994.35483870968</v>
      </c>
      <c r="CM21">
        <v>0</v>
      </c>
      <c r="CN21">
        <v>2.14852</v>
      </c>
      <c r="CO21">
        <v>599.992258064516</v>
      </c>
      <c r="CP21">
        <v>0.932997129032258</v>
      </c>
      <c r="CQ21">
        <v>0.0670028774193548</v>
      </c>
      <c r="CR21">
        <v>0</v>
      </c>
      <c r="CS21">
        <v>1099.89741935484</v>
      </c>
      <c r="CT21">
        <v>4.99951</v>
      </c>
      <c r="CU21">
        <v>6496.58387096774</v>
      </c>
      <c r="CV21">
        <v>4814.03096774194</v>
      </c>
      <c r="CW21">
        <v>38.25</v>
      </c>
      <c r="CX21">
        <v>41.8506129032258</v>
      </c>
      <c r="CY21">
        <v>40.5</v>
      </c>
      <c r="CZ21">
        <v>41.433</v>
      </c>
      <c r="DA21">
        <v>41.062</v>
      </c>
      <c r="DB21">
        <v>555.126451612903</v>
      </c>
      <c r="DC21">
        <v>39.87</v>
      </c>
      <c r="DD21">
        <v>0</v>
      </c>
      <c r="DE21">
        <v>1620239809.1</v>
      </c>
      <c r="DF21">
        <v>0</v>
      </c>
      <c r="DG21">
        <v>1099.9444</v>
      </c>
      <c r="DH21">
        <v>2.90846153879375</v>
      </c>
      <c r="DI21">
        <v>18.8292307481035</v>
      </c>
      <c r="DJ21">
        <v>6497.0488</v>
      </c>
      <c r="DK21">
        <v>15</v>
      </c>
      <c r="DL21">
        <v>1620239832.1</v>
      </c>
      <c r="DM21" t="s">
        <v>309</v>
      </c>
      <c r="DN21">
        <v>1620239825.1</v>
      </c>
      <c r="DO21">
        <v>1620239832.1</v>
      </c>
      <c r="DP21">
        <v>6</v>
      </c>
      <c r="DQ21">
        <v>-0.006</v>
      </c>
      <c r="DR21">
        <v>-0.01</v>
      </c>
      <c r="DS21">
        <v>8.62</v>
      </c>
      <c r="DT21">
        <v>0.243</v>
      </c>
      <c r="DU21">
        <v>420</v>
      </c>
      <c r="DV21">
        <v>20</v>
      </c>
      <c r="DW21">
        <v>1.76</v>
      </c>
      <c r="DX21">
        <v>0.06</v>
      </c>
      <c r="DY21">
        <v>-14.4800225</v>
      </c>
      <c r="DZ21">
        <v>-0.0500836772983236</v>
      </c>
      <c r="EA21">
        <v>0.158263238762986</v>
      </c>
      <c r="EB21">
        <v>1</v>
      </c>
      <c r="EC21">
        <v>1099.77848484848</v>
      </c>
      <c r="ED21">
        <v>2.42061505653661</v>
      </c>
      <c r="EE21">
        <v>0.300999559167293</v>
      </c>
      <c r="EF21">
        <v>1</v>
      </c>
      <c r="EG21">
        <v>3.41039425</v>
      </c>
      <c r="EH21">
        <v>0.0737812007504677</v>
      </c>
      <c r="EI21">
        <v>0.0128924324484365</v>
      </c>
      <c r="EJ21">
        <v>1</v>
      </c>
      <c r="EK21">
        <v>3</v>
      </c>
      <c r="EL21">
        <v>3</v>
      </c>
      <c r="EM21" t="s">
        <v>297</v>
      </c>
      <c r="EN21">
        <v>100</v>
      </c>
      <c r="EO21">
        <v>100</v>
      </c>
      <c r="EP21">
        <v>8.62</v>
      </c>
      <c r="EQ21">
        <v>0.243</v>
      </c>
      <c r="ER21">
        <v>4.95054070447522</v>
      </c>
      <c r="ES21">
        <v>0.0108526537256606</v>
      </c>
      <c r="ET21">
        <v>-5.18283962051755e-06</v>
      </c>
      <c r="EU21">
        <v>1.2498934349691e-09</v>
      </c>
      <c r="EV21">
        <v>-0.0158871824469291</v>
      </c>
      <c r="EW21">
        <v>0.00964955815971448</v>
      </c>
      <c r="EX21">
        <v>0.000351754833574242</v>
      </c>
      <c r="EY21">
        <v>-6.74969522547015e-06</v>
      </c>
      <c r="EZ21">
        <v>11</v>
      </c>
      <c r="FA21">
        <v>2000</v>
      </c>
      <c r="FB21">
        <v>1</v>
      </c>
      <c r="FC21">
        <v>24</v>
      </c>
      <c r="FD21">
        <v>19.7</v>
      </c>
      <c r="FE21">
        <v>19.6</v>
      </c>
      <c r="FF21">
        <v>2</v>
      </c>
      <c r="FG21">
        <v>792.098</v>
      </c>
      <c r="FH21">
        <v>716.161</v>
      </c>
      <c r="FI21">
        <v>28.9995</v>
      </c>
      <c r="FJ21">
        <v>26.5428</v>
      </c>
      <c r="FK21">
        <v>30.0001</v>
      </c>
      <c r="FL21">
        <v>26.5172</v>
      </c>
      <c r="FM21">
        <v>26.4915</v>
      </c>
      <c r="FN21">
        <v>26.6008</v>
      </c>
      <c r="FO21">
        <v>21.7444</v>
      </c>
      <c r="FP21">
        <v>51.4783</v>
      </c>
      <c r="FQ21">
        <v>29</v>
      </c>
      <c r="FR21">
        <v>420</v>
      </c>
      <c r="FS21">
        <v>19.4735</v>
      </c>
      <c r="FT21">
        <v>100.203</v>
      </c>
      <c r="FU21">
        <v>100.543</v>
      </c>
    </row>
    <row r="22" spans="1:177">
      <c r="A22">
        <v>6</v>
      </c>
      <c r="B22">
        <v>1620241091</v>
      </c>
      <c r="C22">
        <v>6150</v>
      </c>
      <c r="D22" t="s">
        <v>310</v>
      </c>
      <c r="E22" t="s">
        <v>311</v>
      </c>
      <c r="G22">
        <v>1620241083.25</v>
      </c>
      <c r="H22">
        <f>CD22*AF22*(BZ22-CA22)/(100*BS22*(1000-AF22*BZ22))</f>
        <v>0</v>
      </c>
      <c r="I22">
        <f>CD22*AF22*(BY22-BX22*(1000-AF22*CA22)/(1000-AF22*BZ22))/(100*BS22)</f>
        <v>0</v>
      </c>
      <c r="J22">
        <f>BX22 - IF(AF22&gt;1, I22*BS22*100.0/(AH22*CL22), 0)</f>
        <v>0</v>
      </c>
      <c r="K22">
        <f>((Q22-H22/2)*J22-I22)/(Q22+H22/2)</f>
        <v>0</v>
      </c>
      <c r="L22">
        <f>K22*(CE22+CF22)/1000.0</f>
        <v>0</v>
      </c>
      <c r="M22">
        <f>(BX22 - IF(AF22&gt;1, I22*BS22*100.0/(AH22*CL22), 0))*(CE22+CF22)/1000.0</f>
        <v>0</v>
      </c>
      <c r="N22">
        <f>2.0/((1/P22-1/O22)+SIGN(P22)*SQRT((1/P22-1/O22)*(1/P22-1/O22) + 4*BT22/((BT22+1)*(BT22+1))*(2*1/P22*1/O22-1/O22*1/O22)))</f>
        <v>0</v>
      </c>
      <c r="O22">
        <f>IF(LEFT(BU22,1)&lt;&gt;"0",IF(LEFT(BU22,1)="1",3.0,BV22),$D$5+$E$5*(CL22*CE22/($K$5*1000))+$F$5*(CL22*CE22/($K$5*1000))*MAX(MIN(BS22,$J$5),$I$5)*MAX(MIN(BS22,$J$5),$I$5)+$G$5*MAX(MIN(BS22,$J$5),$I$5)*(CL22*CE22/($K$5*1000))+$H$5*(CL22*CE22/($K$5*1000))*(CL22*CE22/($K$5*1000)))</f>
        <v>0</v>
      </c>
      <c r="P22">
        <f>H22*(1000-(1000*0.61365*exp(17.502*T22/(240.97+T22))/(CE22+CF22)+BZ22)/2)/(1000*0.61365*exp(17.502*T22/(240.97+T22))/(CE22+CF22)-BZ22)</f>
        <v>0</v>
      </c>
      <c r="Q22">
        <f>1/((BT22+1)/(N22/1.6)+1/(O22/1.37)) + BT22/((BT22+1)/(N22/1.6) + BT22/(O22/1.37))</f>
        <v>0</v>
      </c>
      <c r="R22">
        <f>(BP22*BR22)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BZ22*(CE22+CF22)/1000</f>
        <v>0</v>
      </c>
      <c r="X22">
        <f>0.61365*exp(17.502*CG22/(240.97+CG22))</f>
        <v>0</v>
      </c>
      <c r="Y22">
        <f>(U22-BZ22*(CE22+CF22)/1000)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0</v>
      </c>
      <c r="AE22">
        <v>0</v>
      </c>
      <c r="AF22">
        <f>IF(AD22*$H$13&gt;=AH22,1.0,(AH22/(AH22-AD22*$H$13)))</f>
        <v>0</v>
      </c>
      <c r="AG22">
        <f>(AF22-1)*100</f>
        <v>0</v>
      </c>
      <c r="AH22">
        <f>MAX(0,($B$13+$C$13*CL22)/(1+$D$13*CL22)*CE22/(CG22+273)*$E$13)</f>
        <v>0</v>
      </c>
      <c r="AI22" t="s">
        <v>294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294</v>
      </c>
      <c r="AP22">
        <v>0</v>
      </c>
      <c r="AQ22">
        <v>0</v>
      </c>
      <c r="AR22">
        <f>1-AP22/AQ22</f>
        <v>0</v>
      </c>
      <c r="AS22">
        <v>0.5</v>
      </c>
      <c r="AT22">
        <f>BP22</f>
        <v>0</v>
      </c>
      <c r="AU22">
        <f>I22</f>
        <v>0</v>
      </c>
      <c r="AV22">
        <f>AR22*AS22*AT22</f>
        <v>0</v>
      </c>
      <c r="AW22">
        <f>BB22/AQ22</f>
        <v>0</v>
      </c>
      <c r="AX22">
        <f>(AU22-AN22)/AT22</f>
        <v>0</v>
      </c>
      <c r="AY22">
        <f>(AK22-AQ22)/AQ22</f>
        <v>0</v>
      </c>
      <c r="AZ22" t="s">
        <v>294</v>
      </c>
      <c r="BA22">
        <v>0</v>
      </c>
      <c r="BB22">
        <f>AQ22-BA22</f>
        <v>0</v>
      </c>
      <c r="BC22">
        <f>(AQ22-AP22)/(AQ22-BA22)</f>
        <v>0</v>
      </c>
      <c r="BD22">
        <f>(AK22-AQ22)/(AK22-BA22)</f>
        <v>0</v>
      </c>
      <c r="BE22">
        <f>(AQ22-AP22)/(AQ22-AJ22)</f>
        <v>0</v>
      </c>
      <c r="BF22">
        <f>(AK22-AQ22)/(AK22-AJ22)</f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>$B$11*CM22+$C$11*CN22+$F$11*CO22*(1-CR22)</f>
        <v>0</v>
      </c>
      <c r="BP22">
        <f>BO22*BQ22</f>
        <v>0</v>
      </c>
      <c r="BQ22">
        <f>($B$11*$D$9+$C$11*$D$9+$F$11*((DB22+CT22)/MAX(DB22+CT22+DC22, 0.1)*$I$9+DC22/MAX(DB22+CT22+DC22, 0.1)*$J$9))/($B$11+$C$11+$F$11)</f>
        <v>0</v>
      </c>
      <c r="BR22">
        <f>($B$11*$K$9+$C$11*$K$9+$F$11*((DB22+CT22)/MAX(DB22+CT22+DC22, 0.1)*$P$9+DC22/MAX(DB22+CT22+DC22, 0.1)*$Q$9))/($B$11+$C$11+$F$11)</f>
        <v>0</v>
      </c>
      <c r="BS22">
        <v>6</v>
      </c>
      <c r="BT22">
        <v>0.5</v>
      </c>
      <c r="BU22" t="s">
        <v>295</v>
      </c>
      <c r="BV22">
        <v>2</v>
      </c>
      <c r="BW22">
        <v>1620241083.25</v>
      </c>
      <c r="BX22">
        <v>404.0739</v>
      </c>
      <c r="BY22">
        <v>419.983833333333</v>
      </c>
      <c r="BZ22">
        <v>30.6430166666667</v>
      </c>
      <c r="CA22">
        <v>26.0807233333333</v>
      </c>
      <c r="CB22">
        <v>395.5059</v>
      </c>
      <c r="CC22">
        <v>30.3260166666667</v>
      </c>
      <c r="CD22">
        <v>700.010466666667</v>
      </c>
      <c r="CE22">
        <v>100.8845</v>
      </c>
      <c r="CF22">
        <v>0.100096653333333</v>
      </c>
      <c r="CG22">
        <v>32.7161333333333</v>
      </c>
      <c r="CH22">
        <v>31.3089766666667</v>
      </c>
      <c r="CI22">
        <v>999.9</v>
      </c>
      <c r="CJ22">
        <v>0</v>
      </c>
      <c r="CK22">
        <v>0</v>
      </c>
      <c r="CL22">
        <v>9990.5</v>
      </c>
      <c r="CM22">
        <v>0</v>
      </c>
      <c r="CN22">
        <v>2.2616</v>
      </c>
      <c r="CO22">
        <v>600.012066666667</v>
      </c>
      <c r="CP22">
        <v>0.93301</v>
      </c>
      <c r="CQ22">
        <v>0.06699008</v>
      </c>
      <c r="CR22">
        <v>0</v>
      </c>
      <c r="CS22">
        <v>1113.88033333333</v>
      </c>
      <c r="CT22">
        <v>4.99951</v>
      </c>
      <c r="CU22">
        <v>6600.10766666667</v>
      </c>
      <c r="CV22">
        <v>4814.21066666667</v>
      </c>
      <c r="CW22">
        <v>38.7582666666667</v>
      </c>
      <c r="CX22">
        <v>42.1166</v>
      </c>
      <c r="CY22">
        <v>40.9517</v>
      </c>
      <c r="CZ22">
        <v>41.8078666666666</v>
      </c>
      <c r="DA22">
        <v>41.812</v>
      </c>
      <c r="DB22">
        <v>555.152666666667</v>
      </c>
      <c r="DC22">
        <v>39.862</v>
      </c>
      <c r="DD22">
        <v>0</v>
      </c>
      <c r="DE22">
        <v>1620241091.3</v>
      </c>
      <c r="DF22">
        <v>0</v>
      </c>
      <c r="DG22">
        <v>1113.88230769231</v>
      </c>
      <c r="DH22">
        <v>2.08205128211723</v>
      </c>
      <c r="DI22">
        <v>13.3808544566204</v>
      </c>
      <c r="DJ22">
        <v>6600.05192307692</v>
      </c>
      <c r="DK22">
        <v>15</v>
      </c>
      <c r="DL22">
        <v>1620241119</v>
      </c>
      <c r="DM22" t="s">
        <v>312</v>
      </c>
      <c r="DN22">
        <v>1620241117</v>
      </c>
      <c r="DO22">
        <v>1620241119</v>
      </c>
      <c r="DP22">
        <v>7</v>
      </c>
      <c r="DQ22">
        <v>-0.051</v>
      </c>
      <c r="DR22">
        <v>-0.022</v>
      </c>
      <c r="DS22">
        <v>8.568</v>
      </c>
      <c r="DT22">
        <v>0.317</v>
      </c>
      <c r="DU22">
        <v>420</v>
      </c>
      <c r="DV22">
        <v>26</v>
      </c>
      <c r="DW22">
        <v>0.46</v>
      </c>
      <c r="DX22">
        <v>0.05</v>
      </c>
      <c r="DY22">
        <v>-15.9764775</v>
      </c>
      <c r="DZ22">
        <v>-0.093952345215727</v>
      </c>
      <c r="EA22">
        <v>0.0673214768387474</v>
      </c>
      <c r="EB22">
        <v>1</v>
      </c>
      <c r="EC22">
        <v>1113.73088235294</v>
      </c>
      <c r="ED22">
        <v>3.03759108551545</v>
      </c>
      <c r="EE22">
        <v>0.361543811087462</v>
      </c>
      <c r="EF22">
        <v>1</v>
      </c>
      <c r="EG22">
        <v>4.652053</v>
      </c>
      <c r="EH22">
        <v>-0.0253170731707387</v>
      </c>
      <c r="EI22">
        <v>0.0122475042763822</v>
      </c>
      <c r="EJ22">
        <v>1</v>
      </c>
      <c r="EK22">
        <v>3</v>
      </c>
      <c r="EL22">
        <v>3</v>
      </c>
      <c r="EM22" t="s">
        <v>297</v>
      </c>
      <c r="EN22">
        <v>100</v>
      </c>
      <c r="EO22">
        <v>100</v>
      </c>
      <c r="EP22">
        <v>8.568</v>
      </c>
      <c r="EQ22">
        <v>0.317</v>
      </c>
      <c r="ER22">
        <v>4.94496714788204</v>
      </c>
      <c r="ES22">
        <v>0.0108526537256606</v>
      </c>
      <c r="ET22">
        <v>-5.18283962051755e-06</v>
      </c>
      <c r="EU22">
        <v>1.2498934349691e-09</v>
      </c>
      <c r="EV22">
        <v>0.319215847009787</v>
      </c>
      <c r="EW22">
        <v>0</v>
      </c>
      <c r="EX22">
        <v>0</v>
      </c>
      <c r="EY22">
        <v>0</v>
      </c>
      <c r="EZ22">
        <v>11</v>
      </c>
      <c r="FA22">
        <v>2000</v>
      </c>
      <c r="FB22">
        <v>1</v>
      </c>
      <c r="FC22">
        <v>24</v>
      </c>
      <c r="FD22">
        <v>21.1</v>
      </c>
      <c r="FE22">
        <v>21</v>
      </c>
      <c r="FF22">
        <v>2</v>
      </c>
      <c r="FG22">
        <v>795.144</v>
      </c>
      <c r="FH22">
        <v>730.746</v>
      </c>
      <c r="FI22">
        <v>33.9995</v>
      </c>
      <c r="FJ22">
        <v>26.7591</v>
      </c>
      <c r="FK22">
        <v>30.0001</v>
      </c>
      <c r="FL22">
        <v>26.6668</v>
      </c>
      <c r="FM22">
        <v>26.6359</v>
      </c>
      <c r="FN22">
        <v>26.7869</v>
      </c>
      <c r="FO22">
        <v>14.2079</v>
      </c>
      <c r="FP22">
        <v>100</v>
      </c>
      <c r="FQ22">
        <v>34</v>
      </c>
      <c r="FR22">
        <v>420</v>
      </c>
      <c r="FS22">
        <v>26.0979</v>
      </c>
      <c r="FT22">
        <v>100.158</v>
      </c>
      <c r="FU22">
        <v>100.513</v>
      </c>
    </row>
    <row r="23" spans="1:177">
      <c r="A23">
        <v>7</v>
      </c>
      <c r="B23">
        <v>1620242351</v>
      </c>
      <c r="C23">
        <v>7410</v>
      </c>
      <c r="D23" t="s">
        <v>313</v>
      </c>
      <c r="E23" t="s">
        <v>314</v>
      </c>
      <c r="G23">
        <v>1620242343</v>
      </c>
      <c r="H23">
        <f>CD23*AF23*(BZ23-CA23)/(100*BS23*(1000-AF23*BZ23))</f>
        <v>0</v>
      </c>
      <c r="I23">
        <f>CD23*AF23*(BY23-BX23*(1000-AF23*CA23)/(1000-AF23*BZ23))/(100*BS23)</f>
        <v>0</v>
      </c>
      <c r="J23">
        <f>BX23 - IF(AF23&gt;1, I23*BS23*100.0/(AH23*CL23), 0)</f>
        <v>0</v>
      </c>
      <c r="K23">
        <f>((Q23-H23/2)*J23-I23)/(Q23+H23/2)</f>
        <v>0</v>
      </c>
      <c r="L23">
        <f>K23*(CE23+CF23)/1000.0</f>
        <v>0</v>
      </c>
      <c r="M23">
        <f>(BX23 - IF(AF23&gt;1, I23*BS23*100.0/(AH23*CL23), 0))*(CE23+CF23)/1000.0</f>
        <v>0</v>
      </c>
      <c r="N23">
        <f>2.0/((1/P23-1/O23)+SIGN(P23)*SQRT((1/P23-1/O23)*(1/P23-1/O23) + 4*BT23/((BT23+1)*(BT23+1))*(2*1/P23*1/O23-1/O23*1/O23)))</f>
        <v>0</v>
      </c>
      <c r="O23">
        <f>IF(LEFT(BU23,1)&lt;&gt;"0",IF(LEFT(BU23,1)="1",3.0,BV23),$D$5+$E$5*(CL23*CE23/($K$5*1000))+$F$5*(CL23*CE23/($K$5*1000))*MAX(MIN(BS23,$J$5),$I$5)*MAX(MIN(BS23,$J$5),$I$5)+$G$5*MAX(MIN(BS23,$J$5),$I$5)*(CL23*CE23/($K$5*1000))+$H$5*(CL23*CE23/($K$5*1000))*(CL23*CE23/($K$5*1000)))</f>
        <v>0</v>
      </c>
      <c r="P23">
        <f>H23*(1000-(1000*0.61365*exp(17.502*T23/(240.97+T23))/(CE23+CF23)+BZ23)/2)/(1000*0.61365*exp(17.502*T23/(240.97+T23))/(CE23+CF23)-BZ23)</f>
        <v>0</v>
      </c>
      <c r="Q23">
        <f>1/((BT23+1)/(N23/1.6)+1/(O23/1.37)) + BT23/((BT23+1)/(N23/1.6) + BT23/(O23/1.37))</f>
        <v>0</v>
      </c>
      <c r="R23">
        <f>(BP23*BR23)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BZ23*(CE23+CF23)/1000</f>
        <v>0</v>
      </c>
      <c r="X23">
        <f>0.61365*exp(17.502*CG23/(240.97+CG23))</f>
        <v>0</v>
      </c>
      <c r="Y23">
        <f>(U23-BZ23*(CE23+CF23)/1000)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0</v>
      </c>
      <c r="AE23">
        <v>0</v>
      </c>
      <c r="AF23">
        <f>IF(AD23*$H$13&gt;=AH23,1.0,(AH23/(AH23-AD23*$H$13)))</f>
        <v>0</v>
      </c>
      <c r="AG23">
        <f>(AF23-1)*100</f>
        <v>0</v>
      </c>
      <c r="AH23">
        <f>MAX(0,($B$13+$C$13*CL23)/(1+$D$13*CL23)*CE23/(CG23+273)*$E$13)</f>
        <v>0</v>
      </c>
      <c r="AI23" t="s">
        <v>294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294</v>
      </c>
      <c r="AP23">
        <v>0</v>
      </c>
      <c r="AQ23">
        <v>0</v>
      </c>
      <c r="AR23">
        <f>1-AP23/AQ23</f>
        <v>0</v>
      </c>
      <c r="AS23">
        <v>0.5</v>
      </c>
      <c r="AT23">
        <f>BP23</f>
        <v>0</v>
      </c>
      <c r="AU23">
        <f>I23</f>
        <v>0</v>
      </c>
      <c r="AV23">
        <f>AR23*AS23*AT23</f>
        <v>0</v>
      </c>
      <c r="AW23">
        <f>BB23/AQ23</f>
        <v>0</v>
      </c>
      <c r="AX23">
        <f>(AU23-AN23)/AT23</f>
        <v>0</v>
      </c>
      <c r="AY23">
        <f>(AK23-AQ23)/AQ23</f>
        <v>0</v>
      </c>
      <c r="AZ23" t="s">
        <v>294</v>
      </c>
      <c r="BA23">
        <v>0</v>
      </c>
      <c r="BB23">
        <f>AQ23-BA23</f>
        <v>0</v>
      </c>
      <c r="BC23">
        <f>(AQ23-AP23)/(AQ23-BA23)</f>
        <v>0</v>
      </c>
      <c r="BD23">
        <f>(AK23-AQ23)/(AK23-BA23)</f>
        <v>0</v>
      </c>
      <c r="BE23">
        <f>(AQ23-AP23)/(AQ23-AJ23)</f>
        <v>0</v>
      </c>
      <c r="BF23">
        <f>(AK23-AQ23)/(AK23-AJ23)</f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>$B$11*CM23+$C$11*CN23+$F$11*CO23*(1-CR23)</f>
        <v>0</v>
      </c>
      <c r="BP23">
        <f>BO23*BQ23</f>
        <v>0</v>
      </c>
      <c r="BQ23">
        <f>($B$11*$D$9+$C$11*$D$9+$F$11*((DB23+CT23)/MAX(DB23+CT23+DC23, 0.1)*$I$9+DC23/MAX(DB23+CT23+DC23, 0.1)*$J$9))/($B$11+$C$11+$F$11)</f>
        <v>0</v>
      </c>
      <c r="BR23">
        <f>($B$11*$K$9+$C$11*$K$9+$F$11*((DB23+CT23)/MAX(DB23+CT23+DC23, 0.1)*$P$9+DC23/MAX(DB23+CT23+DC23, 0.1)*$Q$9))/($B$11+$C$11+$F$11)</f>
        <v>0</v>
      </c>
      <c r="BS23">
        <v>6</v>
      </c>
      <c r="BT23">
        <v>0.5</v>
      </c>
      <c r="BU23" t="s">
        <v>295</v>
      </c>
      <c r="BV23">
        <v>2</v>
      </c>
      <c r="BW23">
        <v>1620242343</v>
      </c>
      <c r="BX23">
        <v>403.187967741936</v>
      </c>
      <c r="BY23">
        <v>420.003193548387</v>
      </c>
      <c r="BZ23">
        <v>33.1794258064516</v>
      </c>
      <c r="CA23">
        <v>25.8064483870968</v>
      </c>
      <c r="CB23">
        <v>394.603967741936</v>
      </c>
      <c r="CC23">
        <v>32.8744258064516</v>
      </c>
      <c r="CD23">
        <v>699.991387096774</v>
      </c>
      <c r="CE23">
        <v>100.843129032258</v>
      </c>
      <c r="CF23">
        <v>0.0999443516129032</v>
      </c>
      <c r="CG23">
        <v>36.1400064516129</v>
      </c>
      <c r="CH23">
        <v>34.3385967741935</v>
      </c>
      <c r="CI23">
        <v>999.9</v>
      </c>
      <c r="CJ23">
        <v>0</v>
      </c>
      <c r="CK23">
        <v>0</v>
      </c>
      <c r="CL23">
        <v>10002.4193548387</v>
      </c>
      <c r="CM23">
        <v>0</v>
      </c>
      <c r="CN23">
        <v>2.32178806451613</v>
      </c>
      <c r="CO23">
        <v>600.00235483871</v>
      </c>
      <c r="CP23">
        <v>0.932997129032258</v>
      </c>
      <c r="CQ23">
        <v>0.0670028774193548</v>
      </c>
      <c r="CR23">
        <v>0</v>
      </c>
      <c r="CS23">
        <v>1088.65516129032</v>
      </c>
      <c r="CT23">
        <v>4.99951</v>
      </c>
      <c r="CU23">
        <v>6462.03935483871</v>
      </c>
      <c r="CV23">
        <v>4814.11290322581</v>
      </c>
      <c r="CW23">
        <v>39.437</v>
      </c>
      <c r="CX23">
        <v>42.6128064516129</v>
      </c>
      <c r="CY23">
        <v>41.562</v>
      </c>
      <c r="CZ23">
        <v>42.308</v>
      </c>
      <c r="DA23">
        <v>42.695129032258</v>
      </c>
      <c r="DB23">
        <v>555.135483870968</v>
      </c>
      <c r="DC23">
        <v>39.8706451612903</v>
      </c>
      <c r="DD23">
        <v>0</v>
      </c>
      <c r="DE23">
        <v>1620242351.3</v>
      </c>
      <c r="DF23">
        <v>0</v>
      </c>
      <c r="DG23">
        <v>1088.66307692308</v>
      </c>
      <c r="DH23">
        <v>0.882051285815804</v>
      </c>
      <c r="DI23">
        <v>4.00102565896023</v>
      </c>
      <c r="DJ23">
        <v>6462.30653846154</v>
      </c>
      <c r="DK23">
        <v>15</v>
      </c>
      <c r="DL23">
        <v>1620242386</v>
      </c>
      <c r="DM23" t="s">
        <v>315</v>
      </c>
      <c r="DN23">
        <v>1620242378.5</v>
      </c>
      <c r="DO23">
        <v>1620242386</v>
      </c>
      <c r="DP23">
        <v>8</v>
      </c>
      <c r="DQ23">
        <v>0.016</v>
      </c>
      <c r="DR23">
        <v>-0.012</v>
      </c>
      <c r="DS23">
        <v>8.584</v>
      </c>
      <c r="DT23">
        <v>0.305</v>
      </c>
      <c r="DU23">
        <v>420</v>
      </c>
      <c r="DV23">
        <v>26</v>
      </c>
      <c r="DW23">
        <v>0.46</v>
      </c>
      <c r="DX23">
        <v>0.05</v>
      </c>
      <c r="DY23">
        <v>-16.9510625</v>
      </c>
      <c r="DZ23">
        <v>-0.154472420262606</v>
      </c>
      <c r="EA23">
        <v>0.0675737733425478</v>
      </c>
      <c r="EB23">
        <v>1</v>
      </c>
      <c r="EC23">
        <v>1088.62441176471</v>
      </c>
      <c r="ED23">
        <v>0.781014147989111</v>
      </c>
      <c r="EE23">
        <v>0.205214252120457</v>
      </c>
      <c r="EF23">
        <v>1</v>
      </c>
      <c r="EG23">
        <v>7.38628425</v>
      </c>
      <c r="EH23">
        <v>-0.0111427767354853</v>
      </c>
      <c r="EI23">
        <v>0.00398159069185926</v>
      </c>
      <c r="EJ23">
        <v>1</v>
      </c>
      <c r="EK23">
        <v>3</v>
      </c>
      <c r="EL23">
        <v>3</v>
      </c>
      <c r="EM23" t="s">
        <v>297</v>
      </c>
      <c r="EN23">
        <v>100</v>
      </c>
      <c r="EO23">
        <v>100</v>
      </c>
      <c r="EP23">
        <v>8.584</v>
      </c>
      <c r="EQ23">
        <v>0.305</v>
      </c>
      <c r="ER23">
        <v>4.89345542924649</v>
      </c>
      <c r="ES23">
        <v>0.0108526537256606</v>
      </c>
      <c r="ET23">
        <v>-5.18283962051755e-06</v>
      </c>
      <c r="EU23">
        <v>1.2498934349691e-09</v>
      </c>
      <c r="EV23">
        <v>0.317294999999998</v>
      </c>
      <c r="EW23">
        <v>0</v>
      </c>
      <c r="EX23">
        <v>0</v>
      </c>
      <c r="EY23">
        <v>0</v>
      </c>
      <c r="EZ23">
        <v>11</v>
      </c>
      <c r="FA23">
        <v>2000</v>
      </c>
      <c r="FB23">
        <v>1</v>
      </c>
      <c r="FC23">
        <v>24</v>
      </c>
      <c r="FD23">
        <v>20.6</v>
      </c>
      <c r="FE23">
        <v>20.5</v>
      </c>
      <c r="FF23">
        <v>2</v>
      </c>
      <c r="FG23">
        <v>797.804</v>
      </c>
      <c r="FH23">
        <v>729.986</v>
      </c>
      <c r="FI23">
        <v>38.9999</v>
      </c>
      <c r="FJ23">
        <v>27.0664</v>
      </c>
      <c r="FK23">
        <v>30</v>
      </c>
      <c r="FL23">
        <v>26.8761</v>
      </c>
      <c r="FM23">
        <v>26.8418</v>
      </c>
      <c r="FN23">
        <v>26.8238</v>
      </c>
      <c r="FO23">
        <v>0</v>
      </c>
      <c r="FP23">
        <v>100</v>
      </c>
      <c r="FQ23">
        <v>39</v>
      </c>
      <c r="FR23">
        <v>420</v>
      </c>
      <c r="FS23">
        <v>26.7185</v>
      </c>
      <c r="FT23">
        <v>100.115</v>
      </c>
      <c r="FU23">
        <v>100.487</v>
      </c>
    </row>
    <row r="24" spans="1:177">
      <c r="A24">
        <v>8</v>
      </c>
      <c r="B24">
        <v>1620243631.6</v>
      </c>
      <c r="C24">
        <v>8690.59999990463</v>
      </c>
      <c r="D24" t="s">
        <v>316</v>
      </c>
      <c r="E24" t="s">
        <v>317</v>
      </c>
      <c r="G24">
        <v>1620243623.85</v>
      </c>
      <c r="H24">
        <f>CD24*AF24*(BZ24-CA24)/(100*BS24*(1000-AF24*BZ24))</f>
        <v>0</v>
      </c>
      <c r="I24">
        <f>CD24*AF24*(BY24-BX24*(1000-AF24*CA24)/(1000-AF24*BZ24))/(100*BS24)</f>
        <v>0</v>
      </c>
      <c r="J24">
        <f>BX24 - IF(AF24&gt;1, I24*BS24*100.0/(AH24*CL24), 0)</f>
        <v>0</v>
      </c>
      <c r="K24">
        <f>((Q24-H24/2)*J24-I24)/(Q24+H24/2)</f>
        <v>0</v>
      </c>
      <c r="L24">
        <f>K24*(CE24+CF24)/1000.0</f>
        <v>0</v>
      </c>
      <c r="M24">
        <f>(BX24 - IF(AF24&gt;1, I24*BS24*100.0/(AH24*CL24), 0))*(CE24+CF24)/1000.0</f>
        <v>0</v>
      </c>
      <c r="N24">
        <f>2.0/((1/P24-1/O24)+SIGN(P24)*SQRT((1/P24-1/O24)*(1/P24-1/O24) + 4*BT24/((BT24+1)*(BT24+1))*(2*1/P24*1/O24-1/O24*1/O24)))</f>
        <v>0</v>
      </c>
      <c r="O24">
        <f>IF(LEFT(BU24,1)&lt;&gt;"0",IF(LEFT(BU24,1)="1",3.0,BV24),$D$5+$E$5*(CL24*CE24/($K$5*1000))+$F$5*(CL24*CE24/($K$5*1000))*MAX(MIN(BS24,$J$5),$I$5)*MAX(MIN(BS24,$J$5),$I$5)+$G$5*MAX(MIN(BS24,$J$5),$I$5)*(CL24*CE24/($K$5*1000))+$H$5*(CL24*CE24/($K$5*1000))*(CL24*CE24/($K$5*1000)))</f>
        <v>0</v>
      </c>
      <c r="P24">
        <f>H24*(1000-(1000*0.61365*exp(17.502*T24/(240.97+T24))/(CE24+CF24)+BZ24)/2)/(1000*0.61365*exp(17.502*T24/(240.97+T24))/(CE24+CF24)-BZ24)</f>
        <v>0</v>
      </c>
      <c r="Q24">
        <f>1/((BT24+1)/(N24/1.6)+1/(O24/1.37)) + BT24/((BT24+1)/(N24/1.6) + BT24/(O24/1.37))</f>
        <v>0</v>
      </c>
      <c r="R24">
        <f>(BP24*BR24)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BZ24*(CE24+CF24)/1000</f>
        <v>0</v>
      </c>
      <c r="X24">
        <f>0.61365*exp(17.502*CG24/(240.97+CG24))</f>
        <v>0</v>
      </c>
      <c r="Y24">
        <f>(U24-BZ24*(CE24+CF24)/1000)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0</v>
      </c>
      <c r="AE24">
        <v>0</v>
      </c>
      <c r="AF24">
        <f>IF(AD24*$H$13&gt;=AH24,1.0,(AH24/(AH24-AD24*$H$13)))</f>
        <v>0</v>
      </c>
      <c r="AG24">
        <f>(AF24-1)*100</f>
        <v>0</v>
      </c>
      <c r="AH24">
        <f>MAX(0,($B$13+$C$13*CL24)/(1+$D$13*CL24)*CE24/(CG24+273)*$E$13)</f>
        <v>0</v>
      </c>
      <c r="AI24" t="s">
        <v>294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294</v>
      </c>
      <c r="AP24">
        <v>0</v>
      </c>
      <c r="AQ24">
        <v>0</v>
      </c>
      <c r="AR24">
        <f>1-AP24/AQ24</f>
        <v>0</v>
      </c>
      <c r="AS24">
        <v>0.5</v>
      </c>
      <c r="AT24">
        <f>BP24</f>
        <v>0</v>
      </c>
      <c r="AU24">
        <f>I24</f>
        <v>0</v>
      </c>
      <c r="AV24">
        <f>AR24*AS24*AT24</f>
        <v>0</v>
      </c>
      <c r="AW24">
        <f>BB24/AQ24</f>
        <v>0</v>
      </c>
      <c r="AX24">
        <f>(AU24-AN24)/AT24</f>
        <v>0</v>
      </c>
      <c r="AY24">
        <f>(AK24-AQ24)/AQ24</f>
        <v>0</v>
      </c>
      <c r="AZ24" t="s">
        <v>294</v>
      </c>
      <c r="BA24">
        <v>0</v>
      </c>
      <c r="BB24">
        <f>AQ24-BA24</f>
        <v>0</v>
      </c>
      <c r="BC24">
        <f>(AQ24-AP24)/(AQ24-BA24)</f>
        <v>0</v>
      </c>
      <c r="BD24">
        <f>(AK24-AQ24)/(AK24-BA24)</f>
        <v>0</v>
      </c>
      <c r="BE24">
        <f>(AQ24-AP24)/(AQ24-AJ24)</f>
        <v>0</v>
      </c>
      <c r="BF24">
        <f>(AK24-AQ24)/(AK24-AJ24)</f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>$B$11*CM24+$C$11*CN24+$F$11*CO24*(1-CR24)</f>
        <v>0</v>
      </c>
      <c r="BP24">
        <f>BO24*BQ24</f>
        <v>0</v>
      </c>
      <c r="BQ24">
        <f>($B$11*$D$9+$C$11*$D$9+$F$11*((DB24+CT24)/MAX(DB24+CT24+DC24, 0.1)*$I$9+DC24/MAX(DB24+CT24+DC24, 0.1)*$J$9))/($B$11+$C$11+$F$11)</f>
        <v>0</v>
      </c>
      <c r="BR24">
        <f>($B$11*$K$9+$C$11*$K$9+$F$11*((DB24+CT24)/MAX(DB24+CT24+DC24, 0.1)*$P$9+DC24/MAX(DB24+CT24+DC24, 0.1)*$Q$9))/($B$11+$C$11+$F$11)</f>
        <v>0</v>
      </c>
      <c r="BS24">
        <v>6</v>
      </c>
      <c r="BT24">
        <v>0.5</v>
      </c>
      <c r="BU24" t="s">
        <v>295</v>
      </c>
      <c r="BV24">
        <v>2</v>
      </c>
      <c r="BW24">
        <v>1620243623.85</v>
      </c>
      <c r="BX24">
        <v>402.6971</v>
      </c>
      <c r="BY24">
        <v>419.9971</v>
      </c>
      <c r="BZ24">
        <v>34.0749866666667</v>
      </c>
      <c r="CA24">
        <v>22.4484033333333</v>
      </c>
      <c r="CB24">
        <v>394.1971</v>
      </c>
      <c r="CC24">
        <v>33.8189866666667</v>
      </c>
      <c r="CD24">
        <v>700.0077</v>
      </c>
      <c r="CE24">
        <v>100.825166666667</v>
      </c>
      <c r="CF24">
        <v>0.100050926666667</v>
      </c>
      <c r="CG24">
        <v>39.4977566666667</v>
      </c>
      <c r="CH24">
        <v>37.23317</v>
      </c>
      <c r="CI24">
        <v>999.9</v>
      </c>
      <c r="CJ24">
        <v>0</v>
      </c>
      <c r="CK24">
        <v>0</v>
      </c>
      <c r="CL24">
        <v>9996</v>
      </c>
      <c r="CM24">
        <v>0</v>
      </c>
      <c r="CN24">
        <v>2.540531</v>
      </c>
      <c r="CO24">
        <v>600.0019</v>
      </c>
      <c r="CP24">
        <v>0.9330004</v>
      </c>
      <c r="CQ24">
        <v>0.06699972</v>
      </c>
      <c r="CR24">
        <v>0</v>
      </c>
      <c r="CS24">
        <v>1024.24133333333</v>
      </c>
      <c r="CT24">
        <v>4.99951</v>
      </c>
      <c r="CU24">
        <v>6096.32533333333</v>
      </c>
      <c r="CV24">
        <v>4814.11466666667</v>
      </c>
      <c r="CW24">
        <v>40.375</v>
      </c>
      <c r="CX24">
        <v>43.25</v>
      </c>
      <c r="CY24">
        <v>42.375</v>
      </c>
      <c r="CZ24">
        <v>43.062</v>
      </c>
      <c r="DA24">
        <v>43.812</v>
      </c>
      <c r="DB24">
        <v>555.137666666667</v>
      </c>
      <c r="DC24">
        <v>39.8633333333333</v>
      </c>
      <c r="DD24">
        <v>0</v>
      </c>
      <c r="DE24">
        <v>1620243631.7</v>
      </c>
      <c r="DF24">
        <v>0</v>
      </c>
      <c r="DG24">
        <v>1024.27</v>
      </c>
      <c r="DH24">
        <v>1.25333333199115</v>
      </c>
      <c r="DI24">
        <v>6.35247863032722</v>
      </c>
      <c r="DJ24">
        <v>6096.385</v>
      </c>
      <c r="DK24">
        <v>15</v>
      </c>
      <c r="DL24">
        <v>1620243670.6</v>
      </c>
      <c r="DM24" t="s">
        <v>318</v>
      </c>
      <c r="DN24">
        <v>1620243662.6</v>
      </c>
      <c r="DO24">
        <v>1620243670.6</v>
      </c>
      <c r="DP24">
        <v>9</v>
      </c>
      <c r="DQ24">
        <v>-0.085</v>
      </c>
      <c r="DR24">
        <v>-0.017</v>
      </c>
      <c r="DS24">
        <v>8.5</v>
      </c>
      <c r="DT24">
        <v>0.256</v>
      </c>
      <c r="DU24">
        <v>420</v>
      </c>
      <c r="DV24">
        <v>22</v>
      </c>
      <c r="DW24">
        <v>0.39</v>
      </c>
      <c r="DX24">
        <v>0.02</v>
      </c>
      <c r="DY24">
        <v>-17.340943902439</v>
      </c>
      <c r="DZ24">
        <v>0.0947331010453053</v>
      </c>
      <c r="EA24">
        <v>0.0864001610454137</v>
      </c>
      <c r="EB24">
        <v>1</v>
      </c>
      <c r="EC24">
        <v>1024.22303030303</v>
      </c>
      <c r="ED24">
        <v>1.17449423384475</v>
      </c>
      <c r="EE24">
        <v>0.2419927978954</v>
      </c>
      <c r="EF24">
        <v>1</v>
      </c>
      <c r="EG24">
        <v>11.6716951219512</v>
      </c>
      <c r="EH24">
        <v>0.0728822299651432</v>
      </c>
      <c r="EI24">
        <v>0.00791811603669056</v>
      </c>
      <c r="EJ24">
        <v>1</v>
      </c>
      <c r="EK24">
        <v>3</v>
      </c>
      <c r="EL24">
        <v>3</v>
      </c>
      <c r="EM24" t="s">
        <v>297</v>
      </c>
      <c r="EN24">
        <v>100</v>
      </c>
      <c r="EO24">
        <v>100</v>
      </c>
      <c r="EP24">
        <v>8.5</v>
      </c>
      <c r="EQ24">
        <v>0.256</v>
      </c>
      <c r="ER24">
        <v>4.90952423494929</v>
      </c>
      <c r="ES24">
        <v>0.0108526537256606</v>
      </c>
      <c r="ET24">
        <v>-5.18283962051755e-06</v>
      </c>
      <c r="EU24">
        <v>1.2498934349691e-09</v>
      </c>
      <c r="EV24">
        <v>0.30481</v>
      </c>
      <c r="EW24">
        <v>0</v>
      </c>
      <c r="EX24">
        <v>0</v>
      </c>
      <c r="EY24">
        <v>0</v>
      </c>
      <c r="EZ24">
        <v>11</v>
      </c>
      <c r="FA24">
        <v>2000</v>
      </c>
      <c r="FB24">
        <v>1</v>
      </c>
      <c r="FC24">
        <v>24</v>
      </c>
      <c r="FD24">
        <v>20.9</v>
      </c>
      <c r="FE24">
        <v>20.8</v>
      </c>
      <c r="FF24">
        <v>2</v>
      </c>
      <c r="FG24">
        <v>801.536</v>
      </c>
      <c r="FH24">
        <v>721.887</v>
      </c>
      <c r="FI24">
        <v>44.0001</v>
      </c>
      <c r="FJ24">
        <v>27.5386</v>
      </c>
      <c r="FK24">
        <v>29.9995</v>
      </c>
      <c r="FL24">
        <v>27.2472</v>
      </c>
      <c r="FM24">
        <v>27.2111</v>
      </c>
      <c r="FN24">
        <v>26.7537</v>
      </c>
      <c r="FO24">
        <v>18.0933</v>
      </c>
      <c r="FP24">
        <v>100</v>
      </c>
      <c r="FQ24">
        <v>44</v>
      </c>
      <c r="FR24">
        <v>420</v>
      </c>
      <c r="FS24">
        <v>22.4694</v>
      </c>
      <c r="FT24">
        <v>100.067</v>
      </c>
      <c r="FU24">
        <v>100.437</v>
      </c>
    </row>
    <row r="25" spans="1:177">
      <c r="A25">
        <v>9</v>
      </c>
      <c r="B25">
        <v>1620244997</v>
      </c>
      <c r="C25">
        <v>10056</v>
      </c>
      <c r="D25" t="s">
        <v>319</v>
      </c>
      <c r="E25" t="s">
        <v>320</v>
      </c>
      <c r="G25">
        <v>1620244989.25</v>
      </c>
      <c r="H25">
        <f>CD25*AF25*(BZ25-CA25)/(100*BS25*(1000-AF25*BZ25))</f>
        <v>0</v>
      </c>
      <c r="I25">
        <f>CD25*AF25*(BY25-BX25*(1000-AF25*CA25)/(1000-AF25*BZ25))/(100*BS25)</f>
        <v>0</v>
      </c>
      <c r="J25">
        <f>BX25 - IF(AF25&gt;1, I25*BS25*100.0/(AH25*CL25), 0)</f>
        <v>0</v>
      </c>
      <c r="K25">
        <f>((Q25-H25/2)*J25-I25)/(Q25+H25/2)</f>
        <v>0</v>
      </c>
      <c r="L25">
        <f>K25*(CE25+CF25)/1000.0</f>
        <v>0</v>
      </c>
      <c r="M25">
        <f>(BX25 - IF(AF25&gt;1, I25*BS25*100.0/(AH25*CL25), 0))*(CE25+CF25)/1000.0</f>
        <v>0</v>
      </c>
      <c r="N25">
        <f>2.0/((1/P25-1/O25)+SIGN(P25)*SQRT((1/P25-1/O25)*(1/P25-1/O25) + 4*BT25/((BT25+1)*(BT25+1))*(2*1/P25*1/O25-1/O25*1/O25)))</f>
        <v>0</v>
      </c>
      <c r="O25">
        <f>IF(LEFT(BU25,1)&lt;&gt;"0",IF(LEFT(BU25,1)="1",3.0,BV25),$D$5+$E$5*(CL25*CE25/($K$5*1000))+$F$5*(CL25*CE25/($K$5*1000))*MAX(MIN(BS25,$J$5),$I$5)*MAX(MIN(BS25,$J$5),$I$5)+$G$5*MAX(MIN(BS25,$J$5),$I$5)*(CL25*CE25/($K$5*1000))+$H$5*(CL25*CE25/($K$5*1000))*(CL25*CE25/($K$5*1000)))</f>
        <v>0</v>
      </c>
      <c r="P25">
        <f>H25*(1000-(1000*0.61365*exp(17.502*T25/(240.97+T25))/(CE25+CF25)+BZ25)/2)/(1000*0.61365*exp(17.502*T25/(240.97+T25))/(CE25+CF25)-BZ25)</f>
        <v>0</v>
      </c>
      <c r="Q25">
        <f>1/((BT25+1)/(N25/1.6)+1/(O25/1.37)) + BT25/((BT25+1)/(N25/1.6) + BT25/(O25/1.37))</f>
        <v>0</v>
      </c>
      <c r="R25">
        <f>(BP25*BR25)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BZ25*(CE25+CF25)/1000</f>
        <v>0</v>
      </c>
      <c r="X25">
        <f>0.61365*exp(17.502*CG25/(240.97+CG25))</f>
        <v>0</v>
      </c>
      <c r="Y25">
        <f>(U25-BZ25*(CE25+CF25)/1000)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0</v>
      </c>
      <c r="AE25">
        <v>0</v>
      </c>
      <c r="AF25">
        <f>IF(AD25*$H$13&gt;=AH25,1.0,(AH25/(AH25-AD25*$H$13)))</f>
        <v>0</v>
      </c>
      <c r="AG25">
        <f>(AF25-1)*100</f>
        <v>0</v>
      </c>
      <c r="AH25">
        <f>MAX(0,($B$13+$C$13*CL25)/(1+$D$13*CL25)*CE25/(CG25+273)*$E$13)</f>
        <v>0</v>
      </c>
      <c r="AI25" t="s">
        <v>294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294</v>
      </c>
      <c r="AP25">
        <v>0</v>
      </c>
      <c r="AQ25">
        <v>0</v>
      </c>
      <c r="AR25">
        <f>1-AP25/AQ25</f>
        <v>0</v>
      </c>
      <c r="AS25">
        <v>0.5</v>
      </c>
      <c r="AT25">
        <f>BP25</f>
        <v>0</v>
      </c>
      <c r="AU25">
        <f>I25</f>
        <v>0</v>
      </c>
      <c r="AV25">
        <f>AR25*AS25*AT25</f>
        <v>0</v>
      </c>
      <c r="AW25">
        <f>BB25/AQ25</f>
        <v>0</v>
      </c>
      <c r="AX25">
        <f>(AU25-AN25)/AT25</f>
        <v>0</v>
      </c>
      <c r="AY25">
        <f>(AK25-AQ25)/AQ25</f>
        <v>0</v>
      </c>
      <c r="AZ25" t="s">
        <v>294</v>
      </c>
      <c r="BA25">
        <v>0</v>
      </c>
      <c r="BB25">
        <f>AQ25-BA25</f>
        <v>0</v>
      </c>
      <c r="BC25">
        <f>(AQ25-AP25)/(AQ25-BA25)</f>
        <v>0</v>
      </c>
      <c r="BD25">
        <f>(AK25-AQ25)/(AK25-BA25)</f>
        <v>0</v>
      </c>
      <c r="BE25">
        <f>(AQ25-AP25)/(AQ25-AJ25)</f>
        <v>0</v>
      </c>
      <c r="BF25">
        <f>(AK25-AQ25)/(AK25-AJ25)</f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>$B$11*CM25+$C$11*CN25+$F$11*CO25*(1-CR25)</f>
        <v>0</v>
      </c>
      <c r="BP25">
        <f>BO25*BQ25</f>
        <v>0</v>
      </c>
      <c r="BQ25">
        <f>($B$11*$D$9+$C$11*$D$9+$F$11*((DB25+CT25)/MAX(DB25+CT25+DC25, 0.1)*$I$9+DC25/MAX(DB25+CT25+DC25, 0.1)*$J$9))/($B$11+$C$11+$F$11)</f>
        <v>0</v>
      </c>
      <c r="BR25">
        <f>($B$11*$K$9+$C$11*$K$9+$F$11*((DB25+CT25)/MAX(DB25+CT25+DC25, 0.1)*$P$9+DC25/MAX(DB25+CT25+DC25, 0.1)*$Q$9))/($B$11+$C$11+$F$11)</f>
        <v>0</v>
      </c>
      <c r="BS25">
        <v>6</v>
      </c>
      <c r="BT25">
        <v>0.5</v>
      </c>
      <c r="BU25" t="s">
        <v>295</v>
      </c>
      <c r="BV25">
        <v>2</v>
      </c>
      <c r="BW25">
        <v>1620244989.25</v>
      </c>
      <c r="BX25">
        <v>402.4748</v>
      </c>
      <c r="BY25">
        <v>419.999566666667</v>
      </c>
      <c r="BZ25">
        <v>34.8231</v>
      </c>
      <c r="CA25">
        <v>18.82812</v>
      </c>
      <c r="CB25">
        <v>394.0528</v>
      </c>
      <c r="CC25">
        <v>34.6301</v>
      </c>
      <c r="CD25">
        <v>699.9902</v>
      </c>
      <c r="CE25">
        <v>100.782633333333</v>
      </c>
      <c r="CF25">
        <v>0.09997704</v>
      </c>
      <c r="CG25">
        <v>42.83569</v>
      </c>
      <c r="CH25">
        <v>39.9474233333333</v>
      </c>
      <c r="CI25">
        <v>999.9</v>
      </c>
      <c r="CJ25">
        <v>0</v>
      </c>
      <c r="CK25">
        <v>0</v>
      </c>
      <c r="CL25">
        <v>9994.5</v>
      </c>
      <c r="CM25">
        <v>0</v>
      </c>
      <c r="CN25">
        <v>2.2616</v>
      </c>
      <c r="CO25">
        <v>599.991633333333</v>
      </c>
      <c r="CP25">
        <v>0.93298</v>
      </c>
      <c r="CQ25">
        <v>0.0670205</v>
      </c>
      <c r="CR25">
        <v>0</v>
      </c>
      <c r="CS25">
        <v>948.9322</v>
      </c>
      <c r="CT25">
        <v>4.99951</v>
      </c>
      <c r="CU25">
        <v>5658.96833333333</v>
      </c>
      <c r="CV25">
        <v>4814.00166666667</v>
      </c>
      <c r="CW25">
        <v>41.187</v>
      </c>
      <c r="CX25">
        <v>43.8666</v>
      </c>
      <c r="CY25">
        <v>43.125</v>
      </c>
      <c r="CZ25">
        <v>43.6954</v>
      </c>
      <c r="DA25">
        <v>44.8267</v>
      </c>
      <c r="DB25">
        <v>555.115333333333</v>
      </c>
      <c r="DC25">
        <v>39.88</v>
      </c>
      <c r="DD25">
        <v>0</v>
      </c>
      <c r="DE25">
        <v>1620244997.3</v>
      </c>
      <c r="DF25">
        <v>0</v>
      </c>
      <c r="DG25">
        <v>948.926269230769</v>
      </c>
      <c r="DH25">
        <v>1.24947008388304</v>
      </c>
      <c r="DI25">
        <v>4.54324787684239</v>
      </c>
      <c r="DJ25">
        <v>5659.01961538462</v>
      </c>
      <c r="DK25">
        <v>15</v>
      </c>
      <c r="DL25">
        <v>1620245037.5</v>
      </c>
      <c r="DM25" t="s">
        <v>321</v>
      </c>
      <c r="DN25">
        <v>1620245028</v>
      </c>
      <c r="DO25">
        <v>1620245037.5</v>
      </c>
      <c r="DP25">
        <v>10</v>
      </c>
      <c r="DQ25">
        <v>-0.078</v>
      </c>
      <c r="DR25">
        <v>-0.008</v>
      </c>
      <c r="DS25">
        <v>8.422</v>
      </c>
      <c r="DT25">
        <v>0.193</v>
      </c>
      <c r="DU25">
        <v>420</v>
      </c>
      <c r="DV25">
        <v>19</v>
      </c>
      <c r="DW25">
        <v>0.35</v>
      </c>
      <c r="DX25">
        <v>0.02</v>
      </c>
      <c r="DY25">
        <v>-17.5712902439024</v>
      </c>
      <c r="DZ25">
        <v>-0.0898557491289533</v>
      </c>
      <c r="EA25">
        <v>0.0700420703016095</v>
      </c>
      <c r="EB25">
        <v>1</v>
      </c>
      <c r="EC25">
        <v>948.870121212121</v>
      </c>
      <c r="ED25">
        <v>1.42911799778789</v>
      </c>
      <c r="EE25">
        <v>0.241239320074581</v>
      </c>
      <c r="EF25">
        <v>1</v>
      </c>
      <c r="EG25">
        <v>16.2225682926829</v>
      </c>
      <c r="EH25">
        <v>-0.0375094076654882</v>
      </c>
      <c r="EI25">
        <v>0.00526495264493066</v>
      </c>
      <c r="EJ25">
        <v>1</v>
      </c>
      <c r="EK25">
        <v>3</v>
      </c>
      <c r="EL25">
        <v>3</v>
      </c>
      <c r="EM25" t="s">
        <v>297</v>
      </c>
      <c r="EN25">
        <v>100</v>
      </c>
      <c r="EO25">
        <v>100</v>
      </c>
      <c r="EP25">
        <v>8.422</v>
      </c>
      <c r="EQ25">
        <v>0.193</v>
      </c>
      <c r="ER25">
        <v>4.82438006502691</v>
      </c>
      <c r="ES25">
        <v>0.0108526537256606</v>
      </c>
      <c r="ET25">
        <v>-5.18283962051755e-06</v>
      </c>
      <c r="EU25">
        <v>1.2498934349691e-09</v>
      </c>
      <c r="EV25">
        <v>0.287765483144618</v>
      </c>
      <c r="EW25">
        <v>0</v>
      </c>
      <c r="EX25">
        <v>0</v>
      </c>
      <c r="EY25">
        <v>0</v>
      </c>
      <c r="EZ25">
        <v>11</v>
      </c>
      <c r="FA25">
        <v>2000</v>
      </c>
      <c r="FB25">
        <v>1</v>
      </c>
      <c r="FC25">
        <v>24</v>
      </c>
      <c r="FD25">
        <v>22.2</v>
      </c>
      <c r="FE25">
        <v>22.1</v>
      </c>
      <c r="FF25">
        <v>2</v>
      </c>
      <c r="FG25">
        <v>805.951</v>
      </c>
      <c r="FH25">
        <v>712.111</v>
      </c>
      <c r="FI25">
        <v>49</v>
      </c>
      <c r="FJ25">
        <v>28.0728</v>
      </c>
      <c r="FK25">
        <v>29.9999</v>
      </c>
      <c r="FL25">
        <v>27.7177</v>
      </c>
      <c r="FM25">
        <v>27.6768</v>
      </c>
      <c r="FN25">
        <v>26.6624</v>
      </c>
      <c r="FO25">
        <v>24.6989</v>
      </c>
      <c r="FP25">
        <v>73.4652</v>
      </c>
      <c r="FQ25">
        <v>49</v>
      </c>
      <c r="FR25">
        <v>420</v>
      </c>
      <c r="FS25">
        <v>18.8282</v>
      </c>
      <c r="FT25">
        <v>99.9949</v>
      </c>
      <c r="FU25">
        <v>100.382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2021-05-05T13:04:19Z</dcterms:created>
  <dcterms:modified xsi:type="dcterms:W3CDTF">2021-05-05T13:04:19Z</dcterms:modified>
</cp:coreProperties>
</file>