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3-2024/PFTC7/Light.sat.pftc7/"/>
    </mc:Choice>
  </mc:AlternateContent>
  <xr:revisionPtr revIDLastSave="0" documentId="13_ncr:1_{6F00E322-D663-E046-B4E0-CA14FC88198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25" i="1" l="1"/>
  <c r="DI25" i="1"/>
  <c r="DG25" i="1"/>
  <c r="DH25" i="1" s="1"/>
  <c r="BI25" i="1" s="1"/>
  <c r="BV25" i="1"/>
  <c r="BU25" i="1"/>
  <c r="BM25" i="1"/>
  <c r="BG25" i="1"/>
  <c r="BK25" i="1" s="1"/>
  <c r="BA25" i="1"/>
  <c r="BN25" i="1" s="1"/>
  <c r="BQ25" i="1" s="1"/>
  <c r="AV25" i="1"/>
  <c r="AT25" i="1"/>
  <c r="AG25" i="1" s="1"/>
  <c r="AM25" i="1"/>
  <c r="AH25" i="1"/>
  <c r="K25" i="1" s="1"/>
  <c r="BJ25" i="1" s="1"/>
  <c r="BL25" i="1" s="1"/>
  <c r="AF25" i="1"/>
  <c r="Z25" i="1"/>
  <c r="X25" i="1" s="1"/>
  <c r="Y25" i="1"/>
  <c r="T25" i="1"/>
  <c r="U25" i="1" s="1"/>
  <c r="V25" i="1" s="1"/>
  <c r="Q25" i="1"/>
  <c r="O25" i="1"/>
  <c r="L25" i="1"/>
  <c r="J25" i="1"/>
  <c r="I25" i="1"/>
  <c r="DJ24" i="1"/>
  <c r="DI24" i="1"/>
  <c r="DG24" i="1"/>
  <c r="DH24" i="1" s="1"/>
  <c r="BI24" i="1" s="1"/>
  <c r="BK24" i="1" s="1"/>
  <c r="BV24" i="1"/>
  <c r="BU24" i="1"/>
  <c r="BM24" i="1"/>
  <c r="BG24" i="1"/>
  <c r="BA24" i="1"/>
  <c r="BN24" i="1" s="1"/>
  <c r="BQ24" i="1" s="1"/>
  <c r="AV24" i="1"/>
  <c r="AT24" i="1"/>
  <c r="AG24" i="1" s="1"/>
  <c r="AM24" i="1"/>
  <c r="J24" i="1" s="1"/>
  <c r="I24" i="1" s="1"/>
  <c r="AH24" i="1"/>
  <c r="Z24" i="1"/>
  <c r="Y24" i="1"/>
  <c r="X24" i="1" s="1"/>
  <c r="T24" i="1"/>
  <c r="Q24" i="1"/>
  <c r="L24" i="1"/>
  <c r="K24" i="1"/>
  <c r="BJ24" i="1" s="1"/>
  <c r="DJ23" i="1"/>
  <c r="DI23" i="1"/>
  <c r="DH23" i="1" s="1"/>
  <c r="BI23" i="1" s="1"/>
  <c r="BK23" i="1" s="1"/>
  <c r="DG23" i="1"/>
  <c r="BV23" i="1"/>
  <c r="BU23" i="1"/>
  <c r="BN23" i="1"/>
  <c r="BQ23" i="1" s="1"/>
  <c r="BM23" i="1"/>
  <c r="BG23" i="1"/>
  <c r="BA23" i="1"/>
  <c r="AV23" i="1"/>
  <c r="AT23" i="1" s="1"/>
  <c r="AM23" i="1"/>
  <c r="J23" i="1" s="1"/>
  <c r="I23" i="1" s="1"/>
  <c r="AH23" i="1"/>
  <c r="Z23" i="1"/>
  <c r="Y23" i="1"/>
  <c r="X23" i="1" s="1"/>
  <c r="T23" i="1"/>
  <c r="Q23" i="1"/>
  <c r="K23" i="1"/>
  <c r="BJ23" i="1" s="1"/>
  <c r="BL23" i="1" s="1"/>
  <c r="DJ22" i="1"/>
  <c r="DI22" i="1"/>
  <c r="DG22" i="1"/>
  <c r="DH22" i="1" s="1"/>
  <c r="BI22" i="1" s="1"/>
  <c r="BV22" i="1"/>
  <c r="BU22" i="1"/>
  <c r="BM22" i="1"/>
  <c r="BG22" i="1"/>
  <c r="BK22" i="1" s="1"/>
  <c r="BA22" i="1"/>
  <c r="BN22" i="1" s="1"/>
  <c r="BQ22" i="1" s="1"/>
  <c r="AV22" i="1"/>
  <c r="AT22" i="1" s="1"/>
  <c r="AM22" i="1"/>
  <c r="J22" i="1" s="1"/>
  <c r="I22" i="1" s="1"/>
  <c r="AH22" i="1"/>
  <c r="Z22" i="1"/>
  <c r="Y22" i="1"/>
  <c r="X22" i="1"/>
  <c r="Q22" i="1"/>
  <c r="K22" i="1"/>
  <c r="BJ22" i="1" s="1"/>
  <c r="BL22" i="1" s="1"/>
  <c r="DJ21" i="1"/>
  <c r="DI21" i="1"/>
  <c r="DG21" i="1"/>
  <c r="DH21" i="1" s="1"/>
  <c r="BI21" i="1" s="1"/>
  <c r="BV21" i="1"/>
  <c r="BU21" i="1"/>
  <c r="BM21" i="1"/>
  <c r="BG21" i="1"/>
  <c r="BK21" i="1" s="1"/>
  <c r="BA21" i="1"/>
  <c r="BN21" i="1" s="1"/>
  <c r="BQ21" i="1" s="1"/>
  <c r="AV21" i="1"/>
  <c r="AT21" i="1" s="1"/>
  <c r="AM21" i="1"/>
  <c r="AH21" i="1"/>
  <c r="K21" i="1" s="1"/>
  <c r="BJ21" i="1" s="1"/>
  <c r="BL21" i="1" s="1"/>
  <c r="Z21" i="1"/>
  <c r="Y21" i="1"/>
  <c r="X21" i="1" s="1"/>
  <c r="Q21" i="1"/>
  <c r="J21" i="1"/>
  <c r="I21" i="1"/>
  <c r="DJ20" i="1"/>
  <c r="DI20" i="1"/>
  <c r="DG20" i="1"/>
  <c r="DH20" i="1" s="1"/>
  <c r="BI20" i="1" s="1"/>
  <c r="BK20" i="1" s="1"/>
  <c r="BV20" i="1"/>
  <c r="BU20" i="1"/>
  <c r="BM20" i="1"/>
  <c r="BG20" i="1"/>
  <c r="BA20" i="1"/>
  <c r="BN20" i="1" s="1"/>
  <c r="BQ20" i="1" s="1"/>
  <c r="AV20" i="1"/>
  <c r="AT20" i="1"/>
  <c r="AF20" i="1" s="1"/>
  <c r="AM20" i="1"/>
  <c r="J20" i="1" s="1"/>
  <c r="I20" i="1" s="1"/>
  <c r="AH20" i="1"/>
  <c r="AG20" i="1"/>
  <c r="Z20" i="1"/>
  <c r="Y20" i="1"/>
  <c r="X20" i="1" s="1"/>
  <c r="T20" i="1"/>
  <c r="Q20" i="1"/>
  <c r="L20" i="1"/>
  <c r="K20" i="1"/>
  <c r="BJ20" i="1" s="1"/>
  <c r="BL20" i="1" s="1"/>
  <c r="DJ19" i="1"/>
  <c r="DI19" i="1"/>
  <c r="DG19" i="1"/>
  <c r="DH19" i="1" s="1"/>
  <c r="BI19" i="1" s="1"/>
  <c r="BK19" i="1" s="1"/>
  <c r="BV19" i="1"/>
  <c r="BU19" i="1"/>
  <c r="BN19" i="1"/>
  <c r="BQ19" i="1" s="1"/>
  <c r="BM19" i="1"/>
  <c r="BG19" i="1"/>
  <c r="BA19" i="1"/>
  <c r="AV19" i="1"/>
  <c r="AT19" i="1" s="1"/>
  <c r="AM19" i="1"/>
  <c r="J19" i="1" s="1"/>
  <c r="I19" i="1" s="1"/>
  <c r="AH19" i="1"/>
  <c r="Z19" i="1"/>
  <c r="Y19" i="1"/>
  <c r="X19" i="1" s="1"/>
  <c r="T19" i="1"/>
  <c r="Q19" i="1"/>
  <c r="K19" i="1"/>
  <c r="BJ19" i="1" s="1"/>
  <c r="DJ18" i="1"/>
  <c r="DI18" i="1"/>
  <c r="DG18" i="1"/>
  <c r="DH18" i="1" s="1"/>
  <c r="BI18" i="1" s="1"/>
  <c r="BV18" i="1"/>
  <c r="BU18" i="1"/>
  <c r="BM18" i="1"/>
  <c r="BG18" i="1"/>
  <c r="BA18" i="1"/>
  <c r="BN18" i="1" s="1"/>
  <c r="BQ18" i="1" s="1"/>
  <c r="AV18" i="1"/>
  <c r="AT18" i="1" s="1"/>
  <c r="AM18" i="1"/>
  <c r="J18" i="1" s="1"/>
  <c r="I18" i="1" s="1"/>
  <c r="AH18" i="1"/>
  <c r="Z18" i="1"/>
  <c r="Y18" i="1"/>
  <c r="X18" i="1"/>
  <c r="Q18" i="1"/>
  <c r="K18" i="1"/>
  <c r="BJ18" i="1" s="1"/>
  <c r="DJ17" i="1"/>
  <c r="DI17" i="1"/>
  <c r="DG17" i="1"/>
  <c r="DH17" i="1" s="1"/>
  <c r="BI17" i="1" s="1"/>
  <c r="BV17" i="1"/>
  <c r="BU17" i="1"/>
  <c r="BM17" i="1"/>
  <c r="BG17" i="1"/>
  <c r="BA17" i="1"/>
  <c r="BN17" i="1" s="1"/>
  <c r="BQ17" i="1" s="1"/>
  <c r="AV17" i="1"/>
  <c r="AU17" i="1"/>
  <c r="AT17" i="1"/>
  <c r="AM17" i="1"/>
  <c r="AH17" i="1"/>
  <c r="K17" i="1" s="1"/>
  <c r="BJ17" i="1" s="1"/>
  <c r="AG17" i="1"/>
  <c r="AF17" i="1"/>
  <c r="Z17" i="1"/>
  <c r="Y17" i="1"/>
  <c r="X17" i="1" s="1"/>
  <c r="Q17" i="1"/>
  <c r="O17" i="1"/>
  <c r="L17" i="1"/>
  <c r="J17" i="1"/>
  <c r="I17" i="1"/>
  <c r="W25" i="1" l="1"/>
  <c r="AA25" i="1" s="1"/>
  <c r="AD25" i="1"/>
  <c r="U19" i="1"/>
  <c r="V19" i="1" s="1"/>
  <c r="AB19" i="1"/>
  <c r="R19" i="1"/>
  <c r="P19" i="1" s="1"/>
  <c r="S19" i="1" s="1"/>
  <c r="M19" i="1" s="1"/>
  <c r="N19" i="1" s="1"/>
  <c r="AF18" i="1"/>
  <c r="O18" i="1"/>
  <c r="AU18" i="1"/>
  <c r="L18" i="1"/>
  <c r="AG18" i="1"/>
  <c r="AU19" i="1"/>
  <c r="L19" i="1"/>
  <c r="AG19" i="1"/>
  <c r="AF19" i="1"/>
  <c r="O19" i="1"/>
  <c r="BT23" i="1"/>
  <c r="BS23" i="1"/>
  <c r="BW23" i="1" s="1"/>
  <c r="BX23" i="1" s="1"/>
  <c r="BR23" i="1"/>
  <c r="AC24" i="1"/>
  <c r="BT24" i="1"/>
  <c r="BS24" i="1"/>
  <c r="BW24" i="1" s="1"/>
  <c r="BX24" i="1" s="1"/>
  <c r="BR24" i="1"/>
  <c r="R25" i="1"/>
  <c r="P25" i="1" s="1"/>
  <c r="S25" i="1" s="1"/>
  <c r="M25" i="1" s="1"/>
  <c r="N25" i="1" s="1"/>
  <c r="BT20" i="1"/>
  <c r="BS20" i="1"/>
  <c r="BW20" i="1" s="1"/>
  <c r="BX20" i="1" s="1"/>
  <c r="BR20" i="1"/>
  <c r="AB18" i="1"/>
  <c r="BT17" i="1"/>
  <c r="BR17" i="1"/>
  <c r="BS17" i="1"/>
  <c r="BW17" i="1" s="1"/>
  <c r="BX17" i="1" s="1"/>
  <c r="BL18" i="1"/>
  <c r="BR18" i="1"/>
  <c r="BT18" i="1"/>
  <c r="BS18" i="1"/>
  <c r="BW18" i="1" s="1"/>
  <c r="BX18" i="1" s="1"/>
  <c r="BL19" i="1"/>
  <c r="BT21" i="1"/>
  <c r="BS21" i="1"/>
  <c r="BW21" i="1" s="1"/>
  <c r="BX21" i="1" s="1"/>
  <c r="BR21" i="1"/>
  <c r="BK18" i="1"/>
  <c r="BR22" i="1"/>
  <c r="BT22" i="1"/>
  <c r="BS22" i="1"/>
  <c r="BW22" i="1" s="1"/>
  <c r="BX22" i="1" s="1"/>
  <c r="AB24" i="1"/>
  <c r="AB20" i="1"/>
  <c r="AB22" i="1"/>
  <c r="U23" i="1"/>
  <c r="V23" i="1" s="1"/>
  <c r="AB23" i="1"/>
  <c r="R23" i="1"/>
  <c r="P23" i="1" s="1"/>
  <c r="S23" i="1" s="1"/>
  <c r="M23" i="1" s="1"/>
  <c r="N23" i="1" s="1"/>
  <c r="BT25" i="1"/>
  <c r="BS25" i="1"/>
  <c r="BW25" i="1" s="1"/>
  <c r="BX25" i="1" s="1"/>
  <c r="BR25" i="1"/>
  <c r="BL24" i="1"/>
  <c r="BK17" i="1"/>
  <c r="BL17" i="1"/>
  <c r="BT19" i="1"/>
  <c r="BS19" i="1"/>
  <c r="BW19" i="1" s="1"/>
  <c r="BX19" i="1" s="1"/>
  <c r="BR19" i="1"/>
  <c r="AG21" i="1"/>
  <c r="AF21" i="1"/>
  <c r="O21" i="1"/>
  <c r="AU21" i="1"/>
  <c r="L21" i="1"/>
  <c r="AF22" i="1"/>
  <c r="O22" i="1"/>
  <c r="AU22" i="1"/>
  <c r="L22" i="1"/>
  <c r="AG22" i="1"/>
  <c r="AU23" i="1"/>
  <c r="L23" i="1"/>
  <c r="AG23" i="1"/>
  <c r="AF23" i="1"/>
  <c r="O23" i="1"/>
  <c r="AC25" i="1"/>
  <c r="U20" i="1"/>
  <c r="V20" i="1" s="1"/>
  <c r="AC20" i="1" s="1"/>
  <c r="AU20" i="1"/>
  <c r="U24" i="1"/>
  <c r="V24" i="1" s="1"/>
  <c r="AU24" i="1"/>
  <c r="T17" i="1"/>
  <c r="AB17" i="1"/>
  <c r="T21" i="1"/>
  <c r="AB21" i="1"/>
  <c r="AB25" i="1"/>
  <c r="O20" i="1"/>
  <c r="O24" i="1"/>
  <c r="AU25" i="1"/>
  <c r="T18" i="1"/>
  <c r="T22" i="1"/>
  <c r="AF24" i="1"/>
  <c r="U22" i="1" l="1"/>
  <c r="V22" i="1" s="1"/>
  <c r="AE25" i="1"/>
  <c r="W20" i="1"/>
  <c r="AA20" i="1" s="1"/>
  <c r="AD20" i="1"/>
  <c r="AE20" i="1" s="1"/>
  <c r="U21" i="1"/>
  <c r="V21" i="1" s="1"/>
  <c r="R20" i="1"/>
  <c r="P20" i="1" s="1"/>
  <c r="S20" i="1" s="1"/>
  <c r="M20" i="1" s="1"/>
  <c r="N20" i="1" s="1"/>
  <c r="U18" i="1"/>
  <c r="V18" i="1" s="1"/>
  <c r="U17" i="1"/>
  <c r="V17" i="1" s="1"/>
  <c r="AD19" i="1"/>
  <c r="AC19" i="1"/>
  <c r="W19" i="1"/>
  <c r="AA19" i="1" s="1"/>
  <c r="W24" i="1"/>
  <c r="AA24" i="1" s="1"/>
  <c r="AD24" i="1"/>
  <c r="AE24" i="1" s="1"/>
  <c r="AD23" i="1"/>
  <c r="AC23" i="1"/>
  <c r="W23" i="1"/>
  <c r="AA23" i="1" s="1"/>
  <c r="R24" i="1"/>
  <c r="P24" i="1" s="1"/>
  <c r="S24" i="1" s="1"/>
  <c r="M24" i="1" s="1"/>
  <c r="N24" i="1" s="1"/>
  <c r="W21" i="1" l="1"/>
  <c r="AA21" i="1" s="1"/>
  <c r="AD21" i="1"/>
  <c r="R21" i="1"/>
  <c r="P21" i="1" s="1"/>
  <c r="S21" i="1" s="1"/>
  <c r="M21" i="1" s="1"/>
  <c r="N21" i="1" s="1"/>
  <c r="AC21" i="1"/>
  <c r="AE19" i="1"/>
  <c r="W17" i="1"/>
  <c r="AA17" i="1" s="1"/>
  <c r="AD17" i="1"/>
  <c r="AE17" i="1" s="1"/>
  <c r="R17" i="1"/>
  <c r="P17" i="1" s="1"/>
  <c r="S17" i="1" s="1"/>
  <c r="M17" i="1" s="1"/>
  <c r="N17" i="1" s="1"/>
  <c r="AC17" i="1"/>
  <c r="AE23" i="1"/>
  <c r="W18" i="1"/>
  <c r="AA18" i="1" s="1"/>
  <c r="AD18" i="1"/>
  <c r="AC18" i="1"/>
  <c r="R18" i="1"/>
  <c r="P18" i="1" s="1"/>
  <c r="S18" i="1" s="1"/>
  <c r="M18" i="1" s="1"/>
  <c r="N18" i="1" s="1"/>
  <c r="W22" i="1"/>
  <c r="AA22" i="1" s="1"/>
  <c r="AD22" i="1"/>
  <c r="AE22" i="1" s="1"/>
  <c r="AC22" i="1"/>
  <c r="R22" i="1"/>
  <c r="P22" i="1" s="1"/>
  <c r="S22" i="1" s="1"/>
  <c r="M22" i="1" s="1"/>
  <c r="N22" i="1" s="1"/>
  <c r="AE18" i="1" l="1"/>
  <c r="AE21" i="1"/>
</calcChain>
</file>

<file path=xl/sharedStrings.xml><?xml version="1.0" encoding="utf-8"?>
<sst xmlns="http://schemas.openxmlformats.org/spreadsheetml/2006/main" count="1026" uniqueCount="455">
  <si>
    <t>File opened</t>
  </si>
  <si>
    <t>2023-12-05 11:03:24</t>
  </si>
  <si>
    <t>Console s/n</t>
  </si>
  <si>
    <t>68C-812019</t>
  </si>
  <si>
    <t>Console ver</t>
  </si>
  <si>
    <t>Bluestem v.2.1.08</t>
  </si>
  <si>
    <t>Scripts ver</t>
  </si>
  <si>
    <t>2022.05  2.1.08, Aug 2022</t>
  </si>
  <si>
    <t>Head s/n</t>
  </si>
  <si>
    <t>68H-712009</t>
  </si>
  <si>
    <t>Head ver</t>
  </si>
  <si>
    <t>1.4.22</t>
  </si>
  <si>
    <t>Head cal</t>
  </si>
  <si>
    <t>{"co2azero": "0.922448", "tbzero": "0.143333", "co2bspanconc1": "2486", "co2bzero": "0.90941", "h2obspanconc1": "12.14", "h2oaspan2b": "0.0705203", "h2obzero": "1.06397", "co2bspan2a": "0.318485", "co2aspan1": "1.0013", "h2oaspanconc2": "0", "co2aspanconc1": "2486", "h2obspan2": "0", "h2obspan2b": "0.070949", "ssb_ref": "32930.3", "co2bspan2b": "0.315813", "co2aspan2": "-0.0300219", "h2oaspan2": "0", "co2bspan1": "1.00151", "h2oazero": "1.07663", "chamberpressurezero": "2.72257", "flowbzero": "0.33058", "h2obspan1": "1.00269", "h2obspan2a": "0.0707583", "ssa_ref": "32011.3", "co2bspan2": "-0.0310871", "oxygen": "21", "flowazero": "0.283", "h2obspanconc2": "0", "tazero": "0.0341759", "co2aspanconc2": "305.4", "h2oaspan1": "1.00803", "flowmeterzero": "2.48926", "co2bspanconc2": "305.4", "co2aspan2b": "0.314238", "co2aspan2a": "0.316838", "h2oaspan2a": "0.0699583", "h2oaspanconc1": "12.13"}</t>
  </si>
  <si>
    <t>CO2 rangematch</t>
  </si>
  <si>
    <t>Fri Jul 21 11:06</t>
  </si>
  <si>
    <t>H2O rangematch</t>
  </si>
  <si>
    <t>Wed Jul 19 11:16</t>
  </si>
  <si>
    <t>Chamber type</t>
  </si>
  <si>
    <t>6800-01A</t>
  </si>
  <si>
    <t>Chamber s/n</t>
  </si>
  <si>
    <t>MPF-551028</t>
  </si>
  <si>
    <t>Chamber rev</t>
  </si>
  <si>
    <t>0</t>
  </si>
  <si>
    <t>Chamber cal</t>
  </si>
  <si>
    <t>Fluorometer</t>
  </si>
  <si>
    <t>Flr. Version</t>
  </si>
  <si>
    <t>11:03:24</t>
  </si>
  <si>
    <t>Stability Definition:	F (FlrLS): Slp&lt;1 Per=20	ΔH2O (Meas2): Slp&lt;0.1 Per=20	ΔCO2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</si>
  <si>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</si>
  <si>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</si>
  <si>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</si>
  <si>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</si>
  <si>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</si>
  <si>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</si>
  <si>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</si>
  <si>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</si>
  <si>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</si>
  <si>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</si>
  <si>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</si>
  <si>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</si>
  <si>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</si>
  <si>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</si>
  <si>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</si>
  <si>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</si>
  <si>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</si>
  <si>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</si>
  <si>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</si>
  <si>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</si>
  <si>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</si>
  <si>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</si>
  <si>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</si>
  <si>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</si>
  <si>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</si>
  <si>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</si>
  <si>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</si>
  <si>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</si>
  <si>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</si>
  <si>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</si>
  <si>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</si>
  <si>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</si>
  <si>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</si>
  <si>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</si>
  <si>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</si>
  <si>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</si>
  <si>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</si>
  <si>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</si>
  <si>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</si>
  <si>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</si>
  <si>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</si>
  <si>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</si>
  <si>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</si>
  <si>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</si>
  <si>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</si>
  <si>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</si>
  <si>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</si>
  <si>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</si>
  <si>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</si>
  <si>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</si>
  <si>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</si>
  <si>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2.98223 185.797 352.631 639.796 858.822 1021.67 1153.44 1240.09</t>
  </si>
  <si>
    <t>Fs_true</t>
  </si>
  <si>
    <t>-0.997066 201.553 372.635 614.771 812.843 1001.37 1201.17 1401.03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</si>
  <si>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</si>
  <si>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</si>
  <si>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</si>
  <si>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</si>
  <si>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</si>
  <si>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</si>
  <si>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</si>
  <si>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</si>
  <si>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</si>
  <si>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</si>
  <si>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</si>
  <si>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</si>
  <si>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</si>
  <si>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</si>
  <si>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</si>
  <si>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</si>
  <si>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</si>
  <si>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</si>
  <si>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</si>
  <si>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</si>
  <si>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</si>
  <si>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</si>
  <si>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</si>
  <si>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</si>
  <si>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</si>
  <si>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</si>
  <si>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</si>
  <si>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</si>
  <si>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</si>
  <si>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sample_name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</si>
  <si>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</si>
  <si>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</si>
  <si>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</si>
  <si>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</si>
  <si>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</si>
  <si>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</si>
  <si>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</si>
  <si>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</si>
  <si>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</si>
  <si>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</si>
  <si>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</si>
  <si>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</si>
  <si>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</si>
  <si>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</si>
  <si>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</si>
  <si>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</si>
  <si>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</si>
  <si>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</si>
  <si>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</si>
  <si>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</si>
  <si>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</si>
  <si>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</si>
  <si>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</si>
  <si>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</si>
  <si>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</si>
  <si>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</si>
  <si>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</si>
  <si>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</si>
  <si>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</si>
  <si>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</si>
  <si>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</si>
  <si>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</si>
  <si>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</si>
  <si>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</si>
  <si>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</si>
  <si>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</si>
  <si>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</si>
  <si>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</si>
  <si>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</si>
  <si>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</si>
  <si>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</si>
  <si>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</si>
  <si>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</si>
  <si>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</si>
  <si>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</si>
  <si>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</si>
  <si>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</si>
  <si>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</si>
  <si>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</si>
  <si>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</si>
  <si>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</si>
  <si>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</si>
  <si>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</si>
  <si>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</si>
  <si>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</si>
  <si>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</si>
  <si>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</si>
  <si>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</si>
  <si>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</si>
  <si>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</si>
  <si>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</si>
  <si>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</si>
  <si>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</si>
  <si>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</si>
  <si>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</si>
  <si>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</si>
  <si>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</si>
  <si>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</si>
  <si>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</si>
  <si>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</si>
  <si>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</si>
  <si>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</si>
  <si>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</si>
  <si>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</si>
  <si>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</si>
  <si>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</si>
  <si>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</si>
  <si>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</si>
  <si>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</si>
  <si>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</si>
  <si>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</si>
  <si>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</si>
  <si>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</si>
  <si>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</si>
  <si>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</si>
  <si>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</si>
  <si>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</si>
  <si>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</si>
  <si>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</si>
  <si>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</si>
  <si>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</si>
  <si>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</si>
  <si>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</si>
  <si>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</si>
  <si>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</si>
  <si>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</si>
  <si>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</si>
  <si>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</si>
  <si>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</si>
  <si>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</si>
  <si>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</si>
  <si>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</si>
  <si>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</si>
  <si>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</si>
  <si>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</si>
  <si>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</si>
  <si>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</si>
  <si>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</si>
  <si>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</si>
  <si>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</si>
  <si>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</si>
  <si>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</si>
  <si>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</si>
  <si>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</si>
  <si>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</si>
  <si>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</si>
  <si>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</si>
  <si>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</si>
  <si>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</si>
  <si>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</si>
  <si>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</si>
  <si>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</si>
  <si>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</si>
  <si>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</si>
  <si>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</si>
  <si>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</si>
  <si>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</si>
  <si>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</si>
  <si>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</si>
  <si>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</si>
  <si>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</si>
  <si>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</si>
  <si>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</si>
  <si>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</si>
  <si>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</si>
  <si>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</si>
  <si>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</si>
  <si>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</si>
  <si>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</si>
  <si>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</si>
  <si>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</si>
  <si>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</si>
  <si>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</si>
  <si>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</si>
  <si>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</si>
  <si>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</si>
  <si>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</si>
  <si>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</si>
  <si>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</si>
  <si>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</si>
  <si>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</si>
  <si>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</si>
  <si>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</si>
  <si>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</si>
  <si>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</si>
  <si>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</si>
  <si>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</si>
  <si>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</si>
  <si>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</si>
  <si>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</si>
  <si>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</si>
  <si>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</si>
  <si>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</si>
  <si>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</si>
  <si>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</si>
  <si>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</si>
  <si>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</si>
  <si>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</si>
  <si>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</si>
  <si>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</si>
  <si>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</si>
  <si>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</si>
  <si>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</si>
  <si>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</si>
  <si>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</si>
  <si>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</si>
  <si>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</si>
  <si>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</si>
  <si>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</si>
  <si>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</si>
  <si>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</si>
  <si>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</si>
  <si>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</si>
  <si>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</si>
  <si>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</si>
  <si>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</si>
  <si>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</si>
  <si>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</si>
  <si>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</si>
  <si>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</si>
  <si>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</si>
  <si>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</si>
  <si>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</si>
  <si>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</si>
  <si>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</si>
  <si>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</si>
  <si>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</si>
  <si>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</si>
  <si>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</si>
  <si>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</si>
  <si>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</si>
  <si>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</si>
  <si>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</si>
  <si>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</si>
  <si>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</si>
  <si>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</si>
  <si>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</si>
  <si>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</si>
  <si>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</si>
  <si>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</si>
  <si>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</si>
  <si>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</si>
  <si>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</si>
  <si>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</si>
  <si>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</si>
  <si>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</si>
  <si>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</si>
  <si>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</si>
  <si>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</si>
  <si>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</si>
  <si>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</si>
  <si>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</si>
  <si>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</si>
  <si>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</si>
  <si>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</si>
  <si>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</si>
  <si>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</si>
  <si>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</si>
  <si>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</si>
  <si>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</si>
  <si>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</si>
  <si>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</si>
  <si>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</si>
  <si>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</si>
  <si>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</si>
  <si>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</si>
  <si>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</si>
  <si>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</si>
  <si>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</si>
  <si>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</si>
  <si>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</si>
  <si>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</si>
  <si>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</si>
  <si>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</si>
  <si>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</si>
  <si>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</si>
  <si>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</si>
  <si>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</si>
  <si>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</si>
  <si>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</si>
  <si>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</si>
  <si>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</si>
  <si>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</si>
  <si>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</si>
  <si>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</si>
  <si>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</si>
  <si>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</si>
  <si>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</si>
  <si>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</si>
  <si>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</si>
  <si>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</si>
  <si>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</si>
  <si>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</si>
  <si>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</si>
  <si>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</si>
  <si>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</si>
  <si>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</si>
  <si>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</si>
  <si>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</si>
  <si>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</si>
  <si>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</si>
  <si>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</si>
  <si>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</si>
  <si>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</si>
  <si>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</si>
  <si>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</si>
  <si>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</si>
  <si>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</si>
  <si>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</si>
  <si>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</si>
  <si>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</si>
  <si>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</si>
  <si>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</si>
  <si>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</si>
  <si>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</si>
  <si>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</si>
  <si>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</si>
  <si>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</si>
  <si>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</si>
  <si>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</si>
  <si>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</si>
  <si>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</si>
  <si>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</si>
  <si>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</si>
  <si>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</si>
  <si>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</si>
  <si>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</si>
  <si>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</si>
  <si>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</si>
  <si>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</si>
  <si>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</si>
  <si>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</si>
  <si>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</si>
  <si>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</si>
  <si>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</si>
  <si>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</si>
  <si>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</si>
  <si>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</si>
  <si>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</si>
  <si>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</si>
  <si>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</si>
  <si>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</si>
  <si>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</si>
  <si>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</si>
  <si>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</si>
  <si>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</si>
  <si>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</si>
  <si>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20231205 11:37:40</t>
  </si>
  <si>
    <t>11:37:40</t>
  </si>
  <si>
    <t>-</t>
  </si>
  <si>
    <t>0: Broadleaf</t>
  </si>
  <si>
    <t>11:32:18</t>
  </si>
  <si>
    <t>3/3</t>
  </si>
  <si>
    <t>11111111</t>
  </si>
  <si>
    <t>oooooooo</t>
  </si>
  <si>
    <t>on</t>
  </si>
  <si>
    <t>20231205 11:38:41</t>
  </si>
  <si>
    <t>11:38:41</t>
  </si>
  <si>
    <t>20231205 11:39:44</t>
  </si>
  <si>
    <t>11:39:44</t>
  </si>
  <si>
    <t>20231205 11:40:45</t>
  </si>
  <si>
    <t>11:40:45</t>
  </si>
  <si>
    <t>20231205 11:41:50</t>
  </si>
  <si>
    <t>11:41:50</t>
  </si>
  <si>
    <t>20231205 11:43:12</t>
  </si>
  <si>
    <t>11:43:12</t>
  </si>
  <si>
    <t>20231205 11:44:32</t>
  </si>
  <si>
    <t>11:44:32</t>
  </si>
  <si>
    <t>20231205 11:45:35</t>
  </si>
  <si>
    <t>11:45:35</t>
  </si>
  <si>
    <t>20231205 11:47:00</t>
  </si>
  <si>
    <t>11:47:00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</si>
</sst>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J25"/>
  <sheetViews>
    <sheetView tabSelected="1" topLeftCell="CZ13" workbookViewId="0">
      <selection activeCell="DH27" sqref="DH27"/>
    </sheetView>
  </sheetViews>
  <sheetFormatPr baseColWidth="10" defaultColWidth="8.83203125" defaultRowHeight="15" x14ac:dyDescent="0.2"/>
  <sheetData>
    <row r="2" spans="1:296" x14ac:dyDescent="0.2">
      <c r="A2" t="s">
        <v>29</v>
      </c>
      <c r="B2" t="s">
        <v>30</v>
      </c>
      <c r="C2" t="s">
        <v>31</v>
      </c>
    </row>
    <row r="3" spans="1:296" x14ac:dyDescent="0.2">
      <c r="B3">
        <v>0</v>
      </c>
      <c r="C3">
        <v>21</v>
      </c>
    </row>
    <row r="4" spans="1:29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6" x14ac:dyDescent="0.2">
      <c r="B7">
        <v>0</v>
      </c>
      <c r="C7">
        <v>0</v>
      </c>
      <c r="D7">
        <v>0</v>
      </c>
      <c r="E7">
        <v>1</v>
      </c>
    </row>
    <row r="8" spans="1:29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9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92</v>
      </c>
      <c r="DH14" t="s">
        <v>92</v>
      </c>
      <c r="DI14" t="s">
        <v>92</v>
      </c>
      <c r="DJ14" t="s">
        <v>92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</row>
    <row r="15" spans="1:296" x14ac:dyDescent="0.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88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181</v>
      </c>
      <c r="CU15" t="s">
        <v>202</v>
      </c>
      <c r="CV15" t="s">
        <v>203</v>
      </c>
      <c r="CW15" t="s">
        <v>204</v>
      </c>
      <c r="CX15" t="s">
        <v>155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113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107</v>
      </c>
      <c r="FP15" t="s">
        <v>110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</row>
    <row r="16" spans="1:296" x14ac:dyDescent="0.2">
      <c r="B16" t="s">
        <v>396</v>
      </c>
      <c r="C16" t="s">
        <v>396</v>
      </c>
      <c r="F16" t="s">
        <v>396</v>
      </c>
      <c r="H16" t="s">
        <v>396</v>
      </c>
      <c r="I16" t="s">
        <v>397</v>
      </c>
      <c r="J16" t="s">
        <v>398</v>
      </c>
      <c r="K16" t="s">
        <v>399</v>
      </c>
      <c r="L16" t="s">
        <v>400</v>
      </c>
      <c r="M16" t="s">
        <v>400</v>
      </c>
      <c r="N16" t="s">
        <v>229</v>
      </c>
      <c r="O16" t="s">
        <v>229</v>
      </c>
      <c r="P16" t="s">
        <v>397</v>
      </c>
      <c r="Q16" t="s">
        <v>397</v>
      </c>
      <c r="R16" t="s">
        <v>397</v>
      </c>
      <c r="S16" t="s">
        <v>397</v>
      </c>
      <c r="T16" t="s">
        <v>401</v>
      </c>
      <c r="U16" t="s">
        <v>402</v>
      </c>
      <c r="V16" t="s">
        <v>402</v>
      </c>
      <c r="W16" t="s">
        <v>403</v>
      </c>
      <c r="X16" t="s">
        <v>404</v>
      </c>
      <c r="Y16" t="s">
        <v>403</v>
      </c>
      <c r="Z16" t="s">
        <v>403</v>
      </c>
      <c r="AA16" t="s">
        <v>403</v>
      </c>
      <c r="AB16" t="s">
        <v>401</v>
      </c>
      <c r="AC16" t="s">
        <v>401</v>
      </c>
      <c r="AD16" t="s">
        <v>401</v>
      </c>
      <c r="AE16" t="s">
        <v>401</v>
      </c>
      <c r="AF16" t="s">
        <v>399</v>
      </c>
      <c r="AG16" t="s">
        <v>398</v>
      </c>
      <c r="AH16" t="s">
        <v>399</v>
      </c>
      <c r="AI16" t="s">
        <v>400</v>
      </c>
      <c r="AJ16" t="s">
        <v>400</v>
      </c>
      <c r="AK16" t="s">
        <v>405</v>
      </c>
      <c r="AL16" t="s">
        <v>406</v>
      </c>
      <c r="AM16" t="s">
        <v>398</v>
      </c>
      <c r="AN16" t="s">
        <v>407</v>
      </c>
      <c r="AO16" t="s">
        <v>407</v>
      </c>
      <c r="AP16" t="s">
        <v>408</v>
      </c>
      <c r="AQ16" t="s">
        <v>406</v>
      </c>
      <c r="AR16" t="s">
        <v>409</v>
      </c>
      <c r="AS16" t="s">
        <v>404</v>
      </c>
      <c r="AU16" t="s">
        <v>404</v>
      </c>
      <c r="AV16" t="s">
        <v>409</v>
      </c>
      <c r="BB16" t="s">
        <v>399</v>
      </c>
      <c r="BI16" t="s">
        <v>399</v>
      </c>
      <c r="BJ16" t="s">
        <v>399</v>
      </c>
      <c r="BK16" t="s">
        <v>399</v>
      </c>
      <c r="BL16" t="s">
        <v>410</v>
      </c>
      <c r="BZ16" t="s">
        <v>411</v>
      </c>
      <c r="CB16" t="s">
        <v>411</v>
      </c>
      <c r="CC16" t="s">
        <v>399</v>
      </c>
      <c r="CF16" t="s">
        <v>411</v>
      </c>
      <c r="CG16" t="s">
        <v>404</v>
      </c>
      <c r="CJ16" t="s">
        <v>412</v>
      </c>
      <c r="CK16" t="s">
        <v>412</v>
      </c>
      <c r="CM16" t="s">
        <v>413</v>
      </c>
      <c r="CN16" t="s">
        <v>411</v>
      </c>
      <c r="CP16" t="s">
        <v>411</v>
      </c>
      <c r="CQ16" t="s">
        <v>399</v>
      </c>
      <c r="CU16" t="s">
        <v>411</v>
      </c>
      <c r="CW16" t="s">
        <v>414</v>
      </c>
      <c r="CZ16" t="s">
        <v>411</v>
      </c>
      <c r="DA16" t="s">
        <v>411</v>
      </c>
      <c r="DC16" t="s">
        <v>411</v>
      </c>
      <c r="DE16" t="s">
        <v>411</v>
      </c>
      <c r="DG16" t="s">
        <v>399</v>
      </c>
      <c r="DH16" t="s">
        <v>399</v>
      </c>
      <c r="DJ16" t="s">
        <v>415</v>
      </c>
      <c r="DK16" t="s">
        <v>416</v>
      </c>
      <c r="DN16" t="s">
        <v>397</v>
      </c>
      <c r="DP16" t="s">
        <v>396</v>
      </c>
      <c r="DQ16" t="s">
        <v>400</v>
      </c>
      <c r="DR16" t="s">
        <v>400</v>
      </c>
      <c r="DS16" t="s">
        <v>407</v>
      </c>
      <c r="DT16" t="s">
        <v>407</v>
      </c>
      <c r="DU16" t="s">
        <v>400</v>
      </c>
      <c r="DV16" t="s">
        <v>407</v>
      </c>
      <c r="DW16" t="s">
        <v>409</v>
      </c>
      <c r="DX16" t="s">
        <v>403</v>
      </c>
      <c r="DY16" t="s">
        <v>403</v>
      </c>
      <c r="DZ16" t="s">
        <v>402</v>
      </c>
      <c r="EA16" t="s">
        <v>402</v>
      </c>
      <c r="EB16" t="s">
        <v>402</v>
      </c>
      <c r="EC16" t="s">
        <v>402</v>
      </c>
      <c r="ED16" t="s">
        <v>402</v>
      </c>
      <c r="EE16" t="s">
        <v>417</v>
      </c>
      <c r="EF16" t="s">
        <v>399</v>
      </c>
      <c r="EG16" t="s">
        <v>399</v>
      </c>
      <c r="EH16" t="s">
        <v>400</v>
      </c>
      <c r="EI16" t="s">
        <v>400</v>
      </c>
      <c r="EJ16" t="s">
        <v>400</v>
      </c>
      <c r="EK16" t="s">
        <v>407</v>
      </c>
      <c r="EL16" t="s">
        <v>400</v>
      </c>
      <c r="EM16" t="s">
        <v>407</v>
      </c>
      <c r="EN16" t="s">
        <v>403</v>
      </c>
      <c r="EO16" t="s">
        <v>403</v>
      </c>
      <c r="EP16" t="s">
        <v>402</v>
      </c>
      <c r="EQ16" t="s">
        <v>402</v>
      </c>
      <c r="ER16" t="s">
        <v>399</v>
      </c>
      <c r="EW16" t="s">
        <v>399</v>
      </c>
      <c r="EZ16" t="s">
        <v>402</v>
      </c>
      <c r="FA16" t="s">
        <v>402</v>
      </c>
      <c r="FB16" t="s">
        <v>402</v>
      </c>
      <c r="FC16" t="s">
        <v>402</v>
      </c>
      <c r="FD16" t="s">
        <v>402</v>
      </c>
      <c r="FE16" t="s">
        <v>399</v>
      </c>
      <c r="FF16" t="s">
        <v>399</v>
      </c>
      <c r="FG16" t="s">
        <v>399</v>
      </c>
      <c r="FH16" t="s">
        <v>396</v>
      </c>
      <c r="FK16" t="s">
        <v>418</v>
      </c>
      <c r="FL16" t="s">
        <v>418</v>
      </c>
      <c r="FN16" t="s">
        <v>396</v>
      </c>
      <c r="FO16" t="s">
        <v>419</v>
      </c>
      <c r="FQ16" t="s">
        <v>396</v>
      </c>
      <c r="FR16" t="s">
        <v>396</v>
      </c>
      <c r="FT16" t="s">
        <v>420</v>
      </c>
      <c r="FU16" t="s">
        <v>421</v>
      </c>
      <c r="FV16" t="s">
        <v>420</v>
      </c>
      <c r="FW16" t="s">
        <v>421</v>
      </c>
      <c r="FX16" t="s">
        <v>420</v>
      </c>
      <c r="FY16" t="s">
        <v>421</v>
      </c>
      <c r="FZ16" t="s">
        <v>404</v>
      </c>
      <c r="GA16" t="s">
        <v>404</v>
      </c>
      <c r="GB16" t="s">
        <v>400</v>
      </c>
      <c r="GC16" t="s">
        <v>422</v>
      </c>
      <c r="GD16" t="s">
        <v>400</v>
      </c>
      <c r="GG16" t="s">
        <v>423</v>
      </c>
      <c r="GJ16" t="s">
        <v>407</v>
      </c>
      <c r="GK16" t="s">
        <v>424</v>
      </c>
      <c r="GL16" t="s">
        <v>407</v>
      </c>
      <c r="GQ16" t="s">
        <v>425</v>
      </c>
      <c r="GR16" t="s">
        <v>425</v>
      </c>
      <c r="HE16" t="s">
        <v>425</v>
      </c>
      <c r="HF16" t="s">
        <v>425</v>
      </c>
      <c r="HG16" t="s">
        <v>426</v>
      </c>
      <c r="HH16" t="s">
        <v>426</v>
      </c>
      <c r="HI16" t="s">
        <v>402</v>
      </c>
      <c r="HJ16" t="s">
        <v>402</v>
      </c>
      <c r="HK16" t="s">
        <v>404</v>
      </c>
      <c r="HL16" t="s">
        <v>402</v>
      </c>
      <c r="HM16" t="s">
        <v>407</v>
      </c>
      <c r="HN16" t="s">
        <v>404</v>
      </c>
      <c r="HO16" t="s">
        <v>404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425</v>
      </c>
      <c r="HW16" t="s">
        <v>425</v>
      </c>
      <c r="HX16" t="s">
        <v>427</v>
      </c>
      <c r="HY16" t="s">
        <v>427</v>
      </c>
      <c r="HZ16" t="s">
        <v>428</v>
      </c>
      <c r="IA16" t="s">
        <v>427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L16" t="s">
        <v>425</v>
      </c>
      <c r="IM16" t="s">
        <v>425</v>
      </c>
      <c r="IT16" t="s">
        <v>425</v>
      </c>
      <c r="IU16" t="s">
        <v>404</v>
      </c>
      <c r="IV16" t="s">
        <v>404</v>
      </c>
      <c r="IW16" t="s">
        <v>420</v>
      </c>
      <c r="IX16" t="s">
        <v>421</v>
      </c>
      <c r="IY16" t="s">
        <v>421</v>
      </c>
      <c r="JC16" t="s">
        <v>421</v>
      </c>
      <c r="JG16" t="s">
        <v>400</v>
      </c>
      <c r="JH16" t="s">
        <v>400</v>
      </c>
      <c r="JI16" t="s">
        <v>407</v>
      </c>
      <c r="JJ16" t="s">
        <v>407</v>
      </c>
      <c r="JK16" t="s">
        <v>429</v>
      </c>
      <c r="JL16" t="s">
        <v>429</v>
      </c>
      <c r="JM16" t="s">
        <v>425</v>
      </c>
      <c r="JN16" t="s">
        <v>425</v>
      </c>
      <c r="JO16" t="s">
        <v>425</v>
      </c>
      <c r="JP16" t="s">
        <v>425</v>
      </c>
      <c r="JQ16" t="s">
        <v>425</v>
      </c>
      <c r="JR16" t="s">
        <v>425</v>
      </c>
      <c r="JS16" t="s">
        <v>402</v>
      </c>
      <c r="JT16" t="s">
        <v>425</v>
      </c>
      <c r="JV16" t="s">
        <v>409</v>
      </c>
      <c r="JW16" t="s">
        <v>409</v>
      </c>
      <c r="JX16" t="s">
        <v>402</v>
      </c>
      <c r="JY16" t="s">
        <v>402</v>
      </c>
      <c r="JZ16" t="s">
        <v>402</v>
      </c>
      <c r="KA16" t="s">
        <v>402</v>
      </c>
      <c r="KB16" t="s">
        <v>402</v>
      </c>
      <c r="KC16" t="s">
        <v>404</v>
      </c>
      <c r="KD16" t="s">
        <v>404</v>
      </c>
      <c r="KE16" t="s">
        <v>404</v>
      </c>
      <c r="KF16" t="s">
        <v>402</v>
      </c>
      <c r="KG16" t="s">
        <v>400</v>
      </c>
      <c r="KH16" t="s">
        <v>407</v>
      </c>
      <c r="KI16" t="s">
        <v>404</v>
      </c>
      <c r="KJ16" t="s">
        <v>404</v>
      </c>
    </row>
    <row r="17" spans="1:296" x14ac:dyDescent="0.2">
      <c r="A17">
        <v>1</v>
      </c>
      <c r="B17">
        <v>1701805060.0999999</v>
      </c>
      <c r="C17">
        <v>0</v>
      </c>
      <c r="D17" t="s">
        <v>430</v>
      </c>
      <c r="E17" t="s">
        <v>431</v>
      </c>
      <c r="F17">
        <v>1</v>
      </c>
      <c r="H17">
        <v>1701805051.5999999</v>
      </c>
      <c r="I17">
        <f t="shared" ref="I17:I25" si="0">(J17)/1000</f>
        <v>1.0703254133900488E-3</v>
      </c>
      <c r="J17">
        <f t="shared" ref="J17:J25" si="1">IF(DO17, AM17, AG17)</f>
        <v>1.0703254133900488</v>
      </c>
      <c r="K17" s="1">
        <f t="shared" ref="K17:K25" si="2">IF(DO17, AH17, AF17)</f>
        <v>4.1736878912265523</v>
      </c>
      <c r="L17">
        <f t="shared" ref="L17:L25" si="3">DQ17 - IF(AT17&gt;1, K17*DK17*100/(AV17*EE17), 0)</f>
        <v>415.5128125</v>
      </c>
      <c r="M17">
        <f t="shared" ref="M17:M25" si="4">((S17-I17/2)*L17-K17)/(S17+I17/2)</f>
        <v>199.43531909830304</v>
      </c>
      <c r="N17">
        <f t="shared" ref="N17:N25" si="5">M17*(DX17+DY17)/1000</f>
        <v>15.713021517672496</v>
      </c>
      <c r="O17">
        <f t="shared" ref="O17:O25" si="6">(DQ17 - IF(AT17&gt;1, K17*DK17*100/(AV17*EE17), 0))*(DX17+DY17)/1000</f>
        <v>32.737239287404989</v>
      </c>
      <c r="P17">
        <f t="shared" ref="P17:P25" si="7">2/((1/R17-1/Q17)+SIGN(R17)*SQRT((1/R17-1/Q17)*(1/R17-1/Q17) + 4*DL17/((DL17+1)*(DL17+1))*(2*1/R17*1/Q17-1/Q17*1/Q17)))</f>
        <v>3.3552341161844516E-2</v>
      </c>
      <c r="Q17">
        <f t="shared" ref="Q17:Q25" si="8">IF(LEFT(DM17,1)&lt;&gt;"0",IF(LEFT(DM17,1)="1",3,DN17),$D$5+$E$5*(EE17*DX17/($K$5*1000))+$F$5*(EE17*DX17/($K$5*1000))*MAX(MIN(DK17,$J$5),$I$5)*MAX(MIN(DK17,$J$5),$I$5)+$G$5*MAX(MIN(DK17,$J$5),$I$5)*(EE17*DX17/($K$5*1000))+$H$5*(EE17*DX17/($K$5*1000))*(EE17*DX17/($K$5*1000)))</f>
        <v>2.5287456819500225</v>
      </c>
      <c r="R17">
        <f t="shared" ref="R17:R25" si="9">I17*(1000-(1000*0.61365*EXP(17.502*V17/(240.97+V17))/(DX17+DY17)+DS17)/2)/(1000*0.61365*EXP(17.502*V17/(240.97+V17))/(DX17+DY17)-DS17)</f>
        <v>3.330696882373646E-2</v>
      </c>
      <c r="S17">
        <f t="shared" ref="S17:S25" si="10">1/((DL17+1)/(P17/1.6)+1/(Q17/1.37)) + DL17/((DL17+1)/(P17/1.6) + DL17/(Q17/1.37))</f>
        <v>2.0838751537342597E-2</v>
      </c>
      <c r="T17">
        <f t="shared" ref="T17:T25" si="11">(DG17*DJ17)</f>
        <v>289.56846574594942</v>
      </c>
      <c r="U17">
        <f t="shared" ref="U17:U25" si="12">(DZ17+(T17+2*0.95*0.0000000567*(((DZ17+$B$7)+273)^4-(DZ17+273)^4)-44100*I17)/(1.84*29.3*Q17+8*0.95*0.0000000567*(DZ17+273)^3))</f>
        <v>27.100982158127785</v>
      </c>
      <c r="V17">
        <f t="shared" ref="V17:V25" si="13">($C$7*EA17+$D$7*EB17+$E$7*U17)</f>
        <v>27.100982158127785</v>
      </c>
      <c r="W17">
        <f t="shared" ref="W17:W25" si="14">0.61365*EXP(17.502*V17/(240.97+V17))</f>
        <v>3.6004424766936061</v>
      </c>
      <c r="X17">
        <f t="shared" ref="X17:X25" si="15">(Y17/Z17*100)</f>
        <v>35.030335112816822</v>
      </c>
      <c r="Y17">
        <f t="shared" ref="Y17:Y25" si="16">DS17*(DX17+DY17)/1000</f>
        <v>1.1448353960613968</v>
      </c>
      <c r="Z17">
        <f t="shared" ref="Z17:Z25" si="17">0.61365*EXP(17.502*DZ17/(240.97+DZ17))</f>
        <v>3.2681257326668485</v>
      </c>
      <c r="AA17">
        <f t="shared" ref="AA17:AA25" si="18">(W17-DS17*(DX17+DY17)/1000)</f>
        <v>2.455607080632209</v>
      </c>
      <c r="AB17">
        <f t="shared" ref="AB17:AB25" si="19">(-I17*44100)</f>
        <v>-47.201350730501147</v>
      </c>
      <c r="AC17">
        <f t="shared" ref="AC17:AC25" si="20">2*29.3*Q17*0.92*(DZ17-V17)</f>
        <v>-223.57833663892481</v>
      </c>
      <c r="AD17">
        <f t="shared" ref="AD17:AD25" si="21">2*0.95*0.0000000567*(((DZ17+$B$7)+273)^4-(V17+273)^4)</f>
        <v>-18.944207183368295</v>
      </c>
      <c r="AE17">
        <f t="shared" ref="AE17:AE25" si="22">T17+AD17+AB17+AC17</f>
        <v>-0.1554288068448102</v>
      </c>
      <c r="AF17">
        <f t="shared" ref="AF17:AF25" si="23">DW17*AT17*(DR17-DQ17*(1000-AT17*DT17)/(1000-AT17*DS17))/(100*DK17)</f>
        <v>4.0385228536551763</v>
      </c>
      <c r="AG17">
        <f t="shared" ref="AG17:AG25" si="24">1000*DW17*AT17*(DS17-DT17)/(100*DK17*(1000-AT17*DS17))</f>
        <v>1.0757625951692795</v>
      </c>
      <c r="AH17">
        <f t="shared" ref="AH17:AH25" si="25">(AI17 - AJ17 - DX17*1000/(8.314*(DZ17+273.15)) * AL17/DW17 * AK17) * DW17/(100*DK17) * (1000 - DT17)/1000</f>
        <v>4.1736878912265523</v>
      </c>
      <c r="AI17">
        <v>425.754497829044</v>
      </c>
      <c r="AJ17">
        <v>421.59576363636398</v>
      </c>
      <c r="AK17">
        <v>-2.0279868309838599E-2</v>
      </c>
      <c r="AL17">
        <v>67.088264600374202</v>
      </c>
      <c r="AM17">
        <f t="shared" ref="AM17:AM25" si="26">(AO17 - AN17 + DX17*1000/(8.314*(DZ17+273.15)) * AQ17/DW17 * AP17) * DW17/(100*DK17) * 1000/(1000 - AO17)</f>
        <v>1.0703254133900488</v>
      </c>
      <c r="AN17">
        <v>13.4722631035288</v>
      </c>
      <c r="AO17">
        <v>14.5270557575758</v>
      </c>
      <c r="AP17">
        <v>-8.3111384880711904E-6</v>
      </c>
      <c r="AQ17">
        <v>78.300073027607695</v>
      </c>
      <c r="AR17">
        <v>0</v>
      </c>
      <c r="AS17">
        <v>0</v>
      </c>
      <c r="AT17">
        <f t="shared" ref="AT17:AT25" si="27">IF(AR17*$H$13&gt;=AV17,1,(AV17/(AV17-AR17*$H$13)))</f>
        <v>1</v>
      </c>
      <c r="AU17">
        <f t="shared" ref="AU17:AU25" si="28">(AT17-1)*100</f>
        <v>0</v>
      </c>
      <c r="AV17">
        <f t="shared" ref="AV17:AV25" si="29">MAX(0,($B$13+$C$13*EE17)/(1+$D$13*EE17)*DX17/(DZ17+273)*$E$13)</f>
        <v>41827.29981643425</v>
      </c>
      <c r="AW17" t="s">
        <v>432</v>
      </c>
      <c r="AX17" t="s">
        <v>432</v>
      </c>
      <c r="AY17">
        <v>0</v>
      </c>
      <c r="AZ17">
        <v>0</v>
      </c>
      <c r="BA17" t="e">
        <f t="shared" ref="BA17:BA25" si="30">1-AY17/AZ17</f>
        <v>#DIV/0!</v>
      </c>
      <c r="BB17">
        <v>0</v>
      </c>
      <c r="BC17" t="s">
        <v>432</v>
      </c>
      <c r="BD17" t="s">
        <v>432</v>
      </c>
      <c r="BE17">
        <v>0</v>
      </c>
      <c r="BF17">
        <v>0</v>
      </c>
      <c r="BG17" t="e">
        <f t="shared" ref="BG17:BG25" si="31">1-BE17/BF17</f>
        <v>#DIV/0!</v>
      </c>
      <c r="BH17">
        <v>0.5</v>
      </c>
      <c r="BI17">
        <f t="shared" ref="BI17:BI25" si="32">DH17</f>
        <v>1513.1951998683674</v>
      </c>
      <c r="BJ17">
        <f t="shared" ref="BJ17:BJ25" si="33">K17</f>
        <v>4.1736878912265523</v>
      </c>
      <c r="BK17" t="e">
        <f t="shared" ref="BK17:BK25" si="34">BG17*BH17*BI17</f>
        <v>#DIV/0!</v>
      </c>
      <c r="BL17">
        <f t="shared" ref="BL17:BL25" si="35">(BJ17-BB17)/BI17</f>
        <v>2.7581953019607921E-3</v>
      </c>
      <c r="BM17" t="e">
        <f t="shared" ref="BM17:BM25" si="36">(AZ17-BF17)/BF17</f>
        <v>#DIV/0!</v>
      </c>
      <c r="BN17" t="e">
        <f t="shared" ref="BN17:BN25" si="37">AY17/(BA17+AY17/BF17)</f>
        <v>#DIV/0!</v>
      </c>
      <c r="BO17" t="s">
        <v>432</v>
      </c>
      <c r="BP17">
        <v>0</v>
      </c>
      <c r="BQ17" t="e">
        <f t="shared" ref="BQ17:BQ25" si="38">IF(BP17&lt;&gt;0, BP17, BN17)</f>
        <v>#DIV/0!</v>
      </c>
      <c r="BR17" t="e">
        <f t="shared" ref="BR17:BR25" si="39">1-BQ17/BF17</f>
        <v>#DIV/0!</v>
      </c>
      <c r="BS17" t="e">
        <f t="shared" ref="BS17:BS25" si="40">(BF17-BE17)/(BF17-BQ17)</f>
        <v>#DIV/0!</v>
      </c>
      <c r="BT17" t="e">
        <f t="shared" ref="BT17:BT25" si="41">(AZ17-BF17)/(AZ17-BQ17)</f>
        <v>#DIV/0!</v>
      </c>
      <c r="BU17" t="e">
        <f t="shared" ref="BU17:BU25" si="42">(BF17-BE17)/(BF17-AY17)</f>
        <v>#DIV/0!</v>
      </c>
      <c r="BV17" t="e">
        <f t="shared" ref="BV17:BV25" si="43">(AZ17-BF17)/(AZ17-AY17)</f>
        <v>#DIV/0!</v>
      </c>
      <c r="BW17" t="e">
        <f t="shared" ref="BW17:BW25" si="44">(BS17*BQ17/BE17)</f>
        <v>#DIV/0!</v>
      </c>
      <c r="BX17" t="e">
        <f t="shared" ref="BX17:BX25" si="45">(1-BW17)</f>
        <v>#DIV/0!</v>
      </c>
      <c r="DG17" s="1">
        <f t="shared" ref="DG17:DG25" si="46">$B$11*EF17+$C$11*EG17+$F$11*ER17*(1-EU17)</f>
        <v>1800.0125</v>
      </c>
      <c r="DH17">
        <f t="shared" ref="DH17:DH25" si="47">DG17*DI17</f>
        <v>1513.1951998683674</v>
      </c>
      <c r="DI17">
        <f t="shared" ref="DI17:DI25" si="48">($B$11*$D$9+$C$11*$D$9+$F$11*((FE17+EW17)/MAX(FE17+EW17+FF17, 0.1)*$I$9+FF17/MAX(FE17+EW17+FF17, 0.1)*$J$9))/($B$11+$C$11+$F$11)</f>
        <v>0.84065816202296784</v>
      </c>
      <c r="DJ17">
        <f t="shared" ref="DJ17:DJ25" si="49">($B$11*$K$9+$C$11*$K$9+$F$11*((FE17+EW17)/MAX(FE17+EW17+FF17, 0.1)*$P$9+FF17/MAX(FE17+EW17+FF17, 0.1)*$Q$9))/($B$11+$C$11+$F$11)</f>
        <v>0.16087025270432811</v>
      </c>
      <c r="DK17">
        <v>6</v>
      </c>
      <c r="DL17">
        <v>0.5</v>
      </c>
      <c r="DM17" t="s">
        <v>433</v>
      </c>
      <c r="DN17">
        <v>2</v>
      </c>
      <c r="DO17" t="b">
        <v>1</v>
      </c>
      <c r="DP17">
        <v>1701805051.5999999</v>
      </c>
      <c r="DQ17">
        <v>415.5128125</v>
      </c>
      <c r="DR17">
        <v>419.99824999999998</v>
      </c>
      <c r="DS17">
        <v>14.5306625</v>
      </c>
      <c r="DT17">
        <v>13.470549999999999</v>
      </c>
      <c r="DU17">
        <v>417.28456249999999</v>
      </c>
      <c r="DV17">
        <v>14.57368125</v>
      </c>
      <c r="DW17">
        <v>600.01049999999998</v>
      </c>
      <c r="DX17">
        <v>78.687524999999994</v>
      </c>
      <c r="DY17">
        <v>0.10003173125000001</v>
      </c>
      <c r="DZ17">
        <v>25.460999999999999</v>
      </c>
      <c r="EA17">
        <v>24.70060625</v>
      </c>
      <c r="EB17">
        <v>999.9</v>
      </c>
      <c r="EC17">
        <v>0</v>
      </c>
      <c r="ED17">
        <v>0</v>
      </c>
      <c r="EE17">
        <v>10001.25</v>
      </c>
      <c r="EF17">
        <v>0</v>
      </c>
      <c r="EG17">
        <v>6.1813162500000001</v>
      </c>
      <c r="EH17">
        <v>-4.4852125000000003</v>
      </c>
      <c r="EI17">
        <v>421.63956250000001</v>
      </c>
      <c r="EJ17">
        <v>425.73287499999998</v>
      </c>
      <c r="EK17">
        <v>1.0601106250000001</v>
      </c>
      <c r="EL17">
        <v>419.99824999999998</v>
      </c>
      <c r="EM17">
        <v>13.470549999999999</v>
      </c>
      <c r="EN17">
        <v>1.143381875</v>
      </c>
      <c r="EO17">
        <v>1.0599643750000001</v>
      </c>
      <c r="EP17">
        <v>8.8840974999999993</v>
      </c>
      <c r="EQ17">
        <v>7.7677775000000002</v>
      </c>
      <c r="ER17">
        <v>1800.0125</v>
      </c>
      <c r="ES17">
        <v>0.97800100000000001</v>
      </c>
      <c r="ET17">
        <v>2.19992E-2</v>
      </c>
      <c r="EU17">
        <v>0</v>
      </c>
      <c r="EV17">
        <v>90.970712500000005</v>
      </c>
      <c r="EW17">
        <v>5.0002000000000004</v>
      </c>
      <c r="EX17">
        <v>1904.39625</v>
      </c>
      <c r="EY17">
        <v>17256.418750000001</v>
      </c>
      <c r="EZ17">
        <v>46.371000000000002</v>
      </c>
      <c r="FA17">
        <v>47.144374999999997</v>
      </c>
      <c r="FB17">
        <v>47.179312500000002</v>
      </c>
      <c r="FC17">
        <v>46.777187499999997</v>
      </c>
      <c r="FD17">
        <v>48.210625</v>
      </c>
      <c r="FE17">
        <v>1755.5225</v>
      </c>
      <c r="FF17">
        <v>39.49</v>
      </c>
      <c r="FG17">
        <v>0</v>
      </c>
      <c r="FH17">
        <v>1701805060.4000001</v>
      </c>
      <c r="FI17">
        <v>0</v>
      </c>
      <c r="FJ17">
        <v>90.975920000000002</v>
      </c>
      <c r="FK17">
        <v>-0.41643846157408099</v>
      </c>
      <c r="FL17">
        <v>-23.7530768460046</v>
      </c>
      <c r="FM17">
        <v>1904.154</v>
      </c>
      <c r="FN17">
        <v>15</v>
      </c>
      <c r="FO17">
        <v>1701804738.0999999</v>
      </c>
      <c r="FP17" t="s">
        <v>434</v>
      </c>
      <c r="FQ17">
        <v>1701804738.0999999</v>
      </c>
      <c r="FR17">
        <v>1701804733.0999999</v>
      </c>
      <c r="FS17">
        <v>1</v>
      </c>
      <c r="FT17">
        <v>0.20699999999999999</v>
      </c>
      <c r="FU17">
        <v>-0.02</v>
      </c>
      <c r="FV17">
        <v>-1.76</v>
      </c>
      <c r="FW17">
        <v>-5.2999999999999999E-2</v>
      </c>
      <c r="FX17">
        <v>420</v>
      </c>
      <c r="FY17">
        <v>13</v>
      </c>
      <c r="FZ17">
        <v>1.57</v>
      </c>
      <c r="GA17">
        <v>0.21</v>
      </c>
      <c r="GB17">
        <v>-4.4803189999999997</v>
      </c>
      <c r="GC17">
        <v>2.1229172932327602E-2</v>
      </c>
      <c r="GD17">
        <v>7.0023619579396207E-2</v>
      </c>
      <c r="GE17">
        <v>1</v>
      </c>
      <c r="GF17">
        <v>91.005967647058796</v>
      </c>
      <c r="GG17">
        <v>-0.32924217290381702</v>
      </c>
      <c r="GH17">
        <v>0.170019827080097</v>
      </c>
      <c r="GI17">
        <v>1</v>
      </c>
      <c r="GJ17">
        <v>1.0654224999999999</v>
      </c>
      <c r="GK17">
        <v>-9.2962556390977502E-2</v>
      </c>
      <c r="GL17">
        <v>9.7038254698855707E-3</v>
      </c>
      <c r="GM17">
        <v>1</v>
      </c>
      <c r="GN17">
        <v>3</v>
      </c>
      <c r="GO17">
        <v>3</v>
      </c>
      <c r="GP17" t="s">
        <v>435</v>
      </c>
      <c r="GQ17">
        <v>3.27155</v>
      </c>
      <c r="GR17">
        <v>2.87188</v>
      </c>
      <c r="GS17">
        <v>8.0253599999999994E-2</v>
      </c>
      <c r="GT17">
        <v>8.1187700000000002E-2</v>
      </c>
      <c r="GU17">
        <v>6.4233600000000002E-2</v>
      </c>
      <c r="GV17">
        <v>6.1256999999999999E-2</v>
      </c>
      <c r="GW17">
        <v>26616.3</v>
      </c>
      <c r="GX17">
        <v>26297.599999999999</v>
      </c>
      <c r="GY17">
        <v>26788.400000000001</v>
      </c>
      <c r="GZ17">
        <v>26111.599999999999</v>
      </c>
      <c r="HA17">
        <v>34231.1</v>
      </c>
      <c r="HB17">
        <v>32526.5</v>
      </c>
      <c r="HC17">
        <v>39430.1</v>
      </c>
      <c r="HD17">
        <v>36909.4</v>
      </c>
      <c r="HE17">
        <v>2.3094999999999999</v>
      </c>
      <c r="HF17">
        <v>2.0991</v>
      </c>
      <c r="HG17">
        <v>0.116378</v>
      </c>
      <c r="HH17">
        <v>0</v>
      </c>
      <c r="HI17">
        <v>22.806899999999999</v>
      </c>
      <c r="HJ17">
        <v>999.9</v>
      </c>
      <c r="HK17">
        <v>45.982999999999997</v>
      </c>
      <c r="HL17">
        <v>28.157</v>
      </c>
      <c r="HM17">
        <v>22.3794</v>
      </c>
      <c r="HN17">
        <v>60.6937</v>
      </c>
      <c r="HO17">
        <v>28.113</v>
      </c>
      <c r="HP17">
        <v>2</v>
      </c>
      <c r="HQ17">
        <v>-3.5975600000000003E-2</v>
      </c>
      <c r="HR17">
        <v>2.0804999999999998</v>
      </c>
      <c r="HS17">
        <v>20.299199999999999</v>
      </c>
      <c r="HT17">
        <v>5.2340600000000004</v>
      </c>
      <c r="HU17">
        <v>11.9572</v>
      </c>
      <c r="HV17">
        <v>4.9897999999999998</v>
      </c>
      <c r="HW17">
        <v>3.2839999999999998</v>
      </c>
      <c r="HX17">
        <v>9999</v>
      </c>
      <c r="HY17">
        <v>9999</v>
      </c>
      <c r="HZ17">
        <v>999.9</v>
      </c>
      <c r="IA17">
        <v>9999</v>
      </c>
      <c r="IB17">
        <v>4.9718499999999999</v>
      </c>
      <c r="IC17">
        <v>1.87683</v>
      </c>
      <c r="ID17">
        <v>1.877</v>
      </c>
      <c r="IE17">
        <v>1.87663</v>
      </c>
      <c r="IF17">
        <v>1.87243</v>
      </c>
      <c r="IG17">
        <v>1.8739300000000001</v>
      </c>
      <c r="IH17">
        <v>1.8745400000000001</v>
      </c>
      <c r="II17">
        <v>1.88093</v>
      </c>
      <c r="IJ17">
        <v>0</v>
      </c>
      <c r="IK17">
        <v>0</v>
      </c>
      <c r="IL17">
        <v>0</v>
      </c>
      <c r="IM17">
        <v>0</v>
      </c>
      <c r="IN17" t="s">
        <v>436</v>
      </c>
      <c r="IO17" t="s">
        <v>437</v>
      </c>
      <c r="IP17" t="s">
        <v>438</v>
      </c>
      <c r="IQ17" t="s">
        <v>438</v>
      </c>
      <c r="IR17" t="s">
        <v>438</v>
      </c>
      <c r="IS17" t="s">
        <v>438</v>
      </c>
      <c r="IT17">
        <v>0</v>
      </c>
      <c r="IU17">
        <v>100</v>
      </c>
      <c r="IV17">
        <v>100</v>
      </c>
      <c r="IW17">
        <v>-1.772</v>
      </c>
      <c r="IX17">
        <v>-4.2999999999999997E-2</v>
      </c>
      <c r="IY17">
        <v>-3.19200619377848</v>
      </c>
      <c r="IZ17">
        <v>4.3562880286181103E-3</v>
      </c>
      <c r="JA17">
        <v>-2.6776902740234398E-6</v>
      </c>
      <c r="JB17">
        <v>9.4781114554497791E-10</v>
      </c>
      <c r="JC17">
        <v>-0.13792672822524399</v>
      </c>
      <c r="JD17">
        <v>7.7735792658138103E-3</v>
      </c>
      <c r="JE17">
        <v>-3.9051724470233202E-4</v>
      </c>
      <c r="JF17">
        <v>2.0860144243664901E-5</v>
      </c>
      <c r="JG17">
        <v>13</v>
      </c>
      <c r="JH17">
        <v>2030</v>
      </c>
      <c r="JI17">
        <v>0</v>
      </c>
      <c r="JJ17">
        <v>18</v>
      </c>
      <c r="JK17">
        <v>5.4</v>
      </c>
      <c r="JL17">
        <v>5.5</v>
      </c>
      <c r="JM17">
        <v>1.3549800000000001</v>
      </c>
      <c r="JN17">
        <v>2.5317400000000001</v>
      </c>
      <c r="JO17">
        <v>2.2485400000000002</v>
      </c>
      <c r="JP17">
        <v>2.7709999999999999</v>
      </c>
      <c r="JQ17">
        <v>2.2997999999999998</v>
      </c>
      <c r="JR17">
        <v>2.4450699999999999</v>
      </c>
      <c r="JS17">
        <v>32.775799999999997</v>
      </c>
      <c r="JT17">
        <v>13.9306</v>
      </c>
      <c r="JU17">
        <v>18</v>
      </c>
      <c r="JV17">
        <v>646.55200000000002</v>
      </c>
      <c r="JW17">
        <v>584.33500000000004</v>
      </c>
      <c r="JX17">
        <v>20.0002</v>
      </c>
      <c r="JY17">
        <v>26.565300000000001</v>
      </c>
      <c r="JZ17">
        <v>29.9999</v>
      </c>
      <c r="KA17">
        <v>26.6601</v>
      </c>
      <c r="KB17">
        <v>26.659300000000002</v>
      </c>
      <c r="KC17">
        <v>27.097300000000001</v>
      </c>
      <c r="KD17">
        <v>29.010200000000001</v>
      </c>
      <c r="KE17">
        <v>0</v>
      </c>
      <c r="KF17">
        <v>20</v>
      </c>
      <c r="KG17">
        <v>420</v>
      </c>
      <c r="KH17">
        <v>13.4445</v>
      </c>
      <c r="KI17">
        <v>103.43</v>
      </c>
      <c r="KJ17">
        <v>95.688500000000005</v>
      </c>
    </row>
    <row r="18" spans="1:296" x14ac:dyDescent="0.2">
      <c r="A18">
        <v>2</v>
      </c>
      <c r="B18">
        <v>1701805121.0999999</v>
      </c>
      <c r="C18">
        <v>61</v>
      </c>
      <c r="D18" t="s">
        <v>439</v>
      </c>
      <c r="E18" t="s">
        <v>440</v>
      </c>
      <c r="F18">
        <v>1</v>
      </c>
      <c r="H18">
        <v>1701805112.5999999</v>
      </c>
      <c r="I18">
        <f t="shared" si="0"/>
        <v>1.0306194883759573E-3</v>
      </c>
      <c r="J18">
        <f t="shared" si="1"/>
        <v>1.0306194883759572</v>
      </c>
      <c r="K18" s="1">
        <f t="shared" si="2"/>
        <v>3.8857301723969053</v>
      </c>
      <c r="L18">
        <f t="shared" si="3"/>
        <v>415.64281249999999</v>
      </c>
      <c r="M18">
        <f t="shared" si="4"/>
        <v>212.76652375473213</v>
      </c>
      <c r="N18">
        <f t="shared" si="5"/>
        <v>16.763726107038497</v>
      </c>
      <c r="O18">
        <f t="shared" si="6"/>
        <v>32.748207491236919</v>
      </c>
      <c r="P18">
        <f t="shared" si="7"/>
        <v>3.3407460056087794E-2</v>
      </c>
      <c r="Q18">
        <f t="shared" si="8"/>
        <v>2.5295721922258307</v>
      </c>
      <c r="R18">
        <f t="shared" si="9"/>
        <v>3.3164272779109598E-2</v>
      </c>
      <c r="S18">
        <f t="shared" si="10"/>
        <v>2.074937220481788E-2</v>
      </c>
      <c r="T18">
        <f t="shared" si="11"/>
        <v>241.74093343842614</v>
      </c>
      <c r="U18">
        <f t="shared" si="12"/>
        <v>26.707363512025967</v>
      </c>
      <c r="V18">
        <f t="shared" si="13"/>
        <v>26.707363512025967</v>
      </c>
      <c r="W18">
        <f t="shared" si="14"/>
        <v>3.5181032502251535</v>
      </c>
      <c r="X18">
        <f t="shared" si="15"/>
        <v>35.114556444468334</v>
      </c>
      <c r="Y18">
        <f t="shared" si="16"/>
        <v>1.1420410982315321</v>
      </c>
      <c r="Z18">
        <f t="shared" si="17"/>
        <v>3.2523295575087356</v>
      </c>
      <c r="AA18">
        <f t="shared" si="18"/>
        <v>2.3760621519936214</v>
      </c>
      <c r="AB18">
        <f t="shared" si="19"/>
        <v>-45.450319437379719</v>
      </c>
      <c r="AC18">
        <f t="shared" si="20"/>
        <v>-181.08986103025239</v>
      </c>
      <c r="AD18">
        <f t="shared" si="21"/>
        <v>-15.302527020071219</v>
      </c>
      <c r="AE18">
        <f t="shared" si="22"/>
        <v>-0.10177404927719635</v>
      </c>
      <c r="AF18">
        <f t="shared" si="23"/>
        <v>3.9163066210392503</v>
      </c>
      <c r="AG18">
        <f t="shared" si="24"/>
        <v>1.0397962634679516</v>
      </c>
      <c r="AH18">
        <f t="shared" si="25"/>
        <v>3.8857301723969053</v>
      </c>
      <c r="AI18">
        <v>425.75576697920502</v>
      </c>
      <c r="AJ18">
        <v>421.793042424242</v>
      </c>
      <c r="AK18">
        <v>6.7181936174681598E-3</v>
      </c>
      <c r="AL18">
        <v>67.088264600374202</v>
      </c>
      <c r="AM18">
        <f t="shared" si="26"/>
        <v>1.0306194883759572</v>
      </c>
      <c r="AN18">
        <v>13.4600587205707</v>
      </c>
      <c r="AO18">
        <v>14.475943636363599</v>
      </c>
      <c r="AP18">
        <v>-3.7025036937228001E-5</v>
      </c>
      <c r="AQ18">
        <v>78.300073027607695</v>
      </c>
      <c r="AR18">
        <v>0</v>
      </c>
      <c r="AS18">
        <v>0</v>
      </c>
      <c r="AT18">
        <f t="shared" si="27"/>
        <v>1</v>
      </c>
      <c r="AU18">
        <f t="shared" si="28"/>
        <v>0</v>
      </c>
      <c r="AV18">
        <f t="shared" si="29"/>
        <v>41859.748706353166</v>
      </c>
      <c r="AW18" t="s">
        <v>432</v>
      </c>
      <c r="AX18" t="s">
        <v>432</v>
      </c>
      <c r="AY18">
        <v>0</v>
      </c>
      <c r="AZ18">
        <v>0</v>
      </c>
      <c r="BA18" t="e">
        <f t="shared" si="30"/>
        <v>#DIV/0!</v>
      </c>
      <c r="BB18">
        <v>0</v>
      </c>
      <c r="BC18" t="s">
        <v>432</v>
      </c>
      <c r="BD18" t="s">
        <v>432</v>
      </c>
      <c r="BE18">
        <v>0</v>
      </c>
      <c r="BF18">
        <v>0</v>
      </c>
      <c r="BG18" t="e">
        <f t="shared" si="31"/>
        <v>#DIV/0!</v>
      </c>
      <c r="BH18">
        <v>0.5</v>
      </c>
      <c r="BI18">
        <f t="shared" si="32"/>
        <v>1261.2323248385628</v>
      </c>
      <c r="BJ18">
        <f t="shared" si="33"/>
        <v>3.8857301723969053</v>
      </c>
      <c r="BK18" t="e">
        <f t="shared" si="34"/>
        <v>#DIV/0!</v>
      </c>
      <c r="BL18">
        <f t="shared" si="35"/>
        <v>3.0808996057837931E-3</v>
      </c>
      <c r="BM18" t="e">
        <f t="shared" si="36"/>
        <v>#DIV/0!</v>
      </c>
      <c r="BN18" t="e">
        <f t="shared" si="37"/>
        <v>#DIV/0!</v>
      </c>
      <c r="BO18" t="s">
        <v>432</v>
      </c>
      <c r="BP18">
        <v>0</v>
      </c>
      <c r="BQ18" t="e">
        <f t="shared" si="38"/>
        <v>#DIV/0!</v>
      </c>
      <c r="BR18" t="e">
        <f t="shared" si="39"/>
        <v>#DIV/0!</v>
      </c>
      <c r="BS18" t="e">
        <f t="shared" si="40"/>
        <v>#DIV/0!</v>
      </c>
      <c r="BT18" t="e">
        <f t="shared" si="41"/>
        <v>#DIV/0!</v>
      </c>
      <c r="BU18" t="e">
        <f t="shared" si="42"/>
        <v>#DIV/0!</v>
      </c>
      <c r="BV18" t="e">
        <f t="shared" si="43"/>
        <v>#DIV/0!</v>
      </c>
      <c r="BW18" t="e">
        <f t="shared" si="44"/>
        <v>#DIV/0!</v>
      </c>
      <c r="BX18" t="e">
        <f t="shared" si="45"/>
        <v>#DIV/0!</v>
      </c>
      <c r="DG18" s="1">
        <f t="shared" si="46"/>
        <v>1500.025625</v>
      </c>
      <c r="DH18">
        <f t="shared" si="47"/>
        <v>1261.2323248385628</v>
      </c>
      <c r="DI18">
        <f t="shared" si="48"/>
        <v>0.84080718610294602</v>
      </c>
      <c r="DJ18">
        <f t="shared" si="49"/>
        <v>0.16115786917868563</v>
      </c>
      <c r="DK18">
        <v>6</v>
      </c>
      <c r="DL18">
        <v>0.5</v>
      </c>
      <c r="DM18" t="s">
        <v>433</v>
      </c>
      <c r="DN18">
        <v>2</v>
      </c>
      <c r="DO18" t="b">
        <v>1</v>
      </c>
      <c r="DP18">
        <v>1701805112.5999999</v>
      </c>
      <c r="DQ18">
        <v>415.64281249999999</v>
      </c>
      <c r="DR18">
        <v>419.99143750000002</v>
      </c>
      <c r="DS18">
        <v>14.494875</v>
      </c>
      <c r="DT18">
        <v>13.470118749999999</v>
      </c>
      <c r="DU18">
        <v>417.41399999999999</v>
      </c>
      <c r="DV18">
        <v>14.538225000000001</v>
      </c>
      <c r="DW18">
        <v>599.98143749999997</v>
      </c>
      <c r="DX18">
        <v>78.689331249999995</v>
      </c>
      <c r="DY18">
        <v>9.9971743749999994E-2</v>
      </c>
      <c r="DZ18">
        <v>25.379474999999999</v>
      </c>
      <c r="EA18">
        <v>24.552924999999998</v>
      </c>
      <c r="EB18">
        <v>999.9</v>
      </c>
      <c r="EC18">
        <v>0</v>
      </c>
      <c r="ED18">
        <v>0</v>
      </c>
      <c r="EE18">
        <v>10006.25</v>
      </c>
      <c r="EF18">
        <v>0</v>
      </c>
      <c r="EG18">
        <v>5.3204262499999997</v>
      </c>
      <c r="EH18">
        <v>-4.3486418750000002</v>
      </c>
      <c r="EI18">
        <v>421.75599999999997</v>
      </c>
      <c r="EJ18">
        <v>425.72581250000002</v>
      </c>
      <c r="EK18">
        <v>1.024750625</v>
      </c>
      <c r="EL18">
        <v>419.99143750000002</v>
      </c>
      <c r="EM18">
        <v>13.470118749999999</v>
      </c>
      <c r="EN18">
        <v>1.1405918749999999</v>
      </c>
      <c r="EO18">
        <v>1.059955</v>
      </c>
      <c r="EP18">
        <v>8.8479256250000002</v>
      </c>
      <c r="EQ18">
        <v>7.7676293750000003</v>
      </c>
      <c r="ER18">
        <v>1500.025625</v>
      </c>
      <c r="ES18">
        <v>0.973004125</v>
      </c>
      <c r="ET18">
        <v>2.6996175000000001E-2</v>
      </c>
      <c r="EU18">
        <v>0</v>
      </c>
      <c r="EV18">
        <v>92.509787500000002</v>
      </c>
      <c r="EW18">
        <v>5.0002000000000004</v>
      </c>
      <c r="EX18">
        <v>1617.0331249999999</v>
      </c>
      <c r="EY18">
        <v>14354.61875</v>
      </c>
      <c r="EZ18">
        <v>46.175375000000003</v>
      </c>
      <c r="FA18">
        <v>47.132750000000001</v>
      </c>
      <c r="FB18">
        <v>47.159875</v>
      </c>
      <c r="FC18">
        <v>46.777124999999998</v>
      </c>
      <c r="FD18">
        <v>48.136625000000002</v>
      </c>
      <c r="FE18">
        <v>1454.6656250000001</v>
      </c>
      <c r="FF18">
        <v>40.36</v>
      </c>
      <c r="FG18">
        <v>0</v>
      </c>
      <c r="FH18">
        <v>1701805121.5999999</v>
      </c>
      <c r="FI18">
        <v>0</v>
      </c>
      <c r="FJ18">
        <v>92.488172000000006</v>
      </c>
      <c r="FK18">
        <v>0.12878461566642499</v>
      </c>
      <c r="FL18">
        <v>-34.652307686166999</v>
      </c>
      <c r="FM18">
        <v>1616.4884</v>
      </c>
      <c r="FN18">
        <v>15</v>
      </c>
      <c r="FO18">
        <v>1701804738.0999999</v>
      </c>
      <c r="FP18" t="s">
        <v>434</v>
      </c>
      <c r="FQ18">
        <v>1701804738.0999999</v>
      </c>
      <c r="FR18">
        <v>1701804733.0999999</v>
      </c>
      <c r="FS18">
        <v>1</v>
      </c>
      <c r="FT18">
        <v>0.20699999999999999</v>
      </c>
      <c r="FU18">
        <v>-0.02</v>
      </c>
      <c r="FV18">
        <v>-1.76</v>
      </c>
      <c r="FW18">
        <v>-5.2999999999999999E-2</v>
      </c>
      <c r="FX18">
        <v>420</v>
      </c>
      <c r="FY18">
        <v>13</v>
      </c>
      <c r="FZ18">
        <v>1.57</v>
      </c>
      <c r="GA18">
        <v>0.21</v>
      </c>
      <c r="GB18">
        <v>-4.35607285714286</v>
      </c>
      <c r="GC18">
        <v>-0.103891948051948</v>
      </c>
      <c r="GD18">
        <v>7.4042447037258999E-2</v>
      </c>
      <c r="GE18">
        <v>1</v>
      </c>
      <c r="GF18">
        <v>92.472488235294094</v>
      </c>
      <c r="GG18">
        <v>-0.189008401360859</v>
      </c>
      <c r="GH18">
        <v>0.13979204253357699</v>
      </c>
      <c r="GI18">
        <v>1</v>
      </c>
      <c r="GJ18">
        <v>1.0224604761904801</v>
      </c>
      <c r="GK18">
        <v>3.9212727272727801E-2</v>
      </c>
      <c r="GL18">
        <v>9.09281321452249E-3</v>
      </c>
      <c r="GM18">
        <v>1</v>
      </c>
      <c r="GN18">
        <v>3</v>
      </c>
      <c r="GO18">
        <v>3</v>
      </c>
      <c r="GP18" t="s">
        <v>435</v>
      </c>
      <c r="GQ18">
        <v>3.27169</v>
      </c>
      <c r="GR18">
        <v>2.8721399999999999</v>
      </c>
      <c r="GS18">
        <v>8.0279199999999995E-2</v>
      </c>
      <c r="GT18">
        <v>8.1173400000000007E-2</v>
      </c>
      <c r="GU18">
        <v>6.4067499999999999E-2</v>
      </c>
      <c r="GV18">
        <v>6.1224899999999999E-2</v>
      </c>
      <c r="GW18">
        <v>26615.200000000001</v>
      </c>
      <c r="GX18">
        <v>26298.3</v>
      </c>
      <c r="GY18">
        <v>26788</v>
      </c>
      <c r="GZ18">
        <v>26111.9</v>
      </c>
      <c r="HA18">
        <v>34236.800000000003</v>
      </c>
      <c r="HB18">
        <v>32528.5</v>
      </c>
      <c r="HC18">
        <v>39429.5</v>
      </c>
      <c r="HD18">
        <v>36910.400000000001</v>
      </c>
      <c r="HE18">
        <v>2.3098999999999998</v>
      </c>
      <c r="HF18">
        <v>2.0985999999999998</v>
      </c>
      <c r="HG18">
        <v>0.104755</v>
      </c>
      <c r="HH18">
        <v>0</v>
      </c>
      <c r="HI18">
        <v>22.824100000000001</v>
      </c>
      <c r="HJ18">
        <v>999.9</v>
      </c>
      <c r="HK18">
        <v>45.941000000000003</v>
      </c>
      <c r="HL18">
        <v>28.198</v>
      </c>
      <c r="HM18">
        <v>22.411000000000001</v>
      </c>
      <c r="HN18">
        <v>61.163699999999999</v>
      </c>
      <c r="HO18">
        <v>28.132999999999999</v>
      </c>
      <c r="HP18">
        <v>2</v>
      </c>
      <c r="HQ18">
        <v>-3.6981699999999999E-2</v>
      </c>
      <c r="HR18">
        <v>2.0774499999999998</v>
      </c>
      <c r="HS18">
        <v>20.301300000000001</v>
      </c>
      <c r="HT18">
        <v>5.2346599999999999</v>
      </c>
      <c r="HU18">
        <v>11.960800000000001</v>
      </c>
      <c r="HV18">
        <v>4.9913999999999996</v>
      </c>
      <c r="HW18">
        <v>3.2839999999999998</v>
      </c>
      <c r="HX18">
        <v>9999</v>
      </c>
      <c r="HY18">
        <v>9999</v>
      </c>
      <c r="HZ18">
        <v>999.9</v>
      </c>
      <c r="IA18">
        <v>9999</v>
      </c>
      <c r="IB18">
        <v>4.9718600000000004</v>
      </c>
      <c r="IC18">
        <v>1.87683</v>
      </c>
      <c r="ID18">
        <v>1.877</v>
      </c>
      <c r="IE18">
        <v>1.8766799999999999</v>
      </c>
      <c r="IF18">
        <v>1.8724799999999999</v>
      </c>
      <c r="IG18">
        <v>1.8739300000000001</v>
      </c>
      <c r="IH18">
        <v>1.8745499999999999</v>
      </c>
      <c r="II18">
        <v>1.8809499999999999</v>
      </c>
      <c r="IJ18">
        <v>0</v>
      </c>
      <c r="IK18">
        <v>0</v>
      </c>
      <c r="IL18">
        <v>0</v>
      </c>
      <c r="IM18">
        <v>0</v>
      </c>
      <c r="IN18" t="s">
        <v>436</v>
      </c>
      <c r="IO18" t="s">
        <v>437</v>
      </c>
      <c r="IP18" t="s">
        <v>438</v>
      </c>
      <c r="IQ18" t="s">
        <v>438</v>
      </c>
      <c r="IR18" t="s">
        <v>438</v>
      </c>
      <c r="IS18" t="s">
        <v>438</v>
      </c>
      <c r="IT18">
        <v>0</v>
      </c>
      <c r="IU18">
        <v>100</v>
      </c>
      <c r="IV18">
        <v>100</v>
      </c>
      <c r="IW18">
        <v>-1.7709999999999999</v>
      </c>
      <c r="IX18">
        <v>-4.36E-2</v>
      </c>
      <c r="IY18">
        <v>-3.19200619377848</v>
      </c>
      <c r="IZ18">
        <v>4.3562880286181103E-3</v>
      </c>
      <c r="JA18">
        <v>-2.6776902740234398E-6</v>
      </c>
      <c r="JB18">
        <v>9.4781114554497791E-10</v>
      </c>
      <c r="JC18">
        <v>-0.13792672822524399</v>
      </c>
      <c r="JD18">
        <v>7.7735792658138103E-3</v>
      </c>
      <c r="JE18">
        <v>-3.9051724470233202E-4</v>
      </c>
      <c r="JF18">
        <v>2.0860144243664901E-5</v>
      </c>
      <c r="JG18">
        <v>13</v>
      </c>
      <c r="JH18">
        <v>2030</v>
      </c>
      <c r="JI18">
        <v>0</v>
      </c>
      <c r="JJ18">
        <v>18</v>
      </c>
      <c r="JK18">
        <v>6.4</v>
      </c>
      <c r="JL18">
        <v>6.5</v>
      </c>
      <c r="JM18">
        <v>1.3549800000000001</v>
      </c>
      <c r="JN18">
        <v>2.5354000000000001</v>
      </c>
      <c r="JO18">
        <v>2.2485400000000002</v>
      </c>
      <c r="JP18">
        <v>2.7722199999999999</v>
      </c>
      <c r="JQ18">
        <v>2.2997999999999998</v>
      </c>
      <c r="JR18">
        <v>2.4121100000000002</v>
      </c>
      <c r="JS18">
        <v>32.798000000000002</v>
      </c>
      <c r="JT18">
        <v>13.921900000000001</v>
      </c>
      <c r="JU18">
        <v>18</v>
      </c>
      <c r="JV18">
        <v>646.76499999999999</v>
      </c>
      <c r="JW18">
        <v>583.86400000000003</v>
      </c>
      <c r="JX18">
        <v>19.9998</v>
      </c>
      <c r="JY18">
        <v>26.5518</v>
      </c>
      <c r="JZ18">
        <v>30.0001</v>
      </c>
      <c r="KA18">
        <v>26.653400000000001</v>
      </c>
      <c r="KB18">
        <v>26.6525</v>
      </c>
      <c r="KC18">
        <v>27.100200000000001</v>
      </c>
      <c r="KD18">
        <v>29.303899999999999</v>
      </c>
      <c r="KE18">
        <v>0</v>
      </c>
      <c r="KF18">
        <v>20</v>
      </c>
      <c r="KG18">
        <v>420</v>
      </c>
      <c r="KH18">
        <v>13.422800000000001</v>
      </c>
      <c r="KI18">
        <v>103.428</v>
      </c>
      <c r="KJ18">
        <v>95.6905</v>
      </c>
    </row>
    <row r="19" spans="1:296" x14ac:dyDescent="0.2">
      <c r="A19">
        <v>3</v>
      </c>
      <c r="B19">
        <v>1701805184.0999999</v>
      </c>
      <c r="C19">
        <v>124</v>
      </c>
      <c r="D19" t="s">
        <v>441</v>
      </c>
      <c r="E19" t="s">
        <v>442</v>
      </c>
      <c r="F19">
        <v>1</v>
      </c>
      <c r="H19">
        <v>1701805175.5999999</v>
      </c>
      <c r="I19">
        <f t="shared" si="0"/>
        <v>9.7936807788176071E-4</v>
      </c>
      <c r="J19">
        <f t="shared" si="1"/>
        <v>0.97936807788176061</v>
      </c>
      <c r="K19" s="1">
        <f t="shared" si="2"/>
        <v>3.7812024135365507</v>
      </c>
      <c r="L19">
        <f t="shared" si="3"/>
        <v>415.77218749999997</v>
      </c>
      <c r="M19">
        <f t="shared" si="4"/>
        <v>215.29175993124605</v>
      </c>
      <c r="N19">
        <f t="shared" si="5"/>
        <v>16.962785619973047</v>
      </c>
      <c r="O19">
        <f t="shared" si="6"/>
        <v>32.758589950502611</v>
      </c>
      <c r="P19">
        <f t="shared" si="7"/>
        <v>3.2845042675682827E-2</v>
      </c>
      <c r="Q19">
        <f t="shared" si="8"/>
        <v>2.5278763268034741</v>
      </c>
      <c r="R19">
        <f t="shared" si="9"/>
        <v>3.2609787037680388E-2</v>
      </c>
      <c r="S19">
        <f t="shared" si="10"/>
        <v>2.0402113092770284E-2</v>
      </c>
      <c r="T19">
        <f t="shared" si="11"/>
        <v>193.80938299755755</v>
      </c>
      <c r="U19">
        <f t="shared" si="12"/>
        <v>26.275073663473382</v>
      </c>
      <c r="V19">
        <f t="shared" si="13"/>
        <v>26.275073663473382</v>
      </c>
      <c r="W19">
        <f t="shared" si="14"/>
        <v>3.4295732579339608</v>
      </c>
      <c r="X19">
        <f t="shared" si="15"/>
        <v>35.056767993071176</v>
      </c>
      <c r="Y19">
        <f t="shared" si="16"/>
        <v>1.1317799077521977</v>
      </c>
      <c r="Z19">
        <f t="shared" si="17"/>
        <v>3.2284205662538237</v>
      </c>
      <c r="AA19">
        <f t="shared" si="18"/>
        <v>2.2977933501817631</v>
      </c>
      <c r="AB19">
        <f t="shared" si="19"/>
        <v>-43.190132234585647</v>
      </c>
      <c r="AC19">
        <f t="shared" si="20"/>
        <v>-138.96149651950262</v>
      </c>
      <c r="AD19">
        <f t="shared" si="21"/>
        <v>-11.717672693437349</v>
      </c>
      <c r="AE19">
        <f t="shared" si="22"/>
        <v>-5.9918449968080267E-2</v>
      </c>
      <c r="AF19">
        <f t="shared" si="23"/>
        <v>3.8143310698233743</v>
      </c>
      <c r="AG19">
        <f t="shared" si="24"/>
        <v>0.98514711298884561</v>
      </c>
      <c r="AH19">
        <f t="shared" si="25"/>
        <v>3.7812024135365507</v>
      </c>
      <c r="AI19">
        <v>425.70066874683903</v>
      </c>
      <c r="AJ19">
        <v>421.85697575757501</v>
      </c>
      <c r="AK19">
        <v>3.1280950138372599E-3</v>
      </c>
      <c r="AL19">
        <v>67.088264600374202</v>
      </c>
      <c r="AM19">
        <f t="shared" si="26"/>
        <v>0.97936807788176061</v>
      </c>
      <c r="AN19">
        <v>13.3964510777566</v>
      </c>
      <c r="AO19">
        <v>14.361878787878799</v>
      </c>
      <c r="AP19">
        <v>-2.6262602388604802E-5</v>
      </c>
      <c r="AQ19">
        <v>78.300073027607695</v>
      </c>
      <c r="AR19">
        <v>0</v>
      </c>
      <c r="AS19">
        <v>0</v>
      </c>
      <c r="AT19">
        <f t="shared" si="27"/>
        <v>1</v>
      </c>
      <c r="AU19">
        <f t="shared" si="28"/>
        <v>0</v>
      </c>
      <c r="AV19">
        <f t="shared" si="29"/>
        <v>41834.102701459844</v>
      </c>
      <c r="AW19" t="s">
        <v>432</v>
      </c>
      <c r="AX19" t="s">
        <v>432</v>
      </c>
      <c r="AY19">
        <v>0</v>
      </c>
      <c r="AZ19">
        <v>0</v>
      </c>
      <c r="BA19" t="e">
        <f t="shared" si="30"/>
        <v>#DIV/0!</v>
      </c>
      <c r="BB19">
        <v>0</v>
      </c>
      <c r="BC19" t="s">
        <v>432</v>
      </c>
      <c r="BD19" t="s">
        <v>432</v>
      </c>
      <c r="BE19">
        <v>0</v>
      </c>
      <c r="BF19">
        <v>0</v>
      </c>
      <c r="BG19" t="e">
        <f t="shared" si="31"/>
        <v>#DIV/0!</v>
      </c>
      <c r="BH19">
        <v>0.5</v>
      </c>
      <c r="BI19">
        <f t="shared" si="32"/>
        <v>1009.2165010350038</v>
      </c>
      <c r="BJ19">
        <f t="shared" si="33"/>
        <v>3.7812024135365507</v>
      </c>
      <c r="BK19" t="e">
        <f t="shared" si="34"/>
        <v>#DIV/0!</v>
      </c>
      <c r="BL19">
        <f t="shared" si="35"/>
        <v>3.7466712144111117E-3</v>
      </c>
      <c r="BM19" t="e">
        <f t="shared" si="36"/>
        <v>#DIV/0!</v>
      </c>
      <c r="BN19" t="e">
        <f t="shared" si="37"/>
        <v>#DIV/0!</v>
      </c>
      <c r="BO19" t="s">
        <v>432</v>
      </c>
      <c r="BP19">
        <v>0</v>
      </c>
      <c r="BQ19" t="e">
        <f t="shared" si="38"/>
        <v>#DIV/0!</v>
      </c>
      <c r="BR19" t="e">
        <f t="shared" si="39"/>
        <v>#DIV/0!</v>
      </c>
      <c r="BS19" t="e">
        <f t="shared" si="40"/>
        <v>#DIV/0!</v>
      </c>
      <c r="BT19" t="e">
        <f t="shared" si="41"/>
        <v>#DIV/0!</v>
      </c>
      <c r="BU19" t="e">
        <f t="shared" si="42"/>
        <v>#DIV/0!</v>
      </c>
      <c r="BV19" t="e">
        <f t="shared" si="43"/>
        <v>#DIV/0!</v>
      </c>
      <c r="BW19" t="e">
        <f t="shared" si="44"/>
        <v>#DIV/0!</v>
      </c>
      <c r="BX19" t="e">
        <f t="shared" si="45"/>
        <v>#DIV/0!</v>
      </c>
      <c r="DG19" s="1">
        <f t="shared" si="46"/>
        <v>1200.04</v>
      </c>
      <c r="DH19">
        <f t="shared" si="47"/>
        <v>1009.2165010350038</v>
      </c>
      <c r="DI19">
        <f t="shared" si="48"/>
        <v>0.84098571800523636</v>
      </c>
      <c r="DJ19">
        <f t="shared" si="49"/>
        <v>0.16150243575010628</v>
      </c>
      <c r="DK19">
        <v>6</v>
      </c>
      <c r="DL19">
        <v>0.5</v>
      </c>
      <c r="DM19" t="s">
        <v>433</v>
      </c>
      <c r="DN19">
        <v>2</v>
      </c>
      <c r="DO19" t="b">
        <v>1</v>
      </c>
      <c r="DP19">
        <v>1701805175.5999999</v>
      </c>
      <c r="DQ19">
        <v>415.77218749999997</v>
      </c>
      <c r="DR19">
        <v>419.99618750000002</v>
      </c>
      <c r="DS19">
        <v>14.36455625</v>
      </c>
      <c r="DT19">
        <v>13.393543749999999</v>
      </c>
      <c r="DU19">
        <v>417.54306250000002</v>
      </c>
      <c r="DV19">
        <v>14.40915</v>
      </c>
      <c r="DW19">
        <v>599.98974999999996</v>
      </c>
      <c r="DX19">
        <v>78.689743750000005</v>
      </c>
      <c r="DY19">
        <v>0.10001404375</v>
      </c>
      <c r="DZ19">
        <v>25.25541875</v>
      </c>
      <c r="EA19">
        <v>24.356456250000001</v>
      </c>
      <c r="EB19">
        <v>999.9</v>
      </c>
      <c r="EC19">
        <v>0</v>
      </c>
      <c r="ED19">
        <v>0</v>
      </c>
      <c r="EE19">
        <v>9995.46875</v>
      </c>
      <c r="EF19">
        <v>0</v>
      </c>
      <c r="EG19">
        <v>4.1286893750000004</v>
      </c>
      <c r="EH19">
        <v>-4.2240650000000004</v>
      </c>
      <c r="EI19">
        <v>421.83156250000002</v>
      </c>
      <c r="EJ19">
        <v>425.69768749999997</v>
      </c>
      <c r="EK19">
        <v>0.97102900000000003</v>
      </c>
      <c r="EL19">
        <v>419.99618750000002</v>
      </c>
      <c r="EM19">
        <v>13.393543749999999</v>
      </c>
      <c r="EN19">
        <v>1.13034375</v>
      </c>
      <c r="EO19">
        <v>1.0539331249999999</v>
      </c>
      <c r="EP19">
        <v>8.7144456249999998</v>
      </c>
      <c r="EQ19">
        <v>7.684091875</v>
      </c>
      <c r="ER19">
        <v>1200.04</v>
      </c>
      <c r="ES19">
        <v>0.96700193749999996</v>
      </c>
      <c r="ET19">
        <v>3.2998224999999999E-2</v>
      </c>
      <c r="EU19">
        <v>0</v>
      </c>
      <c r="EV19">
        <v>96.407506249999997</v>
      </c>
      <c r="EW19">
        <v>5.0002000000000004</v>
      </c>
      <c r="EX19">
        <v>1347.1568749999999</v>
      </c>
      <c r="EY19">
        <v>11457.13125</v>
      </c>
      <c r="EZ19">
        <v>45.847437499999998</v>
      </c>
      <c r="FA19">
        <v>47.105312499999997</v>
      </c>
      <c r="FB19">
        <v>47.046500000000002</v>
      </c>
      <c r="FC19">
        <v>46.753812500000002</v>
      </c>
      <c r="FD19">
        <v>47.944875000000003</v>
      </c>
      <c r="FE19">
        <v>1155.6087500000001</v>
      </c>
      <c r="FF19">
        <v>39.43</v>
      </c>
      <c r="FG19">
        <v>0</v>
      </c>
      <c r="FH19">
        <v>1701805184.5999999</v>
      </c>
      <c r="FI19">
        <v>0</v>
      </c>
      <c r="FJ19">
        <v>96.445303846153806</v>
      </c>
      <c r="FK19">
        <v>-0.53920342228139195</v>
      </c>
      <c r="FL19">
        <v>30.582906009674701</v>
      </c>
      <c r="FM19">
        <v>1347.6834615384601</v>
      </c>
      <c r="FN19">
        <v>15</v>
      </c>
      <c r="FO19">
        <v>1701804738.0999999</v>
      </c>
      <c r="FP19" t="s">
        <v>434</v>
      </c>
      <c r="FQ19">
        <v>1701804738.0999999</v>
      </c>
      <c r="FR19">
        <v>1701804733.0999999</v>
      </c>
      <c r="FS19">
        <v>1</v>
      </c>
      <c r="FT19">
        <v>0.20699999999999999</v>
      </c>
      <c r="FU19">
        <v>-0.02</v>
      </c>
      <c r="FV19">
        <v>-1.76</v>
      </c>
      <c r="FW19">
        <v>-5.2999999999999999E-2</v>
      </c>
      <c r="FX19">
        <v>420</v>
      </c>
      <c r="FY19">
        <v>13</v>
      </c>
      <c r="FZ19">
        <v>1.57</v>
      </c>
      <c r="GA19">
        <v>0.21</v>
      </c>
      <c r="GB19">
        <v>-4.2153925000000001</v>
      </c>
      <c r="GC19">
        <v>0.20486932330826099</v>
      </c>
      <c r="GD19">
        <v>7.6812268412995099E-2</v>
      </c>
      <c r="GE19">
        <v>1</v>
      </c>
      <c r="GF19">
        <v>96.427808823529404</v>
      </c>
      <c r="GG19">
        <v>0.38559358257069398</v>
      </c>
      <c r="GH19">
        <v>0.170074565597922</v>
      </c>
      <c r="GI19">
        <v>1</v>
      </c>
      <c r="GJ19">
        <v>0.97564105000000001</v>
      </c>
      <c r="GK19">
        <v>-9.3839684210525007E-2</v>
      </c>
      <c r="GL19">
        <v>9.3769224134307404E-3</v>
      </c>
      <c r="GM19">
        <v>1</v>
      </c>
      <c r="GN19">
        <v>3</v>
      </c>
      <c r="GO19">
        <v>3</v>
      </c>
      <c r="GP19" t="s">
        <v>435</v>
      </c>
      <c r="GQ19">
        <v>3.2715299999999998</v>
      </c>
      <c r="GR19">
        <v>2.8723100000000001</v>
      </c>
      <c r="GS19">
        <v>8.0304E-2</v>
      </c>
      <c r="GT19">
        <v>8.11891E-2</v>
      </c>
      <c r="GU19">
        <v>6.3696500000000003E-2</v>
      </c>
      <c r="GV19">
        <v>6.10138E-2</v>
      </c>
      <c r="GW19">
        <v>26614.400000000001</v>
      </c>
      <c r="GX19">
        <v>26299</v>
      </c>
      <c r="GY19">
        <v>26787.8</v>
      </c>
      <c r="GZ19">
        <v>26113</v>
      </c>
      <c r="HA19">
        <v>34249.599999999999</v>
      </c>
      <c r="HB19">
        <v>32537.200000000001</v>
      </c>
      <c r="HC19">
        <v>39428.5</v>
      </c>
      <c r="HD19">
        <v>36911.800000000003</v>
      </c>
      <c r="HE19">
        <v>2.3102999999999998</v>
      </c>
      <c r="HF19">
        <v>2.0987</v>
      </c>
      <c r="HG19">
        <v>9.1493099999999994E-2</v>
      </c>
      <c r="HH19">
        <v>0</v>
      </c>
      <c r="HI19">
        <v>22.8337</v>
      </c>
      <c r="HJ19">
        <v>999.9</v>
      </c>
      <c r="HK19">
        <v>45.927999999999997</v>
      </c>
      <c r="HL19">
        <v>28.248000000000001</v>
      </c>
      <c r="HM19">
        <v>22.471900000000002</v>
      </c>
      <c r="HN19">
        <v>61.073700000000002</v>
      </c>
      <c r="HO19">
        <v>28.173100000000002</v>
      </c>
      <c r="HP19">
        <v>2</v>
      </c>
      <c r="HQ19">
        <v>-3.6991900000000001E-2</v>
      </c>
      <c r="HR19">
        <v>2.1091700000000002</v>
      </c>
      <c r="HS19">
        <v>20.304200000000002</v>
      </c>
      <c r="HT19">
        <v>5.2352600000000002</v>
      </c>
      <c r="HU19">
        <v>11.9602</v>
      </c>
      <c r="HV19">
        <v>4.9916</v>
      </c>
      <c r="HW19">
        <v>3.2839999999999998</v>
      </c>
      <c r="HX19">
        <v>9999</v>
      </c>
      <c r="HY19">
        <v>9999</v>
      </c>
      <c r="HZ19">
        <v>999.9</v>
      </c>
      <c r="IA19">
        <v>9999</v>
      </c>
      <c r="IB19">
        <v>4.9718799999999996</v>
      </c>
      <c r="IC19">
        <v>1.87686</v>
      </c>
      <c r="ID19">
        <v>1.87714</v>
      </c>
      <c r="IE19">
        <v>1.8766799999999999</v>
      </c>
      <c r="IF19">
        <v>1.87252</v>
      </c>
      <c r="IG19">
        <v>1.87399</v>
      </c>
      <c r="IH19">
        <v>1.87466</v>
      </c>
      <c r="II19">
        <v>1.8809499999999999</v>
      </c>
      <c r="IJ19">
        <v>0</v>
      </c>
      <c r="IK19">
        <v>0</v>
      </c>
      <c r="IL19">
        <v>0</v>
      </c>
      <c r="IM19">
        <v>0</v>
      </c>
      <c r="IN19" t="s">
        <v>436</v>
      </c>
      <c r="IO19" t="s">
        <v>437</v>
      </c>
      <c r="IP19" t="s">
        <v>438</v>
      </c>
      <c r="IQ19" t="s">
        <v>438</v>
      </c>
      <c r="IR19" t="s">
        <v>438</v>
      </c>
      <c r="IS19" t="s">
        <v>438</v>
      </c>
      <c r="IT19">
        <v>0</v>
      </c>
      <c r="IU19">
        <v>100</v>
      </c>
      <c r="IV19">
        <v>100</v>
      </c>
      <c r="IW19">
        <v>-1.7709999999999999</v>
      </c>
      <c r="IX19">
        <v>-4.4699999999999997E-2</v>
      </c>
      <c r="IY19">
        <v>-3.19200619377848</v>
      </c>
      <c r="IZ19">
        <v>4.3562880286181103E-3</v>
      </c>
      <c r="JA19">
        <v>-2.6776902740234398E-6</v>
      </c>
      <c r="JB19">
        <v>9.4781114554497791E-10</v>
      </c>
      <c r="JC19">
        <v>-0.13792672822524399</v>
      </c>
      <c r="JD19">
        <v>7.7735792658138103E-3</v>
      </c>
      <c r="JE19">
        <v>-3.9051724470233202E-4</v>
      </c>
      <c r="JF19">
        <v>2.0860144243664901E-5</v>
      </c>
      <c r="JG19">
        <v>13</v>
      </c>
      <c r="JH19">
        <v>2030</v>
      </c>
      <c r="JI19">
        <v>0</v>
      </c>
      <c r="JJ19">
        <v>18</v>
      </c>
      <c r="JK19">
        <v>7.4</v>
      </c>
      <c r="JL19">
        <v>7.5</v>
      </c>
      <c r="JM19">
        <v>1.3549800000000001</v>
      </c>
      <c r="JN19">
        <v>2.5366200000000001</v>
      </c>
      <c r="JO19">
        <v>2.2485400000000002</v>
      </c>
      <c r="JP19">
        <v>2.7722199999999999</v>
      </c>
      <c r="JQ19">
        <v>2.3010299999999999</v>
      </c>
      <c r="JR19">
        <v>2.4389599999999998</v>
      </c>
      <c r="JS19">
        <v>32.8202</v>
      </c>
      <c r="JT19">
        <v>13.9306</v>
      </c>
      <c r="JU19">
        <v>18</v>
      </c>
      <c r="JV19">
        <v>646.97799999999995</v>
      </c>
      <c r="JW19">
        <v>583.89599999999996</v>
      </c>
      <c r="JX19">
        <v>20.000599999999999</v>
      </c>
      <c r="JY19">
        <v>26.5428</v>
      </c>
      <c r="JZ19">
        <v>30.0001</v>
      </c>
      <c r="KA19">
        <v>26.646599999999999</v>
      </c>
      <c r="KB19">
        <v>26.648099999999999</v>
      </c>
      <c r="KC19">
        <v>27.097899999999999</v>
      </c>
      <c r="KD19">
        <v>29.595400000000001</v>
      </c>
      <c r="KE19">
        <v>0</v>
      </c>
      <c r="KF19">
        <v>20</v>
      </c>
      <c r="KG19">
        <v>420</v>
      </c>
      <c r="KH19">
        <v>13.399100000000001</v>
      </c>
      <c r="KI19">
        <v>103.426</v>
      </c>
      <c r="KJ19">
        <v>95.694299999999998</v>
      </c>
    </row>
    <row r="20" spans="1:296" x14ac:dyDescent="0.2">
      <c r="A20">
        <v>4</v>
      </c>
      <c r="B20">
        <v>1701805245.0999999</v>
      </c>
      <c r="C20">
        <v>185</v>
      </c>
      <c r="D20" t="s">
        <v>443</v>
      </c>
      <c r="E20" t="s">
        <v>444</v>
      </c>
      <c r="F20">
        <v>1</v>
      </c>
      <c r="H20">
        <v>1701805236.5999999</v>
      </c>
      <c r="I20">
        <f t="shared" si="0"/>
        <v>9.372803981133283E-4</v>
      </c>
      <c r="J20">
        <f t="shared" si="1"/>
        <v>0.93728039811332831</v>
      </c>
      <c r="K20" s="1">
        <f t="shared" si="2"/>
        <v>3.5985355587883174</v>
      </c>
      <c r="L20">
        <f t="shared" si="3"/>
        <v>416.0385</v>
      </c>
      <c r="M20">
        <f t="shared" si="4"/>
        <v>224.02839927811453</v>
      </c>
      <c r="N20">
        <f t="shared" si="5"/>
        <v>17.651381838280514</v>
      </c>
      <c r="O20">
        <f t="shared" si="6"/>
        <v>32.780015598865525</v>
      </c>
      <c r="P20">
        <f t="shared" si="7"/>
        <v>3.268549255475784E-2</v>
      </c>
      <c r="Q20">
        <f t="shared" si="8"/>
        <v>2.5276740640941155</v>
      </c>
      <c r="R20">
        <f t="shared" si="9"/>
        <v>3.2452489702292205E-2</v>
      </c>
      <c r="S20">
        <f t="shared" si="10"/>
        <v>2.0303601858541388E-2</v>
      </c>
      <c r="T20">
        <f t="shared" si="11"/>
        <v>145.92229454553436</v>
      </c>
      <c r="U20">
        <f t="shared" si="12"/>
        <v>25.829193913401909</v>
      </c>
      <c r="V20">
        <f t="shared" si="13"/>
        <v>25.829193913401909</v>
      </c>
      <c r="W20">
        <f t="shared" si="14"/>
        <v>3.3403044288146577</v>
      </c>
      <c r="X20">
        <f t="shared" si="15"/>
        <v>35.25912639992994</v>
      </c>
      <c r="Y20">
        <f t="shared" si="16"/>
        <v>1.129241886424647</v>
      </c>
      <c r="Z20">
        <f t="shared" si="17"/>
        <v>3.2026938887144145</v>
      </c>
      <c r="AA20">
        <f t="shared" si="18"/>
        <v>2.2110625423900108</v>
      </c>
      <c r="AB20">
        <f t="shared" si="19"/>
        <v>-41.334065556797775</v>
      </c>
      <c r="AC20">
        <f t="shared" si="20"/>
        <v>-96.502717074829064</v>
      </c>
      <c r="AD20">
        <f t="shared" si="21"/>
        <v>-8.1143672946766046</v>
      </c>
      <c r="AE20">
        <f t="shared" si="22"/>
        <v>-2.8855380769101657E-2</v>
      </c>
      <c r="AF20">
        <f t="shared" si="23"/>
        <v>3.5709161449743427</v>
      </c>
      <c r="AG20">
        <f t="shared" si="24"/>
        <v>0.93672187646257687</v>
      </c>
      <c r="AH20">
        <f t="shared" si="25"/>
        <v>3.5985355587883174</v>
      </c>
      <c r="AI20">
        <v>425.71146485322799</v>
      </c>
      <c r="AJ20">
        <v>422.08654545454499</v>
      </c>
      <c r="AK20">
        <v>-6.33120092662714E-3</v>
      </c>
      <c r="AL20">
        <v>67.088264600374202</v>
      </c>
      <c r="AM20">
        <f t="shared" si="26"/>
        <v>0.93728039811332831</v>
      </c>
      <c r="AN20">
        <v>13.386070732354399</v>
      </c>
      <c r="AO20">
        <v>14.310804242424201</v>
      </c>
      <c r="AP20">
        <v>-2.1293014942705101E-4</v>
      </c>
      <c r="AQ20">
        <v>78.300073027607695</v>
      </c>
      <c r="AR20">
        <v>0</v>
      </c>
      <c r="AS20">
        <v>0</v>
      </c>
      <c r="AT20">
        <f t="shared" si="27"/>
        <v>1</v>
      </c>
      <c r="AU20">
        <f t="shared" si="28"/>
        <v>0</v>
      </c>
      <c r="AV20">
        <f t="shared" si="29"/>
        <v>41847.844219159364</v>
      </c>
      <c r="AW20" t="s">
        <v>432</v>
      </c>
      <c r="AX20" t="s">
        <v>432</v>
      </c>
      <c r="AY20">
        <v>0</v>
      </c>
      <c r="AZ20">
        <v>0</v>
      </c>
      <c r="BA20" t="e">
        <f t="shared" si="30"/>
        <v>#DIV/0!</v>
      </c>
      <c r="BB20">
        <v>0</v>
      </c>
      <c r="BC20" t="s">
        <v>432</v>
      </c>
      <c r="BD20" t="s">
        <v>432</v>
      </c>
      <c r="BE20">
        <v>0</v>
      </c>
      <c r="BF20">
        <v>0</v>
      </c>
      <c r="BG20" t="e">
        <f t="shared" si="31"/>
        <v>#DIV/0!</v>
      </c>
      <c r="BH20">
        <v>0.5</v>
      </c>
      <c r="BI20">
        <f t="shared" si="32"/>
        <v>757.1901564225567</v>
      </c>
      <c r="BJ20">
        <f t="shared" si="33"/>
        <v>3.5985355587883174</v>
      </c>
      <c r="BK20" t="e">
        <f t="shared" si="34"/>
        <v>#DIV/0!</v>
      </c>
      <c r="BL20">
        <f t="shared" si="35"/>
        <v>4.7524859221494192E-3</v>
      </c>
      <c r="BM20" t="e">
        <f t="shared" si="36"/>
        <v>#DIV/0!</v>
      </c>
      <c r="BN20" t="e">
        <f t="shared" si="37"/>
        <v>#DIV/0!</v>
      </c>
      <c r="BO20" t="s">
        <v>432</v>
      </c>
      <c r="BP20">
        <v>0</v>
      </c>
      <c r="BQ20" t="e">
        <f t="shared" si="38"/>
        <v>#DIV/0!</v>
      </c>
      <c r="BR20" t="e">
        <f t="shared" si="39"/>
        <v>#DIV/0!</v>
      </c>
      <c r="BS20" t="e">
        <f t="shared" si="40"/>
        <v>#DIV/0!</v>
      </c>
      <c r="BT20" t="e">
        <f t="shared" si="41"/>
        <v>#DIV/0!</v>
      </c>
      <c r="BU20" t="e">
        <f t="shared" si="42"/>
        <v>#DIV/0!</v>
      </c>
      <c r="BV20" t="e">
        <f t="shared" si="43"/>
        <v>#DIV/0!</v>
      </c>
      <c r="BW20" t="e">
        <f t="shared" si="44"/>
        <v>#DIV/0!</v>
      </c>
      <c r="BX20" t="e">
        <f t="shared" si="45"/>
        <v>#DIV/0!</v>
      </c>
      <c r="DG20" s="1">
        <f t="shared" si="46"/>
        <v>900.0100625</v>
      </c>
      <c r="DH20">
        <f t="shared" si="47"/>
        <v>757.1901564225567</v>
      </c>
      <c r="DI20">
        <f t="shared" si="48"/>
        <v>0.84131298967844226</v>
      </c>
      <c r="DJ20">
        <f t="shared" si="49"/>
        <v>0.16213407007939354</v>
      </c>
      <c r="DK20">
        <v>6</v>
      </c>
      <c r="DL20">
        <v>0.5</v>
      </c>
      <c r="DM20" t="s">
        <v>433</v>
      </c>
      <c r="DN20">
        <v>2</v>
      </c>
      <c r="DO20" t="b">
        <v>1</v>
      </c>
      <c r="DP20">
        <v>1701805236.5999999</v>
      </c>
      <c r="DQ20">
        <v>416.0385</v>
      </c>
      <c r="DR20">
        <v>419.99906249999998</v>
      </c>
      <c r="DS20">
        <v>14.33215</v>
      </c>
      <c r="DT20">
        <v>13.40886875</v>
      </c>
      <c r="DU20">
        <v>417.80868750000002</v>
      </c>
      <c r="DV20">
        <v>14.37704375</v>
      </c>
      <c r="DW20">
        <v>600.01</v>
      </c>
      <c r="DX20">
        <v>78.690743749999996</v>
      </c>
      <c r="DY20">
        <v>0.10007873125</v>
      </c>
      <c r="DZ20">
        <v>25.121031250000001</v>
      </c>
      <c r="EA20">
        <v>24.159681249999998</v>
      </c>
      <c r="EB20">
        <v>999.9</v>
      </c>
      <c r="EC20">
        <v>0</v>
      </c>
      <c r="ED20">
        <v>0</v>
      </c>
      <c r="EE20">
        <v>9994.0625</v>
      </c>
      <c r="EF20">
        <v>0</v>
      </c>
      <c r="EG20">
        <v>4.0508024999999996</v>
      </c>
      <c r="EH20">
        <v>-3.960533125</v>
      </c>
      <c r="EI20">
        <v>422.087875</v>
      </c>
      <c r="EJ20">
        <v>425.7073125</v>
      </c>
      <c r="EK20">
        <v>0.92327049999999999</v>
      </c>
      <c r="EL20">
        <v>419.99906249999998</v>
      </c>
      <c r="EM20">
        <v>13.40886875</v>
      </c>
      <c r="EN20">
        <v>1.1278068750000001</v>
      </c>
      <c r="EO20">
        <v>1.0551531249999999</v>
      </c>
      <c r="EP20">
        <v>8.68124875</v>
      </c>
      <c r="EQ20">
        <v>7.70106</v>
      </c>
      <c r="ER20">
        <v>900.0100625</v>
      </c>
      <c r="ES20">
        <v>0.955986</v>
      </c>
      <c r="ET20">
        <v>4.4013499999999997E-2</v>
      </c>
      <c r="EU20">
        <v>0</v>
      </c>
      <c r="EV20">
        <v>103.3805625</v>
      </c>
      <c r="EW20">
        <v>5.0002000000000004</v>
      </c>
      <c r="EX20">
        <v>1087.7693750000001</v>
      </c>
      <c r="EY20">
        <v>8557.1075000000001</v>
      </c>
      <c r="EZ20">
        <v>45.398187499999999</v>
      </c>
      <c r="FA20">
        <v>47</v>
      </c>
      <c r="FB20">
        <v>46.874875000000003</v>
      </c>
      <c r="FC20">
        <v>46.6989375</v>
      </c>
      <c r="FD20">
        <v>47.648187499999999</v>
      </c>
      <c r="FE20">
        <v>855.61687500000005</v>
      </c>
      <c r="FF20">
        <v>39.39</v>
      </c>
      <c r="FG20">
        <v>0</v>
      </c>
      <c r="FH20">
        <v>1701805245.8</v>
      </c>
      <c r="FI20">
        <v>0</v>
      </c>
      <c r="FJ20">
        <v>103.405384615385</v>
      </c>
      <c r="FK20">
        <v>-0.26400000743755098</v>
      </c>
      <c r="FL20">
        <v>8.0813675156695908</v>
      </c>
      <c r="FM20">
        <v>1087.84153846154</v>
      </c>
      <c r="FN20">
        <v>15</v>
      </c>
      <c r="FO20">
        <v>1701804738.0999999</v>
      </c>
      <c r="FP20" t="s">
        <v>434</v>
      </c>
      <c r="FQ20">
        <v>1701804738.0999999</v>
      </c>
      <c r="FR20">
        <v>1701804733.0999999</v>
      </c>
      <c r="FS20">
        <v>1</v>
      </c>
      <c r="FT20">
        <v>0.20699999999999999</v>
      </c>
      <c r="FU20">
        <v>-0.02</v>
      </c>
      <c r="FV20">
        <v>-1.76</v>
      </c>
      <c r="FW20">
        <v>-5.2999999999999999E-2</v>
      </c>
      <c r="FX20">
        <v>420</v>
      </c>
      <c r="FY20">
        <v>13</v>
      </c>
      <c r="FZ20">
        <v>1.57</v>
      </c>
      <c r="GA20">
        <v>0.21</v>
      </c>
      <c r="GB20">
        <v>-3.9517828571428599</v>
      </c>
      <c r="GC20">
        <v>-0.19986701298701401</v>
      </c>
      <c r="GD20">
        <v>6.3000065014543694E-2</v>
      </c>
      <c r="GE20">
        <v>1</v>
      </c>
      <c r="GF20">
        <v>103.38776470588201</v>
      </c>
      <c r="GG20">
        <v>-4.8678383089712701E-2</v>
      </c>
      <c r="GH20">
        <v>0.18507630522118501</v>
      </c>
      <c r="GI20">
        <v>1</v>
      </c>
      <c r="GJ20">
        <v>0.92144057142857105</v>
      </c>
      <c r="GK20">
        <v>6.4597558441558303E-2</v>
      </c>
      <c r="GL20">
        <v>1.11891928581255E-2</v>
      </c>
      <c r="GM20">
        <v>1</v>
      </c>
      <c r="GN20">
        <v>3</v>
      </c>
      <c r="GO20">
        <v>3</v>
      </c>
      <c r="GP20" t="s">
        <v>435</v>
      </c>
      <c r="GQ20">
        <v>3.2713700000000001</v>
      </c>
      <c r="GR20">
        <v>2.8713500000000001</v>
      </c>
      <c r="GS20">
        <v>8.0340900000000007E-2</v>
      </c>
      <c r="GT20">
        <v>8.1184400000000004E-2</v>
      </c>
      <c r="GU20">
        <v>6.3528399999999999E-2</v>
      </c>
      <c r="GV20">
        <v>6.09361E-2</v>
      </c>
      <c r="GW20">
        <v>26612.6</v>
      </c>
      <c r="GX20">
        <v>26297.5</v>
      </c>
      <c r="GY20">
        <v>26787.1</v>
      </c>
      <c r="GZ20">
        <v>26111.5</v>
      </c>
      <c r="HA20">
        <v>34254.9</v>
      </c>
      <c r="HB20">
        <v>32537.5</v>
      </c>
      <c r="HC20">
        <v>39427.599999999999</v>
      </c>
      <c r="HD20">
        <v>36909.199999999997</v>
      </c>
      <c r="HE20">
        <v>2.3096999999999999</v>
      </c>
      <c r="HF20">
        <v>2.0981000000000001</v>
      </c>
      <c r="HG20">
        <v>8.0168199999999995E-2</v>
      </c>
      <c r="HH20">
        <v>0</v>
      </c>
      <c r="HI20">
        <v>22.8337</v>
      </c>
      <c r="HJ20">
        <v>999.9</v>
      </c>
      <c r="HK20">
        <v>45.892000000000003</v>
      </c>
      <c r="HL20">
        <v>28.309000000000001</v>
      </c>
      <c r="HM20">
        <v>22.531500000000001</v>
      </c>
      <c r="HN20">
        <v>60.643700000000003</v>
      </c>
      <c r="HO20">
        <v>28.1571</v>
      </c>
      <c r="HP20">
        <v>2</v>
      </c>
      <c r="HQ20">
        <v>-3.63618E-2</v>
      </c>
      <c r="HR20">
        <v>2.1399499999999998</v>
      </c>
      <c r="HS20">
        <v>20.306100000000001</v>
      </c>
      <c r="HT20">
        <v>5.2352600000000002</v>
      </c>
      <c r="HU20">
        <v>11.9596</v>
      </c>
      <c r="HV20">
        <v>4.9885999999999999</v>
      </c>
      <c r="HW20">
        <v>3.2839999999999998</v>
      </c>
      <c r="HX20">
        <v>9999</v>
      </c>
      <c r="HY20">
        <v>9999</v>
      </c>
      <c r="HZ20">
        <v>999.9</v>
      </c>
      <c r="IA20">
        <v>9999</v>
      </c>
      <c r="IB20">
        <v>4.97194</v>
      </c>
      <c r="IC20">
        <v>1.87683</v>
      </c>
      <c r="ID20">
        <v>1.87706</v>
      </c>
      <c r="IE20">
        <v>1.8766799999999999</v>
      </c>
      <c r="IF20">
        <v>1.87253</v>
      </c>
      <c r="IG20">
        <v>1.8740000000000001</v>
      </c>
      <c r="IH20">
        <v>1.8746</v>
      </c>
      <c r="II20">
        <v>1.8809499999999999</v>
      </c>
      <c r="IJ20">
        <v>0</v>
      </c>
      <c r="IK20">
        <v>0</v>
      </c>
      <c r="IL20">
        <v>0</v>
      </c>
      <c r="IM20">
        <v>0</v>
      </c>
      <c r="IN20" t="s">
        <v>436</v>
      </c>
      <c r="IO20" t="s">
        <v>437</v>
      </c>
      <c r="IP20" t="s">
        <v>438</v>
      </c>
      <c r="IQ20" t="s">
        <v>438</v>
      </c>
      <c r="IR20" t="s">
        <v>438</v>
      </c>
      <c r="IS20" t="s">
        <v>438</v>
      </c>
      <c r="IT20">
        <v>0</v>
      </c>
      <c r="IU20">
        <v>100</v>
      </c>
      <c r="IV20">
        <v>100</v>
      </c>
      <c r="IW20">
        <v>-1.77</v>
      </c>
      <c r="IX20">
        <v>-4.5100000000000001E-2</v>
      </c>
      <c r="IY20">
        <v>-3.19200619377848</v>
      </c>
      <c r="IZ20">
        <v>4.3562880286181103E-3</v>
      </c>
      <c r="JA20">
        <v>-2.6776902740234398E-6</v>
      </c>
      <c r="JB20">
        <v>9.4781114554497791E-10</v>
      </c>
      <c r="JC20">
        <v>-0.13792672822524399</v>
      </c>
      <c r="JD20">
        <v>7.7735792658138103E-3</v>
      </c>
      <c r="JE20">
        <v>-3.9051724470233202E-4</v>
      </c>
      <c r="JF20">
        <v>2.0860144243664901E-5</v>
      </c>
      <c r="JG20">
        <v>13</v>
      </c>
      <c r="JH20">
        <v>2030</v>
      </c>
      <c r="JI20">
        <v>0</v>
      </c>
      <c r="JJ20">
        <v>18</v>
      </c>
      <c r="JK20">
        <v>8.4</v>
      </c>
      <c r="JL20">
        <v>8.5</v>
      </c>
      <c r="JM20">
        <v>1.3549800000000001</v>
      </c>
      <c r="JN20">
        <v>2.5354000000000001</v>
      </c>
      <c r="JO20">
        <v>2.2485400000000002</v>
      </c>
      <c r="JP20">
        <v>2.7709999999999999</v>
      </c>
      <c r="JQ20">
        <v>2.3010299999999999</v>
      </c>
      <c r="JR20">
        <v>2.4121100000000002</v>
      </c>
      <c r="JS20">
        <v>32.864699999999999</v>
      </c>
      <c r="JT20">
        <v>13.9131</v>
      </c>
      <c r="JU20">
        <v>18</v>
      </c>
      <c r="JV20">
        <v>646.59500000000003</v>
      </c>
      <c r="JW20">
        <v>583.44100000000003</v>
      </c>
      <c r="JX20">
        <v>20.0001</v>
      </c>
      <c r="JY20">
        <v>26.5518</v>
      </c>
      <c r="JZ20">
        <v>30.0002</v>
      </c>
      <c r="KA20">
        <v>26.6511</v>
      </c>
      <c r="KB20">
        <v>26.650300000000001</v>
      </c>
      <c r="KC20">
        <v>27.098299999999998</v>
      </c>
      <c r="KD20">
        <v>30.157599999999999</v>
      </c>
      <c r="KE20">
        <v>0</v>
      </c>
      <c r="KF20">
        <v>20</v>
      </c>
      <c r="KG20">
        <v>420</v>
      </c>
      <c r="KH20">
        <v>13.2889</v>
      </c>
      <c r="KI20">
        <v>103.42400000000001</v>
      </c>
      <c r="KJ20">
        <v>95.687899999999999</v>
      </c>
    </row>
    <row r="21" spans="1:296" x14ac:dyDescent="0.2">
      <c r="A21">
        <v>5</v>
      </c>
      <c r="B21">
        <v>1701805310.0999999</v>
      </c>
      <c r="C21">
        <v>250</v>
      </c>
      <c r="D21" t="s">
        <v>445</v>
      </c>
      <c r="E21" t="s">
        <v>446</v>
      </c>
      <c r="F21">
        <v>1</v>
      </c>
      <c r="H21">
        <v>1701805301.5999999</v>
      </c>
      <c r="I21">
        <f t="shared" si="0"/>
        <v>8.685424106718774E-4</v>
      </c>
      <c r="J21">
        <f t="shared" si="1"/>
        <v>0.86854241067187743</v>
      </c>
      <c r="K21" s="1">
        <f t="shared" si="2"/>
        <v>2.8871535975969467</v>
      </c>
      <c r="L21">
        <f t="shared" si="3"/>
        <v>416.83212500000002</v>
      </c>
      <c r="M21">
        <f t="shared" si="4"/>
        <v>256.2170668112006</v>
      </c>
      <c r="N21">
        <f t="shared" si="5"/>
        <v>20.18742107886202</v>
      </c>
      <c r="O21">
        <f t="shared" si="6"/>
        <v>32.842330650723042</v>
      </c>
      <c r="P21">
        <f t="shared" si="7"/>
        <v>3.1862376545162774E-2</v>
      </c>
      <c r="Q21">
        <f t="shared" si="8"/>
        <v>2.5289245391691737</v>
      </c>
      <c r="R21">
        <f t="shared" si="9"/>
        <v>3.1641027088463225E-2</v>
      </c>
      <c r="S21">
        <f t="shared" si="10"/>
        <v>1.9795400986860251E-2</v>
      </c>
      <c r="T21">
        <f t="shared" si="11"/>
        <v>82.097242330573081</v>
      </c>
      <c r="U21">
        <f t="shared" si="12"/>
        <v>25.196546530500534</v>
      </c>
      <c r="V21">
        <f t="shared" si="13"/>
        <v>25.196546530500534</v>
      </c>
      <c r="W21">
        <f t="shared" si="14"/>
        <v>3.2171281330116317</v>
      </c>
      <c r="X21">
        <f t="shared" si="15"/>
        <v>35.237570384696333</v>
      </c>
      <c r="Y21">
        <f t="shared" si="16"/>
        <v>1.1137851814776827</v>
      </c>
      <c r="Z21">
        <f t="shared" si="17"/>
        <v>3.1607888095525429</v>
      </c>
      <c r="AA21">
        <f t="shared" si="18"/>
        <v>2.103342951533949</v>
      </c>
      <c r="AB21">
        <f t="shared" si="19"/>
        <v>-38.302720310629795</v>
      </c>
      <c r="AC21">
        <f t="shared" si="20"/>
        <v>-40.4173360991688</v>
      </c>
      <c r="AD21">
        <f t="shared" si="21"/>
        <v>-3.3822303269078167</v>
      </c>
      <c r="AE21">
        <f t="shared" si="22"/>
        <v>-5.0444061333294599E-3</v>
      </c>
      <c r="AF21">
        <f t="shared" si="23"/>
        <v>2.8003574539283145</v>
      </c>
      <c r="AG21">
        <f t="shared" si="24"/>
        <v>0.88336321816299024</v>
      </c>
      <c r="AH21">
        <f t="shared" si="25"/>
        <v>2.8871535975969467</v>
      </c>
      <c r="AI21">
        <v>425.68202433126203</v>
      </c>
      <c r="AJ21">
        <v>422.76740000000001</v>
      </c>
      <c r="AK21">
        <v>-3.1759592929580301E-3</v>
      </c>
      <c r="AL21">
        <v>67.088264600374202</v>
      </c>
      <c r="AM21">
        <f t="shared" si="26"/>
        <v>0.86854241067187743</v>
      </c>
      <c r="AN21">
        <v>13.2663403111614</v>
      </c>
      <c r="AO21">
        <v>14.123712121212099</v>
      </c>
      <c r="AP21">
        <v>-2.6925414826360102E-4</v>
      </c>
      <c r="AQ21">
        <v>78.300073027607695</v>
      </c>
      <c r="AR21">
        <v>0</v>
      </c>
      <c r="AS21">
        <v>0</v>
      </c>
      <c r="AT21">
        <f t="shared" si="27"/>
        <v>1</v>
      </c>
      <c r="AU21">
        <f t="shared" si="28"/>
        <v>0</v>
      </c>
      <c r="AV21">
        <f t="shared" si="29"/>
        <v>41910.661735409914</v>
      </c>
      <c r="AW21" t="s">
        <v>432</v>
      </c>
      <c r="AX21" t="s">
        <v>432</v>
      </c>
      <c r="AY21">
        <v>0</v>
      </c>
      <c r="AZ21">
        <v>0</v>
      </c>
      <c r="BA21" t="e">
        <f t="shared" si="30"/>
        <v>#DIV/0!</v>
      </c>
      <c r="BB21">
        <v>0</v>
      </c>
      <c r="BC21" t="s">
        <v>432</v>
      </c>
      <c r="BD21" t="s">
        <v>432</v>
      </c>
      <c r="BE21">
        <v>0</v>
      </c>
      <c r="BF21">
        <v>0</v>
      </c>
      <c r="BG21" t="e">
        <f t="shared" si="31"/>
        <v>#DIV/0!</v>
      </c>
      <c r="BH21">
        <v>0.5</v>
      </c>
      <c r="BI21">
        <f t="shared" si="32"/>
        <v>421.21153289148856</v>
      </c>
      <c r="BJ21">
        <f t="shared" si="33"/>
        <v>2.8871535975969467</v>
      </c>
      <c r="BK21" t="e">
        <f t="shared" si="34"/>
        <v>#DIV/0!</v>
      </c>
      <c r="BL21">
        <f t="shared" si="35"/>
        <v>6.854403006910848E-3</v>
      </c>
      <c r="BM21" t="e">
        <f t="shared" si="36"/>
        <v>#DIV/0!</v>
      </c>
      <c r="BN21" t="e">
        <f t="shared" si="37"/>
        <v>#DIV/0!</v>
      </c>
      <c r="BO21" t="s">
        <v>432</v>
      </c>
      <c r="BP21">
        <v>0</v>
      </c>
      <c r="BQ21" t="e">
        <f t="shared" si="38"/>
        <v>#DIV/0!</v>
      </c>
      <c r="BR21" t="e">
        <f t="shared" si="39"/>
        <v>#DIV/0!</v>
      </c>
      <c r="BS21" t="e">
        <f t="shared" si="40"/>
        <v>#DIV/0!</v>
      </c>
      <c r="BT21" t="e">
        <f t="shared" si="41"/>
        <v>#DIV/0!</v>
      </c>
      <c r="BU21" t="e">
        <f t="shared" si="42"/>
        <v>#DIV/0!</v>
      </c>
      <c r="BV21" t="e">
        <f t="shared" si="43"/>
        <v>#DIV/0!</v>
      </c>
      <c r="BW21" t="e">
        <f t="shared" si="44"/>
        <v>#DIV/0!</v>
      </c>
      <c r="BX21" t="e">
        <f t="shared" si="45"/>
        <v>#DIV/0!</v>
      </c>
      <c r="DG21" s="1">
        <f t="shared" si="46"/>
        <v>500.02806249999998</v>
      </c>
      <c r="DH21">
        <f t="shared" si="47"/>
        <v>421.21153289148856</v>
      </c>
      <c r="DI21">
        <f t="shared" si="48"/>
        <v>0.842375787441907</v>
      </c>
      <c r="DJ21">
        <f t="shared" si="49"/>
        <v>0.16418526976288073</v>
      </c>
      <c r="DK21">
        <v>6</v>
      </c>
      <c r="DL21">
        <v>0.5</v>
      </c>
      <c r="DM21" t="s">
        <v>433</v>
      </c>
      <c r="DN21">
        <v>2</v>
      </c>
      <c r="DO21" t="b">
        <v>1</v>
      </c>
      <c r="DP21">
        <v>1701805301.5999999</v>
      </c>
      <c r="DQ21">
        <v>416.83212500000002</v>
      </c>
      <c r="DR21">
        <v>420.00062500000001</v>
      </c>
      <c r="DS21">
        <v>14.13606875</v>
      </c>
      <c r="DT21">
        <v>13.265212500000001</v>
      </c>
      <c r="DU21">
        <v>418.60025000000002</v>
      </c>
      <c r="DV21">
        <v>14.18279375</v>
      </c>
      <c r="DW21">
        <v>600.01356250000003</v>
      </c>
      <c r="DX21">
        <v>78.690281249999998</v>
      </c>
      <c r="DY21">
        <v>0.10002468125</v>
      </c>
      <c r="DZ21">
        <v>24.900099999999998</v>
      </c>
      <c r="EA21">
        <v>23.865356250000001</v>
      </c>
      <c r="EB21">
        <v>999.9</v>
      </c>
      <c r="EC21">
        <v>0</v>
      </c>
      <c r="ED21">
        <v>0</v>
      </c>
      <c r="EE21">
        <v>10002.03125</v>
      </c>
      <c r="EF21">
        <v>0</v>
      </c>
      <c r="EG21">
        <v>3.79646375</v>
      </c>
      <c r="EH21">
        <v>-3.1684993750000001</v>
      </c>
      <c r="EI21">
        <v>422.80893750000001</v>
      </c>
      <c r="EJ21">
        <v>425.64687500000002</v>
      </c>
      <c r="EK21">
        <v>0.87087362499999998</v>
      </c>
      <c r="EL21">
        <v>420.00062500000001</v>
      </c>
      <c r="EM21">
        <v>13.265212500000001</v>
      </c>
      <c r="EN21">
        <v>1.1123725</v>
      </c>
      <c r="EO21">
        <v>1.043841875</v>
      </c>
      <c r="EP21">
        <v>8.4777574999999992</v>
      </c>
      <c r="EQ21">
        <v>7.5431343750000002</v>
      </c>
      <c r="ER21">
        <v>500.02806249999998</v>
      </c>
      <c r="ES21">
        <v>0.9200064375</v>
      </c>
      <c r="ET21">
        <v>7.9993474999999994E-2</v>
      </c>
      <c r="EU21">
        <v>0</v>
      </c>
      <c r="EV21">
        <v>113.0674375</v>
      </c>
      <c r="EW21">
        <v>5.0002000000000004</v>
      </c>
      <c r="EX21">
        <v>672.48387500000001</v>
      </c>
      <c r="EY21">
        <v>4690.335</v>
      </c>
      <c r="EZ21">
        <v>44.7458125</v>
      </c>
      <c r="FA21">
        <v>46.890500000000003</v>
      </c>
      <c r="FB21">
        <v>46.534875</v>
      </c>
      <c r="FC21">
        <v>46.562312499999997</v>
      </c>
      <c r="FD21">
        <v>47.222437499999998</v>
      </c>
      <c r="FE21">
        <v>455.43</v>
      </c>
      <c r="FF21">
        <v>39.598750000000003</v>
      </c>
      <c r="FG21">
        <v>0</v>
      </c>
      <c r="FH21">
        <v>1701805310.5999999</v>
      </c>
      <c r="FI21">
        <v>0</v>
      </c>
      <c r="FJ21">
        <v>113.080461538462</v>
      </c>
      <c r="FK21">
        <v>0.31801711056319898</v>
      </c>
      <c r="FL21">
        <v>-3.1370256671405801</v>
      </c>
      <c r="FM21">
        <v>672.53376923076905</v>
      </c>
      <c r="FN21">
        <v>15</v>
      </c>
      <c r="FO21">
        <v>1701804738.0999999</v>
      </c>
      <c r="FP21" t="s">
        <v>434</v>
      </c>
      <c r="FQ21">
        <v>1701804738.0999999</v>
      </c>
      <c r="FR21">
        <v>1701804733.0999999</v>
      </c>
      <c r="FS21">
        <v>1</v>
      </c>
      <c r="FT21">
        <v>0.20699999999999999</v>
      </c>
      <c r="FU21">
        <v>-0.02</v>
      </c>
      <c r="FV21">
        <v>-1.76</v>
      </c>
      <c r="FW21">
        <v>-5.2999999999999999E-2</v>
      </c>
      <c r="FX21">
        <v>420</v>
      </c>
      <c r="FY21">
        <v>13</v>
      </c>
      <c r="FZ21">
        <v>1.57</v>
      </c>
      <c r="GA21">
        <v>0.21</v>
      </c>
      <c r="GB21">
        <v>-3.1580634999999999</v>
      </c>
      <c r="GC21">
        <v>-0.26113488721804501</v>
      </c>
      <c r="GD21">
        <v>6.9390908862400694E-2</v>
      </c>
      <c r="GE21">
        <v>1</v>
      </c>
      <c r="GF21">
        <v>113.021117647059</v>
      </c>
      <c r="GG21">
        <v>0.63437739025244899</v>
      </c>
      <c r="GH21">
        <v>0.21216333395951401</v>
      </c>
      <c r="GI21">
        <v>1</v>
      </c>
      <c r="GJ21">
        <v>0.87356705000000001</v>
      </c>
      <c r="GK21">
        <v>-8.1913669172932399E-2</v>
      </c>
      <c r="GL21">
        <v>1.3617821442782301E-2</v>
      </c>
      <c r="GM21">
        <v>1</v>
      </c>
      <c r="GN21">
        <v>3</v>
      </c>
      <c r="GO21">
        <v>3</v>
      </c>
      <c r="GP21" t="s">
        <v>435</v>
      </c>
      <c r="GQ21">
        <v>3.2710599999999999</v>
      </c>
      <c r="GR21">
        <v>2.8717000000000001</v>
      </c>
      <c r="GS21">
        <v>8.0449699999999999E-2</v>
      </c>
      <c r="GT21">
        <v>8.1192799999999996E-2</v>
      </c>
      <c r="GU21">
        <v>6.2923400000000004E-2</v>
      </c>
      <c r="GV21">
        <v>6.0574200000000002E-2</v>
      </c>
      <c r="GW21">
        <v>26609.1</v>
      </c>
      <c r="GX21">
        <v>26297.3</v>
      </c>
      <c r="GY21">
        <v>26786.799999999999</v>
      </c>
      <c r="GZ21">
        <v>26111.5</v>
      </c>
      <c r="HA21">
        <v>34277.199999999997</v>
      </c>
      <c r="HB21">
        <v>32550.2</v>
      </c>
      <c r="HC21">
        <v>39427.5</v>
      </c>
      <c r="HD21">
        <v>36909.199999999997</v>
      </c>
      <c r="HE21">
        <v>2.3087</v>
      </c>
      <c r="HF21">
        <v>2.0971000000000002</v>
      </c>
      <c r="HG21">
        <v>6.3478900000000005E-2</v>
      </c>
      <c r="HH21">
        <v>0</v>
      </c>
      <c r="HI21">
        <v>22.787600000000001</v>
      </c>
      <c r="HJ21">
        <v>999.9</v>
      </c>
      <c r="HK21">
        <v>45.88</v>
      </c>
      <c r="HL21">
        <v>28.359000000000002</v>
      </c>
      <c r="HM21">
        <v>22.592600000000001</v>
      </c>
      <c r="HN21">
        <v>61.223700000000001</v>
      </c>
      <c r="HO21">
        <v>28.181100000000001</v>
      </c>
      <c r="HP21">
        <v>2</v>
      </c>
      <c r="HQ21">
        <v>-3.5000000000000003E-2</v>
      </c>
      <c r="HR21">
        <v>2.1513</v>
      </c>
      <c r="HS21">
        <v>20.3093</v>
      </c>
      <c r="HT21">
        <v>5.2346599999999999</v>
      </c>
      <c r="HU21">
        <v>11.9602</v>
      </c>
      <c r="HV21">
        <v>4.9912000000000001</v>
      </c>
      <c r="HW21">
        <v>3.2839999999999998</v>
      </c>
      <c r="HX21">
        <v>9999</v>
      </c>
      <c r="HY21">
        <v>9999</v>
      </c>
      <c r="HZ21">
        <v>999.9</v>
      </c>
      <c r="IA21">
        <v>9999</v>
      </c>
      <c r="IB21">
        <v>4.9718900000000001</v>
      </c>
      <c r="IC21">
        <v>1.87683</v>
      </c>
      <c r="ID21">
        <v>1.8771199999999999</v>
      </c>
      <c r="IE21">
        <v>1.8766799999999999</v>
      </c>
      <c r="IF21">
        <v>1.87253</v>
      </c>
      <c r="IG21">
        <v>1.8739399999999999</v>
      </c>
      <c r="IH21">
        <v>1.8746</v>
      </c>
      <c r="II21">
        <v>1.8809499999999999</v>
      </c>
      <c r="IJ21">
        <v>0</v>
      </c>
      <c r="IK21">
        <v>0</v>
      </c>
      <c r="IL21">
        <v>0</v>
      </c>
      <c r="IM21">
        <v>0</v>
      </c>
      <c r="IN21" t="s">
        <v>436</v>
      </c>
      <c r="IO21" t="s">
        <v>437</v>
      </c>
      <c r="IP21" t="s">
        <v>438</v>
      </c>
      <c r="IQ21" t="s">
        <v>438</v>
      </c>
      <c r="IR21" t="s">
        <v>438</v>
      </c>
      <c r="IS21" t="s">
        <v>438</v>
      </c>
      <c r="IT21">
        <v>0</v>
      </c>
      <c r="IU21">
        <v>100</v>
      </c>
      <c r="IV21">
        <v>100</v>
      </c>
      <c r="IW21">
        <v>-1.768</v>
      </c>
      <c r="IX21">
        <v>-4.6800000000000001E-2</v>
      </c>
      <c r="IY21">
        <v>-3.19200619377848</v>
      </c>
      <c r="IZ21">
        <v>4.3562880286181103E-3</v>
      </c>
      <c r="JA21">
        <v>-2.6776902740234398E-6</v>
      </c>
      <c r="JB21">
        <v>9.4781114554497791E-10</v>
      </c>
      <c r="JC21">
        <v>-0.13792672822524399</v>
      </c>
      <c r="JD21">
        <v>7.7735792658138103E-3</v>
      </c>
      <c r="JE21">
        <v>-3.9051724470233202E-4</v>
      </c>
      <c r="JF21">
        <v>2.0860144243664901E-5</v>
      </c>
      <c r="JG21">
        <v>13</v>
      </c>
      <c r="JH21">
        <v>2030</v>
      </c>
      <c r="JI21">
        <v>0</v>
      </c>
      <c r="JJ21">
        <v>18</v>
      </c>
      <c r="JK21">
        <v>9.5</v>
      </c>
      <c r="JL21">
        <v>9.6</v>
      </c>
      <c r="JM21">
        <v>1.3549800000000001</v>
      </c>
      <c r="JN21">
        <v>2.5354000000000001</v>
      </c>
      <c r="JO21">
        <v>2.2485400000000002</v>
      </c>
      <c r="JP21">
        <v>2.7734399999999999</v>
      </c>
      <c r="JQ21">
        <v>2.2997999999999998</v>
      </c>
      <c r="JR21">
        <v>2.4230999999999998</v>
      </c>
      <c r="JS21">
        <v>32.886899999999997</v>
      </c>
      <c r="JT21">
        <v>13.921900000000001</v>
      </c>
      <c r="JU21">
        <v>18</v>
      </c>
      <c r="JV21">
        <v>645.97400000000005</v>
      </c>
      <c r="JW21">
        <v>582.73900000000003</v>
      </c>
      <c r="JX21">
        <v>20.000599999999999</v>
      </c>
      <c r="JY21">
        <v>26.567499999999999</v>
      </c>
      <c r="JZ21">
        <v>30.000299999999999</v>
      </c>
      <c r="KA21">
        <v>26.6601</v>
      </c>
      <c r="KB21">
        <v>26.659300000000002</v>
      </c>
      <c r="KC21">
        <v>27.092199999999998</v>
      </c>
      <c r="KD21">
        <v>30.7043</v>
      </c>
      <c r="KE21">
        <v>0</v>
      </c>
      <c r="KF21">
        <v>20</v>
      </c>
      <c r="KG21">
        <v>420</v>
      </c>
      <c r="KH21">
        <v>13.196999999999999</v>
      </c>
      <c r="KI21">
        <v>103.423</v>
      </c>
      <c r="KJ21">
        <v>95.688100000000006</v>
      </c>
    </row>
    <row r="22" spans="1:296" x14ac:dyDescent="0.2">
      <c r="A22">
        <v>6</v>
      </c>
      <c r="B22">
        <v>1701805392.0999999</v>
      </c>
      <c r="C22">
        <v>332</v>
      </c>
      <c r="D22" t="s">
        <v>447</v>
      </c>
      <c r="E22" t="s">
        <v>448</v>
      </c>
      <c r="F22">
        <v>1</v>
      </c>
      <c r="H22">
        <v>1701805384.0999999</v>
      </c>
      <c r="I22">
        <f t="shared" si="0"/>
        <v>8.0154348024852893E-4</v>
      </c>
      <c r="J22">
        <f t="shared" si="1"/>
        <v>0.80154348024852895</v>
      </c>
      <c r="K22" s="1">
        <f t="shared" si="2"/>
        <v>1.6019557316851618</v>
      </c>
      <c r="L22">
        <f t="shared" si="3"/>
        <v>417.97280000000001</v>
      </c>
      <c r="M22">
        <f t="shared" si="4"/>
        <v>317.84711736359901</v>
      </c>
      <c r="N22">
        <f t="shared" si="5"/>
        <v>25.043566113055199</v>
      </c>
      <c r="O22">
        <f t="shared" si="6"/>
        <v>32.932592049543558</v>
      </c>
      <c r="P22">
        <f t="shared" si="7"/>
        <v>3.0485235182134973E-2</v>
      </c>
      <c r="Q22">
        <f t="shared" si="8"/>
        <v>2.5293618008806984</v>
      </c>
      <c r="R22">
        <f t="shared" si="9"/>
        <v>3.0282575462553443E-2</v>
      </c>
      <c r="S22">
        <f t="shared" si="10"/>
        <v>1.8944705398647226E-2</v>
      </c>
      <c r="T22">
        <f t="shared" si="11"/>
        <v>41.320940114871668</v>
      </c>
      <c r="U22">
        <f t="shared" si="12"/>
        <v>24.726524163556405</v>
      </c>
      <c r="V22">
        <f t="shared" si="13"/>
        <v>24.726524163556405</v>
      </c>
      <c r="W22">
        <f t="shared" si="14"/>
        <v>3.1282027623376929</v>
      </c>
      <c r="X22">
        <f t="shared" si="15"/>
        <v>35.205204167391678</v>
      </c>
      <c r="Y22">
        <f t="shared" si="16"/>
        <v>1.0986329037473272</v>
      </c>
      <c r="Z22">
        <f t="shared" si="17"/>
        <v>3.1206548285407201</v>
      </c>
      <c r="AA22">
        <f t="shared" si="18"/>
        <v>2.0295698585903654</v>
      </c>
      <c r="AB22">
        <f t="shared" si="19"/>
        <v>-35.348067478960125</v>
      </c>
      <c r="AC22">
        <f t="shared" si="20"/>
        <v>-5.513267418003716</v>
      </c>
      <c r="AD22">
        <f t="shared" si="21"/>
        <v>-0.45969885968434104</v>
      </c>
      <c r="AE22">
        <f t="shared" si="22"/>
        <v>-9.364177651782768E-5</v>
      </c>
      <c r="AF22">
        <f t="shared" si="23"/>
        <v>1.6730252297996711</v>
      </c>
      <c r="AG22">
        <f t="shared" si="24"/>
        <v>0.80644356388025762</v>
      </c>
      <c r="AH22">
        <f t="shared" si="25"/>
        <v>1.6019557316851618</v>
      </c>
      <c r="AI22">
        <v>425.54587090179302</v>
      </c>
      <c r="AJ22">
        <v>423.89256969696999</v>
      </c>
      <c r="AK22">
        <v>8.4348040184023393E-3</v>
      </c>
      <c r="AL22">
        <v>67.088264600374202</v>
      </c>
      <c r="AM22">
        <f t="shared" si="26"/>
        <v>0.80154348024852895</v>
      </c>
      <c r="AN22">
        <v>13.1495321710212</v>
      </c>
      <c r="AO22">
        <v>13.940189090909101</v>
      </c>
      <c r="AP22">
        <v>-6.5755857259711104E-5</v>
      </c>
      <c r="AQ22">
        <v>78.300073027607695</v>
      </c>
      <c r="AR22">
        <v>0</v>
      </c>
      <c r="AS22">
        <v>0</v>
      </c>
      <c r="AT22">
        <f t="shared" si="27"/>
        <v>1</v>
      </c>
      <c r="AU22">
        <f t="shared" si="28"/>
        <v>0</v>
      </c>
      <c r="AV22">
        <f t="shared" si="29"/>
        <v>41951.939826524809</v>
      </c>
      <c r="AW22" t="s">
        <v>432</v>
      </c>
      <c r="AX22" t="s">
        <v>432</v>
      </c>
      <c r="AY22">
        <v>0</v>
      </c>
      <c r="AZ22">
        <v>0</v>
      </c>
      <c r="BA22" t="e">
        <f t="shared" si="30"/>
        <v>#DIV/0!</v>
      </c>
      <c r="BB22">
        <v>0</v>
      </c>
      <c r="BC22" t="s">
        <v>432</v>
      </c>
      <c r="BD22" t="s">
        <v>432</v>
      </c>
      <c r="BE22">
        <v>0</v>
      </c>
      <c r="BF22">
        <v>0</v>
      </c>
      <c r="BG22" t="e">
        <f t="shared" si="31"/>
        <v>#DIV/0!</v>
      </c>
      <c r="BH22">
        <v>0.5</v>
      </c>
      <c r="BI22">
        <f t="shared" si="32"/>
        <v>210.74487168646203</v>
      </c>
      <c r="BJ22">
        <f t="shared" si="33"/>
        <v>1.6019557316851618</v>
      </c>
      <c r="BK22" t="e">
        <f t="shared" si="34"/>
        <v>#DIV/0!</v>
      </c>
      <c r="BL22">
        <f t="shared" si="35"/>
        <v>7.6013984058814436E-3</v>
      </c>
      <c r="BM22" t="e">
        <f t="shared" si="36"/>
        <v>#DIV/0!</v>
      </c>
      <c r="BN22" t="e">
        <f t="shared" si="37"/>
        <v>#DIV/0!</v>
      </c>
      <c r="BO22" t="s">
        <v>432</v>
      </c>
      <c r="BP22">
        <v>0</v>
      </c>
      <c r="BQ22" t="e">
        <f t="shared" si="38"/>
        <v>#DIV/0!</v>
      </c>
      <c r="BR22" t="e">
        <f t="shared" si="39"/>
        <v>#DIV/0!</v>
      </c>
      <c r="BS22" t="e">
        <f t="shared" si="40"/>
        <v>#DIV/0!</v>
      </c>
      <c r="BT22" t="e">
        <f t="shared" si="41"/>
        <v>#DIV/0!</v>
      </c>
      <c r="BU22" t="e">
        <f t="shared" si="42"/>
        <v>#DIV/0!</v>
      </c>
      <c r="BV22" t="e">
        <f t="shared" si="43"/>
        <v>#DIV/0!</v>
      </c>
      <c r="BW22" t="e">
        <f t="shared" si="44"/>
        <v>#DIV/0!</v>
      </c>
      <c r="BX22" t="e">
        <f t="shared" si="45"/>
        <v>#DIV/0!</v>
      </c>
      <c r="DG22" s="1">
        <f t="shared" si="46"/>
        <v>250.01140000000001</v>
      </c>
      <c r="DH22">
        <f t="shared" si="47"/>
        <v>210.74487168646203</v>
      </c>
      <c r="DI22">
        <f t="shared" si="48"/>
        <v>0.84294104863403041</v>
      </c>
      <c r="DJ22">
        <f t="shared" si="49"/>
        <v>0.16527622386367849</v>
      </c>
      <c r="DK22">
        <v>6</v>
      </c>
      <c r="DL22">
        <v>0.5</v>
      </c>
      <c r="DM22" t="s">
        <v>433</v>
      </c>
      <c r="DN22">
        <v>2</v>
      </c>
      <c r="DO22" t="b">
        <v>1</v>
      </c>
      <c r="DP22">
        <v>1701805384.0999999</v>
      </c>
      <c r="DQ22">
        <v>417.97280000000001</v>
      </c>
      <c r="DR22">
        <v>419.98293333333299</v>
      </c>
      <c r="DS22">
        <v>13.9435933333333</v>
      </c>
      <c r="DT22">
        <v>13.14838</v>
      </c>
      <c r="DU22">
        <v>419.73793333333299</v>
      </c>
      <c r="DV22">
        <v>13.992053333333301</v>
      </c>
      <c r="DW22">
        <v>599.98906666666699</v>
      </c>
      <c r="DX22">
        <v>78.691313333333298</v>
      </c>
      <c r="DY22">
        <v>9.9919133333333299E-2</v>
      </c>
      <c r="DZ22">
        <v>24.6860933333333</v>
      </c>
      <c r="EA22">
        <v>23.620999999999999</v>
      </c>
      <c r="EB22">
        <v>999.9</v>
      </c>
      <c r="EC22">
        <v>0</v>
      </c>
      <c r="ED22">
        <v>0</v>
      </c>
      <c r="EE22">
        <v>10004.666666666701</v>
      </c>
      <c r="EF22">
        <v>0</v>
      </c>
      <c r="EG22">
        <v>4.1671973333333296</v>
      </c>
      <c r="EH22">
        <v>-2.01037466666667</v>
      </c>
      <c r="EI22">
        <v>423.88313333333298</v>
      </c>
      <c r="EJ22">
        <v>425.578666666667</v>
      </c>
      <c r="EK22">
        <v>0.79521086666666696</v>
      </c>
      <c r="EL22">
        <v>419.98293333333299</v>
      </c>
      <c r="EM22">
        <v>13.14838</v>
      </c>
      <c r="EN22">
        <v>1.09723866666667</v>
      </c>
      <c r="EO22">
        <v>1.0346646666666699</v>
      </c>
      <c r="EP22">
        <v>8.2758326666666697</v>
      </c>
      <c r="EQ22">
        <v>7.41385466666667</v>
      </c>
      <c r="ER22">
        <v>250.01140000000001</v>
      </c>
      <c r="ES22">
        <v>0.89996653333333299</v>
      </c>
      <c r="ET22">
        <v>0.100033486666667</v>
      </c>
      <c r="EU22">
        <v>0</v>
      </c>
      <c r="EV22">
        <v>113.14213333333301</v>
      </c>
      <c r="EW22">
        <v>5.0002000000000004</v>
      </c>
      <c r="EX22">
        <v>370.073266666667</v>
      </c>
      <c r="EY22">
        <v>2309.7159999999999</v>
      </c>
      <c r="EZ22">
        <v>43.908133333333303</v>
      </c>
      <c r="FA22">
        <v>46.6415333333333</v>
      </c>
      <c r="FB22">
        <v>45.9998</v>
      </c>
      <c r="FC22">
        <v>46.416266666666701</v>
      </c>
      <c r="FD22">
        <v>46.5955333333333</v>
      </c>
      <c r="FE22">
        <v>220.50266666666701</v>
      </c>
      <c r="FF22">
        <v>24.51</v>
      </c>
      <c r="FG22">
        <v>0</v>
      </c>
      <c r="FH22">
        <v>1701805392.8</v>
      </c>
      <c r="FI22">
        <v>0</v>
      </c>
      <c r="FJ22">
        <v>113.09663999999999</v>
      </c>
      <c r="FK22">
        <v>-4.8230777343833901E-2</v>
      </c>
      <c r="FL22">
        <v>-46.3826923923449</v>
      </c>
      <c r="FM22">
        <v>369.44832000000002</v>
      </c>
      <c r="FN22">
        <v>15</v>
      </c>
      <c r="FO22">
        <v>1701804738.0999999</v>
      </c>
      <c r="FP22" t="s">
        <v>434</v>
      </c>
      <c r="FQ22">
        <v>1701804738.0999999</v>
      </c>
      <c r="FR22">
        <v>1701804733.0999999</v>
      </c>
      <c r="FS22">
        <v>1</v>
      </c>
      <c r="FT22">
        <v>0.20699999999999999</v>
      </c>
      <c r="FU22">
        <v>-0.02</v>
      </c>
      <c r="FV22">
        <v>-1.76</v>
      </c>
      <c r="FW22">
        <v>-5.2999999999999999E-2</v>
      </c>
      <c r="FX22">
        <v>420</v>
      </c>
      <c r="FY22">
        <v>13</v>
      </c>
      <c r="FZ22">
        <v>1.57</v>
      </c>
      <c r="GA22">
        <v>0.21</v>
      </c>
      <c r="GB22">
        <v>-2.0159365</v>
      </c>
      <c r="GC22">
        <v>-3.1925864661653702E-2</v>
      </c>
      <c r="GD22">
        <v>5.3632392196787199E-2</v>
      </c>
      <c r="GE22">
        <v>1</v>
      </c>
      <c r="GF22">
        <v>113.158941176471</v>
      </c>
      <c r="GG22">
        <v>-0.64299465473971695</v>
      </c>
      <c r="GH22">
        <v>0.165195239423016</v>
      </c>
      <c r="GI22">
        <v>1</v>
      </c>
      <c r="GJ22">
        <v>0.80113314999999996</v>
      </c>
      <c r="GK22">
        <v>-9.1330872180451106E-2</v>
      </c>
      <c r="GL22">
        <v>9.4841461622805004E-3</v>
      </c>
      <c r="GM22">
        <v>1</v>
      </c>
      <c r="GN22">
        <v>3</v>
      </c>
      <c r="GO22">
        <v>3</v>
      </c>
      <c r="GP22" t="s">
        <v>435</v>
      </c>
      <c r="GQ22">
        <v>3.2712500000000002</v>
      </c>
      <c r="GR22">
        <v>2.87249</v>
      </c>
      <c r="GS22">
        <v>8.0602199999999999E-2</v>
      </c>
      <c r="GT22">
        <v>8.1184900000000004E-2</v>
      </c>
      <c r="GU22">
        <v>6.2316000000000003E-2</v>
      </c>
      <c r="GV22">
        <v>6.0176599999999997E-2</v>
      </c>
      <c r="GW22">
        <v>26603</v>
      </c>
      <c r="GX22">
        <v>26296.6</v>
      </c>
      <c r="GY22">
        <v>26785.200000000001</v>
      </c>
      <c r="GZ22">
        <v>26110.799999999999</v>
      </c>
      <c r="HA22">
        <v>34297.5</v>
      </c>
      <c r="HB22">
        <v>32563.1</v>
      </c>
      <c r="HC22">
        <v>39425.1</v>
      </c>
      <c r="HD22">
        <v>36908.1</v>
      </c>
      <c r="HE22">
        <v>2.3087</v>
      </c>
      <c r="HF22">
        <v>2.0960999999999999</v>
      </c>
      <c r="HG22">
        <v>5.0216900000000002E-2</v>
      </c>
      <c r="HH22">
        <v>0</v>
      </c>
      <c r="HI22">
        <v>22.7742</v>
      </c>
      <c r="HJ22">
        <v>999.9</v>
      </c>
      <c r="HK22">
        <v>45.843000000000004</v>
      </c>
      <c r="HL22">
        <v>28.419</v>
      </c>
      <c r="HM22">
        <v>22.6553</v>
      </c>
      <c r="HN22">
        <v>60.9437</v>
      </c>
      <c r="HO22">
        <v>28.152999999999999</v>
      </c>
      <c r="HP22">
        <v>2</v>
      </c>
      <c r="HQ22">
        <v>-3.1676799999999998E-2</v>
      </c>
      <c r="HR22">
        <v>2.2040000000000002</v>
      </c>
      <c r="HS22">
        <v>20.3111</v>
      </c>
      <c r="HT22">
        <v>5.2352600000000002</v>
      </c>
      <c r="HU22">
        <v>11.961399999999999</v>
      </c>
      <c r="HV22">
        <v>4.9913999999999996</v>
      </c>
      <c r="HW22">
        <v>3.2839999999999998</v>
      </c>
      <c r="HX22">
        <v>9999</v>
      </c>
      <c r="HY22">
        <v>9999</v>
      </c>
      <c r="HZ22">
        <v>999.9</v>
      </c>
      <c r="IA22">
        <v>9999</v>
      </c>
      <c r="IB22">
        <v>4.9719600000000002</v>
      </c>
      <c r="IC22">
        <v>1.8768499999999999</v>
      </c>
      <c r="ID22">
        <v>1.8770899999999999</v>
      </c>
      <c r="IE22">
        <v>1.8766799999999999</v>
      </c>
      <c r="IF22">
        <v>1.87252</v>
      </c>
      <c r="IG22">
        <v>1.8739600000000001</v>
      </c>
      <c r="IH22">
        <v>1.8745499999999999</v>
      </c>
      <c r="II22">
        <v>1.8809499999999999</v>
      </c>
      <c r="IJ22">
        <v>0</v>
      </c>
      <c r="IK22">
        <v>0</v>
      </c>
      <c r="IL22">
        <v>0</v>
      </c>
      <c r="IM22">
        <v>0</v>
      </c>
      <c r="IN22" t="s">
        <v>436</v>
      </c>
      <c r="IO22" t="s">
        <v>437</v>
      </c>
      <c r="IP22" t="s">
        <v>438</v>
      </c>
      <c r="IQ22" t="s">
        <v>438</v>
      </c>
      <c r="IR22" t="s">
        <v>438</v>
      </c>
      <c r="IS22" t="s">
        <v>438</v>
      </c>
      <c r="IT22">
        <v>0</v>
      </c>
      <c r="IU22">
        <v>100</v>
      </c>
      <c r="IV22">
        <v>100</v>
      </c>
      <c r="IW22">
        <v>-1.7649999999999999</v>
      </c>
      <c r="IX22">
        <v>-4.8599999999999997E-2</v>
      </c>
      <c r="IY22">
        <v>-3.19200619377848</v>
      </c>
      <c r="IZ22">
        <v>4.3562880286181103E-3</v>
      </c>
      <c r="JA22">
        <v>-2.6776902740234398E-6</v>
      </c>
      <c r="JB22">
        <v>9.4781114554497791E-10</v>
      </c>
      <c r="JC22">
        <v>-0.13792672822524399</v>
      </c>
      <c r="JD22">
        <v>7.7735792658138103E-3</v>
      </c>
      <c r="JE22">
        <v>-3.9051724470233202E-4</v>
      </c>
      <c r="JF22">
        <v>2.0860144243664901E-5</v>
      </c>
      <c r="JG22">
        <v>13</v>
      </c>
      <c r="JH22">
        <v>2030</v>
      </c>
      <c r="JI22">
        <v>0</v>
      </c>
      <c r="JJ22">
        <v>18</v>
      </c>
      <c r="JK22">
        <v>10.9</v>
      </c>
      <c r="JL22">
        <v>11</v>
      </c>
      <c r="JM22">
        <v>1.3549800000000001</v>
      </c>
      <c r="JN22">
        <v>2.5341800000000001</v>
      </c>
      <c r="JO22">
        <v>2.2485400000000002</v>
      </c>
      <c r="JP22">
        <v>2.7722199999999999</v>
      </c>
      <c r="JQ22">
        <v>2.3010299999999999</v>
      </c>
      <c r="JR22">
        <v>2.4133300000000002</v>
      </c>
      <c r="JS22">
        <v>32.909199999999998</v>
      </c>
      <c r="JT22">
        <v>13.9306</v>
      </c>
      <c r="JU22">
        <v>18</v>
      </c>
      <c r="JV22">
        <v>646.22799999999995</v>
      </c>
      <c r="JW22">
        <v>582.20500000000004</v>
      </c>
      <c r="JX22">
        <v>20.000399999999999</v>
      </c>
      <c r="JY22">
        <v>26.6035</v>
      </c>
      <c r="JZ22">
        <v>30.000499999999999</v>
      </c>
      <c r="KA22">
        <v>26.682600000000001</v>
      </c>
      <c r="KB22">
        <v>26.684000000000001</v>
      </c>
      <c r="KC22">
        <v>27.095600000000001</v>
      </c>
      <c r="KD22">
        <v>30.991700000000002</v>
      </c>
      <c r="KE22">
        <v>0</v>
      </c>
      <c r="KF22">
        <v>20</v>
      </c>
      <c r="KG22">
        <v>420</v>
      </c>
      <c r="KH22">
        <v>13.1158</v>
      </c>
      <c r="KI22">
        <v>103.417</v>
      </c>
      <c r="KJ22">
        <v>95.685199999999995</v>
      </c>
    </row>
    <row r="23" spans="1:296" x14ac:dyDescent="0.2">
      <c r="A23">
        <v>7</v>
      </c>
      <c r="B23">
        <v>1701805472.0999999</v>
      </c>
      <c r="C23">
        <v>412</v>
      </c>
      <c r="D23" t="s">
        <v>449</v>
      </c>
      <c r="E23" t="s">
        <v>450</v>
      </c>
      <c r="F23">
        <v>1</v>
      </c>
      <c r="H23">
        <v>1701805464.0999999</v>
      </c>
      <c r="I23">
        <f t="shared" si="0"/>
        <v>7.1277680219571234E-4</v>
      </c>
      <c r="J23">
        <f t="shared" si="1"/>
        <v>0.71277680219571238</v>
      </c>
      <c r="K23" s="1">
        <f t="shared" si="2"/>
        <v>0.70188009279479546</v>
      </c>
      <c r="L23">
        <f t="shared" si="3"/>
        <v>419.008933333333</v>
      </c>
      <c r="M23">
        <f t="shared" si="4"/>
        <v>362.39117809175423</v>
      </c>
      <c r="N23">
        <f t="shared" si="5"/>
        <v>28.551230224261769</v>
      </c>
      <c r="O23">
        <f t="shared" si="6"/>
        <v>33.011897763673929</v>
      </c>
      <c r="P23">
        <f t="shared" si="7"/>
        <v>2.7849837060890927E-2</v>
      </c>
      <c r="Q23">
        <f t="shared" si="8"/>
        <v>2.5282197586075084</v>
      </c>
      <c r="R23">
        <f t="shared" si="9"/>
        <v>2.7680521078270164E-2</v>
      </c>
      <c r="S23">
        <f t="shared" si="10"/>
        <v>1.7315452104030307E-2</v>
      </c>
      <c r="T23">
        <f t="shared" si="11"/>
        <v>16.511916771416491</v>
      </c>
      <c r="U23">
        <f t="shared" si="12"/>
        <v>24.351467878543751</v>
      </c>
      <c r="V23">
        <f t="shared" si="13"/>
        <v>24.351467878543751</v>
      </c>
      <c r="W23">
        <f t="shared" si="14"/>
        <v>3.0587930181649527</v>
      </c>
      <c r="X23">
        <f t="shared" si="15"/>
        <v>35.204924266893336</v>
      </c>
      <c r="Y23">
        <f t="shared" si="16"/>
        <v>1.0833832653040552</v>
      </c>
      <c r="Z23">
        <f t="shared" si="17"/>
        <v>3.0773628629074121</v>
      </c>
      <c r="AA23">
        <f t="shared" si="18"/>
        <v>1.9754097528608976</v>
      </c>
      <c r="AB23">
        <f t="shared" si="19"/>
        <v>-31.433456976830914</v>
      </c>
      <c r="AC23">
        <f t="shared" si="20"/>
        <v>13.77536132461125</v>
      </c>
      <c r="AD23">
        <f t="shared" si="21"/>
        <v>1.1455948572695953</v>
      </c>
      <c r="AE23">
        <f t="shared" si="22"/>
        <v>-5.8402353357678294E-4</v>
      </c>
      <c r="AF23">
        <f t="shared" si="23"/>
        <v>0.67966658987176998</v>
      </c>
      <c r="AG23">
        <f t="shared" si="24"/>
        <v>0.72573663772678121</v>
      </c>
      <c r="AH23">
        <f t="shared" si="25"/>
        <v>0.70188009279479546</v>
      </c>
      <c r="AI23">
        <v>425.55986171367402</v>
      </c>
      <c r="AJ23">
        <v>424.85078181818199</v>
      </c>
      <c r="AK23">
        <v>-5.7746405954277997E-4</v>
      </c>
      <c r="AL23">
        <v>67.088264600374202</v>
      </c>
      <c r="AM23">
        <f t="shared" si="26"/>
        <v>0.71277680219571238</v>
      </c>
      <c r="AN23">
        <v>13.019484017411701</v>
      </c>
      <c r="AO23">
        <v>13.725289090909101</v>
      </c>
      <c r="AP23">
        <v>-6.8145704342711195E-4</v>
      </c>
      <c r="AQ23">
        <v>78.300073027607695</v>
      </c>
      <c r="AR23">
        <v>0</v>
      </c>
      <c r="AS23">
        <v>0</v>
      </c>
      <c r="AT23">
        <f t="shared" si="27"/>
        <v>1</v>
      </c>
      <c r="AU23">
        <f t="shared" si="28"/>
        <v>0</v>
      </c>
      <c r="AV23">
        <f t="shared" si="29"/>
        <v>41955.675738839229</v>
      </c>
      <c r="AW23" t="s">
        <v>432</v>
      </c>
      <c r="AX23" t="s">
        <v>432</v>
      </c>
      <c r="AY23">
        <v>0</v>
      </c>
      <c r="AZ23">
        <v>0</v>
      </c>
      <c r="BA23" t="e">
        <f t="shared" si="30"/>
        <v>#DIV/0!</v>
      </c>
      <c r="BB23">
        <v>0</v>
      </c>
      <c r="BC23" t="s">
        <v>432</v>
      </c>
      <c r="BD23" t="s">
        <v>432</v>
      </c>
      <c r="BE23">
        <v>0</v>
      </c>
      <c r="BF23">
        <v>0</v>
      </c>
      <c r="BG23" t="e">
        <f t="shared" si="31"/>
        <v>#DIV/0!</v>
      </c>
      <c r="BH23">
        <v>0.5</v>
      </c>
      <c r="BI23">
        <f t="shared" si="32"/>
        <v>84.294837813168925</v>
      </c>
      <c r="BJ23">
        <f t="shared" si="33"/>
        <v>0.70188009279479546</v>
      </c>
      <c r="BK23" t="e">
        <f t="shared" si="34"/>
        <v>#DIV/0!</v>
      </c>
      <c r="BL23">
        <f t="shared" si="35"/>
        <v>8.3264896285872511E-3</v>
      </c>
      <c r="BM23" t="e">
        <f t="shared" si="36"/>
        <v>#DIV/0!</v>
      </c>
      <c r="BN23" t="e">
        <f t="shared" si="37"/>
        <v>#DIV/0!</v>
      </c>
      <c r="BO23" t="s">
        <v>432</v>
      </c>
      <c r="BP23">
        <v>0</v>
      </c>
      <c r="BQ23" t="e">
        <f t="shared" si="38"/>
        <v>#DIV/0!</v>
      </c>
      <c r="BR23" t="e">
        <f t="shared" si="39"/>
        <v>#DIV/0!</v>
      </c>
      <c r="BS23" t="e">
        <f t="shared" si="40"/>
        <v>#DIV/0!</v>
      </c>
      <c r="BT23" t="e">
        <f t="shared" si="41"/>
        <v>#DIV/0!</v>
      </c>
      <c r="BU23" t="e">
        <f t="shared" si="42"/>
        <v>#DIV/0!</v>
      </c>
      <c r="BV23" t="e">
        <f t="shared" si="43"/>
        <v>#DIV/0!</v>
      </c>
      <c r="BW23" t="e">
        <f t="shared" si="44"/>
        <v>#DIV/0!</v>
      </c>
      <c r="BX23" t="e">
        <f t="shared" si="45"/>
        <v>#DIV/0!</v>
      </c>
      <c r="DG23" s="1">
        <f t="shared" si="46"/>
        <v>100.01171333333301</v>
      </c>
      <c r="DH23">
        <f t="shared" si="47"/>
        <v>84.294837813168925</v>
      </c>
      <c r="DI23">
        <f t="shared" si="48"/>
        <v>0.84284965234241427</v>
      </c>
      <c r="DJ23">
        <f t="shared" si="49"/>
        <v>0.16509982902085946</v>
      </c>
      <c r="DK23">
        <v>6</v>
      </c>
      <c r="DL23">
        <v>0.5</v>
      </c>
      <c r="DM23" t="s">
        <v>433</v>
      </c>
      <c r="DN23">
        <v>2</v>
      </c>
      <c r="DO23" t="b">
        <v>1</v>
      </c>
      <c r="DP23">
        <v>1701805464.0999999</v>
      </c>
      <c r="DQ23">
        <v>419.008933333333</v>
      </c>
      <c r="DR23">
        <v>419.99266666666699</v>
      </c>
      <c r="DS23">
        <v>13.75102</v>
      </c>
      <c r="DT23">
        <v>13.03528</v>
      </c>
      <c r="DU23">
        <v>420.77166666666699</v>
      </c>
      <c r="DV23">
        <v>13.8012</v>
      </c>
      <c r="DW23">
        <v>600.01426666666703</v>
      </c>
      <c r="DX23">
        <v>78.6856066666667</v>
      </c>
      <c r="DY23">
        <v>0.100059073333333</v>
      </c>
      <c r="DZ23">
        <v>24.452533333333299</v>
      </c>
      <c r="EA23">
        <v>23.397673333333302</v>
      </c>
      <c r="EB23">
        <v>999.9</v>
      </c>
      <c r="EC23">
        <v>0</v>
      </c>
      <c r="ED23">
        <v>0</v>
      </c>
      <c r="EE23">
        <v>9998.1666666666697</v>
      </c>
      <c r="EF23">
        <v>0</v>
      </c>
      <c r="EG23">
        <v>5.136946</v>
      </c>
      <c r="EH23">
        <v>-0.98355466666666702</v>
      </c>
      <c r="EI23">
        <v>424.851133333333</v>
      </c>
      <c r="EJ23">
        <v>425.53966666666702</v>
      </c>
      <c r="EK23">
        <v>0.71572506666666602</v>
      </c>
      <c r="EL23">
        <v>419.99266666666699</v>
      </c>
      <c r="EM23">
        <v>13.03528</v>
      </c>
      <c r="EN23">
        <v>1.0820053333333299</v>
      </c>
      <c r="EO23">
        <v>1.02568866666667</v>
      </c>
      <c r="EP23">
        <v>8.0700760000000002</v>
      </c>
      <c r="EQ23">
        <v>7.2864733333333298</v>
      </c>
      <c r="ER23">
        <v>100.01171333333301</v>
      </c>
      <c r="ES23">
        <v>0.90003713333333302</v>
      </c>
      <c r="ET23">
        <v>9.9962339999999997E-2</v>
      </c>
      <c r="EU23">
        <v>0</v>
      </c>
      <c r="EV23">
        <v>112.32559999999999</v>
      </c>
      <c r="EW23">
        <v>5.0002000000000004</v>
      </c>
      <c r="EX23">
        <v>176.4496</v>
      </c>
      <c r="EY23">
        <v>895.68799999999999</v>
      </c>
      <c r="EZ23">
        <v>43.053933333333298</v>
      </c>
      <c r="FA23">
        <v>46.291333333333299</v>
      </c>
      <c r="FB23">
        <v>45.3830666666667</v>
      </c>
      <c r="FC23">
        <v>46.062199999999997</v>
      </c>
      <c r="FD23">
        <v>45.929000000000002</v>
      </c>
      <c r="FE23">
        <v>85.512</v>
      </c>
      <c r="FF23">
        <v>9.5</v>
      </c>
      <c r="FG23">
        <v>0</v>
      </c>
      <c r="FH23">
        <v>1701805472.5999999</v>
      </c>
      <c r="FI23">
        <v>0</v>
      </c>
      <c r="FJ23">
        <v>112.375846153846</v>
      </c>
      <c r="FK23">
        <v>0.113504267459794</v>
      </c>
      <c r="FL23">
        <v>-6.3964102748798499</v>
      </c>
      <c r="FM23">
        <v>176.43657692307701</v>
      </c>
      <c r="FN23">
        <v>15</v>
      </c>
      <c r="FO23">
        <v>1701804738.0999999</v>
      </c>
      <c r="FP23" t="s">
        <v>434</v>
      </c>
      <c r="FQ23">
        <v>1701804738.0999999</v>
      </c>
      <c r="FR23">
        <v>1701804733.0999999</v>
      </c>
      <c r="FS23">
        <v>1</v>
      </c>
      <c r="FT23">
        <v>0.20699999999999999</v>
      </c>
      <c r="FU23">
        <v>-0.02</v>
      </c>
      <c r="FV23">
        <v>-1.76</v>
      </c>
      <c r="FW23">
        <v>-5.2999999999999999E-2</v>
      </c>
      <c r="FX23">
        <v>420</v>
      </c>
      <c r="FY23">
        <v>13</v>
      </c>
      <c r="FZ23">
        <v>1.57</v>
      </c>
      <c r="GA23">
        <v>0.21</v>
      </c>
      <c r="GB23">
        <v>-0.99271814999999997</v>
      </c>
      <c r="GC23">
        <v>1.54240150375926E-2</v>
      </c>
      <c r="GD23">
        <v>8.35441300752333E-2</v>
      </c>
      <c r="GE23">
        <v>1</v>
      </c>
      <c r="GF23">
        <v>112.347970588235</v>
      </c>
      <c r="GG23">
        <v>0.84514897170887304</v>
      </c>
      <c r="GH23">
        <v>0.17087430628011999</v>
      </c>
      <c r="GI23">
        <v>1</v>
      </c>
      <c r="GJ23">
        <v>0.71686475000000005</v>
      </c>
      <c r="GK23">
        <v>-4.4515037593985899E-3</v>
      </c>
      <c r="GL23">
        <v>1.36801364974002E-2</v>
      </c>
      <c r="GM23">
        <v>1</v>
      </c>
      <c r="GN23">
        <v>3</v>
      </c>
      <c r="GO23">
        <v>3</v>
      </c>
      <c r="GP23" t="s">
        <v>435</v>
      </c>
      <c r="GQ23">
        <v>3.27095</v>
      </c>
      <c r="GR23">
        <v>2.8721700000000001</v>
      </c>
      <c r="GS23">
        <v>8.0744399999999994E-2</v>
      </c>
      <c r="GT23">
        <v>8.1176399999999996E-2</v>
      </c>
      <c r="GU23">
        <v>6.1574400000000001E-2</v>
      </c>
      <c r="GV23">
        <v>5.9558E-2</v>
      </c>
      <c r="GW23">
        <v>26598.5</v>
      </c>
      <c r="GX23">
        <v>26296.2</v>
      </c>
      <c r="GY23">
        <v>26784.9</v>
      </c>
      <c r="GZ23">
        <v>26110.2</v>
      </c>
      <c r="HA23">
        <v>34324.1</v>
      </c>
      <c r="HB23">
        <v>32584</v>
      </c>
      <c r="HC23">
        <v>39424.400000000001</v>
      </c>
      <c r="HD23">
        <v>36907.300000000003</v>
      </c>
      <c r="HE23">
        <v>2.3073999999999999</v>
      </c>
      <c r="HF23">
        <v>2.0954000000000002</v>
      </c>
      <c r="HG23">
        <v>4.6789600000000001E-2</v>
      </c>
      <c r="HH23">
        <v>0</v>
      </c>
      <c r="HI23">
        <v>22.610499999999998</v>
      </c>
      <c r="HJ23">
        <v>999.9</v>
      </c>
      <c r="HK23">
        <v>45.819000000000003</v>
      </c>
      <c r="HL23">
        <v>28.48</v>
      </c>
      <c r="HM23">
        <v>22.7241</v>
      </c>
      <c r="HN23">
        <v>61.193800000000003</v>
      </c>
      <c r="HO23">
        <v>28.193100000000001</v>
      </c>
      <c r="HP23">
        <v>2</v>
      </c>
      <c r="HQ23">
        <v>-3.04268E-2</v>
      </c>
      <c r="HR23">
        <v>2.0577999999999999</v>
      </c>
      <c r="HS23">
        <v>20.315100000000001</v>
      </c>
      <c r="HT23">
        <v>5.2352600000000002</v>
      </c>
      <c r="HU23">
        <v>11.961399999999999</v>
      </c>
      <c r="HV23">
        <v>4.9897999999999998</v>
      </c>
      <c r="HW23">
        <v>3.2839999999999998</v>
      </c>
      <c r="HX23">
        <v>9999</v>
      </c>
      <c r="HY23">
        <v>9999</v>
      </c>
      <c r="HZ23">
        <v>999.9</v>
      </c>
      <c r="IA23">
        <v>9999</v>
      </c>
      <c r="IB23">
        <v>4.97194</v>
      </c>
      <c r="IC23">
        <v>1.87686</v>
      </c>
      <c r="ID23">
        <v>1.8771199999999999</v>
      </c>
      <c r="IE23">
        <v>1.8766799999999999</v>
      </c>
      <c r="IF23">
        <v>1.87253</v>
      </c>
      <c r="IG23">
        <v>1.8740300000000001</v>
      </c>
      <c r="IH23">
        <v>1.8745700000000001</v>
      </c>
      <c r="II23">
        <v>1.8809499999999999</v>
      </c>
      <c r="IJ23">
        <v>0</v>
      </c>
      <c r="IK23">
        <v>0</v>
      </c>
      <c r="IL23">
        <v>0</v>
      </c>
      <c r="IM23">
        <v>0</v>
      </c>
      <c r="IN23" t="s">
        <v>436</v>
      </c>
      <c r="IO23" t="s">
        <v>437</v>
      </c>
      <c r="IP23" t="s">
        <v>438</v>
      </c>
      <c r="IQ23" t="s">
        <v>438</v>
      </c>
      <c r="IR23" t="s">
        <v>438</v>
      </c>
      <c r="IS23" t="s">
        <v>438</v>
      </c>
      <c r="IT23">
        <v>0</v>
      </c>
      <c r="IU23">
        <v>100</v>
      </c>
      <c r="IV23">
        <v>100</v>
      </c>
      <c r="IW23">
        <v>-1.7629999999999999</v>
      </c>
      <c r="IX23">
        <v>-5.0500000000000003E-2</v>
      </c>
      <c r="IY23">
        <v>-3.19200619377848</v>
      </c>
      <c r="IZ23">
        <v>4.3562880286181103E-3</v>
      </c>
      <c r="JA23">
        <v>-2.6776902740234398E-6</v>
      </c>
      <c r="JB23">
        <v>9.4781114554497791E-10</v>
      </c>
      <c r="JC23">
        <v>-0.13792672822524399</v>
      </c>
      <c r="JD23">
        <v>7.7735792658138103E-3</v>
      </c>
      <c r="JE23">
        <v>-3.9051724470233202E-4</v>
      </c>
      <c r="JF23">
        <v>2.0860144243664901E-5</v>
      </c>
      <c r="JG23">
        <v>13</v>
      </c>
      <c r="JH23">
        <v>2030</v>
      </c>
      <c r="JI23">
        <v>0</v>
      </c>
      <c r="JJ23">
        <v>18</v>
      </c>
      <c r="JK23">
        <v>12.2</v>
      </c>
      <c r="JL23">
        <v>12.3</v>
      </c>
      <c r="JM23">
        <v>1.3549800000000001</v>
      </c>
      <c r="JN23">
        <v>2.5366200000000001</v>
      </c>
      <c r="JO23">
        <v>2.2485400000000002</v>
      </c>
      <c r="JP23">
        <v>2.7734399999999999</v>
      </c>
      <c r="JQ23">
        <v>2.2997999999999998</v>
      </c>
      <c r="JR23">
        <v>2.4108900000000002</v>
      </c>
      <c r="JS23">
        <v>32.953699999999998</v>
      </c>
      <c r="JT23">
        <v>13.921900000000001</v>
      </c>
      <c r="JU23">
        <v>18</v>
      </c>
      <c r="JV23">
        <v>645.49300000000005</v>
      </c>
      <c r="JW23">
        <v>581.81399999999996</v>
      </c>
      <c r="JX23">
        <v>19.997699999999998</v>
      </c>
      <c r="JY23">
        <v>26.621400000000001</v>
      </c>
      <c r="JZ23">
        <v>30.0001</v>
      </c>
      <c r="KA23">
        <v>26.700600000000001</v>
      </c>
      <c r="KB23">
        <v>26.6996</v>
      </c>
      <c r="KC23">
        <v>27.089700000000001</v>
      </c>
      <c r="KD23">
        <v>31.883299999999998</v>
      </c>
      <c r="KE23">
        <v>0</v>
      </c>
      <c r="KF23">
        <v>20</v>
      </c>
      <c r="KG23">
        <v>420</v>
      </c>
      <c r="KH23">
        <v>12.9717</v>
      </c>
      <c r="KI23">
        <v>103.416</v>
      </c>
      <c r="KJ23">
        <v>95.683099999999996</v>
      </c>
    </row>
    <row r="24" spans="1:296" x14ac:dyDescent="0.2">
      <c r="A24">
        <v>8</v>
      </c>
      <c r="B24">
        <v>1701805535.0999999</v>
      </c>
      <c r="C24">
        <v>475</v>
      </c>
      <c r="D24" t="s">
        <v>451</v>
      </c>
      <c r="E24" t="s">
        <v>452</v>
      </c>
      <c r="F24">
        <v>1</v>
      </c>
      <c r="H24">
        <v>1701805526.5999999</v>
      </c>
      <c r="I24">
        <f t="shared" si="0"/>
        <v>6.0422463592532249E-4</v>
      </c>
      <c r="J24">
        <f t="shared" si="1"/>
        <v>0.6042246359253225</v>
      </c>
      <c r="K24" s="1">
        <f t="shared" si="2"/>
        <v>0.30935075548353141</v>
      </c>
      <c r="L24">
        <f t="shared" si="3"/>
        <v>419.46868749999999</v>
      </c>
      <c r="M24">
        <f t="shared" si="4"/>
        <v>382.2859656316615</v>
      </c>
      <c r="N24">
        <f t="shared" si="5"/>
        <v>30.11746958585028</v>
      </c>
      <c r="O24">
        <f t="shared" si="6"/>
        <v>33.046819851530209</v>
      </c>
      <c r="P24">
        <f t="shared" si="7"/>
        <v>2.3840907542233006E-2</v>
      </c>
      <c r="Q24">
        <f t="shared" si="8"/>
        <v>2.5286236746339306</v>
      </c>
      <c r="R24">
        <f t="shared" si="9"/>
        <v>2.371673097768047E-2</v>
      </c>
      <c r="S24">
        <f t="shared" si="10"/>
        <v>1.4834059597131209E-2</v>
      </c>
      <c r="T24">
        <f t="shared" si="11"/>
        <v>8.2405442952547077</v>
      </c>
      <c r="U24">
        <f t="shared" si="12"/>
        <v>24.173051417033175</v>
      </c>
      <c r="V24">
        <f t="shared" si="13"/>
        <v>24.173051417033175</v>
      </c>
      <c r="W24">
        <f t="shared" si="14"/>
        <v>3.0262496552382361</v>
      </c>
      <c r="X24">
        <f t="shared" si="15"/>
        <v>35.137413127569431</v>
      </c>
      <c r="Y24">
        <f t="shared" si="16"/>
        <v>1.0713242408789081</v>
      </c>
      <c r="Z24">
        <f t="shared" si="17"/>
        <v>3.0489559290815529</v>
      </c>
      <c r="AA24">
        <f t="shared" si="18"/>
        <v>1.954925414359328</v>
      </c>
      <c r="AB24">
        <f t="shared" si="19"/>
        <v>-26.64630644430672</v>
      </c>
      <c r="AC24">
        <f t="shared" si="20"/>
        <v>16.994192702571286</v>
      </c>
      <c r="AD24">
        <f t="shared" si="21"/>
        <v>1.4106818584681544</v>
      </c>
      <c r="AE24">
        <f t="shared" si="22"/>
        <v>-8.8758801257071696E-4</v>
      </c>
      <c r="AF24">
        <f t="shared" si="23"/>
        <v>0.2672103118340115</v>
      </c>
      <c r="AG24">
        <f t="shared" si="24"/>
        <v>0.61630012228352138</v>
      </c>
      <c r="AH24">
        <f t="shared" si="25"/>
        <v>0.30935075548353141</v>
      </c>
      <c r="AI24">
        <v>425.54717300665999</v>
      </c>
      <c r="AJ24">
        <v>425.25256363636402</v>
      </c>
      <c r="AK24">
        <v>-5.2914525623193502E-3</v>
      </c>
      <c r="AL24">
        <v>67.088264600374202</v>
      </c>
      <c r="AM24">
        <f t="shared" si="26"/>
        <v>0.6042246359253225</v>
      </c>
      <c r="AN24">
        <v>12.992171454966</v>
      </c>
      <c r="AO24">
        <v>13.5885509090909</v>
      </c>
      <c r="AP24">
        <v>-8.2232330394710093E-5</v>
      </c>
      <c r="AQ24">
        <v>78.300073027607695</v>
      </c>
      <c r="AR24">
        <v>0</v>
      </c>
      <c r="AS24">
        <v>0</v>
      </c>
      <c r="AT24">
        <f t="shared" si="27"/>
        <v>1</v>
      </c>
      <c r="AU24">
        <f t="shared" si="28"/>
        <v>0</v>
      </c>
      <c r="AV24">
        <f t="shared" si="29"/>
        <v>41987.750646764915</v>
      </c>
      <c r="AW24" t="s">
        <v>432</v>
      </c>
      <c r="AX24" t="s">
        <v>432</v>
      </c>
      <c r="AY24">
        <v>0</v>
      </c>
      <c r="AZ24">
        <v>0</v>
      </c>
      <c r="BA24" t="e">
        <f t="shared" si="30"/>
        <v>#DIV/0!</v>
      </c>
      <c r="BB24">
        <v>0</v>
      </c>
      <c r="BC24" t="s">
        <v>432</v>
      </c>
      <c r="BD24" t="s">
        <v>432</v>
      </c>
      <c r="BE24">
        <v>0</v>
      </c>
      <c r="BF24">
        <v>0</v>
      </c>
      <c r="BG24" t="e">
        <f t="shared" si="31"/>
        <v>#DIV/0!</v>
      </c>
      <c r="BH24">
        <v>0.5</v>
      </c>
      <c r="BI24">
        <f t="shared" si="32"/>
        <v>42.135640754017977</v>
      </c>
      <c r="BJ24">
        <f t="shared" si="33"/>
        <v>0.30935075548353141</v>
      </c>
      <c r="BK24" t="e">
        <f t="shared" si="34"/>
        <v>#DIV/0!</v>
      </c>
      <c r="BL24">
        <f t="shared" si="35"/>
        <v>7.3417835814928792E-3</v>
      </c>
      <c r="BM24" t="e">
        <f t="shared" si="36"/>
        <v>#DIV/0!</v>
      </c>
      <c r="BN24" t="e">
        <f t="shared" si="37"/>
        <v>#DIV/0!</v>
      </c>
      <c r="BO24" t="s">
        <v>432</v>
      </c>
      <c r="BP24">
        <v>0</v>
      </c>
      <c r="BQ24" t="e">
        <f t="shared" si="38"/>
        <v>#DIV/0!</v>
      </c>
      <c r="BR24" t="e">
        <f t="shared" si="39"/>
        <v>#DIV/0!</v>
      </c>
      <c r="BS24" t="e">
        <f t="shared" si="40"/>
        <v>#DIV/0!</v>
      </c>
      <c r="BT24" t="e">
        <f t="shared" si="41"/>
        <v>#DIV/0!</v>
      </c>
      <c r="BU24" t="e">
        <f t="shared" si="42"/>
        <v>#DIV/0!</v>
      </c>
      <c r="BV24" t="e">
        <f t="shared" si="43"/>
        <v>#DIV/0!</v>
      </c>
      <c r="BW24" t="e">
        <f t="shared" si="44"/>
        <v>#DIV/0!</v>
      </c>
      <c r="BX24" t="e">
        <f t="shared" si="45"/>
        <v>#DIV/0!</v>
      </c>
      <c r="DG24" s="1">
        <f t="shared" si="46"/>
        <v>50.00085</v>
      </c>
      <c r="DH24">
        <f t="shared" si="47"/>
        <v>42.135640754017977</v>
      </c>
      <c r="DI24">
        <f t="shared" si="48"/>
        <v>0.84269848920604307</v>
      </c>
      <c r="DJ24">
        <f t="shared" si="49"/>
        <v>0.16480808416766329</v>
      </c>
      <c r="DK24">
        <v>6</v>
      </c>
      <c r="DL24">
        <v>0.5</v>
      </c>
      <c r="DM24" t="s">
        <v>433</v>
      </c>
      <c r="DN24">
        <v>2</v>
      </c>
      <c r="DO24" t="b">
        <v>1</v>
      </c>
      <c r="DP24">
        <v>1701805526.5999999</v>
      </c>
      <c r="DQ24">
        <v>419.46868749999999</v>
      </c>
      <c r="DR24">
        <v>419.9944375</v>
      </c>
      <c r="DS24">
        <v>13.598493749999999</v>
      </c>
      <c r="DT24">
        <v>12.990550000000001</v>
      </c>
      <c r="DU24">
        <v>421.22993750000001</v>
      </c>
      <c r="DV24">
        <v>13.65003125</v>
      </c>
      <c r="DW24">
        <v>599.97593749999999</v>
      </c>
      <c r="DX24">
        <v>78.682681250000002</v>
      </c>
      <c r="DY24">
        <v>9.9885450000000001E-2</v>
      </c>
      <c r="DZ24">
        <v>24.297712499999999</v>
      </c>
      <c r="EA24">
        <v>23.28535625</v>
      </c>
      <c r="EB24">
        <v>999.9</v>
      </c>
      <c r="EC24">
        <v>0</v>
      </c>
      <c r="ED24">
        <v>0</v>
      </c>
      <c r="EE24">
        <v>10001.09375</v>
      </c>
      <c r="EF24">
        <v>0</v>
      </c>
      <c r="EG24">
        <v>5.2963018750000002</v>
      </c>
      <c r="EH24">
        <v>-0.52583118750000002</v>
      </c>
      <c r="EI24">
        <v>425.25150000000002</v>
      </c>
      <c r="EJ24">
        <v>425.5223125</v>
      </c>
      <c r="EK24">
        <v>0.60795624999999998</v>
      </c>
      <c r="EL24">
        <v>419.9944375</v>
      </c>
      <c r="EM24">
        <v>12.990550000000001</v>
      </c>
      <c r="EN24">
        <v>1.069965625</v>
      </c>
      <c r="EO24">
        <v>1.02213</v>
      </c>
      <c r="EP24">
        <v>7.9056337499999998</v>
      </c>
      <c r="EQ24">
        <v>7.2357212500000001</v>
      </c>
      <c r="ER24">
        <v>50.00085</v>
      </c>
      <c r="ES24">
        <v>0.90003406249999995</v>
      </c>
      <c r="ET24">
        <v>9.9965949999999998E-2</v>
      </c>
      <c r="EU24">
        <v>0</v>
      </c>
      <c r="EV24">
        <v>108.582125</v>
      </c>
      <c r="EW24">
        <v>5.0002000000000004</v>
      </c>
      <c r="EX24">
        <v>105.59462499999999</v>
      </c>
      <c r="EY24">
        <v>424.22775000000001</v>
      </c>
      <c r="EZ24">
        <v>42.445</v>
      </c>
      <c r="FA24">
        <v>45.9333125</v>
      </c>
      <c r="FB24">
        <v>44.843562499999997</v>
      </c>
      <c r="FC24">
        <v>45.753687499999998</v>
      </c>
      <c r="FD24">
        <v>45.406062499999997</v>
      </c>
      <c r="FE24">
        <v>40.502499999999998</v>
      </c>
      <c r="FF24">
        <v>4.4974999999999996</v>
      </c>
      <c r="FG24">
        <v>0</v>
      </c>
      <c r="FH24">
        <v>1701805535.5999999</v>
      </c>
      <c r="FI24">
        <v>0</v>
      </c>
      <c r="FJ24">
        <v>108.61448</v>
      </c>
      <c r="FK24">
        <v>1.9129999982728401</v>
      </c>
      <c r="FL24">
        <v>-30.136307808461101</v>
      </c>
      <c r="FM24">
        <v>105.39748</v>
      </c>
      <c r="FN24">
        <v>15</v>
      </c>
      <c r="FO24">
        <v>1701804738.0999999</v>
      </c>
      <c r="FP24" t="s">
        <v>434</v>
      </c>
      <c r="FQ24">
        <v>1701804738.0999999</v>
      </c>
      <c r="FR24">
        <v>1701804733.0999999</v>
      </c>
      <c r="FS24">
        <v>1</v>
      </c>
      <c r="FT24">
        <v>0.20699999999999999</v>
      </c>
      <c r="FU24">
        <v>-0.02</v>
      </c>
      <c r="FV24">
        <v>-1.76</v>
      </c>
      <c r="FW24">
        <v>-5.2999999999999999E-2</v>
      </c>
      <c r="FX24">
        <v>420</v>
      </c>
      <c r="FY24">
        <v>13</v>
      </c>
      <c r="FZ24">
        <v>1.57</v>
      </c>
      <c r="GA24">
        <v>0.21</v>
      </c>
      <c r="GB24">
        <v>-0.53705128571428595</v>
      </c>
      <c r="GC24">
        <v>0.14174384415584501</v>
      </c>
      <c r="GD24">
        <v>7.7909806365555598E-2</v>
      </c>
      <c r="GE24">
        <v>1</v>
      </c>
      <c r="GF24">
        <v>108.568647058824</v>
      </c>
      <c r="GG24">
        <v>0.82771580961831803</v>
      </c>
      <c r="GH24">
        <v>0.19800607274599</v>
      </c>
      <c r="GI24">
        <v>1</v>
      </c>
      <c r="GJ24">
        <v>0.61362109523809505</v>
      </c>
      <c r="GK24">
        <v>-9.4958103896103804E-2</v>
      </c>
      <c r="GL24">
        <v>9.8396048406173796E-3</v>
      </c>
      <c r="GM24">
        <v>1</v>
      </c>
      <c r="GN24">
        <v>3</v>
      </c>
      <c r="GO24">
        <v>3</v>
      </c>
      <c r="GP24" t="s">
        <v>435</v>
      </c>
      <c r="GQ24">
        <v>3.2708699999999999</v>
      </c>
      <c r="GR24">
        <v>2.8719700000000001</v>
      </c>
      <c r="GS24">
        <v>8.08281E-2</v>
      </c>
      <c r="GT24">
        <v>8.1156500000000006E-2</v>
      </c>
      <c r="GU24">
        <v>6.1155599999999997E-2</v>
      </c>
      <c r="GV24">
        <v>5.9623700000000002E-2</v>
      </c>
      <c r="GW24">
        <v>26597.599999999999</v>
      </c>
      <c r="GX24">
        <v>26298.5</v>
      </c>
      <c r="GY24">
        <v>26786.5</v>
      </c>
      <c r="GZ24">
        <v>26111.8</v>
      </c>
      <c r="HA24">
        <v>34340.9</v>
      </c>
      <c r="HB24">
        <v>32584.1</v>
      </c>
      <c r="HC24">
        <v>39426</v>
      </c>
      <c r="HD24">
        <v>36910</v>
      </c>
      <c r="HE24">
        <v>2.3069000000000002</v>
      </c>
      <c r="HF24">
        <v>2.0956000000000001</v>
      </c>
      <c r="HG24">
        <v>4.9620900000000003E-2</v>
      </c>
      <c r="HH24">
        <v>0</v>
      </c>
      <c r="HI24">
        <v>22.478999999999999</v>
      </c>
      <c r="HJ24">
        <v>999.9</v>
      </c>
      <c r="HK24">
        <v>45.776000000000003</v>
      </c>
      <c r="HL24">
        <v>28.53</v>
      </c>
      <c r="HM24">
        <v>22.770800000000001</v>
      </c>
      <c r="HN24">
        <v>60.983800000000002</v>
      </c>
      <c r="HO24">
        <v>28.2332</v>
      </c>
      <c r="HP24">
        <v>2</v>
      </c>
      <c r="HQ24">
        <v>-3.2754100000000001E-2</v>
      </c>
      <c r="HR24">
        <v>1.94499</v>
      </c>
      <c r="HS24">
        <v>20.315899999999999</v>
      </c>
      <c r="HT24">
        <v>5.2292699999999996</v>
      </c>
      <c r="HU24">
        <v>11.959</v>
      </c>
      <c r="HV24">
        <v>4.9897999999999998</v>
      </c>
      <c r="HW24">
        <v>3.2827999999999999</v>
      </c>
      <c r="HX24">
        <v>9999</v>
      </c>
      <c r="HY24">
        <v>9999</v>
      </c>
      <c r="HZ24">
        <v>999.9</v>
      </c>
      <c r="IA24">
        <v>9999</v>
      </c>
      <c r="IB24">
        <v>4.9718900000000001</v>
      </c>
      <c r="IC24">
        <v>1.87686</v>
      </c>
      <c r="ID24">
        <v>1.87714</v>
      </c>
      <c r="IE24">
        <v>1.8766799999999999</v>
      </c>
      <c r="IF24">
        <v>1.8725499999999999</v>
      </c>
      <c r="IG24">
        <v>1.87405</v>
      </c>
      <c r="IH24">
        <v>1.8746400000000001</v>
      </c>
      <c r="II24">
        <v>1.8809499999999999</v>
      </c>
      <c r="IJ24">
        <v>0</v>
      </c>
      <c r="IK24">
        <v>0</v>
      </c>
      <c r="IL24">
        <v>0</v>
      </c>
      <c r="IM24">
        <v>0</v>
      </c>
      <c r="IN24" t="s">
        <v>436</v>
      </c>
      <c r="IO24" t="s">
        <v>437</v>
      </c>
      <c r="IP24" t="s">
        <v>438</v>
      </c>
      <c r="IQ24" t="s">
        <v>438</v>
      </c>
      <c r="IR24" t="s">
        <v>438</v>
      </c>
      <c r="IS24" t="s">
        <v>438</v>
      </c>
      <c r="IT24">
        <v>0</v>
      </c>
      <c r="IU24">
        <v>100</v>
      </c>
      <c r="IV24">
        <v>100</v>
      </c>
      <c r="IW24">
        <v>-1.76</v>
      </c>
      <c r="IX24">
        <v>-5.16E-2</v>
      </c>
      <c r="IY24">
        <v>-3.19200619377848</v>
      </c>
      <c r="IZ24">
        <v>4.3562880286181103E-3</v>
      </c>
      <c r="JA24">
        <v>-2.6776902740234398E-6</v>
      </c>
      <c r="JB24">
        <v>9.4781114554497791E-10</v>
      </c>
      <c r="JC24">
        <v>-0.13792672822524399</v>
      </c>
      <c r="JD24">
        <v>7.7735792658138103E-3</v>
      </c>
      <c r="JE24">
        <v>-3.9051724470233202E-4</v>
      </c>
      <c r="JF24">
        <v>2.0860144243664901E-5</v>
      </c>
      <c r="JG24">
        <v>13</v>
      </c>
      <c r="JH24">
        <v>2030</v>
      </c>
      <c r="JI24">
        <v>0</v>
      </c>
      <c r="JJ24">
        <v>18</v>
      </c>
      <c r="JK24">
        <v>13.3</v>
      </c>
      <c r="JL24">
        <v>13.4</v>
      </c>
      <c r="JM24">
        <v>1.3549800000000001</v>
      </c>
      <c r="JN24">
        <v>2.5329600000000001</v>
      </c>
      <c r="JO24">
        <v>2.2485400000000002</v>
      </c>
      <c r="JP24">
        <v>2.7722199999999999</v>
      </c>
      <c r="JQ24">
        <v>2.3010299999999999</v>
      </c>
      <c r="JR24">
        <v>2.4133300000000002</v>
      </c>
      <c r="JS24">
        <v>32.975999999999999</v>
      </c>
      <c r="JT24">
        <v>13.9131</v>
      </c>
      <c r="JU24">
        <v>18</v>
      </c>
      <c r="JV24">
        <v>645.05600000000004</v>
      </c>
      <c r="JW24">
        <v>581.90200000000004</v>
      </c>
      <c r="JX24">
        <v>19.997800000000002</v>
      </c>
      <c r="JY24">
        <v>26.6035</v>
      </c>
      <c r="JZ24">
        <v>29.9999</v>
      </c>
      <c r="KA24">
        <v>26.693899999999999</v>
      </c>
      <c r="KB24">
        <v>26.692900000000002</v>
      </c>
      <c r="KC24">
        <v>27.091100000000001</v>
      </c>
      <c r="KD24">
        <v>31.883299999999998</v>
      </c>
      <c r="KE24">
        <v>0</v>
      </c>
      <c r="KF24">
        <v>20</v>
      </c>
      <c r="KG24">
        <v>420</v>
      </c>
      <c r="KH24">
        <v>12.949400000000001</v>
      </c>
      <c r="KI24">
        <v>103.42</v>
      </c>
      <c r="KJ24">
        <v>95.689599999999999</v>
      </c>
    </row>
    <row r="25" spans="1:296" x14ac:dyDescent="0.2">
      <c r="A25">
        <v>9</v>
      </c>
      <c r="B25">
        <v>1701805620.0999999</v>
      </c>
      <c r="C25">
        <v>560</v>
      </c>
      <c r="D25" t="s">
        <v>453</v>
      </c>
      <c r="E25" t="s">
        <v>454</v>
      </c>
      <c r="F25">
        <v>1</v>
      </c>
      <c r="H25">
        <v>1701805611.5999999</v>
      </c>
      <c r="I25">
        <f t="shared" si="0"/>
        <v>4.7944726328164695E-4</v>
      </c>
      <c r="J25">
        <f t="shared" si="1"/>
        <v>0.47944726328164694</v>
      </c>
      <c r="K25" s="1">
        <f t="shared" si="2"/>
        <v>-0.12221533927199751</v>
      </c>
      <c r="L25">
        <f t="shared" si="3"/>
        <v>419.90362499999998</v>
      </c>
      <c r="M25">
        <f t="shared" si="4"/>
        <v>413.38944705771422</v>
      </c>
      <c r="N25">
        <f t="shared" si="5"/>
        <v>32.566291477461341</v>
      </c>
      <c r="O25">
        <f t="shared" si="6"/>
        <v>33.079470077240423</v>
      </c>
      <c r="P25">
        <f t="shared" si="7"/>
        <v>1.9114858144774191E-2</v>
      </c>
      <c r="Q25">
        <f t="shared" si="8"/>
        <v>2.5284227199440372</v>
      </c>
      <c r="R25">
        <f t="shared" si="9"/>
        <v>1.9034938249911891E-2</v>
      </c>
      <c r="S25">
        <f t="shared" si="10"/>
        <v>1.1903988940714543E-2</v>
      </c>
      <c r="T25">
        <f t="shared" si="11"/>
        <v>1.6542963289559907</v>
      </c>
      <c r="U25">
        <f t="shared" si="12"/>
        <v>23.985240629507974</v>
      </c>
      <c r="V25">
        <f t="shared" si="13"/>
        <v>23.985240629507974</v>
      </c>
      <c r="W25">
        <f t="shared" si="14"/>
        <v>2.9923201806433499</v>
      </c>
      <c r="X25">
        <f t="shared" si="15"/>
        <v>35.113932795249212</v>
      </c>
      <c r="Y25">
        <f t="shared" si="16"/>
        <v>1.0590843704457871</v>
      </c>
      <c r="Z25">
        <f t="shared" si="17"/>
        <v>3.0161371459624062</v>
      </c>
      <c r="AA25">
        <f t="shared" si="18"/>
        <v>1.9332358101975629</v>
      </c>
      <c r="AB25">
        <f t="shared" si="19"/>
        <v>-21.143624310720629</v>
      </c>
      <c r="AC25">
        <f t="shared" si="20"/>
        <v>17.997060159113637</v>
      </c>
      <c r="AD25">
        <f t="shared" si="21"/>
        <v>1.4912734528665359</v>
      </c>
      <c r="AE25">
        <f t="shared" si="22"/>
        <v>-9.9436978446476587E-4</v>
      </c>
      <c r="AF25">
        <f t="shared" si="23"/>
        <v>-9.9709732546623978E-2</v>
      </c>
      <c r="AG25">
        <f t="shared" si="24"/>
        <v>0.4900350213231307</v>
      </c>
      <c r="AH25">
        <f t="shared" si="25"/>
        <v>-0.12221533927199751</v>
      </c>
      <c r="AI25">
        <v>425.50077068597102</v>
      </c>
      <c r="AJ25">
        <v>425.61721818181798</v>
      </c>
      <c r="AK25">
        <v>2.0726751280395902E-3</v>
      </c>
      <c r="AL25">
        <v>67.088264600374202</v>
      </c>
      <c r="AM25">
        <f t="shared" si="26"/>
        <v>0.47944726328164694</v>
      </c>
      <c r="AN25">
        <v>12.9606964759151</v>
      </c>
      <c r="AO25">
        <v>13.4343187878788</v>
      </c>
      <c r="AP25">
        <v>-1.4319206731809101E-4</v>
      </c>
      <c r="AQ25">
        <v>78.300073027607695</v>
      </c>
      <c r="AR25">
        <v>0</v>
      </c>
      <c r="AS25">
        <v>0</v>
      </c>
      <c r="AT25">
        <f t="shared" si="27"/>
        <v>1</v>
      </c>
      <c r="AU25">
        <f t="shared" si="28"/>
        <v>0</v>
      </c>
      <c r="AV25">
        <f t="shared" si="29"/>
        <v>42008.043778267674</v>
      </c>
      <c r="AW25" t="s">
        <v>432</v>
      </c>
      <c r="AX25" t="s">
        <v>432</v>
      </c>
      <c r="AY25">
        <v>0</v>
      </c>
      <c r="AZ25">
        <v>0</v>
      </c>
      <c r="BA25" t="e">
        <f t="shared" si="30"/>
        <v>#DIV/0!</v>
      </c>
      <c r="BB25">
        <v>0</v>
      </c>
      <c r="BC25" t="s">
        <v>432</v>
      </c>
      <c r="BD25" t="s">
        <v>432</v>
      </c>
      <c r="BE25">
        <v>0</v>
      </c>
      <c r="BF25">
        <v>0</v>
      </c>
      <c r="BG25" t="e">
        <f t="shared" si="31"/>
        <v>#DIV/0!</v>
      </c>
      <c r="BH25">
        <v>0.5</v>
      </c>
      <c r="BI25">
        <f t="shared" si="32"/>
        <v>8.4346384300290111</v>
      </c>
      <c r="BJ25">
        <f t="shared" si="33"/>
        <v>-0.12221533927199751</v>
      </c>
      <c r="BK25" t="e">
        <f t="shared" si="34"/>
        <v>#DIV/0!</v>
      </c>
      <c r="BL25">
        <f t="shared" si="35"/>
        <v>-1.4489695116851281E-2</v>
      </c>
      <c r="BM25" t="e">
        <f t="shared" si="36"/>
        <v>#DIV/0!</v>
      </c>
      <c r="BN25" t="e">
        <f t="shared" si="37"/>
        <v>#DIV/0!</v>
      </c>
      <c r="BO25" t="s">
        <v>432</v>
      </c>
      <c r="BP25">
        <v>0</v>
      </c>
      <c r="BQ25" t="e">
        <f t="shared" si="38"/>
        <v>#DIV/0!</v>
      </c>
      <c r="BR25" t="e">
        <f t="shared" si="39"/>
        <v>#DIV/0!</v>
      </c>
      <c r="BS25" t="e">
        <f t="shared" si="40"/>
        <v>#DIV/0!</v>
      </c>
      <c r="BT25" t="e">
        <f t="shared" si="41"/>
        <v>#DIV/0!</v>
      </c>
      <c r="BU25" t="e">
        <f t="shared" si="42"/>
        <v>#DIV/0!</v>
      </c>
      <c r="BV25" t="e">
        <f t="shared" si="43"/>
        <v>#DIV/0!</v>
      </c>
      <c r="BW25" t="e">
        <f t="shared" si="44"/>
        <v>#DIV/0!</v>
      </c>
      <c r="BX25" t="e">
        <f t="shared" si="45"/>
        <v>#DIV/0!</v>
      </c>
      <c r="DG25" s="1">
        <f t="shared" si="46"/>
        <v>10.00585375</v>
      </c>
      <c r="DH25">
        <f t="shared" si="47"/>
        <v>8.4346384300290111</v>
      </c>
      <c r="DI25">
        <f t="shared" si="48"/>
        <v>0.84297038921131651</v>
      </c>
      <c r="DJ25">
        <f t="shared" si="49"/>
        <v>0.16533285117784083</v>
      </c>
      <c r="DK25">
        <v>6</v>
      </c>
      <c r="DL25">
        <v>0.5</v>
      </c>
      <c r="DM25" t="s">
        <v>433</v>
      </c>
      <c r="DN25">
        <v>2</v>
      </c>
      <c r="DO25" t="b">
        <v>1</v>
      </c>
      <c r="DP25">
        <v>1701805611.5999999</v>
      </c>
      <c r="DQ25">
        <v>419.90362499999998</v>
      </c>
      <c r="DR25">
        <v>420.00968749999998</v>
      </c>
      <c r="DS25">
        <v>13.443787499999999</v>
      </c>
      <c r="DT25">
        <v>12.960318750000001</v>
      </c>
      <c r="DU25">
        <v>421.66374999999999</v>
      </c>
      <c r="DV25">
        <v>13.496625</v>
      </c>
      <c r="DW25">
        <v>599.97312499999998</v>
      </c>
      <c r="DX25">
        <v>78.678825000000003</v>
      </c>
      <c r="DY25">
        <v>9.9894943750000006E-2</v>
      </c>
      <c r="DZ25">
        <v>24.117268750000001</v>
      </c>
      <c r="EA25">
        <v>23.181312500000001</v>
      </c>
      <c r="EB25">
        <v>999.9</v>
      </c>
      <c r="EC25">
        <v>0</v>
      </c>
      <c r="ED25">
        <v>0</v>
      </c>
      <c r="EE25">
        <v>10000.3125</v>
      </c>
      <c r="EF25">
        <v>0</v>
      </c>
      <c r="EG25">
        <v>3.52834</v>
      </c>
      <c r="EH25">
        <v>-0.10613244375</v>
      </c>
      <c r="EI25">
        <v>425.6255625</v>
      </c>
      <c r="EJ25">
        <v>425.52462500000001</v>
      </c>
      <c r="EK25">
        <v>0.48346250000000002</v>
      </c>
      <c r="EL25">
        <v>420.00968749999998</v>
      </c>
      <c r="EM25">
        <v>12.960318750000001</v>
      </c>
      <c r="EN25">
        <v>1.0577387499999999</v>
      </c>
      <c r="EO25">
        <v>1.0197031249999999</v>
      </c>
      <c r="EP25">
        <v>7.73696875</v>
      </c>
      <c r="EQ25">
        <v>7.2009793750000002</v>
      </c>
      <c r="ER25">
        <v>10.00585375</v>
      </c>
      <c r="ES25">
        <v>0.90048962499999996</v>
      </c>
      <c r="ET25">
        <v>9.9510199999999993E-2</v>
      </c>
      <c r="EU25">
        <v>0</v>
      </c>
      <c r="EV25">
        <v>102.839375</v>
      </c>
      <c r="EW25">
        <v>5.0001999999999998E-2</v>
      </c>
      <c r="EX25">
        <v>32.85125</v>
      </c>
      <c r="EY25">
        <v>93.866249999999994</v>
      </c>
      <c r="EZ25">
        <v>41.6403125</v>
      </c>
      <c r="FA25">
        <v>45.402124999999998</v>
      </c>
      <c r="FB25">
        <v>44.14425</v>
      </c>
      <c r="FC25">
        <v>45.070124999999997</v>
      </c>
      <c r="FD25">
        <v>44.405999999999999</v>
      </c>
      <c r="FE25">
        <v>8.9643750000000004</v>
      </c>
      <c r="FF25">
        <v>0.99062499999999998</v>
      </c>
      <c r="FG25">
        <v>0</v>
      </c>
      <c r="FH25">
        <v>1701805620.2</v>
      </c>
      <c r="FI25">
        <v>0</v>
      </c>
      <c r="FJ25">
        <v>102.565</v>
      </c>
      <c r="FK25">
        <v>4.5323078011953202</v>
      </c>
      <c r="FL25">
        <v>-1.0810257477015399</v>
      </c>
      <c r="FM25">
        <v>32.960769230769202</v>
      </c>
      <c r="FN25">
        <v>15</v>
      </c>
      <c r="FO25">
        <v>1701804738.0999999</v>
      </c>
      <c r="FP25" t="s">
        <v>434</v>
      </c>
      <c r="FQ25">
        <v>1701804738.0999999</v>
      </c>
      <c r="FR25">
        <v>1701804733.0999999</v>
      </c>
      <c r="FS25">
        <v>1</v>
      </c>
      <c r="FT25">
        <v>0.20699999999999999</v>
      </c>
      <c r="FU25">
        <v>-0.02</v>
      </c>
      <c r="FV25">
        <v>-1.76</v>
      </c>
      <c r="FW25">
        <v>-5.2999999999999999E-2</v>
      </c>
      <c r="FX25">
        <v>420</v>
      </c>
      <c r="FY25">
        <v>13</v>
      </c>
      <c r="FZ25">
        <v>1.57</v>
      </c>
      <c r="GA25">
        <v>0.21</v>
      </c>
      <c r="GB25">
        <v>-9.2777945000000001E-2</v>
      </c>
      <c r="GC25">
        <v>6.1772305263157898E-2</v>
      </c>
      <c r="GD25">
        <v>8.1514582763518306E-2</v>
      </c>
      <c r="GE25">
        <v>1</v>
      </c>
      <c r="GF25">
        <v>102.60323529411799</v>
      </c>
      <c r="GG25">
        <v>-0.25500377376586703</v>
      </c>
      <c r="GH25">
        <v>1.85070371447034</v>
      </c>
      <c r="GI25">
        <v>1</v>
      </c>
      <c r="GJ25">
        <v>0.48741754999999998</v>
      </c>
      <c r="GK25">
        <v>-8.0603503759397802E-2</v>
      </c>
      <c r="GL25">
        <v>8.0571425299233706E-3</v>
      </c>
      <c r="GM25">
        <v>1</v>
      </c>
      <c r="GN25">
        <v>3</v>
      </c>
      <c r="GO25">
        <v>3</v>
      </c>
      <c r="GP25" t="s">
        <v>435</v>
      </c>
      <c r="GQ25">
        <v>3.2708300000000001</v>
      </c>
      <c r="GR25">
        <v>2.8719000000000001</v>
      </c>
      <c r="GS25">
        <v>8.0879599999999996E-2</v>
      </c>
      <c r="GT25">
        <v>8.1163100000000002E-2</v>
      </c>
      <c r="GU25">
        <v>6.0649599999999998E-2</v>
      </c>
      <c r="GV25">
        <v>5.95059E-2</v>
      </c>
      <c r="GW25">
        <v>26597.7</v>
      </c>
      <c r="GX25">
        <v>26302</v>
      </c>
      <c r="GY25">
        <v>26787.9</v>
      </c>
      <c r="GZ25">
        <v>26115.3</v>
      </c>
      <c r="HA25">
        <v>34361.599999999999</v>
      </c>
      <c r="HB25">
        <v>32592.7</v>
      </c>
      <c r="HC25">
        <v>39428.300000000003</v>
      </c>
      <c r="HD25">
        <v>36915.1</v>
      </c>
      <c r="HE25">
        <v>2.3075000000000001</v>
      </c>
      <c r="HF25">
        <v>2.0952000000000002</v>
      </c>
      <c r="HG25">
        <v>5.0812999999999997E-2</v>
      </c>
      <c r="HH25">
        <v>0</v>
      </c>
      <c r="HI25">
        <v>22.341000000000001</v>
      </c>
      <c r="HJ25">
        <v>999.9</v>
      </c>
      <c r="HK25">
        <v>45.703000000000003</v>
      </c>
      <c r="HL25">
        <v>28.56</v>
      </c>
      <c r="HM25">
        <v>22.7758</v>
      </c>
      <c r="HN25">
        <v>60.7637</v>
      </c>
      <c r="HO25">
        <v>28.269200000000001</v>
      </c>
      <c r="HP25">
        <v>2</v>
      </c>
      <c r="HQ25">
        <v>-3.7317099999999999E-2</v>
      </c>
      <c r="HR25">
        <v>1.8547899999999999</v>
      </c>
      <c r="HS25">
        <v>20.316500000000001</v>
      </c>
      <c r="HT25">
        <v>5.2280699999999998</v>
      </c>
      <c r="HU25">
        <v>11.957800000000001</v>
      </c>
      <c r="HV25">
        <v>4.9893999999999998</v>
      </c>
      <c r="HW25">
        <v>3.2827999999999999</v>
      </c>
      <c r="HX25">
        <v>9999</v>
      </c>
      <c r="HY25">
        <v>9999</v>
      </c>
      <c r="HZ25">
        <v>999.9</v>
      </c>
      <c r="IA25">
        <v>9999</v>
      </c>
      <c r="IB25">
        <v>4.9719199999999999</v>
      </c>
      <c r="IC25">
        <v>1.87696</v>
      </c>
      <c r="ID25">
        <v>1.87714</v>
      </c>
      <c r="IE25">
        <v>1.8766799999999999</v>
      </c>
      <c r="IF25">
        <v>1.87256</v>
      </c>
      <c r="IG25">
        <v>1.87405</v>
      </c>
      <c r="IH25">
        <v>1.87463</v>
      </c>
      <c r="II25">
        <v>1.8809499999999999</v>
      </c>
      <c r="IJ25">
        <v>0</v>
      </c>
      <c r="IK25">
        <v>0</v>
      </c>
      <c r="IL25">
        <v>0</v>
      </c>
      <c r="IM25">
        <v>0</v>
      </c>
      <c r="IN25" t="s">
        <v>436</v>
      </c>
      <c r="IO25" t="s">
        <v>437</v>
      </c>
      <c r="IP25" t="s">
        <v>438</v>
      </c>
      <c r="IQ25" t="s">
        <v>438</v>
      </c>
      <c r="IR25" t="s">
        <v>438</v>
      </c>
      <c r="IS25" t="s">
        <v>438</v>
      </c>
      <c r="IT25">
        <v>0</v>
      </c>
      <c r="IU25">
        <v>100</v>
      </c>
      <c r="IV25">
        <v>100</v>
      </c>
      <c r="IW25">
        <v>-1.76</v>
      </c>
      <c r="IX25">
        <v>-5.2900000000000003E-2</v>
      </c>
      <c r="IY25">
        <v>-3.19200619377848</v>
      </c>
      <c r="IZ25">
        <v>4.3562880286181103E-3</v>
      </c>
      <c r="JA25">
        <v>-2.6776902740234398E-6</v>
      </c>
      <c r="JB25">
        <v>9.4781114554497791E-10</v>
      </c>
      <c r="JC25">
        <v>-0.13792672822524399</v>
      </c>
      <c r="JD25">
        <v>7.7735792658138103E-3</v>
      </c>
      <c r="JE25">
        <v>-3.9051724470233202E-4</v>
      </c>
      <c r="JF25">
        <v>2.0860144243664901E-5</v>
      </c>
      <c r="JG25">
        <v>13</v>
      </c>
      <c r="JH25">
        <v>2030</v>
      </c>
      <c r="JI25">
        <v>0</v>
      </c>
      <c r="JJ25">
        <v>18</v>
      </c>
      <c r="JK25">
        <v>14.7</v>
      </c>
      <c r="JL25">
        <v>14.8</v>
      </c>
      <c r="JM25">
        <v>1.3549800000000001</v>
      </c>
      <c r="JN25">
        <v>2.5439500000000002</v>
      </c>
      <c r="JO25">
        <v>2.2485400000000002</v>
      </c>
      <c r="JP25">
        <v>2.7722199999999999</v>
      </c>
      <c r="JQ25">
        <v>2.3010299999999999</v>
      </c>
      <c r="JR25">
        <v>2.3742700000000001</v>
      </c>
      <c r="JS25">
        <v>32.9983</v>
      </c>
      <c r="JT25">
        <v>13.8956</v>
      </c>
      <c r="JU25">
        <v>18</v>
      </c>
      <c r="JV25">
        <v>645.15899999999999</v>
      </c>
      <c r="JW25">
        <v>581.29700000000003</v>
      </c>
      <c r="JX25">
        <v>19.999700000000001</v>
      </c>
      <c r="JY25">
        <v>26.553999999999998</v>
      </c>
      <c r="JZ25">
        <v>29.9998</v>
      </c>
      <c r="KA25">
        <v>26.6646</v>
      </c>
      <c r="KB25">
        <v>26.666</v>
      </c>
      <c r="KC25">
        <v>27.0901</v>
      </c>
      <c r="KD25">
        <v>32.155999999999999</v>
      </c>
      <c r="KE25">
        <v>0</v>
      </c>
      <c r="KF25">
        <v>20</v>
      </c>
      <c r="KG25">
        <v>420</v>
      </c>
      <c r="KH25">
        <v>12.911300000000001</v>
      </c>
      <c r="KI25">
        <v>103.426</v>
      </c>
      <c r="KJ25">
        <v>95.702799999999996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mjc467@student.ubc.ca</cp:lastModifiedBy>
  <dcterms:created xsi:type="dcterms:W3CDTF">2023-12-05T11:50:30Z</dcterms:created>
  <dcterms:modified xsi:type="dcterms:W3CDTF">2023-12-11T13:41:25Z</dcterms:modified>
</cp:coreProperties>
</file>