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3-2024/PFTC7/Light.sat.pftc7/"/>
    </mc:Choice>
  </mc:AlternateContent>
  <xr:revisionPtr revIDLastSave="0" documentId="13_ncr:1_{A92E6DF9-4E52-EE47-869A-477AC2E7FBAB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M25" i="1" l="1"/>
  <c r="DL25" i="1"/>
  <c r="DJ25" i="1"/>
  <c r="DK25" i="1" s="1"/>
  <c r="BL25" i="1" s="1"/>
  <c r="BY25" i="1"/>
  <c r="BX25" i="1"/>
  <c r="BP25" i="1"/>
  <c r="BJ25" i="1"/>
  <c r="BN25" i="1" s="1"/>
  <c r="BD25" i="1"/>
  <c r="BQ25" i="1" s="1"/>
  <c r="BT25" i="1" s="1"/>
  <c r="AY25" i="1"/>
  <c r="AW25" i="1" s="1"/>
  <c r="AP25" i="1"/>
  <c r="AK25" i="1"/>
  <c r="AC25" i="1"/>
  <c r="AA25" i="1" s="1"/>
  <c r="AB25" i="1"/>
  <c r="W25" i="1"/>
  <c r="T25" i="1"/>
  <c r="N25" i="1"/>
  <c r="BM25" i="1" s="1"/>
  <c r="BO25" i="1" s="1"/>
  <c r="M25" i="1"/>
  <c r="L25" i="1"/>
  <c r="DM24" i="1"/>
  <c r="DL24" i="1"/>
  <c r="DK24" i="1"/>
  <c r="BL24" i="1" s="1"/>
  <c r="DJ24" i="1"/>
  <c r="BY24" i="1"/>
  <c r="BX24" i="1"/>
  <c r="BP24" i="1"/>
  <c r="BJ24" i="1"/>
  <c r="BD24" i="1"/>
  <c r="BQ24" i="1" s="1"/>
  <c r="BT24" i="1" s="1"/>
  <c r="AY24" i="1"/>
  <c r="AW24" i="1"/>
  <c r="AJ24" i="1" s="1"/>
  <c r="AP24" i="1"/>
  <c r="M24" i="1" s="1"/>
  <c r="L24" i="1" s="1"/>
  <c r="AK24" i="1"/>
  <c r="AI24" i="1"/>
  <c r="AC24" i="1"/>
  <c r="AB24" i="1"/>
  <c r="AA24" i="1"/>
  <c r="W24" i="1"/>
  <c r="T24" i="1"/>
  <c r="O24" i="1"/>
  <c r="N24" i="1"/>
  <c r="BM24" i="1" s="1"/>
  <c r="BO24" i="1" s="1"/>
  <c r="DM23" i="1"/>
  <c r="W23" i="1" s="1"/>
  <c r="DL23" i="1"/>
  <c r="DK23" i="1" s="1"/>
  <c r="BL23" i="1" s="1"/>
  <c r="DJ23" i="1"/>
  <c r="BY23" i="1"/>
  <c r="BX23" i="1"/>
  <c r="BQ23" i="1"/>
  <c r="BT23" i="1" s="1"/>
  <c r="BP23" i="1"/>
  <c r="BJ23" i="1"/>
  <c r="BN23" i="1" s="1"/>
  <c r="BD23" i="1"/>
  <c r="AY23" i="1"/>
  <c r="AW23" i="1" s="1"/>
  <c r="AP23" i="1"/>
  <c r="AK23" i="1"/>
  <c r="N23" i="1" s="1"/>
  <c r="BM23" i="1" s="1"/>
  <c r="BO23" i="1" s="1"/>
  <c r="AC23" i="1"/>
  <c r="AA23" i="1" s="1"/>
  <c r="AB23" i="1"/>
  <c r="T23" i="1"/>
  <c r="M23" i="1"/>
  <c r="L23" i="1"/>
  <c r="AE23" i="1" s="1"/>
  <c r="DM22" i="1"/>
  <c r="DL22" i="1"/>
  <c r="DJ22" i="1"/>
  <c r="DK22" i="1" s="1"/>
  <c r="BL22" i="1" s="1"/>
  <c r="BN22" i="1" s="1"/>
  <c r="BY22" i="1"/>
  <c r="BX22" i="1"/>
  <c r="BP22" i="1"/>
  <c r="BJ22" i="1"/>
  <c r="BD22" i="1"/>
  <c r="BQ22" i="1" s="1"/>
  <c r="BT22" i="1" s="1"/>
  <c r="AY22" i="1"/>
  <c r="AW22" i="1"/>
  <c r="AI22" i="1" s="1"/>
  <c r="AP22" i="1"/>
  <c r="M22" i="1" s="1"/>
  <c r="L22" i="1" s="1"/>
  <c r="AK22" i="1"/>
  <c r="AC22" i="1"/>
  <c r="AA22" i="1" s="1"/>
  <c r="AB22" i="1"/>
  <c r="W22" i="1"/>
  <c r="T22" i="1"/>
  <c r="O22" i="1"/>
  <c r="N22" i="1"/>
  <c r="BM22" i="1" s="1"/>
  <c r="DM21" i="1"/>
  <c r="DL21" i="1"/>
  <c r="DJ21" i="1"/>
  <c r="DK21" i="1" s="1"/>
  <c r="BL21" i="1" s="1"/>
  <c r="BN21" i="1" s="1"/>
  <c r="BY21" i="1"/>
  <c r="BX21" i="1"/>
  <c r="BQ21" i="1"/>
  <c r="BT21" i="1" s="1"/>
  <c r="BP21" i="1"/>
  <c r="BJ21" i="1"/>
  <c r="BD21" i="1"/>
  <c r="AY21" i="1"/>
  <c r="AW21" i="1" s="1"/>
  <c r="AP21" i="1"/>
  <c r="M21" i="1" s="1"/>
  <c r="L21" i="1" s="1"/>
  <c r="AK21" i="1"/>
  <c r="AC21" i="1"/>
  <c r="AB21" i="1"/>
  <c r="AA21" i="1" s="1"/>
  <c r="W21" i="1"/>
  <c r="T21" i="1"/>
  <c r="N21" i="1"/>
  <c r="BM21" i="1" s="1"/>
  <c r="DM20" i="1"/>
  <c r="DL20" i="1"/>
  <c r="DJ20" i="1"/>
  <c r="W20" i="1" s="1"/>
  <c r="BY20" i="1"/>
  <c r="BX20" i="1"/>
  <c r="BP20" i="1"/>
  <c r="BJ20" i="1"/>
  <c r="BD20" i="1"/>
  <c r="BQ20" i="1" s="1"/>
  <c r="BT20" i="1" s="1"/>
  <c r="AY20" i="1"/>
  <c r="AW20" i="1" s="1"/>
  <c r="AP20" i="1"/>
  <c r="M20" i="1" s="1"/>
  <c r="L20" i="1" s="1"/>
  <c r="AK20" i="1"/>
  <c r="AC20" i="1"/>
  <c r="AB20" i="1"/>
  <c r="AA20" i="1"/>
  <c r="T20" i="1"/>
  <c r="N20" i="1"/>
  <c r="BM20" i="1" s="1"/>
  <c r="DM19" i="1"/>
  <c r="DL19" i="1"/>
  <c r="DJ19" i="1"/>
  <c r="W19" i="1" s="1"/>
  <c r="BY19" i="1"/>
  <c r="BX19" i="1"/>
  <c r="BP19" i="1"/>
  <c r="BJ19" i="1"/>
  <c r="BD19" i="1"/>
  <c r="BQ19" i="1" s="1"/>
  <c r="BT19" i="1" s="1"/>
  <c r="AY19" i="1"/>
  <c r="AW19" i="1" s="1"/>
  <c r="AP19" i="1"/>
  <c r="M19" i="1" s="1"/>
  <c r="L19" i="1" s="1"/>
  <c r="AK19" i="1"/>
  <c r="AC19" i="1"/>
  <c r="AB19" i="1"/>
  <c r="AA19" i="1" s="1"/>
  <c r="T19" i="1"/>
  <c r="N19" i="1"/>
  <c r="BM19" i="1" s="1"/>
  <c r="DM18" i="1"/>
  <c r="DL18" i="1"/>
  <c r="DJ18" i="1"/>
  <c r="DK18" i="1" s="1"/>
  <c r="BL18" i="1" s="1"/>
  <c r="BN18" i="1" s="1"/>
  <c r="BY18" i="1"/>
  <c r="BX18" i="1"/>
  <c r="BP18" i="1"/>
  <c r="BJ18" i="1"/>
  <c r="BD18" i="1"/>
  <c r="BQ18" i="1" s="1"/>
  <c r="BT18" i="1" s="1"/>
  <c r="AY18" i="1"/>
  <c r="AX18" i="1"/>
  <c r="AW18" i="1"/>
  <c r="AI18" i="1" s="1"/>
  <c r="AP18" i="1"/>
  <c r="M18" i="1" s="1"/>
  <c r="L18" i="1" s="1"/>
  <c r="AK18" i="1"/>
  <c r="AC18" i="1"/>
  <c r="AB18" i="1"/>
  <c r="AA18" i="1" s="1"/>
  <c r="T18" i="1"/>
  <c r="R18" i="1"/>
  <c r="O18" i="1"/>
  <c r="N18" i="1"/>
  <c r="BM18" i="1" s="1"/>
  <c r="BO18" i="1" s="1"/>
  <c r="DM17" i="1"/>
  <c r="DL17" i="1"/>
  <c r="DJ17" i="1"/>
  <c r="DK17" i="1" s="1"/>
  <c r="BL17" i="1" s="1"/>
  <c r="BN17" i="1" s="1"/>
  <c r="BY17" i="1"/>
  <c r="BX17" i="1"/>
  <c r="BP17" i="1"/>
  <c r="BJ17" i="1"/>
  <c r="BD17" i="1"/>
  <c r="BQ17" i="1" s="1"/>
  <c r="BT17" i="1" s="1"/>
  <c r="AY17" i="1"/>
  <c r="AW17" i="1" s="1"/>
  <c r="AP17" i="1"/>
  <c r="M17" i="1" s="1"/>
  <c r="L17" i="1" s="1"/>
  <c r="AK17" i="1"/>
  <c r="AC17" i="1"/>
  <c r="AB17" i="1"/>
  <c r="AA17" i="1" s="1"/>
  <c r="T17" i="1"/>
  <c r="N17" i="1"/>
  <c r="BM17" i="1" s="1"/>
  <c r="BU22" i="1" l="1"/>
  <c r="BW22" i="1"/>
  <c r="BV22" i="1"/>
  <c r="BZ22" i="1" s="1"/>
  <c r="CA22" i="1" s="1"/>
  <c r="X23" i="1"/>
  <c r="Y23" i="1" s="1"/>
  <c r="BW25" i="1"/>
  <c r="BV25" i="1"/>
  <c r="BZ25" i="1" s="1"/>
  <c r="CA25" i="1" s="1"/>
  <c r="BU25" i="1"/>
  <c r="AE24" i="1"/>
  <c r="U24" i="1"/>
  <c r="S24" i="1" s="1"/>
  <c r="V24" i="1" s="1"/>
  <c r="P24" i="1" s="1"/>
  <c r="Q24" i="1" s="1"/>
  <c r="AE17" i="1"/>
  <c r="X19" i="1"/>
  <c r="Y19" i="1" s="1"/>
  <c r="AE20" i="1"/>
  <c r="U21" i="1"/>
  <c r="S21" i="1" s="1"/>
  <c r="V21" i="1" s="1"/>
  <c r="P21" i="1" s="1"/>
  <c r="Q21" i="1" s="1"/>
  <c r="X21" i="1"/>
  <c r="Y21" i="1" s="1"/>
  <c r="AE21" i="1"/>
  <c r="BW23" i="1"/>
  <c r="BV23" i="1"/>
  <c r="BZ23" i="1" s="1"/>
  <c r="CA23" i="1" s="1"/>
  <c r="BU23" i="1"/>
  <c r="BW21" i="1"/>
  <c r="BV21" i="1"/>
  <c r="BZ21" i="1" s="1"/>
  <c r="CA21" i="1" s="1"/>
  <c r="BU21" i="1"/>
  <c r="AI17" i="1"/>
  <c r="R17" i="1"/>
  <c r="AX17" i="1"/>
  <c r="AJ17" i="1"/>
  <c r="O17" i="1"/>
  <c r="BO17" i="1"/>
  <c r="O19" i="1"/>
  <c r="AJ19" i="1"/>
  <c r="AX19" i="1"/>
  <c r="AI19" i="1"/>
  <c r="R19" i="1"/>
  <c r="O20" i="1"/>
  <c r="AJ20" i="1"/>
  <c r="AI20" i="1"/>
  <c r="R20" i="1"/>
  <c r="AX20" i="1"/>
  <c r="AJ21" i="1"/>
  <c r="AI21" i="1"/>
  <c r="R21" i="1"/>
  <c r="AX21" i="1"/>
  <c r="O21" i="1"/>
  <c r="X20" i="1"/>
  <c r="Y20" i="1" s="1"/>
  <c r="BW20" i="1"/>
  <c r="BV20" i="1"/>
  <c r="BZ20" i="1" s="1"/>
  <c r="CA20" i="1" s="1"/>
  <c r="BU20" i="1"/>
  <c r="BW24" i="1"/>
  <c r="BV24" i="1"/>
  <c r="BZ24" i="1" s="1"/>
  <c r="CA24" i="1" s="1"/>
  <c r="BU24" i="1"/>
  <c r="AE19" i="1"/>
  <c r="U19" i="1"/>
  <c r="S19" i="1" s="1"/>
  <c r="V19" i="1" s="1"/>
  <c r="P19" i="1" s="1"/>
  <c r="Q19" i="1" s="1"/>
  <c r="BO20" i="1"/>
  <c r="BU18" i="1"/>
  <c r="BW18" i="1"/>
  <c r="BV18" i="1"/>
  <c r="BZ18" i="1" s="1"/>
  <c r="CA18" i="1" s="1"/>
  <c r="AF21" i="1"/>
  <c r="BO22" i="1"/>
  <c r="BN24" i="1"/>
  <c r="AE18" i="1"/>
  <c r="BW17" i="1"/>
  <c r="BU17" i="1"/>
  <c r="BV17" i="1"/>
  <c r="BZ17" i="1" s="1"/>
  <c r="CA17" i="1" s="1"/>
  <c r="BW19" i="1"/>
  <c r="BV19" i="1"/>
  <c r="BZ19" i="1" s="1"/>
  <c r="CA19" i="1" s="1"/>
  <c r="BU19" i="1"/>
  <c r="BO21" i="1"/>
  <c r="AE22" i="1"/>
  <c r="AF20" i="1"/>
  <c r="AX23" i="1"/>
  <c r="O23" i="1"/>
  <c r="AJ23" i="1"/>
  <c r="AI23" i="1"/>
  <c r="R23" i="1"/>
  <c r="AJ25" i="1"/>
  <c r="AI25" i="1"/>
  <c r="R25" i="1"/>
  <c r="AX25" i="1"/>
  <c r="O25" i="1"/>
  <c r="AJ22" i="1"/>
  <c r="X24" i="1"/>
  <c r="Y24" i="1" s="1"/>
  <c r="AF24" i="1" s="1"/>
  <c r="AX24" i="1"/>
  <c r="AJ18" i="1"/>
  <c r="W17" i="1"/>
  <c r="DK19" i="1"/>
  <c r="BL19" i="1" s="1"/>
  <c r="BN19" i="1" s="1"/>
  <c r="AE25" i="1"/>
  <c r="R24" i="1"/>
  <c r="X25" i="1"/>
  <c r="Y25" i="1" s="1"/>
  <c r="W18" i="1"/>
  <c r="DK20" i="1"/>
  <c r="BL20" i="1" s="1"/>
  <c r="BN20" i="1" s="1"/>
  <c r="X22" i="1"/>
  <c r="Y22" i="1" s="1"/>
  <c r="AX22" i="1"/>
  <c r="R22" i="1"/>
  <c r="Z25" i="1" l="1"/>
  <c r="AD25" i="1" s="1"/>
  <c r="AG25" i="1"/>
  <c r="U25" i="1"/>
  <c r="S25" i="1" s="1"/>
  <c r="V25" i="1" s="1"/>
  <c r="P25" i="1" s="1"/>
  <c r="Q25" i="1" s="1"/>
  <c r="AG19" i="1"/>
  <c r="AF19" i="1"/>
  <c r="Z19" i="1"/>
  <c r="AD19" i="1" s="1"/>
  <c r="Z20" i="1"/>
  <c r="AD20" i="1" s="1"/>
  <c r="AG20" i="1"/>
  <c r="AH20" i="1" s="1"/>
  <c r="Z21" i="1"/>
  <c r="AD21" i="1" s="1"/>
  <c r="AG21" i="1"/>
  <c r="AH21" i="1" s="1"/>
  <c r="Z22" i="1"/>
  <c r="AD22" i="1" s="1"/>
  <c r="AG22" i="1"/>
  <c r="AH22" i="1" s="1"/>
  <c r="X17" i="1"/>
  <c r="Y17" i="1" s="1"/>
  <c r="AG23" i="1"/>
  <c r="AH23" i="1" s="1"/>
  <c r="Z23" i="1"/>
  <c r="AD23" i="1" s="1"/>
  <c r="AF22" i="1"/>
  <c r="U20" i="1"/>
  <c r="S20" i="1" s="1"/>
  <c r="V20" i="1" s="1"/>
  <c r="P20" i="1" s="1"/>
  <c r="Q20" i="1" s="1"/>
  <c r="U23" i="1"/>
  <c r="S23" i="1" s="1"/>
  <c r="V23" i="1" s="1"/>
  <c r="P23" i="1" s="1"/>
  <c r="Q23" i="1" s="1"/>
  <c r="BO19" i="1"/>
  <c r="U22" i="1"/>
  <c r="S22" i="1" s="1"/>
  <c r="V22" i="1" s="1"/>
  <c r="P22" i="1" s="1"/>
  <c r="Q22" i="1" s="1"/>
  <c r="AF25" i="1"/>
  <c r="X18" i="1"/>
  <c r="Y18" i="1" s="1"/>
  <c r="Z24" i="1"/>
  <c r="AD24" i="1" s="1"/>
  <c r="AG24" i="1"/>
  <c r="AH24" i="1" s="1"/>
  <c r="AF23" i="1"/>
  <c r="AG18" i="1" l="1"/>
  <c r="AF18" i="1"/>
  <c r="Z18" i="1"/>
  <c r="AD18" i="1" s="1"/>
  <c r="U18" i="1"/>
  <c r="S18" i="1" s="1"/>
  <c r="V18" i="1" s="1"/>
  <c r="P18" i="1" s="1"/>
  <c r="Q18" i="1" s="1"/>
  <c r="Z17" i="1"/>
  <c r="AD17" i="1" s="1"/>
  <c r="AG17" i="1"/>
  <c r="U17" i="1"/>
  <c r="S17" i="1" s="1"/>
  <c r="V17" i="1" s="1"/>
  <c r="P17" i="1" s="1"/>
  <c r="Q17" i="1" s="1"/>
  <c r="AF17" i="1"/>
  <c r="AH19" i="1"/>
  <c r="AH25" i="1"/>
  <c r="AH17" i="1" l="1"/>
  <c r="AH18" i="1"/>
</calcChain>
</file>

<file path=xl/sharedStrings.xml><?xml version="1.0" encoding="utf-8"?>
<sst xmlns="http://schemas.openxmlformats.org/spreadsheetml/2006/main" count="1042" uniqueCount="461">
  <si>
    <t>File opened</t>
  </si>
  <si>
    <t>2023-12-05 11:33:18</t>
  </si>
  <si>
    <t>Console s/n</t>
  </si>
  <si>
    <t>68C-812020</t>
  </si>
  <si>
    <t>Console ver</t>
  </si>
  <si>
    <t>Bluestem v.2.1.08</t>
  </si>
  <si>
    <t>Scripts ver</t>
  </si>
  <si>
    <t>2022.05  2.1.08, Aug 2022</t>
  </si>
  <si>
    <t>Head s/n</t>
  </si>
  <si>
    <t>68H-712010</t>
  </si>
  <si>
    <t>Head ver</t>
  </si>
  <si>
    <t>1.4.22</t>
  </si>
  <si>
    <t>Head cal</t>
  </si>
  <si>
    <t>{"h2obspan2b": "0.106528", "h2oaspanconc2": "0", "tazero": "0.146376", "h2obspan2a": "0.0707434", "flowbzero": "0.31044", "flowmeterzero": "2.51207", "co2bspan2": "-0.0310097", "chamberpressurezero": "2.74276", "ssb_ref": "29674.1", "h2obspan2": "0", "h2oaspan1": "1.01091", "co2bspan2a": "0.0997196", "co2aspan2b": "0.321419", "co2bzero": "0.935737", "oxygen": "21", "h2obzero": "1.08076", "co2bspanconc1": "400", "h2oaspan2": "0", "co2bspan2b": "0.0998971", "h2oaspan2a": "0.0720706", "co2aspan2a": "0.323557", "ssa_ref": "36366.5", "co2aspanconc1": "2486", "co2aspanconc2": "305.4", "h2obspanconc1": "20", "h2obspanconc2": "20", "co2aspan2": "-0.0323824", "h2oaspan2b": "0.0728571", "co2bspan1": "1.00317", "h2obspan1": "1.0274", "co2azero": "0.927705", "flowazero": "0.33", "h2oazero": "1.06659", "co2bspanconc2": "305.4", "co2aspan1": "1.00387", "h2oaspanconc1": "12.13", "tbzero": "0.233871"}</t>
  </si>
  <si>
    <t>CO2 rangematch</t>
  </si>
  <si>
    <t>Fri Jul 21 11:06</t>
  </si>
  <si>
    <t>H2O rangematch</t>
  </si>
  <si>
    <t>Wed Jul 19 11:15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</si>
  <si>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</si>
  <si>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</si>
  <si>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</si>
  <si>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</si>
  <si>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</si>
  <si>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</si>
  <si>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</si>
  <si>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</si>
  <si>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</si>
  <si>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11:33:18</t>
  </si>
  <si>
    <t>Stability Definition:	F (FlrLS): Slp&lt;1 Per=20	ΔCO2 (Meas2): Slp&lt;1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</si>
  <si>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</si>
  <si>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</si>
  <si>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</si>
  <si>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</si>
  <si>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</si>
  <si>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</si>
  <si>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</si>
  <si>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</si>
  <si>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</si>
  <si>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</si>
  <si>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</si>
  <si>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</si>
  <si>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</si>
  <si>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</si>
  <si>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</si>
  <si>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</si>
  <si>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</si>
  <si>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</si>
  <si>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</si>
  <si>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</si>
  <si>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</si>
  <si>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</si>
  <si>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</si>
  <si>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</si>
  <si>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</si>
  <si>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</si>
  <si>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</si>
  <si>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</si>
  <si>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</si>
  <si>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</si>
  <si>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</si>
  <si>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</si>
  <si>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</si>
  <si>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</si>
  <si>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</si>
  <si>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</si>
  <si>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</si>
  <si>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</si>
  <si>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</si>
  <si>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</si>
  <si>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</si>
  <si>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</si>
  <si>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</si>
  <si>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</si>
  <si>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</si>
  <si>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</si>
  <si>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</si>
  <si>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</si>
  <si>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</si>
  <si>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</si>
  <si>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</si>
  <si>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</si>
  <si>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3.83713 197.472 384.213 660.927 868.977 1081.1 1267.82 1387.61</t>
  </si>
  <si>
    <t>Fs_true</t>
  </si>
  <si>
    <t>3.34969 209.465 387.859 614.227 801.487 1003.12 1200.67 1400.57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</si>
  <si>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</si>
  <si>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</si>
  <si>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</si>
  <si>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</si>
  <si>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</si>
  <si>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</si>
  <si>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</si>
  <si>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</si>
  <si>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</si>
  <si>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</si>
  <si>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</si>
  <si>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</si>
  <si>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</si>
  <si>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</si>
  <si>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</si>
  <si>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</si>
  <si>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</si>
  <si>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</si>
  <si>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</si>
  <si>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</si>
  <si>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</si>
  <si>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</si>
  <si>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</si>
  <si>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</si>
  <si>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</si>
  <si>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</si>
  <si>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</si>
  <si>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</si>
  <si>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</si>
  <si>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Air.temp</t>
  </si>
  <si>
    <t>Ex.int</t>
  </si>
  <si>
    <t>Water.pot</t>
  </si>
  <si>
    <t>Measure.height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</si>
  <si>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</si>
  <si>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</si>
  <si>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</si>
  <si>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</si>
  <si>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</si>
  <si>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</si>
  <si>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</si>
  <si>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</si>
  <si>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</si>
  <si>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</si>
  <si>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</si>
  <si>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</si>
  <si>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</si>
  <si>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</si>
  <si>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</si>
  <si>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</si>
  <si>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</si>
  <si>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</si>
  <si>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</si>
  <si>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</si>
  <si>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</si>
  <si>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</si>
  <si>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</si>
  <si>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</si>
  <si>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</si>
  <si>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</si>
  <si>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</si>
  <si>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</si>
  <si>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</si>
  <si>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</si>
  <si>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</si>
  <si>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</si>
  <si>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</si>
  <si>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</si>
  <si>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</si>
  <si>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</si>
  <si>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</si>
  <si>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</si>
  <si>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</si>
  <si>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</si>
  <si>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</si>
  <si>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</si>
  <si>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</si>
  <si>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</si>
  <si>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</si>
  <si>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</si>
  <si>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</si>
  <si>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</si>
  <si>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</si>
  <si>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</si>
  <si>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</si>
  <si>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</si>
  <si>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</si>
  <si>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</si>
  <si>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</si>
  <si>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</si>
  <si>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</si>
  <si>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</si>
  <si>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</si>
  <si>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</si>
  <si>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</si>
  <si>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</si>
  <si>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</si>
  <si>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</si>
  <si>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</si>
  <si>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</si>
  <si>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</si>
  <si>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</si>
  <si>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</si>
  <si>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</si>
  <si>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</si>
  <si>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</si>
  <si>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</si>
  <si>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</si>
  <si>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</si>
  <si>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</si>
  <si>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</si>
  <si>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</si>
  <si>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</si>
  <si>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</si>
  <si>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</si>
  <si>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</si>
  <si>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</si>
  <si>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</si>
  <si>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</si>
  <si>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</si>
  <si>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</si>
  <si>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</si>
  <si>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</si>
  <si>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</si>
  <si>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</si>
  <si>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</si>
  <si>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</si>
  <si>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</si>
  <si>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</si>
  <si>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</si>
  <si>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</si>
  <si>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</si>
  <si>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</si>
  <si>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</si>
  <si>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</si>
  <si>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</si>
  <si>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</si>
  <si>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</si>
  <si>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</si>
  <si>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</si>
  <si>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</si>
  <si>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</si>
  <si>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</si>
  <si>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</si>
  <si>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</si>
  <si>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</si>
  <si>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</si>
  <si>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</si>
  <si>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</si>
  <si>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</si>
  <si>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</si>
  <si>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</si>
  <si>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</si>
  <si>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</si>
  <si>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</si>
  <si>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</si>
  <si>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</si>
  <si>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</si>
  <si>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</si>
  <si>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</si>
  <si>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</si>
  <si>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</si>
  <si>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</si>
  <si>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</si>
  <si>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</si>
  <si>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</si>
  <si>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</si>
  <si>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</si>
  <si>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</si>
  <si>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</si>
  <si>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</si>
  <si>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</si>
  <si>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</si>
  <si>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</si>
  <si>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</si>
  <si>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</si>
  <si>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</si>
  <si>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</si>
  <si>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</si>
  <si>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</si>
  <si>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</si>
  <si>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</si>
  <si>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</si>
  <si>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</si>
  <si>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</si>
  <si>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</si>
  <si>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</si>
  <si>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</si>
  <si>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</si>
  <si>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</si>
  <si>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</si>
  <si>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</si>
  <si>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</si>
  <si>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</si>
  <si>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</si>
  <si>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</si>
  <si>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</si>
  <si>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</si>
  <si>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</si>
  <si>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</si>
  <si>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</si>
  <si>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</si>
  <si>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</si>
  <si>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</si>
  <si>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</si>
  <si>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</si>
  <si>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</si>
  <si>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</si>
  <si>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</si>
  <si>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</si>
  <si>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</si>
  <si>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</si>
  <si>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</si>
  <si>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</si>
  <si>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</si>
  <si>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</si>
  <si>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</si>
  <si>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</si>
  <si>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</si>
  <si>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</si>
  <si>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</si>
  <si>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</si>
  <si>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</si>
  <si>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</si>
  <si>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</si>
  <si>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</si>
  <si>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</si>
  <si>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</si>
  <si>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</si>
  <si>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</si>
  <si>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</si>
  <si>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</si>
  <si>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</si>
  <si>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</si>
  <si>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</si>
  <si>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</si>
  <si>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</si>
  <si>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</si>
  <si>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</si>
  <si>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</si>
  <si>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</si>
  <si>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</si>
  <si>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</si>
  <si>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</si>
  <si>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</si>
  <si>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</si>
  <si>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</si>
  <si>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</si>
  <si>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</si>
  <si>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</si>
  <si>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</si>
  <si>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</si>
  <si>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</si>
  <si>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</si>
  <si>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</si>
  <si>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</si>
  <si>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</si>
  <si>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</si>
  <si>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</si>
  <si>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</si>
  <si>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</si>
  <si>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</si>
  <si>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</si>
  <si>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</si>
  <si>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</si>
  <si>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</si>
  <si>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</si>
  <si>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</si>
  <si>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</si>
  <si>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</si>
  <si>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</si>
  <si>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</si>
  <si>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</si>
  <si>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</si>
  <si>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</si>
  <si>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</si>
  <si>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</si>
  <si>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</si>
  <si>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</si>
  <si>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</si>
  <si>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</si>
  <si>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</si>
  <si>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</si>
  <si>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</si>
  <si>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</si>
  <si>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</si>
  <si>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</si>
  <si>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</si>
  <si>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</si>
  <si>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</si>
  <si>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</si>
  <si>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</si>
  <si>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</si>
  <si>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</si>
  <si>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</si>
  <si>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</si>
  <si>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</si>
  <si>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</si>
  <si>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</si>
  <si>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</si>
  <si>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</si>
  <si>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</si>
  <si>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</si>
  <si>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</si>
  <si>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</si>
  <si>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</si>
  <si>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</si>
  <si>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</si>
  <si>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</si>
  <si>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</si>
  <si>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</si>
  <si>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</si>
  <si>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</si>
  <si>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</si>
  <si>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</si>
  <si>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</si>
  <si>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</si>
  <si>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</si>
  <si>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</si>
  <si>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</si>
  <si>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</si>
  <si>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</si>
  <si>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</si>
  <si>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</si>
  <si>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</si>
  <si>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</si>
  <si>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</si>
  <si>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</si>
  <si>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</si>
  <si>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</si>
  <si>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</si>
  <si>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</si>
  <si>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</si>
  <si>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</si>
  <si>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</si>
  <si>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</si>
  <si>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</si>
  <si>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</si>
  <si>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</si>
  <si>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</si>
  <si>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</si>
  <si>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</si>
  <si>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</si>
  <si>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</si>
  <si>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</si>
  <si>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</si>
  <si>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</si>
  <si>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</si>
  <si>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</si>
  <si>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</si>
  <si>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</si>
  <si>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20231205 11:45:43</t>
  </si>
  <si>
    <t>11:45:43</t>
  </si>
  <si>
    <t>Excised</t>
  </si>
  <si>
    <t>-</t>
  </si>
  <si>
    <t>0: Broadleaf</t>
  </si>
  <si>
    <t>11:43:24</t>
  </si>
  <si>
    <t>3/3</t>
  </si>
  <si>
    <t>11111111</t>
  </si>
  <si>
    <t>oooooooo</t>
  </si>
  <si>
    <t>on</t>
  </si>
  <si>
    <t>20231205 11:46:44</t>
  </si>
  <si>
    <t>11:46:44</t>
  </si>
  <si>
    <t>20231205 11:48:02</t>
  </si>
  <si>
    <t>11:48:02</t>
  </si>
  <si>
    <t>20231205 11:49:06</t>
  </si>
  <si>
    <t>11:49:06</t>
  </si>
  <si>
    <t>20231205 11:50:19</t>
  </si>
  <si>
    <t>11:50:19</t>
  </si>
  <si>
    <t>20231205 11:51:35</t>
  </si>
  <si>
    <t>11:51:35</t>
  </si>
  <si>
    <t>20231205 11:53:02</t>
  </si>
  <si>
    <t>11:53:02</t>
  </si>
  <si>
    <t>20231205 11:54:04</t>
  </si>
  <si>
    <t>11:54:04</t>
  </si>
  <si>
    <t>20231205 11:55:05</t>
  </si>
  <si>
    <t>11:55:05</t>
  </si>
  <si>
    <t>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</si>
</sst>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M25"/>
  <sheetViews>
    <sheetView tabSelected="1" topLeftCell="DC14" workbookViewId="0">
      <selection activeCell="DK28" sqref="DK28"/>
    </sheetView>
  </sheetViews>
  <sheetFormatPr baseColWidth="10" defaultColWidth="8.83203125" defaultRowHeight="15" x14ac:dyDescent="0.2"/>
  <sheetData>
    <row r="2" spans="1:299" x14ac:dyDescent="0.2">
      <c r="A2" t="s">
        <v>29</v>
      </c>
      <c r="B2" t="s">
        <v>30</v>
      </c>
      <c r="C2" t="s">
        <v>32</v>
      </c>
    </row>
    <row r="3" spans="1:299" x14ac:dyDescent="0.2">
      <c r="B3" t="s">
        <v>31</v>
      </c>
      <c r="C3">
        <v>21</v>
      </c>
    </row>
    <row r="4" spans="1:299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99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99" x14ac:dyDescent="0.2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99" x14ac:dyDescent="0.2">
      <c r="B7">
        <v>0</v>
      </c>
      <c r="C7">
        <v>1</v>
      </c>
      <c r="D7">
        <v>0</v>
      </c>
      <c r="E7">
        <v>0</v>
      </c>
    </row>
    <row r="8" spans="1:299" x14ac:dyDescent="0.2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99" x14ac:dyDescent="0.2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99" x14ac:dyDescent="0.2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9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99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99" x14ac:dyDescent="0.2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99" x14ac:dyDescent="0.2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93</v>
      </c>
      <c r="DK14" t="s">
        <v>93</v>
      </c>
      <c r="DL14" t="s">
        <v>93</v>
      </c>
      <c r="DM14" t="s">
        <v>93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104</v>
      </c>
      <c r="JO14" t="s">
        <v>104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  <c r="KJ14" t="s">
        <v>106</v>
      </c>
      <c r="KK14" t="s">
        <v>106</v>
      </c>
      <c r="KL14" t="s">
        <v>106</v>
      </c>
      <c r="KM14" t="s">
        <v>106</v>
      </c>
    </row>
    <row r="15" spans="1:29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149</v>
      </c>
      <c r="AR15" t="s">
        <v>150</v>
      </c>
      <c r="AS15" t="s">
        <v>151</v>
      </c>
      <c r="AT15" t="s">
        <v>152</v>
      </c>
      <c r="AU15" t="s">
        <v>89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185</v>
      </c>
      <c r="CX15" t="s">
        <v>206</v>
      </c>
      <c r="CY15" t="s">
        <v>207</v>
      </c>
      <c r="CZ15" t="s">
        <v>208</v>
      </c>
      <c r="DA15" t="s">
        <v>159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222</v>
      </c>
      <c r="DP15" t="s">
        <v>223</v>
      </c>
      <c r="DQ15" t="s">
        <v>224</v>
      </c>
      <c r="DR15" t="s">
        <v>225</v>
      </c>
      <c r="DS15" t="s">
        <v>117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272</v>
      </c>
      <c r="FO15" t="s">
        <v>273</v>
      </c>
      <c r="FP15" t="s">
        <v>274</v>
      </c>
      <c r="FQ15" t="s">
        <v>275</v>
      </c>
      <c r="FR15" t="s">
        <v>108</v>
      </c>
      <c r="FS15" t="s">
        <v>111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  <c r="KJ15" t="s">
        <v>396</v>
      </c>
      <c r="KK15" t="s">
        <v>397</v>
      </c>
      <c r="KL15" t="s">
        <v>398</v>
      </c>
      <c r="KM15" t="s">
        <v>399</v>
      </c>
    </row>
    <row r="16" spans="1:299" x14ac:dyDescent="0.2">
      <c r="B16" t="s">
        <v>400</v>
      </c>
      <c r="C16" t="s">
        <v>400</v>
      </c>
      <c r="F16" t="s">
        <v>400</v>
      </c>
      <c r="K16" t="s">
        <v>400</v>
      </c>
      <c r="L16" t="s">
        <v>401</v>
      </c>
      <c r="M16" t="s">
        <v>402</v>
      </c>
      <c r="N16" t="s">
        <v>403</v>
      </c>
      <c r="O16" t="s">
        <v>404</v>
      </c>
      <c r="P16" t="s">
        <v>404</v>
      </c>
      <c r="Q16" t="s">
        <v>233</v>
      </c>
      <c r="R16" t="s">
        <v>233</v>
      </c>
      <c r="S16" t="s">
        <v>401</v>
      </c>
      <c r="T16" t="s">
        <v>401</v>
      </c>
      <c r="U16" t="s">
        <v>401</v>
      </c>
      <c r="V16" t="s">
        <v>401</v>
      </c>
      <c r="W16" t="s">
        <v>405</v>
      </c>
      <c r="X16" t="s">
        <v>406</v>
      </c>
      <c r="Y16" t="s">
        <v>406</v>
      </c>
      <c r="Z16" t="s">
        <v>407</v>
      </c>
      <c r="AA16" t="s">
        <v>408</v>
      </c>
      <c r="AB16" t="s">
        <v>407</v>
      </c>
      <c r="AC16" t="s">
        <v>407</v>
      </c>
      <c r="AD16" t="s">
        <v>407</v>
      </c>
      <c r="AE16" t="s">
        <v>405</v>
      </c>
      <c r="AF16" t="s">
        <v>405</v>
      </c>
      <c r="AG16" t="s">
        <v>405</v>
      </c>
      <c r="AH16" t="s">
        <v>405</v>
      </c>
      <c r="AI16" t="s">
        <v>403</v>
      </c>
      <c r="AJ16" t="s">
        <v>402</v>
      </c>
      <c r="AK16" t="s">
        <v>403</v>
      </c>
      <c r="AL16" t="s">
        <v>404</v>
      </c>
      <c r="AM16" t="s">
        <v>404</v>
      </c>
      <c r="AN16" t="s">
        <v>409</v>
      </c>
      <c r="AO16" t="s">
        <v>410</v>
      </c>
      <c r="AP16" t="s">
        <v>402</v>
      </c>
      <c r="AQ16" t="s">
        <v>411</v>
      </c>
      <c r="AR16" t="s">
        <v>411</v>
      </c>
      <c r="AS16" t="s">
        <v>412</v>
      </c>
      <c r="AT16" t="s">
        <v>410</v>
      </c>
      <c r="AU16" t="s">
        <v>413</v>
      </c>
      <c r="AV16" t="s">
        <v>408</v>
      </c>
      <c r="AX16" t="s">
        <v>408</v>
      </c>
      <c r="AY16" t="s">
        <v>413</v>
      </c>
      <c r="BE16" t="s">
        <v>403</v>
      </c>
      <c r="BL16" t="s">
        <v>403</v>
      </c>
      <c r="BM16" t="s">
        <v>403</v>
      </c>
      <c r="BN16" t="s">
        <v>403</v>
      </c>
      <c r="BO16" t="s">
        <v>414</v>
      </c>
      <c r="CC16" t="s">
        <v>415</v>
      </c>
      <c r="CE16" t="s">
        <v>415</v>
      </c>
      <c r="CF16" t="s">
        <v>403</v>
      </c>
      <c r="CI16" t="s">
        <v>415</v>
      </c>
      <c r="CJ16" t="s">
        <v>408</v>
      </c>
      <c r="CM16" t="s">
        <v>416</v>
      </c>
      <c r="CN16" t="s">
        <v>416</v>
      </c>
      <c r="CP16" t="s">
        <v>417</v>
      </c>
      <c r="CQ16" t="s">
        <v>415</v>
      </c>
      <c r="CS16" t="s">
        <v>415</v>
      </c>
      <c r="CT16" t="s">
        <v>403</v>
      </c>
      <c r="CX16" t="s">
        <v>415</v>
      </c>
      <c r="CZ16" t="s">
        <v>418</v>
      </c>
      <c r="DC16" t="s">
        <v>415</v>
      </c>
      <c r="DD16" t="s">
        <v>415</v>
      </c>
      <c r="DF16" t="s">
        <v>415</v>
      </c>
      <c r="DH16" t="s">
        <v>415</v>
      </c>
      <c r="DJ16" t="s">
        <v>403</v>
      </c>
      <c r="DK16" t="s">
        <v>403</v>
      </c>
      <c r="DM16" t="s">
        <v>419</v>
      </c>
      <c r="DN16" t="s">
        <v>420</v>
      </c>
      <c r="DQ16" t="s">
        <v>401</v>
      </c>
      <c r="DS16" t="s">
        <v>400</v>
      </c>
      <c r="DT16" t="s">
        <v>404</v>
      </c>
      <c r="DU16" t="s">
        <v>404</v>
      </c>
      <c r="DV16" t="s">
        <v>411</v>
      </c>
      <c r="DW16" t="s">
        <v>411</v>
      </c>
      <c r="DX16" t="s">
        <v>404</v>
      </c>
      <c r="DY16" t="s">
        <v>411</v>
      </c>
      <c r="DZ16" t="s">
        <v>413</v>
      </c>
      <c r="EA16" t="s">
        <v>407</v>
      </c>
      <c r="EB16" t="s">
        <v>407</v>
      </c>
      <c r="EC16" t="s">
        <v>406</v>
      </c>
      <c r="ED16" t="s">
        <v>406</v>
      </c>
      <c r="EE16" t="s">
        <v>406</v>
      </c>
      <c r="EF16" t="s">
        <v>406</v>
      </c>
      <c r="EG16" t="s">
        <v>406</v>
      </c>
      <c r="EH16" t="s">
        <v>421</v>
      </c>
      <c r="EI16" t="s">
        <v>403</v>
      </c>
      <c r="EJ16" t="s">
        <v>403</v>
      </c>
      <c r="EK16" t="s">
        <v>404</v>
      </c>
      <c r="EL16" t="s">
        <v>404</v>
      </c>
      <c r="EM16" t="s">
        <v>404</v>
      </c>
      <c r="EN16" t="s">
        <v>411</v>
      </c>
      <c r="EO16" t="s">
        <v>404</v>
      </c>
      <c r="EP16" t="s">
        <v>411</v>
      </c>
      <c r="EQ16" t="s">
        <v>407</v>
      </c>
      <c r="ER16" t="s">
        <v>407</v>
      </c>
      <c r="ES16" t="s">
        <v>406</v>
      </c>
      <c r="ET16" t="s">
        <v>406</v>
      </c>
      <c r="EU16" t="s">
        <v>403</v>
      </c>
      <c r="EZ16" t="s">
        <v>403</v>
      </c>
      <c r="FC16" t="s">
        <v>406</v>
      </c>
      <c r="FD16" t="s">
        <v>406</v>
      </c>
      <c r="FE16" t="s">
        <v>406</v>
      </c>
      <c r="FF16" t="s">
        <v>406</v>
      </c>
      <c r="FG16" t="s">
        <v>406</v>
      </c>
      <c r="FH16" t="s">
        <v>403</v>
      </c>
      <c r="FI16" t="s">
        <v>403</v>
      </c>
      <c r="FJ16" t="s">
        <v>403</v>
      </c>
      <c r="FK16" t="s">
        <v>400</v>
      </c>
      <c r="FN16" t="s">
        <v>422</v>
      </c>
      <c r="FO16" t="s">
        <v>422</v>
      </c>
      <c r="FQ16" t="s">
        <v>400</v>
      </c>
      <c r="FR16" t="s">
        <v>423</v>
      </c>
      <c r="FT16" t="s">
        <v>400</v>
      </c>
      <c r="FU16" t="s">
        <v>400</v>
      </c>
      <c r="FW16" t="s">
        <v>424</v>
      </c>
      <c r="FX16" t="s">
        <v>425</v>
      </c>
      <c r="FY16" t="s">
        <v>424</v>
      </c>
      <c r="FZ16" t="s">
        <v>425</v>
      </c>
      <c r="GA16" t="s">
        <v>424</v>
      </c>
      <c r="GB16" t="s">
        <v>425</v>
      </c>
      <c r="GC16" t="s">
        <v>408</v>
      </c>
      <c r="GD16" t="s">
        <v>408</v>
      </c>
      <c r="GE16" t="s">
        <v>404</v>
      </c>
      <c r="GF16" t="s">
        <v>426</v>
      </c>
      <c r="GG16" t="s">
        <v>404</v>
      </c>
      <c r="GJ16" t="s">
        <v>427</v>
      </c>
      <c r="GM16" t="s">
        <v>411</v>
      </c>
      <c r="GN16" t="s">
        <v>428</v>
      </c>
      <c r="GO16" t="s">
        <v>411</v>
      </c>
      <c r="GT16" t="s">
        <v>429</v>
      </c>
      <c r="GU16" t="s">
        <v>429</v>
      </c>
      <c r="HH16" t="s">
        <v>429</v>
      </c>
      <c r="HI16" t="s">
        <v>429</v>
      </c>
      <c r="HJ16" t="s">
        <v>430</v>
      </c>
      <c r="HK16" t="s">
        <v>430</v>
      </c>
      <c r="HL16" t="s">
        <v>406</v>
      </c>
      <c r="HM16" t="s">
        <v>406</v>
      </c>
      <c r="HN16" t="s">
        <v>408</v>
      </c>
      <c r="HO16" t="s">
        <v>406</v>
      </c>
      <c r="HP16" t="s">
        <v>411</v>
      </c>
      <c r="HQ16" t="s">
        <v>408</v>
      </c>
      <c r="HR16" t="s">
        <v>408</v>
      </c>
      <c r="HT16" t="s">
        <v>429</v>
      </c>
      <c r="HU16" t="s">
        <v>429</v>
      </c>
      <c r="HV16" t="s">
        <v>429</v>
      </c>
      <c r="HW16" t="s">
        <v>429</v>
      </c>
      <c r="HX16" t="s">
        <v>429</v>
      </c>
      <c r="HY16" t="s">
        <v>429</v>
      </c>
      <c r="HZ16" t="s">
        <v>429</v>
      </c>
      <c r="IA16" t="s">
        <v>431</v>
      </c>
      <c r="IB16" t="s">
        <v>431</v>
      </c>
      <c r="IC16" t="s">
        <v>432</v>
      </c>
      <c r="ID16" t="s">
        <v>431</v>
      </c>
      <c r="IE16" t="s">
        <v>429</v>
      </c>
      <c r="IF16" t="s">
        <v>429</v>
      </c>
      <c r="IG16" t="s">
        <v>429</v>
      </c>
      <c r="IH16" t="s">
        <v>429</v>
      </c>
      <c r="II16" t="s">
        <v>429</v>
      </c>
      <c r="IJ16" t="s">
        <v>429</v>
      </c>
      <c r="IK16" t="s">
        <v>429</v>
      </c>
      <c r="IL16" t="s">
        <v>429</v>
      </c>
      <c r="IM16" t="s">
        <v>429</v>
      </c>
      <c r="IN16" t="s">
        <v>429</v>
      </c>
      <c r="IO16" t="s">
        <v>429</v>
      </c>
      <c r="IP16" t="s">
        <v>429</v>
      </c>
      <c r="IW16" t="s">
        <v>429</v>
      </c>
      <c r="IX16" t="s">
        <v>408</v>
      </c>
      <c r="IY16" t="s">
        <v>408</v>
      </c>
      <c r="IZ16" t="s">
        <v>424</v>
      </c>
      <c r="JA16" t="s">
        <v>425</v>
      </c>
      <c r="JB16" t="s">
        <v>425</v>
      </c>
      <c r="JF16" t="s">
        <v>425</v>
      </c>
      <c r="JJ16" t="s">
        <v>404</v>
      </c>
      <c r="JK16" t="s">
        <v>404</v>
      </c>
      <c r="JL16" t="s">
        <v>411</v>
      </c>
      <c r="JM16" t="s">
        <v>411</v>
      </c>
      <c r="JN16" t="s">
        <v>433</v>
      </c>
      <c r="JO16" t="s">
        <v>433</v>
      </c>
      <c r="JP16" t="s">
        <v>429</v>
      </c>
      <c r="JQ16" t="s">
        <v>429</v>
      </c>
      <c r="JR16" t="s">
        <v>429</v>
      </c>
      <c r="JS16" t="s">
        <v>429</v>
      </c>
      <c r="JT16" t="s">
        <v>429</v>
      </c>
      <c r="JU16" t="s">
        <v>429</v>
      </c>
      <c r="JV16" t="s">
        <v>406</v>
      </c>
      <c r="JW16" t="s">
        <v>429</v>
      </c>
      <c r="JY16" t="s">
        <v>413</v>
      </c>
      <c r="JZ16" t="s">
        <v>413</v>
      </c>
      <c r="KA16" t="s">
        <v>406</v>
      </c>
      <c r="KB16" t="s">
        <v>406</v>
      </c>
      <c r="KC16" t="s">
        <v>406</v>
      </c>
      <c r="KD16" t="s">
        <v>406</v>
      </c>
      <c r="KE16" t="s">
        <v>406</v>
      </c>
      <c r="KF16" t="s">
        <v>408</v>
      </c>
      <c r="KG16" t="s">
        <v>408</v>
      </c>
      <c r="KH16" t="s">
        <v>408</v>
      </c>
      <c r="KI16" t="s">
        <v>406</v>
      </c>
      <c r="KJ16" t="s">
        <v>404</v>
      </c>
      <c r="KK16" t="s">
        <v>411</v>
      </c>
      <c r="KL16" t="s">
        <v>408</v>
      </c>
      <c r="KM16" t="s">
        <v>408</v>
      </c>
    </row>
    <row r="17" spans="1:299" x14ac:dyDescent="0.2">
      <c r="A17">
        <v>1</v>
      </c>
      <c r="B17">
        <v>1701805543.0999999</v>
      </c>
      <c r="C17">
        <v>0</v>
      </c>
      <c r="D17" t="s">
        <v>434</v>
      </c>
      <c r="E17" t="s">
        <v>435</v>
      </c>
      <c r="F17">
        <v>4</v>
      </c>
      <c r="H17" t="s">
        <v>436</v>
      </c>
      <c r="K17">
        <v>1701805540.0999999</v>
      </c>
      <c r="L17">
        <f t="shared" ref="L17:L25" si="0">(M17)/1000</f>
        <v>2.4922359074043081E-3</v>
      </c>
      <c r="M17">
        <f t="shared" ref="M17:M25" si="1">IF(DR17, AP17, AJ17)</f>
        <v>2.4922359074043081</v>
      </c>
      <c r="N17" s="1">
        <f t="shared" ref="N17:N25" si="2">IF(DR17, AK17, AI17)</f>
        <v>9.1005741903220443</v>
      </c>
      <c r="O17">
        <f t="shared" ref="O17:O25" si="3">DT17 - IF(AW17&gt;1, N17*DN17*100/(AY17*EH17), 0)</f>
        <v>414.80079999999998</v>
      </c>
      <c r="P17">
        <f t="shared" ref="P17:P25" si="4">((V17-L17/2)*O17-N17)/(V17+L17/2)</f>
        <v>268.02109810353329</v>
      </c>
      <c r="Q17">
        <f t="shared" ref="Q17:Q25" si="5">P17*(EA17+EB17)/1000</f>
        <v>21.14657383747733</v>
      </c>
      <c r="R17">
        <f t="shared" ref="R17:R25" si="6">(DT17 - IF(AW17&gt;1, N17*DN17*100/(AY17*EH17), 0))*(EA17+EB17)/1000</f>
        <v>32.727333061131993</v>
      </c>
      <c r="S17">
        <f t="shared" ref="S17:S25" si="7">2/((1/U17-1/T17)+SIGN(U17)*SQRT((1/U17-1/T17)*(1/U17-1/T17) + 4*DO17/((DO17+1)*(DO17+1))*(2*1/U17*1/T17-1/T17*1/T17)))</f>
        <v>0.11024008083904213</v>
      </c>
      <c r="T17">
        <f t="shared" ref="T17:T25" si="8">IF(LEFT(DP17,1)&lt;&gt;"0",IF(LEFT(DP17,1)="1",3,DQ17),$D$5+$E$5*(EH17*EA17/($K$5*1000))+$F$5*(EH17*EA17/($K$5*1000))*MAX(MIN(DN17,$J$5),$I$5)*MAX(MIN(DN17,$J$5),$I$5)+$G$5*MAX(MIN(DN17,$J$5),$I$5)*(EH17*EA17/($K$5*1000))+$H$5*(EH17*EA17/($K$5*1000))*(EH17*EA17/($K$5*1000)))</f>
        <v>3.2236257995640036</v>
      </c>
      <c r="U17">
        <f t="shared" ref="U17:U25" si="9">L17*(1000-(1000*0.61365*EXP(17.502*Y17/(240.97+Y17))/(EA17+EB17)+DV17)/2)/(1000*0.61365*EXP(17.502*Y17/(240.97+Y17))/(EA17+EB17)-DV17)</f>
        <v>0.10818773874113483</v>
      </c>
      <c r="V17">
        <f t="shared" ref="V17:V25" si="10">1/((DO17+1)/(S17/1.6)+1/(T17/1.37)) + DO17/((DO17+1)/(S17/1.6) + DO17/(T17/1.37))</f>
        <v>6.7798549037449668E-2</v>
      </c>
      <c r="W17">
        <f t="shared" ref="W17:W25" si="11">(DJ17*DM17)</f>
        <v>289.58031048190094</v>
      </c>
      <c r="X17">
        <f t="shared" ref="X17:X25" si="12">(EC17+(W17+2*0.95*0.0000000567*(((EC17+$B$7)+273)^4-(EC17+273)^4)-44100*L17)/(1.84*29.3*T17+8*0.95*0.0000000567*(EC17+273)^3))</f>
        <v>24.646970361843135</v>
      </c>
      <c r="Y17">
        <f t="shared" ref="Y17:Y25" si="13">($C$7*ED17+$D$7*EE17+$E$7*X17)</f>
        <v>22.895659999999999</v>
      </c>
      <c r="Z17">
        <f t="shared" ref="Z17:Z25" si="14">0.61365*EXP(17.502*Y17/(240.97+Y17))</f>
        <v>2.8019635160155314</v>
      </c>
      <c r="AA17">
        <f t="shared" ref="AA17:AA25" si="15">(AB17/AC17*100)</f>
        <v>35.018359147025294</v>
      </c>
      <c r="AB17">
        <f t="shared" ref="AB17:AB25" si="16">DV17*(EA17+EB17)/1000</f>
        <v>1.0285515035927999</v>
      </c>
      <c r="AC17">
        <f t="shared" ref="AC17:AC25" si="17">0.61365*EXP(17.502*EC17/(240.97+EC17))</f>
        <v>2.9371778936711612</v>
      </c>
      <c r="AD17">
        <f t="shared" ref="AD17:AD25" si="18">(Z17-DV17*(EA17+EB17)/1000)</f>
        <v>1.7734120124227315</v>
      </c>
      <c r="AE17">
        <f t="shared" ref="AE17:AE25" si="19">(-L17*44100)</f>
        <v>-109.90760351652999</v>
      </c>
      <c r="AF17">
        <f t="shared" ref="AF17:AF25" si="20">2*29.3*T17*0.92*(EC17-Y17)</f>
        <v>135.61693832154964</v>
      </c>
      <c r="AG17">
        <f t="shared" ref="AG17:AG25" si="21">2*0.95*0.0000000567*(((EC17+$B$7)+273)^4-(Y17+273)^4)</f>
        <v>8.7460895266794374</v>
      </c>
      <c r="AH17">
        <f t="shared" ref="AH17:AH25" si="22">W17+AG17+AE17+AF17</f>
        <v>324.03573481360002</v>
      </c>
      <c r="AI17">
        <f t="shared" ref="AI17:AI25" si="23">DZ17*AW17*(DU17-DT17*(1000-AW17*DW17)/(1000-AW17*DV17))/(100*DN17)</f>
        <v>9.3214828384128072</v>
      </c>
      <c r="AJ17">
        <f t="shared" ref="AJ17:AJ25" si="24">1000*DZ17*AW17*(DV17-DW17)/(100*DN17*(1000-AW17*DV17))</f>
        <v>2.4889707380518806</v>
      </c>
      <c r="AK17">
        <f t="shared" ref="AK17:AK25" si="25">(AL17 - AM17 - EA17*1000/(8.314*(EC17+273.15)) * AO17/DZ17 * AN17) * DZ17/(100*DN17) * (1000 - DW17)/1000</f>
        <v>9.1005741903220443</v>
      </c>
      <c r="AL17">
        <v>424.994254179199</v>
      </c>
      <c r="AM17">
        <v>420.31655757575697</v>
      </c>
      <c r="AN17">
        <v>2.0402386673114298E-2</v>
      </c>
      <c r="AO17">
        <v>67.064125807137998</v>
      </c>
      <c r="AP17">
        <f t="shared" ref="AP17:AP25" si="26">(AR17 - AQ17 + EA17*1000/(8.314*(EC17+273.15)) * AT17/DZ17 * AS17) * DZ17/(100*DN17) * 1000/(1000 - AR17)</f>
        <v>2.4922359074043081</v>
      </c>
      <c r="AQ17">
        <v>11.807577669032501</v>
      </c>
      <c r="AR17">
        <v>13.037436363636401</v>
      </c>
      <c r="AS17">
        <v>1.6967247136793799E-5</v>
      </c>
      <c r="AT17">
        <v>78.950188661394407</v>
      </c>
      <c r="AU17">
        <v>0</v>
      </c>
      <c r="AV17">
        <v>0</v>
      </c>
      <c r="AW17">
        <f t="shared" ref="AW17:AW25" si="27">IF(AU17*$H$13&gt;=AY17,1,(AY17/(AY17-AU17*$H$13)))</f>
        <v>1</v>
      </c>
      <c r="AX17">
        <f t="shared" ref="AX17:AX25" si="28">(AW17-1)*100</f>
        <v>0</v>
      </c>
      <c r="AY17">
        <f t="shared" ref="AY17:AY25" si="29">MAX(0,($B$13+$C$13*EH17)/(1+$D$13*EH17)*EA17/(EC17+273)*$E$13)</f>
        <v>42169.259790206765</v>
      </c>
      <c r="AZ17" t="s">
        <v>437</v>
      </c>
      <c r="BA17" t="s">
        <v>437</v>
      </c>
      <c r="BB17">
        <v>0</v>
      </c>
      <c r="BC17">
        <v>0</v>
      </c>
      <c r="BD17" t="e">
        <f t="shared" ref="BD17:BD25" si="30">1-BB17/BC17</f>
        <v>#DIV/0!</v>
      </c>
      <c r="BE17">
        <v>0</v>
      </c>
      <c r="BF17" t="s">
        <v>437</v>
      </c>
      <c r="BG17" t="s">
        <v>437</v>
      </c>
      <c r="BH17">
        <v>0</v>
      </c>
      <c r="BI17">
        <v>0</v>
      </c>
      <c r="BJ17" t="e">
        <f t="shared" ref="BJ17:BJ25" si="31">1-BH17/BI17</f>
        <v>#DIV/0!</v>
      </c>
      <c r="BK17">
        <v>0.5</v>
      </c>
      <c r="BL17">
        <f t="shared" ref="BL17:BL25" si="32">DK17</f>
        <v>1513.2569990061663</v>
      </c>
      <c r="BM17">
        <f t="shared" ref="BM17:BM25" si="33">N17</f>
        <v>9.1005741903220443</v>
      </c>
      <c r="BN17" t="e">
        <f t="shared" ref="BN17:BN25" si="34">BJ17*BK17*BL17</f>
        <v>#DIV/0!</v>
      </c>
      <c r="BO17">
        <f t="shared" ref="BO17:BO25" si="35">(BM17-BE17)/BL17</f>
        <v>6.0138986281238803E-3</v>
      </c>
      <c r="BP17" t="e">
        <f t="shared" ref="BP17:BP25" si="36">(BC17-BI17)/BI17</f>
        <v>#DIV/0!</v>
      </c>
      <c r="BQ17" t="e">
        <f t="shared" ref="BQ17:BQ25" si="37">BB17/(BD17+BB17/BI17)</f>
        <v>#DIV/0!</v>
      </c>
      <c r="BR17" t="s">
        <v>437</v>
      </c>
      <c r="BS17">
        <v>0</v>
      </c>
      <c r="BT17" t="e">
        <f t="shared" ref="BT17:BT25" si="38">IF(BS17&lt;&gt;0, BS17, BQ17)</f>
        <v>#DIV/0!</v>
      </c>
      <c r="BU17" t="e">
        <f t="shared" ref="BU17:BU25" si="39">1-BT17/BI17</f>
        <v>#DIV/0!</v>
      </c>
      <c r="BV17" t="e">
        <f t="shared" ref="BV17:BV25" si="40">(BI17-BH17)/(BI17-BT17)</f>
        <v>#DIV/0!</v>
      </c>
      <c r="BW17" t="e">
        <f t="shared" ref="BW17:BW25" si="41">(BC17-BI17)/(BC17-BT17)</f>
        <v>#DIV/0!</v>
      </c>
      <c r="BX17" t="e">
        <f t="shared" ref="BX17:BX25" si="42">(BI17-BH17)/(BI17-BB17)</f>
        <v>#DIV/0!</v>
      </c>
      <c r="BY17" t="e">
        <f t="shared" ref="BY17:BY25" si="43">(BC17-BI17)/(BC17-BB17)</f>
        <v>#DIV/0!</v>
      </c>
      <c r="BZ17" t="e">
        <f t="shared" ref="BZ17:BZ25" si="44">(BV17*BT17/BH17)</f>
        <v>#DIV/0!</v>
      </c>
      <c r="CA17" t="e">
        <f t="shared" ref="CA17:CA25" si="45">(1-BZ17)</f>
        <v>#DIV/0!</v>
      </c>
      <c r="DJ17" s="1">
        <f t="shared" ref="DJ17:DJ25" si="46">$B$11*EI17+$C$11*EJ17+$F$11*EU17*(1-EX17)</f>
        <v>1800.086</v>
      </c>
      <c r="DK17">
        <f t="shared" ref="DK17:DK25" si="47">DJ17*DL17</f>
        <v>1513.2569990061663</v>
      </c>
      <c r="DL17">
        <f t="shared" ref="DL17:DL25" si="48">($B$11*$D$9+$C$11*$D$9+$F$11*((FH17+EZ17)/MAX(FH17+EZ17+FI17, 0.1)*$I$9+FI17/MAX(FH17+EZ17+FI17, 0.1)*$J$9))/($B$11+$C$11+$F$11)</f>
        <v>0.84065816800206561</v>
      </c>
      <c r="DM17">
        <f t="shared" ref="DM17:DM25" si="49">($B$11*$K$9+$C$11*$K$9+$F$11*((FH17+EZ17)/MAX(FH17+EZ17+FI17, 0.1)*$P$9+FI17/MAX(FH17+EZ17+FI17, 0.1)*$Q$9))/($B$11+$C$11+$F$11)</f>
        <v>0.16087026424398665</v>
      </c>
      <c r="DN17">
        <v>3</v>
      </c>
      <c r="DO17">
        <v>0.5</v>
      </c>
      <c r="DP17" t="s">
        <v>438</v>
      </c>
      <c r="DQ17">
        <v>2</v>
      </c>
      <c r="DR17" t="b">
        <v>1</v>
      </c>
      <c r="DS17">
        <v>1701805540.0999999</v>
      </c>
      <c r="DT17">
        <v>414.80079999999998</v>
      </c>
      <c r="DU17">
        <v>419.97800000000001</v>
      </c>
      <c r="DV17">
        <v>13.03632</v>
      </c>
      <c r="DW17">
        <v>11.808</v>
      </c>
      <c r="DX17">
        <v>414.98200000000003</v>
      </c>
      <c r="DY17">
        <v>12.989839999999999</v>
      </c>
      <c r="DZ17">
        <v>599.97159999999997</v>
      </c>
      <c r="EA17">
        <v>78.798959999999994</v>
      </c>
      <c r="EB17">
        <v>9.9955000000000002E-2</v>
      </c>
      <c r="EC17">
        <v>23.675999999999998</v>
      </c>
      <c r="ED17">
        <v>22.895659999999999</v>
      </c>
      <c r="EE17">
        <v>999.9</v>
      </c>
      <c r="EF17">
        <v>0</v>
      </c>
      <c r="EG17">
        <v>0</v>
      </c>
      <c r="EH17">
        <v>10008.85</v>
      </c>
      <c r="EI17">
        <v>0</v>
      </c>
      <c r="EJ17">
        <v>6.5168080000000002</v>
      </c>
      <c r="EK17">
        <v>-5.1770699999999996</v>
      </c>
      <c r="EL17">
        <v>420.27960000000002</v>
      </c>
      <c r="EM17">
        <v>424.99639999999999</v>
      </c>
      <c r="EN17">
        <v>1.2283280000000001</v>
      </c>
      <c r="EO17">
        <v>419.97800000000001</v>
      </c>
      <c r="EP17">
        <v>11.808</v>
      </c>
      <c r="EQ17">
        <v>1.0272479999999999</v>
      </c>
      <c r="ER17">
        <v>0.93045719999999998</v>
      </c>
      <c r="ES17">
        <v>7.3086880000000001</v>
      </c>
      <c r="ET17">
        <v>5.8706300000000002</v>
      </c>
      <c r="EU17">
        <v>1800.086</v>
      </c>
      <c r="EV17">
        <v>0.97799820000000004</v>
      </c>
      <c r="EW17">
        <v>2.2001679999999999E-2</v>
      </c>
      <c r="EX17">
        <v>0</v>
      </c>
      <c r="EY17">
        <v>89.720740000000006</v>
      </c>
      <c r="EZ17">
        <v>4.9995099999999999</v>
      </c>
      <c r="FA17">
        <v>1747.914</v>
      </c>
      <c r="FB17">
        <v>14717.68</v>
      </c>
      <c r="FC17">
        <v>43.686999999999998</v>
      </c>
      <c r="FD17">
        <v>45.5</v>
      </c>
      <c r="FE17">
        <v>45.186999999999998</v>
      </c>
      <c r="FF17">
        <v>44.625</v>
      </c>
      <c r="FG17">
        <v>45.061999999999998</v>
      </c>
      <c r="FH17">
        <v>1755.596</v>
      </c>
      <c r="FI17">
        <v>39.491999999999997</v>
      </c>
      <c r="FJ17">
        <v>0</v>
      </c>
      <c r="FK17">
        <v>1701805543.5</v>
      </c>
      <c r="FL17">
        <v>0</v>
      </c>
      <c r="FM17">
        <v>89.587580000000003</v>
      </c>
      <c r="FN17">
        <v>-0.98575385010957295</v>
      </c>
      <c r="FO17">
        <v>-19.802307665836199</v>
      </c>
      <c r="FP17">
        <v>1749.2392</v>
      </c>
      <c r="FQ17">
        <v>15</v>
      </c>
      <c r="FR17">
        <v>1701805404.0999999</v>
      </c>
      <c r="FS17" t="s">
        <v>439</v>
      </c>
      <c r="FT17">
        <v>1701805404.0999999</v>
      </c>
      <c r="FU17">
        <v>1701805397.0999999</v>
      </c>
      <c r="FV17">
        <v>3</v>
      </c>
      <c r="FW17">
        <v>6.9000000000000006E-2</v>
      </c>
      <c r="FX17">
        <v>-4.0000000000000001E-3</v>
      </c>
      <c r="FY17">
        <v>-0.17899999999999999</v>
      </c>
      <c r="FZ17">
        <v>3.2000000000000001E-2</v>
      </c>
      <c r="GA17">
        <v>420</v>
      </c>
      <c r="GB17">
        <v>12</v>
      </c>
      <c r="GC17">
        <v>0.34</v>
      </c>
      <c r="GD17">
        <v>0.08</v>
      </c>
      <c r="GE17">
        <v>-5.1847704761904803</v>
      </c>
      <c r="GF17">
        <v>-2.9954805194800701E-2</v>
      </c>
      <c r="GG17">
        <v>3.4958243046756599E-2</v>
      </c>
      <c r="GH17">
        <v>1</v>
      </c>
      <c r="GI17">
        <v>89.657564705882393</v>
      </c>
      <c r="GJ17">
        <v>-0.58699465448629995</v>
      </c>
      <c r="GK17">
        <v>0.19310155493685399</v>
      </c>
      <c r="GL17">
        <v>1</v>
      </c>
      <c r="GM17">
        <v>1.22758952380952</v>
      </c>
      <c r="GN17">
        <v>-2.1584415584468601E-4</v>
      </c>
      <c r="GO17">
        <v>7.8539329662626598E-4</v>
      </c>
      <c r="GP17">
        <v>1</v>
      </c>
      <c r="GQ17">
        <v>3</v>
      </c>
      <c r="GR17">
        <v>3</v>
      </c>
      <c r="GS17" t="s">
        <v>440</v>
      </c>
      <c r="GT17">
        <v>3.2494000000000001</v>
      </c>
      <c r="GU17">
        <v>2.8921000000000001</v>
      </c>
      <c r="GV17">
        <v>8.1446599999999994E-2</v>
      </c>
      <c r="GW17">
        <v>8.2067200000000007E-2</v>
      </c>
      <c r="GX17">
        <v>6.0753300000000003E-2</v>
      </c>
      <c r="GY17">
        <v>5.59686E-2</v>
      </c>
      <c r="GZ17">
        <v>30111</v>
      </c>
      <c r="HA17">
        <v>23193</v>
      </c>
      <c r="HB17">
        <v>30534.1</v>
      </c>
      <c r="HC17">
        <v>23762.9</v>
      </c>
      <c r="HD17">
        <v>37966.400000000001</v>
      </c>
      <c r="HE17">
        <v>31316</v>
      </c>
      <c r="HF17">
        <v>43186.7</v>
      </c>
      <c r="HG17">
        <v>35869.9</v>
      </c>
      <c r="HH17">
        <v>2.3294299999999999</v>
      </c>
      <c r="HI17">
        <v>2.1632500000000001</v>
      </c>
      <c r="HJ17">
        <v>6.28084E-2</v>
      </c>
      <c r="HK17">
        <v>0</v>
      </c>
      <c r="HL17">
        <v>21.8611</v>
      </c>
      <c r="HM17">
        <v>999.9</v>
      </c>
      <c r="HN17">
        <v>45.616999999999997</v>
      </c>
      <c r="HO17">
        <v>30.161999999999999</v>
      </c>
      <c r="HP17">
        <v>24.892499999999998</v>
      </c>
      <c r="HQ17">
        <v>57.098399999999998</v>
      </c>
      <c r="HR17">
        <v>19.423100000000002</v>
      </c>
      <c r="HS17">
        <v>2</v>
      </c>
      <c r="HT17">
        <v>-2.4433400000000001E-2</v>
      </c>
      <c r="HU17">
        <v>2.0081600000000002</v>
      </c>
      <c r="HV17">
        <v>20.322900000000001</v>
      </c>
      <c r="HW17">
        <v>5.2458900000000002</v>
      </c>
      <c r="HX17">
        <v>11.9261</v>
      </c>
      <c r="HY17">
        <v>4.9696999999999996</v>
      </c>
      <c r="HZ17">
        <v>3.29013</v>
      </c>
      <c r="IA17">
        <v>9999</v>
      </c>
      <c r="IB17">
        <v>9999</v>
      </c>
      <c r="IC17">
        <v>999.9</v>
      </c>
      <c r="ID17">
        <v>9999</v>
      </c>
      <c r="IE17">
        <v>4.9726699999999999</v>
      </c>
      <c r="IF17">
        <v>1.8744099999999999</v>
      </c>
      <c r="IG17">
        <v>1.8811199999999999</v>
      </c>
      <c r="IH17">
        <v>1.87744</v>
      </c>
      <c r="II17">
        <v>1.8769800000000001</v>
      </c>
      <c r="IJ17">
        <v>1.87686</v>
      </c>
      <c r="IK17">
        <v>1.8760300000000001</v>
      </c>
      <c r="IL17">
        <v>1.8763399999999999</v>
      </c>
      <c r="IM17">
        <v>0</v>
      </c>
      <c r="IN17">
        <v>0</v>
      </c>
      <c r="IO17">
        <v>0</v>
      </c>
      <c r="IP17">
        <v>0</v>
      </c>
      <c r="IQ17" t="s">
        <v>441</v>
      </c>
      <c r="IR17" t="s">
        <v>442</v>
      </c>
      <c r="IS17" t="s">
        <v>443</v>
      </c>
      <c r="IT17" t="s">
        <v>443</v>
      </c>
      <c r="IU17" t="s">
        <v>443</v>
      </c>
      <c r="IV17" t="s">
        <v>443</v>
      </c>
      <c r="IW17">
        <v>0</v>
      </c>
      <c r="IX17">
        <v>100</v>
      </c>
      <c r="IY17">
        <v>100</v>
      </c>
      <c r="IZ17">
        <v>-0.18099999999999999</v>
      </c>
      <c r="JA17">
        <v>4.65E-2</v>
      </c>
      <c r="JB17">
        <v>-0.52238427419285505</v>
      </c>
      <c r="JC17">
        <v>1.2895252552789099E-3</v>
      </c>
      <c r="JD17">
        <v>-1.3413235761916901E-6</v>
      </c>
      <c r="JE17">
        <v>5.15758973323309E-10</v>
      </c>
      <c r="JF17">
        <v>-3.7475713665190799E-2</v>
      </c>
      <c r="JG17">
        <v>6.5251638908432196E-4</v>
      </c>
      <c r="JH17">
        <v>5.4169000468764204E-4</v>
      </c>
      <c r="JI17">
        <v>-7.2718995916457801E-6</v>
      </c>
      <c r="JJ17">
        <v>20</v>
      </c>
      <c r="JK17">
        <v>2004</v>
      </c>
      <c r="JL17">
        <v>0</v>
      </c>
      <c r="JM17">
        <v>19</v>
      </c>
      <c r="JN17">
        <v>2.2999999999999998</v>
      </c>
      <c r="JO17">
        <v>2.4</v>
      </c>
      <c r="JP17">
        <v>1.3732899999999999</v>
      </c>
      <c r="JQ17">
        <v>2.5293000000000001</v>
      </c>
      <c r="JR17">
        <v>2.2436500000000001</v>
      </c>
      <c r="JS17">
        <v>2.8540000000000001</v>
      </c>
      <c r="JT17">
        <v>2.49756</v>
      </c>
      <c r="JU17">
        <v>2.36694</v>
      </c>
      <c r="JV17">
        <v>36.860399999999998</v>
      </c>
      <c r="JW17">
        <v>23.851099999999999</v>
      </c>
      <c r="JX17">
        <v>18</v>
      </c>
      <c r="JY17">
        <v>658.24699999999996</v>
      </c>
      <c r="JZ17">
        <v>623.89700000000005</v>
      </c>
      <c r="KA17">
        <v>19.9999</v>
      </c>
      <c r="KB17">
        <v>26.852599999999999</v>
      </c>
      <c r="KC17">
        <v>29.9999</v>
      </c>
      <c r="KD17">
        <v>27.040500000000002</v>
      </c>
      <c r="KE17">
        <v>27.0169</v>
      </c>
      <c r="KF17">
        <v>27.529199999999999</v>
      </c>
      <c r="KG17">
        <v>43.478400000000001</v>
      </c>
      <c r="KH17">
        <v>0</v>
      </c>
      <c r="KI17">
        <v>20</v>
      </c>
      <c r="KJ17">
        <v>420</v>
      </c>
      <c r="KK17">
        <v>11.7347</v>
      </c>
      <c r="KL17">
        <v>101.358</v>
      </c>
      <c r="KM17">
        <v>100.479</v>
      </c>
    </row>
    <row r="18" spans="1:299" x14ac:dyDescent="0.2">
      <c r="A18">
        <v>2</v>
      </c>
      <c r="B18">
        <v>1701805604.0999999</v>
      </c>
      <c r="C18">
        <v>61</v>
      </c>
      <c r="D18" t="s">
        <v>444</v>
      </c>
      <c r="E18" t="s">
        <v>445</v>
      </c>
      <c r="F18">
        <v>4</v>
      </c>
      <c r="H18" t="s">
        <v>436</v>
      </c>
      <c r="K18">
        <v>1701805601.5999999</v>
      </c>
      <c r="L18">
        <f t="shared" si="0"/>
        <v>2.4193079755568531E-3</v>
      </c>
      <c r="M18">
        <f t="shared" si="1"/>
        <v>2.419307975556853</v>
      </c>
      <c r="N18" s="1">
        <f t="shared" si="2"/>
        <v>9.0991882544912599</v>
      </c>
      <c r="O18">
        <f t="shared" si="3"/>
        <v>414.94274999999999</v>
      </c>
      <c r="P18">
        <f t="shared" si="4"/>
        <v>266.12398380382444</v>
      </c>
      <c r="Q18">
        <f t="shared" si="5"/>
        <v>20.996814844818712</v>
      </c>
      <c r="R18">
        <f t="shared" si="6"/>
        <v>32.738410001303663</v>
      </c>
      <c r="S18">
        <f t="shared" si="7"/>
        <v>0.10839198649552774</v>
      </c>
      <c r="T18">
        <f t="shared" si="8"/>
        <v>3.2202597944724598</v>
      </c>
      <c r="U18">
        <f t="shared" si="9"/>
        <v>0.10640517833274739</v>
      </c>
      <c r="V18">
        <f t="shared" si="10"/>
        <v>6.667870994105371E-2</v>
      </c>
      <c r="W18">
        <f t="shared" si="11"/>
        <v>241.75871551353828</v>
      </c>
      <c r="X18">
        <f t="shared" si="12"/>
        <v>24.378346893390006</v>
      </c>
      <c r="Y18">
        <f t="shared" si="13"/>
        <v>22.736899999999999</v>
      </c>
      <c r="Z18">
        <f t="shared" si="14"/>
        <v>2.7751309606041086</v>
      </c>
      <c r="AA18">
        <f t="shared" si="15"/>
        <v>34.937448328590563</v>
      </c>
      <c r="AB18">
        <f t="shared" si="16"/>
        <v>1.0244275609055151</v>
      </c>
      <c r="AC18">
        <f t="shared" si="17"/>
        <v>2.9321762461604539</v>
      </c>
      <c r="AD18">
        <f t="shared" si="18"/>
        <v>1.7507033996985935</v>
      </c>
      <c r="AE18">
        <f t="shared" si="19"/>
        <v>-106.69148172205722</v>
      </c>
      <c r="AF18">
        <f t="shared" si="20"/>
        <v>158.12457641286733</v>
      </c>
      <c r="AG18">
        <f t="shared" si="21"/>
        <v>10.198633664705094</v>
      </c>
      <c r="AH18">
        <f t="shared" si="22"/>
        <v>303.39044386905346</v>
      </c>
      <c r="AI18">
        <f t="shared" si="23"/>
        <v>9.096237861534</v>
      </c>
      <c r="AJ18">
        <f t="shared" si="24"/>
        <v>2.4173743770659288</v>
      </c>
      <c r="AK18">
        <f t="shared" si="25"/>
        <v>9.0991882544912599</v>
      </c>
      <c r="AL18">
        <v>425.013226205835</v>
      </c>
      <c r="AM18">
        <v>420.40743030303003</v>
      </c>
      <c r="AN18">
        <v>4.4899079022780298E-4</v>
      </c>
      <c r="AO18">
        <v>67.064125807137998</v>
      </c>
      <c r="AP18">
        <f t="shared" si="26"/>
        <v>2.419307975556853</v>
      </c>
      <c r="AQ18">
        <v>11.790387389350601</v>
      </c>
      <c r="AR18">
        <v>12.984400000000001</v>
      </c>
      <c r="AS18">
        <v>3.8879030507423299E-6</v>
      </c>
      <c r="AT18">
        <v>78.950188661394407</v>
      </c>
      <c r="AU18">
        <v>0</v>
      </c>
      <c r="AV18">
        <v>0</v>
      </c>
      <c r="AW18">
        <f t="shared" si="27"/>
        <v>1</v>
      </c>
      <c r="AX18">
        <f t="shared" si="28"/>
        <v>0</v>
      </c>
      <c r="AY18">
        <f t="shared" si="29"/>
        <v>42113.419418435085</v>
      </c>
      <c r="AZ18" t="s">
        <v>437</v>
      </c>
      <c r="BA18" t="s">
        <v>437</v>
      </c>
      <c r="BB18">
        <v>0</v>
      </c>
      <c r="BC18">
        <v>0</v>
      </c>
      <c r="BD18" t="e">
        <f t="shared" si="30"/>
        <v>#DIV/0!</v>
      </c>
      <c r="BE18">
        <v>0</v>
      </c>
      <c r="BF18" t="s">
        <v>437</v>
      </c>
      <c r="BG18" t="s">
        <v>437</v>
      </c>
      <c r="BH18">
        <v>0</v>
      </c>
      <c r="BI18">
        <v>0</v>
      </c>
      <c r="BJ18" t="e">
        <f t="shared" si="31"/>
        <v>#DIV/0!</v>
      </c>
      <c r="BK18">
        <v>0.5</v>
      </c>
      <c r="BL18">
        <f t="shared" si="32"/>
        <v>1261.3224753956158</v>
      </c>
      <c r="BM18">
        <f t="shared" si="33"/>
        <v>9.0991882544912599</v>
      </c>
      <c r="BN18" t="e">
        <f t="shared" si="34"/>
        <v>#DIV/0!</v>
      </c>
      <c r="BO18">
        <f t="shared" si="35"/>
        <v>7.2140062767352851E-3</v>
      </c>
      <c r="BP18" t="e">
        <f t="shared" si="36"/>
        <v>#DIV/0!</v>
      </c>
      <c r="BQ18" t="e">
        <f t="shared" si="37"/>
        <v>#DIV/0!</v>
      </c>
      <c r="BR18" t="s">
        <v>437</v>
      </c>
      <c r="BS18">
        <v>0</v>
      </c>
      <c r="BT18" t="e">
        <f t="shared" si="38"/>
        <v>#DIV/0!</v>
      </c>
      <c r="BU18" t="e">
        <f t="shared" si="39"/>
        <v>#DIV/0!</v>
      </c>
      <c r="BV18" t="e">
        <f t="shared" si="40"/>
        <v>#DIV/0!</v>
      </c>
      <c r="BW18" t="e">
        <f t="shared" si="41"/>
        <v>#DIV/0!</v>
      </c>
      <c r="BX18" t="e">
        <f t="shared" si="42"/>
        <v>#DIV/0!</v>
      </c>
      <c r="BY18" t="e">
        <f t="shared" si="43"/>
        <v>#DIV/0!</v>
      </c>
      <c r="BZ18" t="e">
        <f t="shared" si="44"/>
        <v>#DIV/0!</v>
      </c>
      <c r="CA18" t="e">
        <f t="shared" si="45"/>
        <v>#DIV/0!</v>
      </c>
      <c r="DJ18" s="1">
        <f t="shared" si="46"/>
        <v>1500.1324999999999</v>
      </c>
      <c r="DK18">
        <f t="shared" si="47"/>
        <v>1261.3224753956158</v>
      </c>
      <c r="DL18">
        <f t="shared" si="48"/>
        <v>0.84080737894527036</v>
      </c>
      <c r="DM18">
        <f t="shared" si="49"/>
        <v>0.16115824136437168</v>
      </c>
      <c r="DN18">
        <v>3</v>
      </c>
      <c r="DO18">
        <v>0.5</v>
      </c>
      <c r="DP18" t="s">
        <v>438</v>
      </c>
      <c r="DQ18">
        <v>2</v>
      </c>
      <c r="DR18" t="b">
        <v>1</v>
      </c>
      <c r="DS18">
        <v>1701805601.5999999</v>
      </c>
      <c r="DT18">
        <v>414.94274999999999</v>
      </c>
      <c r="DU18">
        <v>419.99275</v>
      </c>
      <c r="DV18">
        <v>12.9841</v>
      </c>
      <c r="DW18">
        <v>11.791024999999999</v>
      </c>
      <c r="DX18">
        <v>415.12400000000002</v>
      </c>
      <c r="DY18">
        <v>12.9382</v>
      </c>
      <c r="DZ18">
        <v>599.95899999999995</v>
      </c>
      <c r="EA18">
        <v>78.798675000000003</v>
      </c>
      <c r="EB18">
        <v>9.9944149999999995E-2</v>
      </c>
      <c r="EC18">
        <v>23.6477</v>
      </c>
      <c r="ED18">
        <v>22.736899999999999</v>
      </c>
      <c r="EE18">
        <v>999.9</v>
      </c>
      <c r="EF18">
        <v>0</v>
      </c>
      <c r="EG18">
        <v>0</v>
      </c>
      <c r="EH18">
        <v>9994.0750000000007</v>
      </c>
      <c r="EI18">
        <v>0</v>
      </c>
      <c r="EJ18">
        <v>4.8822349999999997</v>
      </c>
      <c r="EK18">
        <v>-5.0501025000000004</v>
      </c>
      <c r="EL18">
        <v>420.40100000000001</v>
      </c>
      <c r="EM18">
        <v>425.00400000000002</v>
      </c>
      <c r="EN18">
        <v>1.1930674999999999</v>
      </c>
      <c r="EO18">
        <v>419.99275</v>
      </c>
      <c r="EP18">
        <v>11.791024999999999</v>
      </c>
      <c r="EQ18">
        <v>1.0231300000000001</v>
      </c>
      <c r="ER18">
        <v>0.92911675000000005</v>
      </c>
      <c r="ES18">
        <v>7.2499799999999999</v>
      </c>
      <c r="ET18">
        <v>5.8498049999999999</v>
      </c>
      <c r="EU18">
        <v>1500.1324999999999</v>
      </c>
      <c r="EV18">
        <v>0.97299599999999997</v>
      </c>
      <c r="EW18">
        <v>2.7003849999999999E-2</v>
      </c>
      <c r="EX18">
        <v>0</v>
      </c>
      <c r="EY18">
        <v>89.982325000000003</v>
      </c>
      <c r="EZ18">
        <v>4.9995099999999999</v>
      </c>
      <c r="FA18">
        <v>1467.5474999999999</v>
      </c>
      <c r="FB18">
        <v>12240.424999999999</v>
      </c>
      <c r="FC18">
        <v>43.686999999999998</v>
      </c>
      <c r="FD18">
        <v>45.686999999999998</v>
      </c>
      <c r="FE18">
        <v>45.327750000000002</v>
      </c>
      <c r="FF18">
        <v>44.811999999999998</v>
      </c>
      <c r="FG18">
        <v>45.186999999999998</v>
      </c>
      <c r="FH18">
        <v>1454.76</v>
      </c>
      <c r="FI18">
        <v>40.372500000000002</v>
      </c>
      <c r="FJ18">
        <v>0</v>
      </c>
      <c r="FK18">
        <v>1701805604.0999999</v>
      </c>
      <c r="FL18">
        <v>0</v>
      </c>
      <c r="FM18">
        <v>90.070296153846201</v>
      </c>
      <c r="FN18">
        <v>-1.3327213601351999</v>
      </c>
      <c r="FO18">
        <v>-5.3873504427595096</v>
      </c>
      <c r="FP18">
        <v>1467.9123076923099</v>
      </c>
      <c r="FQ18">
        <v>15</v>
      </c>
      <c r="FR18">
        <v>1701805404.0999999</v>
      </c>
      <c r="FS18" t="s">
        <v>439</v>
      </c>
      <c r="FT18">
        <v>1701805404.0999999</v>
      </c>
      <c r="FU18">
        <v>1701805397.0999999</v>
      </c>
      <c r="FV18">
        <v>3</v>
      </c>
      <c r="FW18">
        <v>6.9000000000000006E-2</v>
      </c>
      <c r="FX18">
        <v>-4.0000000000000001E-3</v>
      </c>
      <c r="FY18">
        <v>-0.17899999999999999</v>
      </c>
      <c r="FZ18">
        <v>3.2000000000000001E-2</v>
      </c>
      <c r="GA18">
        <v>420</v>
      </c>
      <c r="GB18">
        <v>12</v>
      </c>
      <c r="GC18">
        <v>0.34</v>
      </c>
      <c r="GD18">
        <v>0.08</v>
      </c>
      <c r="GE18">
        <v>-5.0833676190476202</v>
      </c>
      <c r="GF18">
        <v>0.23466701298701301</v>
      </c>
      <c r="GG18">
        <v>3.3096623321472597E-2</v>
      </c>
      <c r="GH18">
        <v>1</v>
      </c>
      <c r="GI18">
        <v>90.090255882352906</v>
      </c>
      <c r="GJ18">
        <v>-0.79606875060399995</v>
      </c>
      <c r="GK18">
        <v>0.19222491604303299</v>
      </c>
      <c r="GL18">
        <v>1</v>
      </c>
      <c r="GM18">
        <v>1.1962542857142899</v>
      </c>
      <c r="GN18">
        <v>-1.9092467532466201E-2</v>
      </c>
      <c r="GO18">
        <v>2.1937455932471198E-3</v>
      </c>
      <c r="GP18">
        <v>1</v>
      </c>
      <c r="GQ18">
        <v>3</v>
      </c>
      <c r="GR18">
        <v>3</v>
      </c>
      <c r="GS18" t="s">
        <v>440</v>
      </c>
      <c r="GT18">
        <v>3.2495500000000002</v>
      </c>
      <c r="GU18">
        <v>2.8923299999999998</v>
      </c>
      <c r="GV18">
        <v>8.1465300000000004E-2</v>
      </c>
      <c r="GW18">
        <v>8.2069799999999998E-2</v>
      </c>
      <c r="GX18">
        <v>6.0572899999999999E-2</v>
      </c>
      <c r="GY18">
        <v>5.5921999999999999E-2</v>
      </c>
      <c r="GZ18">
        <v>30112.5</v>
      </c>
      <c r="HA18">
        <v>23195.4</v>
      </c>
      <c r="HB18">
        <v>30536.2</v>
      </c>
      <c r="HC18">
        <v>23765.200000000001</v>
      </c>
      <c r="HD18">
        <v>37976.400000000001</v>
      </c>
      <c r="HE18">
        <v>31320.7</v>
      </c>
      <c r="HF18">
        <v>43189.8</v>
      </c>
      <c r="HG18">
        <v>35873.5</v>
      </c>
      <c r="HH18">
        <v>2.3302800000000001</v>
      </c>
      <c r="HI18">
        <v>2.1628500000000002</v>
      </c>
      <c r="HJ18">
        <v>5.20423E-2</v>
      </c>
      <c r="HK18">
        <v>0</v>
      </c>
      <c r="HL18">
        <v>21.8767</v>
      </c>
      <c r="HM18">
        <v>999.9</v>
      </c>
      <c r="HN18">
        <v>45.494999999999997</v>
      </c>
      <c r="HO18">
        <v>30.242000000000001</v>
      </c>
      <c r="HP18">
        <v>24.941800000000001</v>
      </c>
      <c r="HQ18">
        <v>56.968400000000003</v>
      </c>
      <c r="HR18">
        <v>19.459099999999999</v>
      </c>
      <c r="HS18">
        <v>2</v>
      </c>
      <c r="HT18">
        <v>-2.73399E-2</v>
      </c>
      <c r="HU18">
        <v>2.0416099999999999</v>
      </c>
      <c r="HV18">
        <v>20.324999999999999</v>
      </c>
      <c r="HW18">
        <v>5.2461900000000004</v>
      </c>
      <c r="HX18">
        <v>11.9261</v>
      </c>
      <c r="HY18">
        <v>4.9698500000000001</v>
      </c>
      <c r="HZ18">
        <v>3.29</v>
      </c>
      <c r="IA18">
        <v>9999</v>
      </c>
      <c r="IB18">
        <v>9999</v>
      </c>
      <c r="IC18">
        <v>999.9</v>
      </c>
      <c r="ID18">
        <v>9999</v>
      </c>
      <c r="IE18">
        <v>4.9726699999999999</v>
      </c>
      <c r="IF18">
        <v>1.8744000000000001</v>
      </c>
      <c r="IG18">
        <v>1.8811500000000001</v>
      </c>
      <c r="IH18">
        <v>1.87744</v>
      </c>
      <c r="II18">
        <v>1.8769800000000001</v>
      </c>
      <c r="IJ18">
        <v>1.87687</v>
      </c>
      <c r="IK18">
        <v>1.8759999999999999</v>
      </c>
      <c r="IL18">
        <v>1.8763399999999999</v>
      </c>
      <c r="IM18">
        <v>0</v>
      </c>
      <c r="IN18">
        <v>0</v>
      </c>
      <c r="IO18">
        <v>0</v>
      </c>
      <c r="IP18">
        <v>0</v>
      </c>
      <c r="IQ18" t="s">
        <v>441</v>
      </c>
      <c r="IR18" t="s">
        <v>442</v>
      </c>
      <c r="IS18" t="s">
        <v>443</v>
      </c>
      <c r="IT18" t="s">
        <v>443</v>
      </c>
      <c r="IU18" t="s">
        <v>443</v>
      </c>
      <c r="IV18" t="s">
        <v>443</v>
      </c>
      <c r="IW18">
        <v>0</v>
      </c>
      <c r="IX18">
        <v>100</v>
      </c>
      <c r="IY18">
        <v>100</v>
      </c>
      <c r="IZ18">
        <v>-0.18099999999999999</v>
      </c>
      <c r="JA18">
        <v>4.58E-2</v>
      </c>
      <c r="JB18">
        <v>-0.52238427419285505</v>
      </c>
      <c r="JC18">
        <v>1.2895252552789099E-3</v>
      </c>
      <c r="JD18">
        <v>-1.3413235761916901E-6</v>
      </c>
      <c r="JE18">
        <v>5.15758973323309E-10</v>
      </c>
      <c r="JF18">
        <v>-3.7475713665190799E-2</v>
      </c>
      <c r="JG18">
        <v>6.5251638908432196E-4</v>
      </c>
      <c r="JH18">
        <v>5.4169000468764204E-4</v>
      </c>
      <c r="JI18">
        <v>-7.2718995916457801E-6</v>
      </c>
      <c r="JJ18">
        <v>20</v>
      </c>
      <c r="JK18">
        <v>2004</v>
      </c>
      <c r="JL18">
        <v>0</v>
      </c>
      <c r="JM18">
        <v>19</v>
      </c>
      <c r="JN18">
        <v>3.3</v>
      </c>
      <c r="JO18">
        <v>3.5</v>
      </c>
      <c r="JP18">
        <v>1.3732899999999999</v>
      </c>
      <c r="JQ18">
        <v>2.5390600000000001</v>
      </c>
      <c r="JR18">
        <v>2.2436500000000001</v>
      </c>
      <c r="JS18">
        <v>2.8540000000000001</v>
      </c>
      <c r="JT18">
        <v>2.49756</v>
      </c>
      <c r="JU18">
        <v>2.34131</v>
      </c>
      <c r="JV18">
        <v>36.931699999999999</v>
      </c>
      <c r="JW18">
        <v>23.842300000000002</v>
      </c>
      <c r="JX18">
        <v>18</v>
      </c>
      <c r="JY18">
        <v>658.65700000000004</v>
      </c>
      <c r="JZ18">
        <v>623.32399999999996</v>
      </c>
      <c r="KA18">
        <v>20</v>
      </c>
      <c r="KB18">
        <v>26.8202</v>
      </c>
      <c r="KC18">
        <v>30</v>
      </c>
      <c r="KD18">
        <v>27.020099999999999</v>
      </c>
      <c r="KE18">
        <v>26.995999999999999</v>
      </c>
      <c r="KF18">
        <v>27.5291</v>
      </c>
      <c r="KG18">
        <v>43.478400000000001</v>
      </c>
      <c r="KH18">
        <v>0</v>
      </c>
      <c r="KI18">
        <v>20</v>
      </c>
      <c r="KJ18">
        <v>420</v>
      </c>
      <c r="KK18">
        <v>11.738899999999999</v>
      </c>
      <c r="KL18">
        <v>101.36499999999999</v>
      </c>
      <c r="KM18">
        <v>100.489</v>
      </c>
    </row>
    <row r="19" spans="1:299" x14ac:dyDescent="0.2">
      <c r="A19">
        <v>3</v>
      </c>
      <c r="B19">
        <v>1701805682.0999999</v>
      </c>
      <c r="C19">
        <v>139</v>
      </c>
      <c r="D19" t="s">
        <v>446</v>
      </c>
      <c r="E19" t="s">
        <v>447</v>
      </c>
      <c r="F19">
        <v>4</v>
      </c>
      <c r="H19" t="s">
        <v>436</v>
      </c>
      <c r="K19">
        <v>1701805679.0999999</v>
      </c>
      <c r="L19">
        <f t="shared" si="0"/>
        <v>2.3098528594155624E-3</v>
      </c>
      <c r="M19">
        <f t="shared" si="1"/>
        <v>2.3098528594155625</v>
      </c>
      <c r="N19" s="1">
        <f t="shared" si="2"/>
        <v>8.9524319864093957</v>
      </c>
      <c r="O19">
        <f t="shared" si="3"/>
        <v>415.07420000000002</v>
      </c>
      <c r="P19">
        <f t="shared" si="4"/>
        <v>265.22253760914964</v>
      </c>
      <c r="Q19">
        <f t="shared" si="5"/>
        <v>20.925046823041438</v>
      </c>
      <c r="R19">
        <f t="shared" si="6"/>
        <v>32.747771544347202</v>
      </c>
      <c r="S19">
        <f t="shared" si="7"/>
        <v>0.10559460066558272</v>
      </c>
      <c r="T19">
        <f t="shared" si="8"/>
        <v>3.2230713169257075</v>
      </c>
      <c r="U19">
        <f t="shared" si="9"/>
        <v>0.10370967247719705</v>
      </c>
      <c r="V19">
        <f t="shared" si="10"/>
        <v>6.4985096016610996E-2</v>
      </c>
      <c r="W19">
        <f t="shared" si="11"/>
        <v>193.8014895321358</v>
      </c>
      <c r="X19">
        <f t="shared" si="12"/>
        <v>24.061851398493864</v>
      </c>
      <c r="Y19">
        <f t="shared" si="13"/>
        <v>22.5349</v>
      </c>
      <c r="Z19">
        <f t="shared" si="14"/>
        <v>2.741315461125958</v>
      </c>
      <c r="AA19">
        <f t="shared" si="15"/>
        <v>35.168472654916577</v>
      </c>
      <c r="AB19">
        <f t="shared" si="16"/>
        <v>1.0260701537728183</v>
      </c>
      <c r="AC19">
        <f t="shared" si="17"/>
        <v>2.9175852014982886</v>
      </c>
      <c r="AD19">
        <f t="shared" si="18"/>
        <v>1.7152453073531397</v>
      </c>
      <c r="AE19">
        <f t="shared" si="19"/>
        <v>-101.86451110022631</v>
      </c>
      <c r="AF19">
        <f t="shared" si="20"/>
        <v>178.97508746324192</v>
      </c>
      <c r="AG19">
        <f t="shared" si="21"/>
        <v>11.516750179746337</v>
      </c>
      <c r="AH19">
        <f t="shared" si="22"/>
        <v>282.42881607489778</v>
      </c>
      <c r="AI19">
        <f t="shared" si="23"/>
        <v>8.9470949530562933</v>
      </c>
      <c r="AJ19">
        <f t="shared" si="24"/>
        <v>2.2857756587705187</v>
      </c>
      <c r="AK19">
        <f t="shared" si="25"/>
        <v>8.9524319864093957</v>
      </c>
      <c r="AL19">
        <v>425.05506742299298</v>
      </c>
      <c r="AM19">
        <v>420.52889090909099</v>
      </c>
      <c r="AN19">
        <v>-1.0943757067116899E-3</v>
      </c>
      <c r="AO19">
        <v>67.064125807137998</v>
      </c>
      <c r="AP19">
        <f t="shared" si="26"/>
        <v>2.3098528594155625</v>
      </c>
      <c r="AQ19">
        <v>11.876788148820999</v>
      </c>
      <c r="AR19">
        <v>13.0101303030303</v>
      </c>
      <c r="AS19">
        <v>1.5642198531474101E-3</v>
      </c>
      <c r="AT19">
        <v>78.950188661394407</v>
      </c>
      <c r="AU19">
        <v>0</v>
      </c>
      <c r="AV19">
        <v>0</v>
      </c>
      <c r="AW19">
        <f t="shared" si="27"/>
        <v>1</v>
      </c>
      <c r="AX19">
        <f t="shared" si="28"/>
        <v>0</v>
      </c>
      <c r="AY19">
        <f t="shared" si="29"/>
        <v>42175.135271353174</v>
      </c>
      <c r="AZ19" t="s">
        <v>437</v>
      </c>
      <c r="BA19" t="s">
        <v>437</v>
      </c>
      <c r="BB19">
        <v>0</v>
      </c>
      <c r="BC19">
        <v>0</v>
      </c>
      <c r="BD19" t="e">
        <f t="shared" si="30"/>
        <v>#DIV/0!</v>
      </c>
      <c r="BE19">
        <v>0</v>
      </c>
      <c r="BF19" t="s">
        <v>437</v>
      </c>
      <c r="BG19" t="s">
        <v>437</v>
      </c>
      <c r="BH19">
        <v>0</v>
      </c>
      <c r="BI19">
        <v>0</v>
      </c>
      <c r="BJ19" t="e">
        <f t="shared" si="31"/>
        <v>#DIV/0!</v>
      </c>
      <c r="BK19">
        <v>0.5</v>
      </c>
      <c r="BL19">
        <f t="shared" si="32"/>
        <v>1009.1760604829719</v>
      </c>
      <c r="BM19">
        <f t="shared" si="33"/>
        <v>8.9524319864093957</v>
      </c>
      <c r="BN19" t="e">
        <f t="shared" si="34"/>
        <v>#DIV/0!</v>
      </c>
      <c r="BO19">
        <f t="shared" si="35"/>
        <v>8.8710308705945099E-3</v>
      </c>
      <c r="BP19" t="e">
        <f t="shared" si="36"/>
        <v>#DIV/0!</v>
      </c>
      <c r="BQ19" t="e">
        <f t="shared" si="37"/>
        <v>#DIV/0!</v>
      </c>
      <c r="BR19" t="s">
        <v>437</v>
      </c>
      <c r="BS19">
        <v>0</v>
      </c>
      <c r="BT19" t="e">
        <f t="shared" si="38"/>
        <v>#DIV/0!</v>
      </c>
      <c r="BU19" t="e">
        <f t="shared" si="39"/>
        <v>#DIV/0!</v>
      </c>
      <c r="BV19" t="e">
        <f t="shared" si="40"/>
        <v>#DIV/0!</v>
      </c>
      <c r="BW19" t="e">
        <f t="shared" si="41"/>
        <v>#DIV/0!</v>
      </c>
      <c r="BX19" t="e">
        <f t="shared" si="42"/>
        <v>#DIV/0!</v>
      </c>
      <c r="BY19" t="e">
        <f t="shared" si="43"/>
        <v>#DIV/0!</v>
      </c>
      <c r="BZ19" t="e">
        <f t="shared" si="44"/>
        <v>#DIV/0!</v>
      </c>
      <c r="CA19" t="e">
        <f t="shared" si="45"/>
        <v>#DIV/0!</v>
      </c>
      <c r="DJ19" s="1">
        <f t="shared" si="46"/>
        <v>1199.992</v>
      </c>
      <c r="DK19">
        <f t="shared" si="47"/>
        <v>1009.1760604829719</v>
      </c>
      <c r="DL19">
        <f t="shared" si="48"/>
        <v>0.84098565697352312</v>
      </c>
      <c r="DM19">
        <f t="shared" si="49"/>
        <v>0.16150231795889958</v>
      </c>
      <c r="DN19">
        <v>3</v>
      </c>
      <c r="DO19">
        <v>0.5</v>
      </c>
      <c r="DP19" t="s">
        <v>438</v>
      </c>
      <c r="DQ19">
        <v>2</v>
      </c>
      <c r="DR19" t="b">
        <v>1</v>
      </c>
      <c r="DS19">
        <v>1701805679.0999999</v>
      </c>
      <c r="DT19">
        <v>415.07420000000002</v>
      </c>
      <c r="DU19">
        <v>420.0222</v>
      </c>
      <c r="DV19">
        <v>13.005319999999999</v>
      </c>
      <c r="DW19">
        <v>11.877280000000001</v>
      </c>
      <c r="DX19">
        <v>415.2552</v>
      </c>
      <c r="DY19">
        <v>12.959199999999999</v>
      </c>
      <c r="DZ19">
        <v>599.99159999999995</v>
      </c>
      <c r="EA19">
        <v>78.796279999999996</v>
      </c>
      <c r="EB19">
        <v>9.9906620000000002E-2</v>
      </c>
      <c r="EC19">
        <v>23.564900000000002</v>
      </c>
      <c r="ED19">
        <v>22.5349</v>
      </c>
      <c r="EE19">
        <v>999.9</v>
      </c>
      <c r="EF19">
        <v>0</v>
      </c>
      <c r="EG19">
        <v>0</v>
      </c>
      <c r="EH19">
        <v>10006.75</v>
      </c>
      <c r="EI19">
        <v>0</v>
      </c>
      <c r="EJ19">
        <v>5.5940760000000003</v>
      </c>
      <c r="EK19">
        <v>-4.9480360000000001</v>
      </c>
      <c r="EL19">
        <v>420.54340000000002</v>
      </c>
      <c r="EM19">
        <v>425.07080000000002</v>
      </c>
      <c r="EN19">
        <v>1.1280380000000001</v>
      </c>
      <c r="EO19">
        <v>420.0222</v>
      </c>
      <c r="EP19">
        <v>11.877280000000001</v>
      </c>
      <c r="EQ19">
        <v>1.02477</v>
      </c>
      <c r="ER19">
        <v>0.93588479999999996</v>
      </c>
      <c r="ES19">
        <v>7.27339</v>
      </c>
      <c r="ET19">
        <v>5.9546859999999997</v>
      </c>
      <c r="EU19">
        <v>1199.992</v>
      </c>
      <c r="EV19">
        <v>0.96700620000000004</v>
      </c>
      <c r="EW19">
        <v>3.2993679999999997E-2</v>
      </c>
      <c r="EX19">
        <v>0</v>
      </c>
      <c r="EY19">
        <v>92.120500000000007</v>
      </c>
      <c r="EZ19">
        <v>4.9995099999999999</v>
      </c>
      <c r="FA19">
        <v>1201.8779999999999</v>
      </c>
      <c r="FB19">
        <v>9766.0580000000009</v>
      </c>
      <c r="FC19">
        <v>43.5</v>
      </c>
      <c r="FD19">
        <v>45.8874</v>
      </c>
      <c r="FE19">
        <v>45.436999999999998</v>
      </c>
      <c r="FF19">
        <v>45</v>
      </c>
      <c r="FG19">
        <v>45.125</v>
      </c>
      <c r="FH19">
        <v>1155.566</v>
      </c>
      <c r="FI19">
        <v>39.426000000000002</v>
      </c>
      <c r="FJ19">
        <v>0</v>
      </c>
      <c r="FK19">
        <v>1701805682.0999999</v>
      </c>
      <c r="FL19">
        <v>0</v>
      </c>
      <c r="FM19">
        <v>92.090969230769204</v>
      </c>
      <c r="FN19">
        <v>0.89358632741168997</v>
      </c>
      <c r="FO19">
        <v>-4.4567521417779297</v>
      </c>
      <c r="FP19">
        <v>1202.21769230769</v>
      </c>
      <c r="FQ19">
        <v>15</v>
      </c>
      <c r="FR19">
        <v>1701805404.0999999</v>
      </c>
      <c r="FS19" t="s">
        <v>439</v>
      </c>
      <c r="FT19">
        <v>1701805404.0999999</v>
      </c>
      <c r="FU19">
        <v>1701805397.0999999</v>
      </c>
      <c r="FV19">
        <v>3</v>
      </c>
      <c r="FW19">
        <v>6.9000000000000006E-2</v>
      </c>
      <c r="FX19">
        <v>-4.0000000000000001E-3</v>
      </c>
      <c r="FY19">
        <v>-0.17899999999999999</v>
      </c>
      <c r="FZ19">
        <v>3.2000000000000001E-2</v>
      </c>
      <c r="GA19">
        <v>420</v>
      </c>
      <c r="GB19">
        <v>12</v>
      </c>
      <c r="GC19">
        <v>0.34</v>
      </c>
      <c r="GD19">
        <v>0.08</v>
      </c>
      <c r="GE19">
        <v>-4.9045965000000002</v>
      </c>
      <c r="GF19">
        <v>-0.16539112781954901</v>
      </c>
      <c r="GG19">
        <v>4.5069363904430698E-2</v>
      </c>
      <c r="GH19">
        <v>1</v>
      </c>
      <c r="GI19">
        <v>92.066297058823494</v>
      </c>
      <c r="GJ19">
        <v>0.458323913830674</v>
      </c>
      <c r="GK19">
        <v>0.16391584010829499</v>
      </c>
      <c r="GL19">
        <v>1</v>
      </c>
      <c r="GM19">
        <v>1.1156345000000001</v>
      </c>
      <c r="GN19">
        <v>-3.4254135338369898E-3</v>
      </c>
      <c r="GO19">
        <v>1.57945900469116E-2</v>
      </c>
      <c r="GP19">
        <v>1</v>
      </c>
      <c r="GQ19">
        <v>3</v>
      </c>
      <c r="GR19">
        <v>3</v>
      </c>
      <c r="GS19" t="s">
        <v>440</v>
      </c>
      <c r="GT19">
        <v>3.2494900000000002</v>
      </c>
      <c r="GU19">
        <v>2.8923700000000001</v>
      </c>
      <c r="GV19">
        <v>8.1487500000000004E-2</v>
      </c>
      <c r="GW19">
        <v>8.2080200000000006E-2</v>
      </c>
      <c r="GX19">
        <v>6.0667699999999998E-2</v>
      </c>
      <c r="GY19">
        <v>5.6225499999999998E-2</v>
      </c>
      <c r="GZ19">
        <v>30112.6</v>
      </c>
      <c r="HA19">
        <v>23196.1</v>
      </c>
      <c r="HB19">
        <v>30536.799999999999</v>
      </c>
      <c r="HC19">
        <v>23766.1</v>
      </c>
      <c r="HD19">
        <v>37973.699999999997</v>
      </c>
      <c r="HE19">
        <v>31311.8</v>
      </c>
      <c r="HF19">
        <v>43191.1</v>
      </c>
      <c r="HG19">
        <v>35874.9</v>
      </c>
      <c r="HH19">
        <v>2.3304299999999998</v>
      </c>
      <c r="HI19">
        <v>2.1628699999999998</v>
      </c>
      <c r="HJ19">
        <v>3.8295999999999997E-2</v>
      </c>
      <c r="HK19">
        <v>0</v>
      </c>
      <c r="HL19">
        <v>21.902999999999999</v>
      </c>
      <c r="HM19">
        <v>999.9</v>
      </c>
      <c r="HN19">
        <v>45.378999999999998</v>
      </c>
      <c r="HO19">
        <v>30.363</v>
      </c>
      <c r="HP19">
        <v>25.0532</v>
      </c>
      <c r="HQ19">
        <v>57.0884</v>
      </c>
      <c r="HR19">
        <v>19.4832</v>
      </c>
      <c r="HS19">
        <v>2</v>
      </c>
      <c r="HT19">
        <v>-2.9100600000000001E-2</v>
      </c>
      <c r="HU19">
        <v>2.08629</v>
      </c>
      <c r="HV19">
        <v>20.354500000000002</v>
      </c>
      <c r="HW19">
        <v>5.24559</v>
      </c>
      <c r="HX19">
        <v>11.9261</v>
      </c>
      <c r="HY19">
        <v>4.9698000000000002</v>
      </c>
      <c r="HZ19">
        <v>3.29</v>
      </c>
      <c r="IA19">
        <v>9999</v>
      </c>
      <c r="IB19">
        <v>9999</v>
      </c>
      <c r="IC19">
        <v>999.9</v>
      </c>
      <c r="ID19">
        <v>9999</v>
      </c>
      <c r="IE19">
        <v>4.97173</v>
      </c>
      <c r="IF19">
        <v>1.8739300000000001</v>
      </c>
      <c r="IG19">
        <v>1.8806499999999999</v>
      </c>
      <c r="IH19">
        <v>1.87697</v>
      </c>
      <c r="II19">
        <v>1.8764799999999999</v>
      </c>
      <c r="IJ19">
        <v>1.8763700000000001</v>
      </c>
      <c r="IK19">
        <v>1.8754599999999999</v>
      </c>
      <c r="IL19">
        <v>1.87578</v>
      </c>
      <c r="IM19">
        <v>0</v>
      </c>
      <c r="IN19">
        <v>0</v>
      </c>
      <c r="IO19">
        <v>0</v>
      </c>
      <c r="IP19">
        <v>0</v>
      </c>
      <c r="IQ19" t="s">
        <v>441</v>
      </c>
      <c r="IR19" t="s">
        <v>442</v>
      </c>
      <c r="IS19" t="s">
        <v>443</v>
      </c>
      <c r="IT19" t="s">
        <v>443</v>
      </c>
      <c r="IU19" t="s">
        <v>443</v>
      </c>
      <c r="IV19" t="s">
        <v>443</v>
      </c>
      <c r="IW19">
        <v>0</v>
      </c>
      <c r="IX19">
        <v>100</v>
      </c>
      <c r="IY19">
        <v>100</v>
      </c>
      <c r="IZ19">
        <v>-0.182</v>
      </c>
      <c r="JA19">
        <v>4.6199999999999998E-2</v>
      </c>
      <c r="JB19">
        <v>-0.52238427419285505</v>
      </c>
      <c r="JC19">
        <v>1.2895252552789099E-3</v>
      </c>
      <c r="JD19">
        <v>-1.3413235761916901E-6</v>
      </c>
      <c r="JE19">
        <v>5.15758973323309E-10</v>
      </c>
      <c r="JF19">
        <v>-3.7475713665190799E-2</v>
      </c>
      <c r="JG19">
        <v>6.5251638908432196E-4</v>
      </c>
      <c r="JH19">
        <v>5.4169000468764204E-4</v>
      </c>
      <c r="JI19">
        <v>-7.2718995916457801E-6</v>
      </c>
      <c r="JJ19">
        <v>20</v>
      </c>
      <c r="JK19">
        <v>2004</v>
      </c>
      <c r="JL19">
        <v>0</v>
      </c>
      <c r="JM19">
        <v>19</v>
      </c>
      <c r="JN19">
        <v>4.5999999999999996</v>
      </c>
      <c r="JO19">
        <v>4.8</v>
      </c>
      <c r="JP19">
        <v>1.3732899999999999</v>
      </c>
      <c r="JQ19">
        <v>2.5390600000000001</v>
      </c>
      <c r="JR19">
        <v>2.2436500000000001</v>
      </c>
      <c r="JS19">
        <v>2.8527800000000001</v>
      </c>
      <c r="JT19">
        <v>2.49756</v>
      </c>
      <c r="JU19">
        <v>2.3547400000000001</v>
      </c>
      <c r="JV19">
        <v>37.0032</v>
      </c>
      <c r="JW19">
        <v>14.893800000000001</v>
      </c>
      <c r="JX19">
        <v>18</v>
      </c>
      <c r="JY19">
        <v>658.54300000000001</v>
      </c>
      <c r="JZ19">
        <v>623.12599999999998</v>
      </c>
      <c r="KA19">
        <v>20.000599999999999</v>
      </c>
      <c r="KB19">
        <v>26.797000000000001</v>
      </c>
      <c r="KC19">
        <v>30</v>
      </c>
      <c r="KD19">
        <v>27.000699999999998</v>
      </c>
      <c r="KE19">
        <v>26.9771</v>
      </c>
      <c r="KF19">
        <v>27.526199999999999</v>
      </c>
      <c r="KG19">
        <v>42.326700000000002</v>
      </c>
      <c r="KH19">
        <v>0</v>
      </c>
      <c r="KI19">
        <v>20</v>
      </c>
      <c r="KJ19">
        <v>420</v>
      </c>
      <c r="KK19">
        <v>11.892300000000001</v>
      </c>
      <c r="KL19">
        <v>101.36799999999999</v>
      </c>
      <c r="KM19">
        <v>100.49299999999999</v>
      </c>
    </row>
    <row r="20" spans="1:299" x14ac:dyDescent="0.2">
      <c r="A20">
        <v>4</v>
      </c>
      <c r="B20">
        <v>1701805746.0999999</v>
      </c>
      <c r="C20">
        <v>203</v>
      </c>
      <c r="D20" t="s">
        <v>448</v>
      </c>
      <c r="E20" t="s">
        <v>449</v>
      </c>
      <c r="F20">
        <v>4</v>
      </c>
      <c r="H20" t="s">
        <v>436</v>
      </c>
      <c r="K20">
        <v>1701805743.0999999</v>
      </c>
      <c r="L20">
        <f t="shared" si="0"/>
        <v>2.2675393054396912E-3</v>
      </c>
      <c r="M20">
        <f t="shared" si="1"/>
        <v>2.2675393054396911</v>
      </c>
      <c r="N20" s="1">
        <f t="shared" si="2"/>
        <v>8.3390195319600959</v>
      </c>
      <c r="O20">
        <f t="shared" si="3"/>
        <v>415.48059999999998</v>
      </c>
      <c r="P20">
        <f t="shared" si="4"/>
        <v>274.65030351092469</v>
      </c>
      <c r="Q20">
        <f t="shared" si="5"/>
        <v>21.667307673564338</v>
      </c>
      <c r="R20">
        <f t="shared" si="6"/>
        <v>32.777484231831664</v>
      </c>
      <c r="S20">
        <f t="shared" si="7"/>
        <v>0.10523798583363951</v>
      </c>
      <c r="T20">
        <f t="shared" si="8"/>
        <v>3.223878709996618</v>
      </c>
      <c r="U20">
        <f t="shared" si="9"/>
        <v>0.10336610598050008</v>
      </c>
      <c r="V20">
        <f t="shared" si="10"/>
        <v>6.4769223911081475E-2</v>
      </c>
      <c r="W20">
        <f t="shared" si="11"/>
        <v>145.9146212127016</v>
      </c>
      <c r="X20">
        <f t="shared" si="12"/>
        <v>23.727747341634956</v>
      </c>
      <c r="Y20">
        <f t="shared" si="13"/>
        <v>22.332660000000001</v>
      </c>
      <c r="Z20">
        <f t="shared" si="14"/>
        <v>2.7078215369169816</v>
      </c>
      <c r="AA20">
        <f t="shared" si="15"/>
        <v>35.074161764690089</v>
      </c>
      <c r="AB20">
        <f t="shared" si="16"/>
        <v>1.0180696514212952</v>
      </c>
      <c r="AC20">
        <f t="shared" si="17"/>
        <v>2.9026200490590424</v>
      </c>
      <c r="AD20">
        <f t="shared" si="18"/>
        <v>1.6897518854956863</v>
      </c>
      <c r="AE20">
        <f t="shared" si="19"/>
        <v>-99.99848336989038</v>
      </c>
      <c r="AF20">
        <f t="shared" si="20"/>
        <v>199.34476577335764</v>
      </c>
      <c r="AG20">
        <f t="shared" si="21"/>
        <v>12.805627597009464</v>
      </c>
      <c r="AH20">
        <f t="shared" si="22"/>
        <v>258.06653121317834</v>
      </c>
      <c r="AI20">
        <f t="shared" si="23"/>
        <v>8.0611101305532316</v>
      </c>
      <c r="AJ20">
        <f t="shared" si="24"/>
        <v>2.3000225027274306</v>
      </c>
      <c r="AK20">
        <f t="shared" si="25"/>
        <v>8.3390195319600959</v>
      </c>
      <c r="AL20">
        <v>424.98562568008703</v>
      </c>
      <c r="AM20">
        <v>420.86031515151501</v>
      </c>
      <c r="AN20">
        <v>-2.6292871872302798E-2</v>
      </c>
      <c r="AO20">
        <v>67.064125807137998</v>
      </c>
      <c r="AP20">
        <f t="shared" si="26"/>
        <v>2.2675393054396911</v>
      </c>
      <c r="AQ20">
        <v>11.770505904388999</v>
      </c>
      <c r="AR20">
        <v>12.9000412121212</v>
      </c>
      <c r="AS20">
        <v>-2.4695913043512501E-3</v>
      </c>
      <c r="AT20">
        <v>78.950188661394407</v>
      </c>
      <c r="AU20">
        <v>0</v>
      </c>
      <c r="AV20">
        <v>0</v>
      </c>
      <c r="AW20">
        <f t="shared" si="27"/>
        <v>1</v>
      </c>
      <c r="AX20">
        <f t="shared" si="28"/>
        <v>0</v>
      </c>
      <c r="AY20">
        <f t="shared" si="29"/>
        <v>42201.513043616418</v>
      </c>
      <c r="AZ20" t="s">
        <v>437</v>
      </c>
      <c r="BA20" t="s">
        <v>437</v>
      </c>
      <c r="BB20">
        <v>0</v>
      </c>
      <c r="BC20">
        <v>0</v>
      </c>
      <c r="BD20" t="e">
        <f t="shared" si="30"/>
        <v>#DIV/0!</v>
      </c>
      <c r="BE20">
        <v>0</v>
      </c>
      <c r="BF20" t="s">
        <v>437</v>
      </c>
      <c r="BG20" t="s">
        <v>437</v>
      </c>
      <c r="BH20">
        <v>0</v>
      </c>
      <c r="BI20">
        <v>0</v>
      </c>
      <c r="BJ20" t="e">
        <f t="shared" si="31"/>
        <v>#DIV/0!</v>
      </c>
      <c r="BK20">
        <v>0.5</v>
      </c>
      <c r="BL20">
        <f t="shared" si="32"/>
        <v>757.15038844181424</v>
      </c>
      <c r="BM20">
        <f t="shared" si="33"/>
        <v>8.3390195319600959</v>
      </c>
      <c r="BN20" t="e">
        <f t="shared" si="34"/>
        <v>#DIV/0!</v>
      </c>
      <c r="BO20">
        <f t="shared" si="35"/>
        <v>1.1013689828676534E-2</v>
      </c>
      <c r="BP20" t="e">
        <f t="shared" si="36"/>
        <v>#DIV/0!</v>
      </c>
      <c r="BQ20" t="e">
        <f t="shared" si="37"/>
        <v>#DIV/0!</v>
      </c>
      <c r="BR20" t="s">
        <v>437</v>
      </c>
      <c r="BS20">
        <v>0</v>
      </c>
      <c r="BT20" t="e">
        <f t="shared" si="38"/>
        <v>#DIV/0!</v>
      </c>
      <c r="BU20" t="e">
        <f t="shared" si="39"/>
        <v>#DIV/0!</v>
      </c>
      <c r="BV20" t="e">
        <f t="shared" si="40"/>
        <v>#DIV/0!</v>
      </c>
      <c r="BW20" t="e">
        <f t="shared" si="41"/>
        <v>#DIV/0!</v>
      </c>
      <c r="BX20" t="e">
        <f t="shared" si="42"/>
        <v>#DIV/0!</v>
      </c>
      <c r="BY20" t="e">
        <f t="shared" si="43"/>
        <v>#DIV/0!</v>
      </c>
      <c r="BZ20" t="e">
        <f t="shared" si="44"/>
        <v>#DIV/0!</v>
      </c>
      <c r="CA20" t="e">
        <f t="shared" si="45"/>
        <v>#DIV/0!</v>
      </c>
      <c r="DJ20" s="1">
        <f t="shared" si="46"/>
        <v>899.96280000000002</v>
      </c>
      <c r="DK20">
        <f t="shared" si="47"/>
        <v>757.15038844181424</v>
      </c>
      <c r="DL20">
        <f t="shared" si="48"/>
        <v>0.84131298364978446</v>
      </c>
      <c r="DM20">
        <f t="shared" si="49"/>
        <v>0.16213405844408413</v>
      </c>
      <c r="DN20">
        <v>3</v>
      </c>
      <c r="DO20">
        <v>0.5</v>
      </c>
      <c r="DP20" t="s">
        <v>438</v>
      </c>
      <c r="DQ20">
        <v>2</v>
      </c>
      <c r="DR20" t="b">
        <v>1</v>
      </c>
      <c r="DS20">
        <v>1701805743.0999999</v>
      </c>
      <c r="DT20">
        <v>415.48059999999998</v>
      </c>
      <c r="DU20">
        <v>419.98899999999998</v>
      </c>
      <c r="DV20">
        <v>12.90484</v>
      </c>
      <c r="DW20">
        <v>11.76966</v>
      </c>
      <c r="DX20">
        <v>415.66219999999998</v>
      </c>
      <c r="DY20">
        <v>12.859819999999999</v>
      </c>
      <c r="DZ20">
        <v>599.995</v>
      </c>
      <c r="EA20">
        <v>78.790719999999993</v>
      </c>
      <c r="EB20">
        <v>9.980878E-2</v>
      </c>
      <c r="EC20">
        <v>23.479600000000001</v>
      </c>
      <c r="ED20">
        <v>22.332660000000001</v>
      </c>
      <c r="EE20">
        <v>999.9</v>
      </c>
      <c r="EF20">
        <v>0</v>
      </c>
      <c r="EG20">
        <v>0</v>
      </c>
      <c r="EH20">
        <v>10011.01</v>
      </c>
      <c r="EI20">
        <v>0</v>
      </c>
      <c r="EJ20">
        <v>6.7124379999999997</v>
      </c>
      <c r="EK20">
        <v>-4.5081100000000003</v>
      </c>
      <c r="EL20">
        <v>420.9128</v>
      </c>
      <c r="EM20">
        <v>424.99079999999998</v>
      </c>
      <c r="EN20">
        <v>1.1351560000000001</v>
      </c>
      <c r="EO20">
        <v>419.98899999999998</v>
      </c>
      <c r="EP20">
        <v>11.76966</v>
      </c>
      <c r="EQ20">
        <v>1.01678</v>
      </c>
      <c r="ER20">
        <v>0.92734079999999997</v>
      </c>
      <c r="ES20">
        <v>7.1590800000000003</v>
      </c>
      <c r="ET20">
        <v>5.8221679999999996</v>
      </c>
      <c r="EU20">
        <v>899.96280000000002</v>
      </c>
      <c r="EV20">
        <v>0.95599199999999995</v>
      </c>
      <c r="EW20">
        <v>4.4007499999999998E-2</v>
      </c>
      <c r="EX20">
        <v>0</v>
      </c>
      <c r="EY20">
        <v>95.540220000000005</v>
      </c>
      <c r="EZ20">
        <v>4.9995099999999999</v>
      </c>
      <c r="FA20">
        <v>938.47540000000004</v>
      </c>
      <c r="FB20">
        <v>7290.4340000000002</v>
      </c>
      <c r="FC20">
        <v>43.199599999999997</v>
      </c>
      <c r="FD20">
        <v>46</v>
      </c>
      <c r="FE20">
        <v>45.424599999999998</v>
      </c>
      <c r="FF20">
        <v>45.125</v>
      </c>
      <c r="FG20">
        <v>45</v>
      </c>
      <c r="FH20">
        <v>855.57799999999997</v>
      </c>
      <c r="FI20">
        <v>39.387999999999998</v>
      </c>
      <c r="FJ20">
        <v>0</v>
      </c>
      <c r="FK20">
        <v>1701805746.3</v>
      </c>
      <c r="FL20">
        <v>0</v>
      </c>
      <c r="FM20">
        <v>95.583584000000002</v>
      </c>
      <c r="FN20">
        <v>3.3076916834237503E-2</v>
      </c>
      <c r="FO20">
        <v>0.86907693423908605</v>
      </c>
      <c r="FP20">
        <v>938.41656</v>
      </c>
      <c r="FQ20">
        <v>15</v>
      </c>
      <c r="FR20">
        <v>1701805404.0999999</v>
      </c>
      <c r="FS20" t="s">
        <v>439</v>
      </c>
      <c r="FT20">
        <v>1701805404.0999999</v>
      </c>
      <c r="FU20">
        <v>1701805397.0999999</v>
      </c>
      <c r="FV20">
        <v>3</v>
      </c>
      <c r="FW20">
        <v>6.9000000000000006E-2</v>
      </c>
      <c r="FX20">
        <v>-4.0000000000000001E-3</v>
      </c>
      <c r="FY20">
        <v>-0.17899999999999999</v>
      </c>
      <c r="FZ20">
        <v>3.2000000000000001E-2</v>
      </c>
      <c r="GA20">
        <v>420</v>
      </c>
      <c r="GB20">
        <v>12</v>
      </c>
      <c r="GC20">
        <v>0.34</v>
      </c>
      <c r="GD20">
        <v>0.08</v>
      </c>
      <c r="GE20">
        <v>-4.5253455000000002</v>
      </c>
      <c r="GF20">
        <v>0.19874390977443401</v>
      </c>
      <c r="GG20">
        <v>6.0153340595099102E-2</v>
      </c>
      <c r="GH20">
        <v>1</v>
      </c>
      <c r="GI20">
        <v>95.581249999999997</v>
      </c>
      <c r="GJ20">
        <v>-9.1851797116397293E-2</v>
      </c>
      <c r="GK20">
        <v>0.13733438207528301</v>
      </c>
      <c r="GL20">
        <v>1</v>
      </c>
      <c r="GM20">
        <v>1.1548385000000001</v>
      </c>
      <c r="GN20">
        <v>-3.0330676691729602E-2</v>
      </c>
      <c r="GO20">
        <v>2.0538699879739199E-2</v>
      </c>
      <c r="GP20">
        <v>1</v>
      </c>
      <c r="GQ20">
        <v>3</v>
      </c>
      <c r="GR20">
        <v>3</v>
      </c>
      <c r="GS20" t="s">
        <v>440</v>
      </c>
      <c r="GT20">
        <v>3.2494000000000001</v>
      </c>
      <c r="GU20">
        <v>2.8922099999999999</v>
      </c>
      <c r="GV20">
        <v>8.1541600000000006E-2</v>
      </c>
      <c r="GW20">
        <v>8.2069000000000003E-2</v>
      </c>
      <c r="GX20">
        <v>6.0268299999999997E-2</v>
      </c>
      <c r="GY20">
        <v>5.58436E-2</v>
      </c>
      <c r="GZ20">
        <v>30110.9</v>
      </c>
      <c r="HA20">
        <v>23196.400000000001</v>
      </c>
      <c r="HB20">
        <v>30536.9</v>
      </c>
      <c r="HC20">
        <v>23766.1</v>
      </c>
      <c r="HD20">
        <v>37990</v>
      </c>
      <c r="HE20">
        <v>31324.6</v>
      </c>
      <c r="HF20">
        <v>43191.1</v>
      </c>
      <c r="HG20">
        <v>35874.800000000003</v>
      </c>
      <c r="HH20">
        <v>2.3303699999999998</v>
      </c>
      <c r="HI20">
        <v>2.1621000000000001</v>
      </c>
      <c r="HJ20">
        <v>2.48104E-2</v>
      </c>
      <c r="HK20">
        <v>0</v>
      </c>
      <c r="HL20">
        <v>21.916499999999999</v>
      </c>
      <c r="HM20">
        <v>999.9</v>
      </c>
      <c r="HN20">
        <v>45.305999999999997</v>
      </c>
      <c r="HO20">
        <v>30.434000000000001</v>
      </c>
      <c r="HP20">
        <v>25.113800000000001</v>
      </c>
      <c r="HQ20">
        <v>56.508400000000002</v>
      </c>
      <c r="HR20">
        <v>19.531199999999998</v>
      </c>
      <c r="HS20">
        <v>2</v>
      </c>
      <c r="HT20">
        <v>-2.9573200000000001E-2</v>
      </c>
      <c r="HU20">
        <v>2.1086399999999998</v>
      </c>
      <c r="HV20">
        <v>20.358000000000001</v>
      </c>
      <c r="HW20">
        <v>5.2421499999999996</v>
      </c>
      <c r="HX20">
        <v>11.9261</v>
      </c>
      <c r="HY20">
        <v>4.9698000000000002</v>
      </c>
      <c r="HZ20">
        <v>3.29</v>
      </c>
      <c r="IA20">
        <v>9999</v>
      </c>
      <c r="IB20">
        <v>9999</v>
      </c>
      <c r="IC20">
        <v>999.9</v>
      </c>
      <c r="ID20">
        <v>9999</v>
      </c>
      <c r="IE20">
        <v>4.9717200000000004</v>
      </c>
      <c r="IF20">
        <v>1.87378</v>
      </c>
      <c r="IG20">
        <v>1.8804799999999999</v>
      </c>
      <c r="IH20">
        <v>1.8767499999999999</v>
      </c>
      <c r="II20">
        <v>1.87625</v>
      </c>
      <c r="IJ20">
        <v>1.8762099999999999</v>
      </c>
      <c r="IK20">
        <v>1.87531</v>
      </c>
      <c r="IL20">
        <v>1.87561</v>
      </c>
      <c r="IM20">
        <v>0</v>
      </c>
      <c r="IN20">
        <v>0</v>
      </c>
      <c r="IO20">
        <v>0</v>
      </c>
      <c r="IP20">
        <v>0</v>
      </c>
      <c r="IQ20" t="s">
        <v>441</v>
      </c>
      <c r="IR20" t="s">
        <v>442</v>
      </c>
      <c r="IS20" t="s">
        <v>443</v>
      </c>
      <c r="IT20" t="s">
        <v>443</v>
      </c>
      <c r="IU20" t="s">
        <v>443</v>
      </c>
      <c r="IV20" t="s">
        <v>443</v>
      </c>
      <c r="IW20">
        <v>0</v>
      </c>
      <c r="IX20">
        <v>100</v>
      </c>
      <c r="IY20">
        <v>100</v>
      </c>
      <c r="IZ20">
        <v>-0.18099999999999999</v>
      </c>
      <c r="JA20">
        <v>4.4999999999999998E-2</v>
      </c>
      <c r="JB20">
        <v>-0.52238427419285505</v>
      </c>
      <c r="JC20">
        <v>1.2895252552789099E-3</v>
      </c>
      <c r="JD20">
        <v>-1.3413235761916901E-6</v>
      </c>
      <c r="JE20">
        <v>5.15758973323309E-10</v>
      </c>
      <c r="JF20">
        <v>-3.7475713665190799E-2</v>
      </c>
      <c r="JG20">
        <v>6.5251638908432196E-4</v>
      </c>
      <c r="JH20">
        <v>5.4169000468764204E-4</v>
      </c>
      <c r="JI20">
        <v>-7.2718995916457801E-6</v>
      </c>
      <c r="JJ20">
        <v>20</v>
      </c>
      <c r="JK20">
        <v>2004</v>
      </c>
      <c r="JL20">
        <v>0</v>
      </c>
      <c r="JM20">
        <v>19</v>
      </c>
      <c r="JN20">
        <v>5.7</v>
      </c>
      <c r="JO20">
        <v>5.8</v>
      </c>
      <c r="JP20">
        <v>1.3732899999999999</v>
      </c>
      <c r="JQ20">
        <v>2.5390600000000001</v>
      </c>
      <c r="JR20">
        <v>2.2436500000000001</v>
      </c>
      <c r="JS20">
        <v>2.8527800000000001</v>
      </c>
      <c r="JT20">
        <v>2.49756</v>
      </c>
      <c r="JU20">
        <v>2.36938</v>
      </c>
      <c r="JV20">
        <v>36.8842</v>
      </c>
      <c r="JW20">
        <v>14.8062</v>
      </c>
      <c r="JX20">
        <v>18</v>
      </c>
      <c r="JY20">
        <v>658.39800000000002</v>
      </c>
      <c r="JZ20">
        <v>622.40800000000002</v>
      </c>
      <c r="KA20">
        <v>20.0002</v>
      </c>
      <c r="KB20">
        <v>26.792999999999999</v>
      </c>
      <c r="KC20">
        <v>30</v>
      </c>
      <c r="KD20">
        <v>26.991599999999998</v>
      </c>
      <c r="KE20">
        <v>26.970300000000002</v>
      </c>
      <c r="KF20">
        <v>27.5289</v>
      </c>
      <c r="KG20">
        <v>44.613900000000001</v>
      </c>
      <c r="KH20">
        <v>0</v>
      </c>
      <c r="KI20">
        <v>20</v>
      </c>
      <c r="KJ20">
        <v>420</v>
      </c>
      <c r="KK20">
        <v>11.734</v>
      </c>
      <c r="KL20">
        <v>101.36799999999999</v>
      </c>
      <c r="KM20">
        <v>100.49299999999999</v>
      </c>
    </row>
    <row r="21" spans="1:299" x14ac:dyDescent="0.2">
      <c r="A21">
        <v>5</v>
      </c>
      <c r="B21">
        <v>1701805819.0999999</v>
      </c>
      <c r="C21">
        <v>276</v>
      </c>
      <c r="D21" t="s">
        <v>450</v>
      </c>
      <c r="E21" t="s">
        <v>451</v>
      </c>
      <c r="F21">
        <v>4</v>
      </c>
      <c r="H21" t="s">
        <v>436</v>
      </c>
      <c r="K21">
        <v>1701805816.5999999</v>
      </c>
      <c r="L21">
        <f t="shared" si="0"/>
        <v>2.1525916741036944E-3</v>
      </c>
      <c r="M21">
        <f t="shared" si="1"/>
        <v>2.1525916741036943</v>
      </c>
      <c r="N21" s="1">
        <f t="shared" si="2"/>
        <v>5.6308929999062061</v>
      </c>
      <c r="O21">
        <f t="shared" si="3"/>
        <v>416.60975000000002</v>
      </c>
      <c r="P21">
        <f t="shared" si="4"/>
        <v>314.89396026981069</v>
      </c>
      <c r="Q21">
        <f t="shared" si="5"/>
        <v>24.840302865979943</v>
      </c>
      <c r="R21">
        <f t="shared" si="6"/>
        <v>32.864118314791106</v>
      </c>
      <c r="S21">
        <f t="shared" si="7"/>
        <v>0.1024843336758673</v>
      </c>
      <c r="T21">
        <f t="shared" si="8"/>
        <v>3.2230517586083378</v>
      </c>
      <c r="U21">
        <f t="shared" si="9"/>
        <v>0.10070779300086724</v>
      </c>
      <c r="V21">
        <f t="shared" si="10"/>
        <v>6.3099420602076448E-2</v>
      </c>
      <c r="W21">
        <f t="shared" si="11"/>
        <v>82.091410432806541</v>
      </c>
      <c r="X21">
        <f t="shared" si="12"/>
        <v>23.255746159327977</v>
      </c>
      <c r="Y21">
        <f t="shared" si="13"/>
        <v>22.01465</v>
      </c>
      <c r="Z21">
        <f t="shared" si="14"/>
        <v>2.6558785759254628</v>
      </c>
      <c r="AA21">
        <f t="shared" si="15"/>
        <v>35.08423061626695</v>
      </c>
      <c r="AB21">
        <f t="shared" si="16"/>
        <v>1.0089150751191001</v>
      </c>
      <c r="AC21">
        <f t="shared" si="17"/>
        <v>2.8756938869604634</v>
      </c>
      <c r="AD21">
        <f t="shared" si="18"/>
        <v>1.6469635008063628</v>
      </c>
      <c r="AE21">
        <f t="shared" si="19"/>
        <v>-94.92929282797293</v>
      </c>
      <c r="AF21">
        <f t="shared" si="20"/>
        <v>227.71400858042671</v>
      </c>
      <c r="AG21">
        <f t="shared" si="21"/>
        <v>14.596783031787419</v>
      </c>
      <c r="AH21">
        <f t="shared" si="22"/>
        <v>229.47290921704774</v>
      </c>
      <c r="AI21">
        <f t="shared" si="23"/>
        <v>5.8451910279627297</v>
      </c>
      <c r="AJ21">
        <f t="shared" si="24"/>
        <v>2.1642255991061661</v>
      </c>
      <c r="AK21">
        <f t="shared" si="25"/>
        <v>5.6308929999062061</v>
      </c>
      <c r="AL21">
        <v>424.96162612882898</v>
      </c>
      <c r="AM21">
        <v>422.039715151515</v>
      </c>
      <c r="AN21">
        <v>2.0432690411839999E-2</v>
      </c>
      <c r="AO21">
        <v>67.064125807137998</v>
      </c>
      <c r="AP21">
        <f t="shared" si="26"/>
        <v>2.1525916741036943</v>
      </c>
      <c r="AQ21">
        <v>11.720165980791799</v>
      </c>
      <c r="AR21">
        <v>12.7881739393939</v>
      </c>
      <c r="AS21">
        <v>-1.2955589545077101E-3</v>
      </c>
      <c r="AT21">
        <v>78.950188661394407</v>
      </c>
      <c r="AU21">
        <v>0</v>
      </c>
      <c r="AV21">
        <v>0</v>
      </c>
      <c r="AW21">
        <f t="shared" si="27"/>
        <v>1</v>
      </c>
      <c r="AX21">
        <f t="shared" si="28"/>
        <v>0</v>
      </c>
      <c r="AY21">
        <f t="shared" si="29"/>
        <v>42208.659230775302</v>
      </c>
      <c r="AZ21" t="s">
        <v>437</v>
      </c>
      <c r="BA21" t="s">
        <v>437</v>
      </c>
      <c r="BB21">
        <v>0</v>
      </c>
      <c r="BC21">
        <v>0</v>
      </c>
      <c r="BD21" t="e">
        <f t="shared" si="30"/>
        <v>#DIV/0!</v>
      </c>
      <c r="BE21">
        <v>0</v>
      </c>
      <c r="BF21" t="s">
        <v>437</v>
      </c>
      <c r="BG21" t="s">
        <v>437</v>
      </c>
      <c r="BH21">
        <v>0</v>
      </c>
      <c r="BI21">
        <v>0</v>
      </c>
      <c r="BJ21" t="e">
        <f t="shared" si="31"/>
        <v>#DIV/0!</v>
      </c>
      <c r="BK21">
        <v>0.5</v>
      </c>
      <c r="BL21">
        <f t="shared" si="32"/>
        <v>421.18044354031423</v>
      </c>
      <c r="BM21">
        <f t="shared" si="33"/>
        <v>5.6308929999062061</v>
      </c>
      <c r="BN21" t="e">
        <f t="shared" si="34"/>
        <v>#DIV/0!</v>
      </c>
      <c r="BO21">
        <f t="shared" si="35"/>
        <v>1.3369312574379377E-2</v>
      </c>
      <c r="BP21" t="e">
        <f t="shared" si="36"/>
        <v>#DIV/0!</v>
      </c>
      <c r="BQ21" t="e">
        <f t="shared" si="37"/>
        <v>#DIV/0!</v>
      </c>
      <c r="BR21" t="s">
        <v>437</v>
      </c>
      <c r="BS21">
        <v>0</v>
      </c>
      <c r="BT21" t="e">
        <f t="shared" si="38"/>
        <v>#DIV/0!</v>
      </c>
      <c r="BU21" t="e">
        <f t="shared" si="39"/>
        <v>#DIV/0!</v>
      </c>
      <c r="BV21" t="e">
        <f t="shared" si="40"/>
        <v>#DIV/0!</v>
      </c>
      <c r="BW21" t="e">
        <f t="shared" si="41"/>
        <v>#DIV/0!</v>
      </c>
      <c r="BX21" t="e">
        <f t="shared" si="42"/>
        <v>#DIV/0!</v>
      </c>
      <c r="BY21" t="e">
        <f t="shared" si="43"/>
        <v>#DIV/0!</v>
      </c>
      <c r="BZ21" t="e">
        <f t="shared" si="44"/>
        <v>#DIV/0!</v>
      </c>
      <c r="CA21" t="e">
        <f t="shared" si="45"/>
        <v>#DIV/0!</v>
      </c>
      <c r="DJ21" s="1">
        <f t="shared" si="46"/>
        <v>499.99099999999999</v>
      </c>
      <c r="DK21">
        <f t="shared" si="47"/>
        <v>421.18044354031423</v>
      </c>
      <c r="DL21">
        <f t="shared" si="48"/>
        <v>0.84237604984952574</v>
      </c>
      <c r="DM21">
        <f t="shared" si="49"/>
        <v>0.16418577620958485</v>
      </c>
      <c r="DN21">
        <v>3</v>
      </c>
      <c r="DO21">
        <v>0.5</v>
      </c>
      <c r="DP21" t="s">
        <v>438</v>
      </c>
      <c r="DQ21">
        <v>2</v>
      </c>
      <c r="DR21" t="b">
        <v>1</v>
      </c>
      <c r="DS21">
        <v>1701805816.5999999</v>
      </c>
      <c r="DT21">
        <v>416.60975000000002</v>
      </c>
      <c r="DU21">
        <v>419.98325</v>
      </c>
      <c r="DV21">
        <v>12.78975</v>
      </c>
      <c r="DW21">
        <v>11.721450000000001</v>
      </c>
      <c r="DX21">
        <v>416.79075</v>
      </c>
      <c r="DY21">
        <v>12.745975</v>
      </c>
      <c r="DZ21">
        <v>599.98474999999996</v>
      </c>
      <c r="EA21">
        <v>78.784875</v>
      </c>
      <c r="EB21">
        <v>9.9784600000000001E-2</v>
      </c>
      <c r="EC21">
        <v>23.325150000000001</v>
      </c>
      <c r="ED21">
        <v>22.01465</v>
      </c>
      <c r="EE21">
        <v>999.9</v>
      </c>
      <c r="EF21">
        <v>0</v>
      </c>
      <c r="EG21">
        <v>0</v>
      </c>
      <c r="EH21">
        <v>10008.112499999999</v>
      </c>
      <c r="EI21">
        <v>0</v>
      </c>
      <c r="EJ21">
        <v>5.5875750000000002</v>
      </c>
      <c r="EK21">
        <v>-3.3734674999999998</v>
      </c>
      <c r="EL21">
        <v>422.00700000000001</v>
      </c>
      <c r="EM21">
        <v>424.96449999999999</v>
      </c>
      <c r="EN21">
        <v>1.0683024999999999</v>
      </c>
      <c r="EO21">
        <v>419.98325</v>
      </c>
      <c r="EP21">
        <v>11.721450000000001</v>
      </c>
      <c r="EQ21">
        <v>1.0076400000000001</v>
      </c>
      <c r="ER21">
        <v>0.92347325000000002</v>
      </c>
      <c r="ES21">
        <v>7.0273124999999999</v>
      </c>
      <c r="ET21">
        <v>5.7618274999999999</v>
      </c>
      <c r="EU21">
        <v>499.99099999999999</v>
      </c>
      <c r="EV21">
        <v>0.91999399999999998</v>
      </c>
      <c r="EW21">
        <v>8.0005999999999994E-2</v>
      </c>
      <c r="EX21">
        <v>0</v>
      </c>
      <c r="EY21">
        <v>98.644374999999997</v>
      </c>
      <c r="EZ21">
        <v>4.9995099999999999</v>
      </c>
      <c r="FA21">
        <v>545.43299999999999</v>
      </c>
      <c r="FB21">
        <v>3989.4924999999998</v>
      </c>
      <c r="FC21">
        <v>42.686999999999998</v>
      </c>
      <c r="FD21">
        <v>46.061999999999998</v>
      </c>
      <c r="FE21">
        <v>45.25</v>
      </c>
      <c r="FF21">
        <v>45.186999999999998</v>
      </c>
      <c r="FG21">
        <v>44.686999999999998</v>
      </c>
      <c r="FH21">
        <v>455.39</v>
      </c>
      <c r="FI21">
        <v>39.6</v>
      </c>
      <c r="FJ21">
        <v>0</v>
      </c>
      <c r="FK21">
        <v>1701805819.5</v>
      </c>
      <c r="FL21">
        <v>0</v>
      </c>
      <c r="FM21">
        <v>98.705699999999993</v>
      </c>
      <c r="FN21">
        <v>-0.80541537152727005</v>
      </c>
      <c r="FO21">
        <v>-0.20100000770892101</v>
      </c>
      <c r="FP21">
        <v>545.25067999999999</v>
      </c>
      <c r="FQ21">
        <v>15</v>
      </c>
      <c r="FR21">
        <v>1701805404.0999999</v>
      </c>
      <c r="FS21" t="s">
        <v>439</v>
      </c>
      <c r="FT21">
        <v>1701805404.0999999</v>
      </c>
      <c r="FU21">
        <v>1701805397.0999999</v>
      </c>
      <c r="FV21">
        <v>3</v>
      </c>
      <c r="FW21">
        <v>6.9000000000000006E-2</v>
      </c>
      <c r="FX21">
        <v>-4.0000000000000001E-3</v>
      </c>
      <c r="FY21">
        <v>-0.17899999999999999</v>
      </c>
      <c r="FZ21">
        <v>3.2000000000000001E-2</v>
      </c>
      <c r="GA21">
        <v>420</v>
      </c>
      <c r="GB21">
        <v>12</v>
      </c>
      <c r="GC21">
        <v>0.34</v>
      </c>
      <c r="GD21">
        <v>0.08</v>
      </c>
      <c r="GE21">
        <v>-3.3643909999999999</v>
      </c>
      <c r="GF21">
        <v>-0.25645624060150402</v>
      </c>
      <c r="GG21">
        <v>5.2464348075621801E-2</v>
      </c>
      <c r="GH21">
        <v>1</v>
      </c>
      <c r="GI21">
        <v>98.722885294117603</v>
      </c>
      <c r="GJ21">
        <v>-0.13068143073105701</v>
      </c>
      <c r="GK21">
        <v>0.17953958294081099</v>
      </c>
      <c r="GL21">
        <v>1</v>
      </c>
      <c r="GM21">
        <v>1.0748614999999999</v>
      </c>
      <c r="GN21">
        <v>4.4589022556392001E-2</v>
      </c>
      <c r="GO21">
        <v>1.4758693802298399E-2</v>
      </c>
      <c r="GP21">
        <v>1</v>
      </c>
      <c r="GQ21">
        <v>3</v>
      </c>
      <c r="GR21">
        <v>3</v>
      </c>
      <c r="GS21" t="s">
        <v>440</v>
      </c>
      <c r="GT21">
        <v>3.2493500000000002</v>
      </c>
      <c r="GU21">
        <v>2.8921199999999998</v>
      </c>
      <c r="GV21">
        <v>8.1715999999999997E-2</v>
      </c>
      <c r="GW21">
        <v>8.2064499999999999E-2</v>
      </c>
      <c r="GX21">
        <v>5.9883100000000002E-2</v>
      </c>
      <c r="GY21">
        <v>5.5672199999999998E-2</v>
      </c>
      <c r="GZ21">
        <v>30105.8</v>
      </c>
      <c r="HA21">
        <v>23195.9</v>
      </c>
      <c r="HB21">
        <v>30537.5</v>
      </c>
      <c r="HC21">
        <v>23765.5</v>
      </c>
      <c r="HD21">
        <v>38006.300000000003</v>
      </c>
      <c r="HE21">
        <v>31329.8</v>
      </c>
      <c r="HF21">
        <v>43191.7</v>
      </c>
      <c r="HG21">
        <v>35874.300000000003</v>
      </c>
      <c r="HH21">
        <v>2.3302800000000001</v>
      </c>
      <c r="HI21">
        <v>2.1612499999999999</v>
      </c>
      <c r="HJ21">
        <v>7.7113499999999996E-3</v>
      </c>
      <c r="HK21">
        <v>0</v>
      </c>
      <c r="HL21">
        <v>21.8935</v>
      </c>
      <c r="HM21">
        <v>999.9</v>
      </c>
      <c r="HN21">
        <v>45.177999999999997</v>
      </c>
      <c r="HO21">
        <v>30.533999999999999</v>
      </c>
      <c r="HP21">
        <v>25.190899999999999</v>
      </c>
      <c r="HQ21">
        <v>57.458399999999997</v>
      </c>
      <c r="HR21">
        <v>19.5152</v>
      </c>
      <c r="HS21">
        <v>2</v>
      </c>
      <c r="HT21">
        <v>-2.8640800000000001E-2</v>
      </c>
      <c r="HU21">
        <v>2.1121699999999999</v>
      </c>
      <c r="HV21">
        <v>20.362100000000002</v>
      </c>
      <c r="HW21">
        <v>5.2436499999999997</v>
      </c>
      <c r="HX21">
        <v>11.9261</v>
      </c>
      <c r="HY21">
        <v>4.9696999999999996</v>
      </c>
      <c r="HZ21">
        <v>3.29</v>
      </c>
      <c r="IA21">
        <v>9999</v>
      </c>
      <c r="IB21">
        <v>9999</v>
      </c>
      <c r="IC21">
        <v>999.9</v>
      </c>
      <c r="ID21">
        <v>9999</v>
      </c>
      <c r="IE21">
        <v>4.9717599999999997</v>
      </c>
      <c r="IF21">
        <v>1.8736299999999999</v>
      </c>
      <c r="IG21">
        <v>1.8803399999999999</v>
      </c>
      <c r="IH21">
        <v>1.8766799999999999</v>
      </c>
      <c r="II21">
        <v>1.87618</v>
      </c>
      <c r="IJ21">
        <v>1.8760699999999999</v>
      </c>
      <c r="IK21">
        <v>1.8751599999999999</v>
      </c>
      <c r="IL21">
        <v>1.87547</v>
      </c>
      <c r="IM21">
        <v>0</v>
      </c>
      <c r="IN21">
        <v>0</v>
      </c>
      <c r="IO21">
        <v>0</v>
      </c>
      <c r="IP21">
        <v>0</v>
      </c>
      <c r="IQ21" t="s">
        <v>441</v>
      </c>
      <c r="IR21" t="s">
        <v>442</v>
      </c>
      <c r="IS21" t="s">
        <v>443</v>
      </c>
      <c r="IT21" t="s">
        <v>443</v>
      </c>
      <c r="IU21" t="s">
        <v>443</v>
      </c>
      <c r="IV21" t="s">
        <v>443</v>
      </c>
      <c r="IW21">
        <v>0</v>
      </c>
      <c r="IX21">
        <v>100</v>
      </c>
      <c r="IY21">
        <v>100</v>
      </c>
      <c r="IZ21">
        <v>-0.18</v>
      </c>
      <c r="JA21">
        <v>4.3799999999999999E-2</v>
      </c>
      <c r="JB21">
        <v>-0.52238427419285505</v>
      </c>
      <c r="JC21">
        <v>1.2895252552789099E-3</v>
      </c>
      <c r="JD21">
        <v>-1.3413235761916901E-6</v>
      </c>
      <c r="JE21">
        <v>5.15758973323309E-10</v>
      </c>
      <c r="JF21">
        <v>-3.7475713665190799E-2</v>
      </c>
      <c r="JG21">
        <v>6.5251638908432196E-4</v>
      </c>
      <c r="JH21">
        <v>5.4169000468764204E-4</v>
      </c>
      <c r="JI21">
        <v>-7.2718995916457801E-6</v>
      </c>
      <c r="JJ21">
        <v>20</v>
      </c>
      <c r="JK21">
        <v>2004</v>
      </c>
      <c r="JL21">
        <v>0</v>
      </c>
      <c r="JM21">
        <v>19</v>
      </c>
      <c r="JN21">
        <v>6.9</v>
      </c>
      <c r="JO21">
        <v>7</v>
      </c>
      <c r="JP21">
        <v>1.3745099999999999</v>
      </c>
      <c r="JQ21">
        <v>2.5378400000000001</v>
      </c>
      <c r="JR21">
        <v>2.2436500000000001</v>
      </c>
      <c r="JS21">
        <v>2.8527800000000001</v>
      </c>
      <c r="JT21">
        <v>2.49756</v>
      </c>
      <c r="JU21">
        <v>2.3547400000000001</v>
      </c>
      <c r="JV21">
        <v>36.6706</v>
      </c>
      <c r="JW21">
        <v>14.7712</v>
      </c>
      <c r="JX21">
        <v>18</v>
      </c>
      <c r="JY21">
        <v>658.29399999999998</v>
      </c>
      <c r="JZ21">
        <v>621.68200000000002</v>
      </c>
      <c r="KA21">
        <v>20</v>
      </c>
      <c r="KB21">
        <v>26.795300000000001</v>
      </c>
      <c r="KC21">
        <v>30.0002</v>
      </c>
      <c r="KD21">
        <v>26.9893</v>
      </c>
      <c r="KE21">
        <v>26.9681</v>
      </c>
      <c r="KF21">
        <v>27.529199999999999</v>
      </c>
      <c r="KG21">
        <v>44.885599999999997</v>
      </c>
      <c r="KH21">
        <v>0</v>
      </c>
      <c r="KI21">
        <v>20</v>
      </c>
      <c r="KJ21">
        <v>420</v>
      </c>
      <c r="KK21">
        <v>11.710100000000001</v>
      </c>
      <c r="KL21">
        <v>101.37</v>
      </c>
      <c r="KM21">
        <v>100.491</v>
      </c>
    </row>
    <row r="22" spans="1:299" x14ac:dyDescent="0.2">
      <c r="A22">
        <v>6</v>
      </c>
      <c r="B22">
        <v>1701805895.0999999</v>
      </c>
      <c r="C22">
        <v>352</v>
      </c>
      <c r="D22" t="s">
        <v>452</v>
      </c>
      <c r="E22" t="s">
        <v>453</v>
      </c>
      <c r="F22">
        <v>4</v>
      </c>
      <c r="H22" t="s">
        <v>436</v>
      </c>
      <c r="K22">
        <v>1701805892.0999999</v>
      </c>
      <c r="L22">
        <f t="shared" si="0"/>
        <v>2.0187570458527816E-3</v>
      </c>
      <c r="M22">
        <f t="shared" si="1"/>
        <v>2.0187570458527815</v>
      </c>
      <c r="N22" s="1">
        <f t="shared" si="2"/>
        <v>3.2162701323671987</v>
      </c>
      <c r="O22">
        <f t="shared" si="3"/>
        <v>417.93200000000002</v>
      </c>
      <c r="P22">
        <f t="shared" si="4"/>
        <v>351.70760390359089</v>
      </c>
      <c r="Q22">
        <f t="shared" si="5"/>
        <v>27.744600510649104</v>
      </c>
      <c r="R22">
        <f t="shared" si="6"/>
        <v>32.968739520897842</v>
      </c>
      <c r="S22">
        <f t="shared" si="7"/>
        <v>9.7866484114824973E-2</v>
      </c>
      <c r="T22">
        <f t="shared" si="8"/>
        <v>3.2242639156843205</v>
      </c>
      <c r="U22">
        <f t="shared" si="9"/>
        <v>9.6245668434571621E-2</v>
      </c>
      <c r="V22">
        <f t="shared" si="10"/>
        <v>6.0296930652683961E-2</v>
      </c>
      <c r="W22">
        <f t="shared" si="11"/>
        <v>41.317325670737034</v>
      </c>
      <c r="X22">
        <f t="shared" si="12"/>
        <v>22.933562087532358</v>
      </c>
      <c r="Y22">
        <f t="shared" si="13"/>
        <v>21.801100000000002</v>
      </c>
      <c r="Z22">
        <f t="shared" si="14"/>
        <v>2.6214892663184131</v>
      </c>
      <c r="AA22">
        <f t="shared" si="15"/>
        <v>35.227908580589336</v>
      </c>
      <c r="AB22">
        <f t="shared" si="16"/>
        <v>1.0048960662501816</v>
      </c>
      <c r="AC22">
        <f t="shared" si="17"/>
        <v>2.8525566993320797</v>
      </c>
      <c r="AD22">
        <f t="shared" si="18"/>
        <v>1.6165932000682315</v>
      </c>
      <c r="AE22">
        <f t="shared" si="19"/>
        <v>-89.027185722107674</v>
      </c>
      <c r="AF22">
        <f t="shared" si="20"/>
        <v>241.67448203428961</v>
      </c>
      <c r="AG22">
        <f t="shared" si="21"/>
        <v>15.458586857810138</v>
      </c>
      <c r="AH22">
        <f t="shared" si="22"/>
        <v>209.4232088407291</v>
      </c>
      <c r="AI22">
        <f t="shared" si="23"/>
        <v>3.257708991741874</v>
      </c>
      <c r="AJ22">
        <f t="shared" si="24"/>
        <v>2.0214086150969632</v>
      </c>
      <c r="AK22">
        <f t="shared" si="25"/>
        <v>3.2162701323671987</v>
      </c>
      <c r="AL22">
        <v>424.97456803233001</v>
      </c>
      <c r="AM22">
        <v>423.342418181818</v>
      </c>
      <c r="AN22">
        <v>1.3869896746743901E-3</v>
      </c>
      <c r="AO22">
        <v>67.064125807137998</v>
      </c>
      <c r="AP22">
        <f t="shared" si="26"/>
        <v>2.0187570458527815</v>
      </c>
      <c r="AQ22">
        <v>11.740924687129199</v>
      </c>
      <c r="AR22">
        <v>12.7375242424242</v>
      </c>
      <c r="AS22">
        <v>-2.5488756814574701E-5</v>
      </c>
      <c r="AT22">
        <v>78.950188661394407</v>
      </c>
      <c r="AU22">
        <v>0</v>
      </c>
      <c r="AV22">
        <v>0</v>
      </c>
      <c r="AW22">
        <f t="shared" si="27"/>
        <v>1</v>
      </c>
      <c r="AX22">
        <f t="shared" si="28"/>
        <v>0</v>
      </c>
      <c r="AY22">
        <f t="shared" si="29"/>
        <v>42249.319292108492</v>
      </c>
      <c r="AZ22" t="s">
        <v>437</v>
      </c>
      <c r="BA22" t="s">
        <v>437</v>
      </c>
      <c r="BB22">
        <v>0</v>
      </c>
      <c r="BC22">
        <v>0</v>
      </c>
      <c r="BD22" t="e">
        <f t="shared" si="30"/>
        <v>#DIV/0!</v>
      </c>
      <c r="BE22">
        <v>0</v>
      </c>
      <c r="BF22" t="s">
        <v>437</v>
      </c>
      <c r="BG22" t="s">
        <v>437</v>
      </c>
      <c r="BH22">
        <v>0</v>
      </c>
      <c r="BI22">
        <v>0</v>
      </c>
      <c r="BJ22" t="e">
        <f t="shared" si="31"/>
        <v>#DIV/0!</v>
      </c>
      <c r="BK22">
        <v>0.5</v>
      </c>
      <c r="BL22">
        <f t="shared" si="32"/>
        <v>210.72800426463058</v>
      </c>
      <c r="BM22">
        <f t="shared" si="33"/>
        <v>3.2162701323671987</v>
      </c>
      <c r="BN22" t="e">
        <f t="shared" si="34"/>
        <v>#DIV/0!</v>
      </c>
      <c r="BO22">
        <f t="shared" si="35"/>
        <v>1.5262661190148376E-2</v>
      </c>
      <c r="BP22" t="e">
        <f t="shared" si="36"/>
        <v>#DIV/0!</v>
      </c>
      <c r="BQ22" t="e">
        <f t="shared" si="37"/>
        <v>#DIV/0!</v>
      </c>
      <c r="BR22" t="s">
        <v>437</v>
      </c>
      <c r="BS22">
        <v>0</v>
      </c>
      <c r="BT22" t="e">
        <f t="shared" si="38"/>
        <v>#DIV/0!</v>
      </c>
      <c r="BU22" t="e">
        <f t="shared" si="39"/>
        <v>#DIV/0!</v>
      </c>
      <c r="BV22" t="e">
        <f t="shared" si="40"/>
        <v>#DIV/0!</v>
      </c>
      <c r="BW22" t="e">
        <f t="shared" si="41"/>
        <v>#DIV/0!</v>
      </c>
      <c r="BX22" t="e">
        <f t="shared" si="42"/>
        <v>#DIV/0!</v>
      </c>
      <c r="BY22" t="e">
        <f t="shared" si="43"/>
        <v>#DIV/0!</v>
      </c>
      <c r="BZ22" t="e">
        <f t="shared" si="44"/>
        <v>#DIV/0!</v>
      </c>
      <c r="CA22" t="e">
        <f t="shared" si="45"/>
        <v>#DIV/0!</v>
      </c>
      <c r="DJ22" s="1">
        <f t="shared" si="46"/>
        <v>249.99160000000001</v>
      </c>
      <c r="DK22">
        <f t="shared" si="47"/>
        <v>210.72800426463058</v>
      </c>
      <c r="DL22">
        <f t="shared" si="48"/>
        <v>0.84294033985394146</v>
      </c>
      <c r="DM22">
        <f t="shared" si="49"/>
        <v>0.16527485591810698</v>
      </c>
      <c r="DN22">
        <v>3</v>
      </c>
      <c r="DO22">
        <v>0.5</v>
      </c>
      <c r="DP22" t="s">
        <v>438</v>
      </c>
      <c r="DQ22">
        <v>2</v>
      </c>
      <c r="DR22" t="b">
        <v>1</v>
      </c>
      <c r="DS22">
        <v>1701805892.0999999</v>
      </c>
      <c r="DT22">
        <v>417.93200000000002</v>
      </c>
      <c r="DU22">
        <v>419.98320000000001</v>
      </c>
      <c r="DV22">
        <v>12.73868</v>
      </c>
      <c r="DW22">
        <v>11.740880000000001</v>
      </c>
      <c r="DX22">
        <v>418.11200000000002</v>
      </c>
      <c r="DY22">
        <v>12.69548</v>
      </c>
      <c r="DZ22">
        <v>600.01760000000002</v>
      </c>
      <c r="EA22">
        <v>78.785539999999997</v>
      </c>
      <c r="EB22">
        <v>9.9875619999999998E-2</v>
      </c>
      <c r="EC22">
        <v>23.191420000000001</v>
      </c>
      <c r="ED22">
        <v>21.801100000000002</v>
      </c>
      <c r="EE22">
        <v>999.9</v>
      </c>
      <c r="EF22">
        <v>0</v>
      </c>
      <c r="EG22">
        <v>0</v>
      </c>
      <c r="EH22">
        <v>10013.364</v>
      </c>
      <c r="EI22">
        <v>0</v>
      </c>
      <c r="EJ22">
        <v>6.2459800000000003</v>
      </c>
      <c r="EK22">
        <v>-2.05091</v>
      </c>
      <c r="EL22">
        <v>423.32440000000003</v>
      </c>
      <c r="EM22">
        <v>424.97239999999999</v>
      </c>
      <c r="EN22">
        <v>0.9978264</v>
      </c>
      <c r="EO22">
        <v>419.98320000000001</v>
      </c>
      <c r="EP22">
        <v>11.740880000000001</v>
      </c>
      <c r="EQ22">
        <v>1.0036259999999999</v>
      </c>
      <c r="ER22">
        <v>0.92501100000000003</v>
      </c>
      <c r="ES22">
        <v>6.969112</v>
      </c>
      <c r="ET22">
        <v>5.785844</v>
      </c>
      <c r="EU22">
        <v>249.99160000000001</v>
      </c>
      <c r="EV22">
        <v>0.89999379999999995</v>
      </c>
      <c r="EW22">
        <v>0.10000622000000001</v>
      </c>
      <c r="EX22">
        <v>0</v>
      </c>
      <c r="EY22">
        <v>97.670900000000003</v>
      </c>
      <c r="EZ22">
        <v>4.9995099999999999</v>
      </c>
      <c r="FA22">
        <v>283.5462</v>
      </c>
      <c r="FB22">
        <v>1962.81</v>
      </c>
      <c r="FC22">
        <v>42.074599999999997</v>
      </c>
      <c r="FD22">
        <v>46</v>
      </c>
      <c r="FE22">
        <v>44.936999999999998</v>
      </c>
      <c r="FF22">
        <v>45.125</v>
      </c>
      <c r="FG22">
        <v>44.25</v>
      </c>
      <c r="FH22">
        <v>220.49</v>
      </c>
      <c r="FI22">
        <v>24.501999999999999</v>
      </c>
      <c r="FJ22">
        <v>0</v>
      </c>
      <c r="FK22">
        <v>1701805895.0999999</v>
      </c>
      <c r="FL22">
        <v>0</v>
      </c>
      <c r="FM22">
        <v>97.765364000000005</v>
      </c>
      <c r="FN22">
        <v>-1.1752769274739101</v>
      </c>
      <c r="FO22">
        <v>-4.7403846124584499</v>
      </c>
      <c r="FP22">
        <v>283.95427999999998</v>
      </c>
      <c r="FQ22">
        <v>15</v>
      </c>
      <c r="FR22">
        <v>1701805404.0999999</v>
      </c>
      <c r="FS22" t="s">
        <v>439</v>
      </c>
      <c r="FT22">
        <v>1701805404.0999999</v>
      </c>
      <c r="FU22">
        <v>1701805397.0999999</v>
      </c>
      <c r="FV22">
        <v>3</v>
      </c>
      <c r="FW22">
        <v>6.9000000000000006E-2</v>
      </c>
      <c r="FX22">
        <v>-4.0000000000000001E-3</v>
      </c>
      <c r="FY22">
        <v>-0.17899999999999999</v>
      </c>
      <c r="FZ22">
        <v>3.2000000000000001E-2</v>
      </c>
      <c r="GA22">
        <v>420</v>
      </c>
      <c r="GB22">
        <v>12</v>
      </c>
      <c r="GC22">
        <v>0.34</v>
      </c>
      <c r="GD22">
        <v>0.08</v>
      </c>
      <c r="GE22">
        <v>-2.03702761904762</v>
      </c>
      <c r="GF22">
        <v>0.117286753246754</v>
      </c>
      <c r="GG22">
        <v>4.0641930482922299E-2</v>
      </c>
      <c r="GH22">
        <v>1</v>
      </c>
      <c r="GI22">
        <v>97.754926470588202</v>
      </c>
      <c r="GJ22">
        <v>0.65445225520703998</v>
      </c>
      <c r="GK22">
        <v>0.192333548064483</v>
      </c>
      <c r="GL22">
        <v>1</v>
      </c>
      <c r="GM22">
        <v>1.0029344285714299</v>
      </c>
      <c r="GN22">
        <v>-2.8706649350648199E-2</v>
      </c>
      <c r="GO22">
        <v>3.4502050259496799E-3</v>
      </c>
      <c r="GP22">
        <v>1</v>
      </c>
      <c r="GQ22">
        <v>3</v>
      </c>
      <c r="GR22">
        <v>3</v>
      </c>
      <c r="GS22" t="s">
        <v>440</v>
      </c>
      <c r="GT22">
        <v>3.2494100000000001</v>
      </c>
      <c r="GU22">
        <v>2.8921999999999999</v>
      </c>
      <c r="GV22">
        <v>8.1912899999999997E-2</v>
      </c>
      <c r="GW22">
        <v>8.2069199999999995E-2</v>
      </c>
      <c r="GX22">
        <v>5.9712300000000003E-2</v>
      </c>
      <c r="GY22">
        <v>5.5742199999999999E-2</v>
      </c>
      <c r="GZ22">
        <v>30098.7</v>
      </c>
      <c r="HA22">
        <v>23196.7</v>
      </c>
      <c r="HB22">
        <v>30536.9</v>
      </c>
      <c r="HC22">
        <v>23766.5</v>
      </c>
      <c r="HD22">
        <v>38012.699999999997</v>
      </c>
      <c r="HE22">
        <v>31329</v>
      </c>
      <c r="HF22">
        <v>43191.1</v>
      </c>
      <c r="HG22">
        <v>35876</v>
      </c>
      <c r="HH22">
        <v>2.3303199999999999</v>
      </c>
      <c r="HI22">
        <v>2.1605500000000002</v>
      </c>
      <c r="HJ22">
        <v>-4.3958399999999998E-3</v>
      </c>
      <c r="HK22">
        <v>0</v>
      </c>
      <c r="HL22">
        <v>21.872199999999999</v>
      </c>
      <c r="HM22">
        <v>999.9</v>
      </c>
      <c r="HN22">
        <v>45.024999999999999</v>
      </c>
      <c r="HO22">
        <v>30.614999999999998</v>
      </c>
      <c r="HP22">
        <v>25.218499999999999</v>
      </c>
      <c r="HQ22">
        <v>57.178400000000003</v>
      </c>
      <c r="HR22">
        <v>19.527200000000001</v>
      </c>
      <c r="HS22">
        <v>2</v>
      </c>
      <c r="HT22">
        <v>-2.8346E-2</v>
      </c>
      <c r="HU22">
        <v>2.1463700000000001</v>
      </c>
      <c r="HV22">
        <v>20.364100000000001</v>
      </c>
      <c r="HW22">
        <v>5.2416999999999998</v>
      </c>
      <c r="HX22">
        <v>11.9261</v>
      </c>
      <c r="HY22">
        <v>4.9692499999999997</v>
      </c>
      <c r="HZ22">
        <v>3.2894800000000002</v>
      </c>
      <c r="IA22">
        <v>9999</v>
      </c>
      <c r="IB22">
        <v>9999</v>
      </c>
      <c r="IC22">
        <v>999.9</v>
      </c>
      <c r="ID22">
        <v>9999</v>
      </c>
      <c r="IE22">
        <v>4.9717900000000004</v>
      </c>
      <c r="IF22">
        <v>1.8735299999999999</v>
      </c>
      <c r="IG22">
        <v>1.8803099999999999</v>
      </c>
      <c r="IH22">
        <v>1.87653</v>
      </c>
      <c r="II22">
        <v>1.8760699999999999</v>
      </c>
      <c r="IJ22">
        <v>1.87605</v>
      </c>
      <c r="IK22">
        <v>1.8751500000000001</v>
      </c>
      <c r="IL22">
        <v>1.8754599999999999</v>
      </c>
      <c r="IM22">
        <v>0</v>
      </c>
      <c r="IN22">
        <v>0</v>
      </c>
      <c r="IO22">
        <v>0</v>
      </c>
      <c r="IP22">
        <v>0</v>
      </c>
      <c r="IQ22" t="s">
        <v>441</v>
      </c>
      <c r="IR22" t="s">
        <v>442</v>
      </c>
      <c r="IS22" t="s">
        <v>443</v>
      </c>
      <c r="IT22" t="s">
        <v>443</v>
      </c>
      <c r="IU22" t="s">
        <v>443</v>
      </c>
      <c r="IV22" t="s">
        <v>443</v>
      </c>
      <c r="IW22">
        <v>0</v>
      </c>
      <c r="IX22">
        <v>100</v>
      </c>
      <c r="IY22">
        <v>100</v>
      </c>
      <c r="IZ22">
        <v>-0.18</v>
      </c>
      <c r="JA22">
        <v>4.3200000000000002E-2</v>
      </c>
      <c r="JB22">
        <v>-0.52238427419285505</v>
      </c>
      <c r="JC22">
        <v>1.2895252552789099E-3</v>
      </c>
      <c r="JD22">
        <v>-1.3413235761916901E-6</v>
      </c>
      <c r="JE22">
        <v>5.15758973323309E-10</v>
      </c>
      <c r="JF22">
        <v>-3.7475713665190799E-2</v>
      </c>
      <c r="JG22">
        <v>6.5251638908432196E-4</v>
      </c>
      <c r="JH22">
        <v>5.4169000468764204E-4</v>
      </c>
      <c r="JI22">
        <v>-7.2718995916457801E-6</v>
      </c>
      <c r="JJ22">
        <v>20</v>
      </c>
      <c r="JK22">
        <v>2004</v>
      </c>
      <c r="JL22">
        <v>0</v>
      </c>
      <c r="JM22">
        <v>19</v>
      </c>
      <c r="JN22">
        <v>8.1999999999999993</v>
      </c>
      <c r="JO22">
        <v>8.3000000000000007</v>
      </c>
      <c r="JP22">
        <v>1.3732899999999999</v>
      </c>
      <c r="JQ22">
        <v>2.5366200000000001</v>
      </c>
      <c r="JR22">
        <v>2.2436500000000001</v>
      </c>
      <c r="JS22">
        <v>2.8527800000000001</v>
      </c>
      <c r="JT22">
        <v>2.49756</v>
      </c>
      <c r="JU22">
        <v>2.36816</v>
      </c>
      <c r="JV22">
        <v>36.457799999999999</v>
      </c>
      <c r="JW22">
        <v>14.7012</v>
      </c>
      <c r="JX22">
        <v>18</v>
      </c>
      <c r="JY22">
        <v>658.33299999999997</v>
      </c>
      <c r="JZ22">
        <v>621.10199999999998</v>
      </c>
      <c r="KA22">
        <v>20.000800000000002</v>
      </c>
      <c r="KB22">
        <v>26.8032</v>
      </c>
      <c r="KC22">
        <v>30.0002</v>
      </c>
      <c r="KD22">
        <v>26.9893</v>
      </c>
      <c r="KE22">
        <v>26.9678</v>
      </c>
      <c r="KF22">
        <v>27.536799999999999</v>
      </c>
      <c r="KG22">
        <v>44.885599999999997</v>
      </c>
      <c r="KH22">
        <v>0</v>
      </c>
      <c r="KI22">
        <v>20</v>
      </c>
      <c r="KJ22">
        <v>420</v>
      </c>
      <c r="KK22">
        <v>11.6569</v>
      </c>
      <c r="KL22">
        <v>101.36799999999999</v>
      </c>
      <c r="KM22">
        <v>100.496</v>
      </c>
    </row>
    <row r="23" spans="1:299" x14ac:dyDescent="0.2">
      <c r="A23">
        <v>7</v>
      </c>
      <c r="B23">
        <v>1701805982.0999999</v>
      </c>
      <c r="C23">
        <v>439</v>
      </c>
      <c r="D23" t="s">
        <v>454</v>
      </c>
      <c r="E23" t="s">
        <v>455</v>
      </c>
      <c r="F23">
        <v>4</v>
      </c>
      <c r="H23" t="s">
        <v>436</v>
      </c>
      <c r="K23">
        <v>1701805979.5999999</v>
      </c>
      <c r="L23">
        <f t="shared" si="0"/>
        <v>1.8866568387877888E-3</v>
      </c>
      <c r="M23">
        <f t="shared" si="1"/>
        <v>1.8866568387877889</v>
      </c>
      <c r="N23" s="1">
        <f t="shared" si="2"/>
        <v>1.197479785987742</v>
      </c>
      <c r="O23">
        <f t="shared" si="3"/>
        <v>419.04975000000002</v>
      </c>
      <c r="P23">
        <f t="shared" si="4"/>
        <v>384.45951915671759</v>
      </c>
      <c r="Q23">
        <f t="shared" si="5"/>
        <v>30.328526712444933</v>
      </c>
      <c r="R23">
        <f t="shared" si="6"/>
        <v>33.057216438794235</v>
      </c>
      <c r="S23">
        <f t="shared" si="7"/>
        <v>9.1672132320633828E-2</v>
      </c>
      <c r="T23">
        <f t="shared" si="8"/>
        <v>3.2269319656565671</v>
      </c>
      <c r="U23">
        <f t="shared" si="9"/>
        <v>9.0249547365614122E-2</v>
      </c>
      <c r="V23">
        <f t="shared" si="10"/>
        <v>5.6531941740696673E-2</v>
      </c>
      <c r="W23">
        <f t="shared" si="11"/>
        <v>16.506476834513936</v>
      </c>
      <c r="X23">
        <f t="shared" si="12"/>
        <v>22.718862682327753</v>
      </c>
      <c r="Y23">
        <f t="shared" si="13"/>
        <v>21.700299999999999</v>
      </c>
      <c r="Z23">
        <f t="shared" si="14"/>
        <v>2.6053926740905191</v>
      </c>
      <c r="AA23">
        <f t="shared" si="15"/>
        <v>35.080199225404627</v>
      </c>
      <c r="AB23">
        <f t="shared" si="16"/>
        <v>0.99390814729489574</v>
      </c>
      <c r="AC23">
        <f t="shared" si="17"/>
        <v>2.8332454468363459</v>
      </c>
      <c r="AD23">
        <f t="shared" si="18"/>
        <v>1.6114845267956235</v>
      </c>
      <c r="AE23">
        <f t="shared" si="19"/>
        <v>-83.201566590541489</v>
      </c>
      <c r="AF23">
        <f t="shared" si="20"/>
        <v>239.86597777655595</v>
      </c>
      <c r="AG23">
        <f t="shared" si="21"/>
        <v>15.313638999452666</v>
      </c>
      <c r="AH23">
        <f t="shared" si="22"/>
        <v>188.48452701998107</v>
      </c>
      <c r="AI23">
        <f t="shared" si="23"/>
        <v>1.1233143928574036</v>
      </c>
      <c r="AJ23">
        <f t="shared" si="24"/>
        <v>1.9179415005240157</v>
      </c>
      <c r="AK23">
        <f t="shared" si="25"/>
        <v>1.197479785987742</v>
      </c>
      <c r="AL23">
        <v>424.98070396611303</v>
      </c>
      <c r="AM23">
        <v>424.37752727272698</v>
      </c>
      <c r="AN23">
        <v>-7.30968127660412E-4</v>
      </c>
      <c r="AO23">
        <v>67.064125807137998</v>
      </c>
      <c r="AP23">
        <f t="shared" si="26"/>
        <v>1.8866568387877889</v>
      </c>
      <c r="AQ23">
        <v>11.6516579242986</v>
      </c>
      <c r="AR23">
        <v>12.595009696969701</v>
      </c>
      <c r="AS23">
        <v>-2.8313070847611199E-3</v>
      </c>
      <c r="AT23">
        <v>78.950188661394407</v>
      </c>
      <c r="AU23">
        <v>0</v>
      </c>
      <c r="AV23">
        <v>0</v>
      </c>
      <c r="AW23">
        <f t="shared" si="27"/>
        <v>1</v>
      </c>
      <c r="AX23">
        <f t="shared" si="28"/>
        <v>0</v>
      </c>
      <c r="AY23">
        <f t="shared" si="29"/>
        <v>42312.902612227241</v>
      </c>
      <c r="AZ23" t="s">
        <v>437</v>
      </c>
      <c r="BA23" t="s">
        <v>437</v>
      </c>
      <c r="BB23">
        <v>0</v>
      </c>
      <c r="BC23">
        <v>0</v>
      </c>
      <c r="BD23" t="e">
        <f t="shared" si="30"/>
        <v>#DIV/0!</v>
      </c>
      <c r="BE23">
        <v>0</v>
      </c>
      <c r="BF23" t="s">
        <v>437</v>
      </c>
      <c r="BG23" t="s">
        <v>437</v>
      </c>
      <c r="BH23">
        <v>0</v>
      </c>
      <c r="BI23">
        <v>0</v>
      </c>
      <c r="BJ23" t="e">
        <f t="shared" si="31"/>
        <v>#DIV/0!</v>
      </c>
      <c r="BK23">
        <v>0.5</v>
      </c>
      <c r="BL23">
        <f t="shared" si="32"/>
        <v>84.266241769178208</v>
      </c>
      <c r="BM23">
        <f t="shared" si="33"/>
        <v>1.197479785987742</v>
      </c>
      <c r="BN23" t="e">
        <f t="shared" si="34"/>
        <v>#DIV/0!</v>
      </c>
      <c r="BO23">
        <f t="shared" si="35"/>
        <v>1.4210670380528829E-2</v>
      </c>
      <c r="BP23" t="e">
        <f t="shared" si="36"/>
        <v>#DIV/0!</v>
      </c>
      <c r="BQ23" t="e">
        <f t="shared" si="37"/>
        <v>#DIV/0!</v>
      </c>
      <c r="BR23" t="s">
        <v>437</v>
      </c>
      <c r="BS23">
        <v>0</v>
      </c>
      <c r="BT23" t="e">
        <f t="shared" si="38"/>
        <v>#DIV/0!</v>
      </c>
      <c r="BU23" t="e">
        <f t="shared" si="39"/>
        <v>#DIV/0!</v>
      </c>
      <c r="BV23" t="e">
        <f t="shared" si="40"/>
        <v>#DIV/0!</v>
      </c>
      <c r="BW23" t="e">
        <f t="shared" si="41"/>
        <v>#DIV/0!</v>
      </c>
      <c r="BX23" t="e">
        <f t="shared" si="42"/>
        <v>#DIV/0!</v>
      </c>
      <c r="BY23" t="e">
        <f t="shared" si="43"/>
        <v>#DIV/0!</v>
      </c>
      <c r="BZ23" t="e">
        <f t="shared" si="44"/>
        <v>#DIV/0!</v>
      </c>
      <c r="CA23" t="e">
        <f t="shared" si="45"/>
        <v>#DIV/0!</v>
      </c>
      <c r="DJ23" s="1">
        <f t="shared" si="46"/>
        <v>99.977675000000005</v>
      </c>
      <c r="DK23">
        <f t="shared" si="47"/>
        <v>84.266241769178208</v>
      </c>
      <c r="DL23">
        <f t="shared" si="48"/>
        <v>0.84285058408467894</v>
      </c>
      <c r="DM23">
        <f t="shared" si="49"/>
        <v>0.16510162728343036</v>
      </c>
      <c r="DN23">
        <v>3</v>
      </c>
      <c r="DO23">
        <v>0.5</v>
      </c>
      <c r="DP23" t="s">
        <v>438</v>
      </c>
      <c r="DQ23">
        <v>2</v>
      </c>
      <c r="DR23" t="b">
        <v>1</v>
      </c>
      <c r="DS23">
        <v>1701805979.5999999</v>
      </c>
      <c r="DT23">
        <v>419.04975000000002</v>
      </c>
      <c r="DU23">
        <v>420.01325000000003</v>
      </c>
      <c r="DV23">
        <v>12.599275</v>
      </c>
      <c r="DW23">
        <v>11.6524</v>
      </c>
      <c r="DX23">
        <v>419.22924999999998</v>
      </c>
      <c r="DY23">
        <v>12.557525</v>
      </c>
      <c r="DZ23">
        <v>600.00850000000003</v>
      </c>
      <c r="EA23">
        <v>78.786225000000002</v>
      </c>
      <c r="EB23">
        <v>9.9913075000000004E-2</v>
      </c>
      <c r="EC23">
        <v>23.079075</v>
      </c>
      <c r="ED23">
        <v>21.700299999999999</v>
      </c>
      <c r="EE23">
        <v>999.9</v>
      </c>
      <c r="EF23">
        <v>0</v>
      </c>
      <c r="EG23">
        <v>0</v>
      </c>
      <c r="EH23">
        <v>10025.025</v>
      </c>
      <c r="EI23">
        <v>0</v>
      </c>
      <c r="EJ23">
        <v>4.4991750000000001</v>
      </c>
      <c r="EK23">
        <v>-0.96366925000000003</v>
      </c>
      <c r="EL23">
        <v>424.39699999999999</v>
      </c>
      <c r="EM23">
        <v>424.96525000000003</v>
      </c>
      <c r="EN23">
        <v>0.94682524999999995</v>
      </c>
      <c r="EO23">
        <v>420.01325000000003</v>
      </c>
      <c r="EP23">
        <v>11.6524</v>
      </c>
      <c r="EQ23">
        <v>0.99264624999999995</v>
      </c>
      <c r="ER23">
        <v>0.91804975</v>
      </c>
      <c r="ES23">
        <v>6.8088899999999999</v>
      </c>
      <c r="ET23">
        <v>5.6768299999999998</v>
      </c>
      <c r="EU23">
        <v>99.977675000000005</v>
      </c>
      <c r="EV23">
        <v>0.89998400000000001</v>
      </c>
      <c r="EW23">
        <v>0.10001599999999999</v>
      </c>
      <c r="EX23">
        <v>0</v>
      </c>
      <c r="EY23">
        <v>93.517600000000002</v>
      </c>
      <c r="EZ23">
        <v>4.9995099999999999</v>
      </c>
      <c r="FA23">
        <v>123.923</v>
      </c>
      <c r="FB23">
        <v>760.93775000000005</v>
      </c>
      <c r="FC23">
        <v>41.436999999999998</v>
      </c>
      <c r="FD23">
        <v>45.811999999999998</v>
      </c>
      <c r="FE23">
        <v>44.5</v>
      </c>
      <c r="FF23">
        <v>45.061999999999998</v>
      </c>
      <c r="FG23">
        <v>43.765500000000003</v>
      </c>
      <c r="FH23">
        <v>85.48</v>
      </c>
      <c r="FI23">
        <v>9.5</v>
      </c>
      <c r="FJ23">
        <v>0</v>
      </c>
      <c r="FK23">
        <v>1701805982.0999999</v>
      </c>
      <c r="FL23">
        <v>0</v>
      </c>
      <c r="FM23">
        <v>93.550192307692299</v>
      </c>
      <c r="FN23">
        <v>-0.12635213849295501</v>
      </c>
      <c r="FO23">
        <v>-4.4293675110172401</v>
      </c>
      <c r="FP23">
        <v>124.49288461538499</v>
      </c>
      <c r="FQ23">
        <v>15</v>
      </c>
      <c r="FR23">
        <v>1701805404.0999999</v>
      </c>
      <c r="FS23" t="s">
        <v>439</v>
      </c>
      <c r="FT23">
        <v>1701805404.0999999</v>
      </c>
      <c r="FU23">
        <v>1701805397.0999999</v>
      </c>
      <c r="FV23">
        <v>3</v>
      </c>
      <c r="FW23">
        <v>6.9000000000000006E-2</v>
      </c>
      <c r="FX23">
        <v>-4.0000000000000001E-3</v>
      </c>
      <c r="FY23">
        <v>-0.17899999999999999</v>
      </c>
      <c r="FZ23">
        <v>3.2000000000000001E-2</v>
      </c>
      <c r="GA23">
        <v>420</v>
      </c>
      <c r="GB23">
        <v>12</v>
      </c>
      <c r="GC23">
        <v>0.34</v>
      </c>
      <c r="GD23">
        <v>0.08</v>
      </c>
      <c r="GE23">
        <v>-0.95975354999999996</v>
      </c>
      <c r="GF23">
        <v>-0.12963676691729301</v>
      </c>
      <c r="GG23">
        <v>3.8796691106942401E-2</v>
      </c>
      <c r="GH23">
        <v>1</v>
      </c>
      <c r="GI23">
        <v>93.489558823529407</v>
      </c>
      <c r="GJ23">
        <v>0.88145148966520903</v>
      </c>
      <c r="GK23">
        <v>0.19037209557886001</v>
      </c>
      <c r="GL23">
        <v>1</v>
      </c>
      <c r="GM23">
        <v>0.94924894999999998</v>
      </c>
      <c r="GN23">
        <v>6.0938661654135702E-2</v>
      </c>
      <c r="GO23">
        <v>1.1673854318411701E-2</v>
      </c>
      <c r="GP23">
        <v>1</v>
      </c>
      <c r="GQ23">
        <v>3</v>
      </c>
      <c r="GR23">
        <v>3</v>
      </c>
      <c r="GS23" t="s">
        <v>440</v>
      </c>
      <c r="GT23">
        <v>3.2492700000000001</v>
      </c>
      <c r="GU23">
        <v>2.8923800000000002</v>
      </c>
      <c r="GV23">
        <v>8.2064300000000007E-2</v>
      </c>
      <c r="GW23">
        <v>8.20578E-2</v>
      </c>
      <c r="GX23">
        <v>5.9204800000000002E-2</v>
      </c>
      <c r="GY23">
        <v>5.5413900000000002E-2</v>
      </c>
      <c r="GZ23">
        <v>30091.8</v>
      </c>
      <c r="HA23">
        <v>23196.400000000001</v>
      </c>
      <c r="HB23">
        <v>30535.1</v>
      </c>
      <c r="HC23">
        <v>23766</v>
      </c>
      <c r="HD23">
        <v>38031.599999999999</v>
      </c>
      <c r="HE23">
        <v>31339.3</v>
      </c>
      <c r="HF23">
        <v>43189</v>
      </c>
      <c r="HG23">
        <v>35875.199999999997</v>
      </c>
      <c r="HH23">
        <v>2.3298700000000001</v>
      </c>
      <c r="HI23">
        <v>2.15978</v>
      </c>
      <c r="HJ23">
        <v>-1.07288E-2</v>
      </c>
      <c r="HK23">
        <v>0</v>
      </c>
      <c r="HL23">
        <v>21.881399999999999</v>
      </c>
      <c r="HM23">
        <v>999.9</v>
      </c>
      <c r="HN23">
        <v>44.908999999999999</v>
      </c>
      <c r="HO23">
        <v>30.716000000000001</v>
      </c>
      <c r="HP23">
        <v>25.302900000000001</v>
      </c>
      <c r="HQ23">
        <v>57.478400000000001</v>
      </c>
      <c r="HR23">
        <v>19.5473</v>
      </c>
      <c r="HS23">
        <v>2</v>
      </c>
      <c r="HT23">
        <v>-2.5632599999999998E-2</v>
      </c>
      <c r="HU23">
        <v>2.2179199999999999</v>
      </c>
      <c r="HV23">
        <v>20.365500000000001</v>
      </c>
      <c r="HW23">
        <v>5.2439499999999999</v>
      </c>
      <c r="HX23">
        <v>11.9261</v>
      </c>
      <c r="HY23">
        <v>4.9697500000000003</v>
      </c>
      <c r="HZ23">
        <v>3.2900299999999998</v>
      </c>
      <c r="IA23">
        <v>9999</v>
      </c>
      <c r="IB23">
        <v>9999</v>
      </c>
      <c r="IC23">
        <v>999.9</v>
      </c>
      <c r="ID23">
        <v>9999</v>
      </c>
      <c r="IE23">
        <v>4.9717900000000004</v>
      </c>
      <c r="IF23">
        <v>1.87347</v>
      </c>
      <c r="IG23">
        <v>1.88025</v>
      </c>
      <c r="IH23">
        <v>1.87653</v>
      </c>
      <c r="II23">
        <v>1.8760699999999999</v>
      </c>
      <c r="IJ23">
        <v>1.8759699999999999</v>
      </c>
      <c r="IK23">
        <v>1.8751</v>
      </c>
      <c r="IL23">
        <v>1.8753899999999999</v>
      </c>
      <c r="IM23">
        <v>0</v>
      </c>
      <c r="IN23">
        <v>0</v>
      </c>
      <c r="IO23">
        <v>0</v>
      </c>
      <c r="IP23">
        <v>0</v>
      </c>
      <c r="IQ23" t="s">
        <v>441</v>
      </c>
      <c r="IR23" t="s">
        <v>442</v>
      </c>
      <c r="IS23" t="s">
        <v>443</v>
      </c>
      <c r="IT23" t="s">
        <v>443</v>
      </c>
      <c r="IU23" t="s">
        <v>443</v>
      </c>
      <c r="IV23" t="s">
        <v>443</v>
      </c>
      <c r="IW23">
        <v>0</v>
      </c>
      <c r="IX23">
        <v>100</v>
      </c>
      <c r="IY23">
        <v>100</v>
      </c>
      <c r="IZ23">
        <v>-0.18</v>
      </c>
      <c r="JA23">
        <v>4.1700000000000001E-2</v>
      </c>
      <c r="JB23">
        <v>-0.52238427419285505</v>
      </c>
      <c r="JC23">
        <v>1.2895252552789099E-3</v>
      </c>
      <c r="JD23">
        <v>-1.3413235761916901E-6</v>
      </c>
      <c r="JE23">
        <v>5.15758973323309E-10</v>
      </c>
      <c r="JF23">
        <v>-3.7475713665190799E-2</v>
      </c>
      <c r="JG23">
        <v>6.5251638908432196E-4</v>
      </c>
      <c r="JH23">
        <v>5.4169000468764204E-4</v>
      </c>
      <c r="JI23">
        <v>-7.2718995916457801E-6</v>
      </c>
      <c r="JJ23">
        <v>20</v>
      </c>
      <c r="JK23">
        <v>2004</v>
      </c>
      <c r="JL23">
        <v>0</v>
      </c>
      <c r="JM23">
        <v>19</v>
      </c>
      <c r="JN23">
        <v>9.6</v>
      </c>
      <c r="JO23">
        <v>9.8000000000000007</v>
      </c>
      <c r="JP23">
        <v>1.3745099999999999</v>
      </c>
      <c r="JQ23">
        <v>2.5366200000000001</v>
      </c>
      <c r="JR23">
        <v>2.2436500000000001</v>
      </c>
      <c r="JS23">
        <v>2.8527800000000001</v>
      </c>
      <c r="JT23">
        <v>2.49756</v>
      </c>
      <c r="JU23">
        <v>2.33521</v>
      </c>
      <c r="JV23">
        <v>36.245899999999999</v>
      </c>
      <c r="JW23">
        <v>14.6661</v>
      </c>
      <c r="JX23">
        <v>18</v>
      </c>
      <c r="JY23">
        <v>658.12</v>
      </c>
      <c r="JZ23">
        <v>620.59799999999996</v>
      </c>
      <c r="KA23">
        <v>20.0001</v>
      </c>
      <c r="KB23">
        <v>26.831</v>
      </c>
      <c r="KC23">
        <v>30.000399999999999</v>
      </c>
      <c r="KD23">
        <v>27.000499999999999</v>
      </c>
      <c r="KE23">
        <v>26.979399999999998</v>
      </c>
      <c r="KF23">
        <v>27.541399999999999</v>
      </c>
      <c r="KG23">
        <v>45.439599999999999</v>
      </c>
      <c r="KH23">
        <v>0</v>
      </c>
      <c r="KI23">
        <v>20</v>
      </c>
      <c r="KJ23">
        <v>420</v>
      </c>
      <c r="KK23">
        <v>11.6273</v>
      </c>
      <c r="KL23">
        <v>101.363</v>
      </c>
      <c r="KM23">
        <v>100.494</v>
      </c>
    </row>
    <row r="24" spans="1:299" x14ac:dyDescent="0.2">
      <c r="A24">
        <v>8</v>
      </c>
      <c r="B24">
        <v>1701806044.0999999</v>
      </c>
      <c r="C24">
        <v>501</v>
      </c>
      <c r="D24" t="s">
        <v>456</v>
      </c>
      <c r="E24" t="s">
        <v>457</v>
      </c>
      <c r="F24">
        <v>4</v>
      </c>
      <c r="H24" t="s">
        <v>436</v>
      </c>
      <c r="K24">
        <v>1701806041.0999999</v>
      </c>
      <c r="L24">
        <f t="shared" si="0"/>
        <v>1.7555713023828228E-3</v>
      </c>
      <c r="M24">
        <f t="shared" si="1"/>
        <v>1.7555713023828228</v>
      </c>
      <c r="N24" s="1">
        <f t="shared" si="2"/>
        <v>0.56437797846798876</v>
      </c>
      <c r="O24">
        <f t="shared" si="3"/>
        <v>419.4228</v>
      </c>
      <c r="P24">
        <f t="shared" si="4"/>
        <v>395.06565039828047</v>
      </c>
      <c r="Q24">
        <f t="shared" si="5"/>
        <v>31.166750967544246</v>
      </c>
      <c r="R24">
        <f t="shared" si="6"/>
        <v>33.088287844138556</v>
      </c>
      <c r="S24">
        <f t="shared" si="7"/>
        <v>8.5094193341886795E-2</v>
      </c>
      <c r="T24">
        <f t="shared" si="8"/>
        <v>3.2166357079034187</v>
      </c>
      <c r="U24">
        <f t="shared" si="9"/>
        <v>8.386309863267831E-2</v>
      </c>
      <c r="V24">
        <f t="shared" si="10"/>
        <v>5.2523561837400375E-2</v>
      </c>
      <c r="W24">
        <f t="shared" si="11"/>
        <v>8.2399320953196042</v>
      </c>
      <c r="X24">
        <f t="shared" si="12"/>
        <v>22.645365773770809</v>
      </c>
      <c r="Y24">
        <f t="shared" si="13"/>
        <v>21.68084</v>
      </c>
      <c r="Z24">
        <f t="shared" si="14"/>
        <v>2.6022951219738908</v>
      </c>
      <c r="AA24">
        <f t="shared" si="15"/>
        <v>35.010826594548263</v>
      </c>
      <c r="AB24">
        <f t="shared" si="16"/>
        <v>0.988411923799696</v>
      </c>
      <c r="AC24">
        <f t="shared" si="17"/>
        <v>2.8231607760829256</v>
      </c>
      <c r="AD24">
        <f t="shared" si="18"/>
        <v>1.6138831981741948</v>
      </c>
      <c r="AE24">
        <f t="shared" si="19"/>
        <v>-77.420694435082481</v>
      </c>
      <c r="AF24">
        <f t="shared" si="20"/>
        <v>232.25506345621653</v>
      </c>
      <c r="AG24">
        <f t="shared" si="21"/>
        <v>14.869276578477963</v>
      </c>
      <c r="AH24">
        <f t="shared" si="22"/>
        <v>177.94357769493161</v>
      </c>
      <c r="AI24">
        <f t="shared" si="23"/>
        <v>0.45202443465419595</v>
      </c>
      <c r="AJ24">
        <f t="shared" si="24"/>
        <v>1.7623552933837006</v>
      </c>
      <c r="AK24">
        <f t="shared" si="25"/>
        <v>0.56437797846798876</v>
      </c>
      <c r="AL24">
        <v>424.96855482925201</v>
      </c>
      <c r="AM24">
        <v>424.713272727272</v>
      </c>
      <c r="AN24">
        <v>-8.4542049012567098E-3</v>
      </c>
      <c r="AO24">
        <v>67.064125807137998</v>
      </c>
      <c r="AP24">
        <f t="shared" si="26"/>
        <v>1.7555713023828228</v>
      </c>
      <c r="AQ24">
        <v>11.658867484392401</v>
      </c>
      <c r="AR24">
        <v>12.5259793939394</v>
      </c>
      <c r="AS24">
        <v>-7.5713394857434494E-5</v>
      </c>
      <c r="AT24">
        <v>78.950188661394407</v>
      </c>
      <c r="AU24">
        <v>0</v>
      </c>
      <c r="AV24">
        <v>0</v>
      </c>
      <c r="AW24">
        <f t="shared" si="27"/>
        <v>1</v>
      </c>
      <c r="AX24">
        <f t="shared" si="28"/>
        <v>0</v>
      </c>
      <c r="AY24">
        <f t="shared" si="29"/>
        <v>42137.930006741015</v>
      </c>
      <c r="AZ24" t="s">
        <v>437</v>
      </c>
      <c r="BA24" t="s">
        <v>437</v>
      </c>
      <c r="BB24">
        <v>0</v>
      </c>
      <c r="BC24">
        <v>0</v>
      </c>
      <c r="BD24" t="e">
        <f t="shared" si="30"/>
        <v>#DIV/0!</v>
      </c>
      <c r="BE24">
        <v>0</v>
      </c>
      <c r="BF24" t="s">
        <v>437</v>
      </c>
      <c r="BG24" t="s">
        <v>437</v>
      </c>
      <c r="BH24">
        <v>0</v>
      </c>
      <c r="BI24">
        <v>0</v>
      </c>
      <c r="BJ24" t="e">
        <f t="shared" si="31"/>
        <v>#DIV/0!</v>
      </c>
      <c r="BK24">
        <v>0.5</v>
      </c>
      <c r="BL24">
        <f t="shared" si="32"/>
        <v>42.133377276331402</v>
      </c>
      <c r="BM24">
        <f t="shared" si="33"/>
        <v>0.56437797846798876</v>
      </c>
      <c r="BN24" t="e">
        <f t="shared" si="34"/>
        <v>#DIV/0!</v>
      </c>
      <c r="BO24">
        <f t="shared" si="35"/>
        <v>1.3395032986948104E-2</v>
      </c>
      <c r="BP24" t="e">
        <f t="shared" si="36"/>
        <v>#DIV/0!</v>
      </c>
      <c r="BQ24" t="e">
        <f t="shared" si="37"/>
        <v>#DIV/0!</v>
      </c>
      <c r="BR24" t="s">
        <v>437</v>
      </c>
      <c r="BS24">
        <v>0</v>
      </c>
      <c r="BT24" t="e">
        <f t="shared" si="38"/>
        <v>#DIV/0!</v>
      </c>
      <c r="BU24" t="e">
        <f t="shared" si="39"/>
        <v>#DIV/0!</v>
      </c>
      <c r="BV24" t="e">
        <f t="shared" si="40"/>
        <v>#DIV/0!</v>
      </c>
      <c r="BW24" t="e">
        <f t="shared" si="41"/>
        <v>#DIV/0!</v>
      </c>
      <c r="BX24" t="e">
        <f t="shared" si="42"/>
        <v>#DIV/0!</v>
      </c>
      <c r="BY24" t="e">
        <f t="shared" si="43"/>
        <v>#DIV/0!</v>
      </c>
      <c r="BZ24" t="e">
        <f t="shared" si="44"/>
        <v>#DIV/0!</v>
      </c>
      <c r="CA24" t="e">
        <f t="shared" si="45"/>
        <v>#DIV/0!</v>
      </c>
      <c r="DJ24" s="1">
        <f t="shared" si="46"/>
        <v>49.998280000000001</v>
      </c>
      <c r="DK24">
        <f t="shared" si="47"/>
        <v>42.133377276331402</v>
      </c>
      <c r="DL24">
        <f t="shared" si="48"/>
        <v>0.84269653428740754</v>
      </c>
      <c r="DM24">
        <f t="shared" si="49"/>
        <v>0.16480431117469649</v>
      </c>
      <c r="DN24">
        <v>3</v>
      </c>
      <c r="DO24">
        <v>0.5</v>
      </c>
      <c r="DP24" t="s">
        <v>438</v>
      </c>
      <c r="DQ24">
        <v>2</v>
      </c>
      <c r="DR24" t="b">
        <v>1</v>
      </c>
      <c r="DS24">
        <v>1701806041.0999999</v>
      </c>
      <c r="DT24">
        <v>419.4228</v>
      </c>
      <c r="DU24">
        <v>420.01839999999999</v>
      </c>
      <c r="DV24">
        <v>12.528980000000001</v>
      </c>
      <c r="DW24">
        <v>11.65884</v>
      </c>
      <c r="DX24">
        <v>419.60239999999999</v>
      </c>
      <c r="DY24">
        <v>12.488020000000001</v>
      </c>
      <c r="DZ24">
        <v>599.9982</v>
      </c>
      <c r="EA24">
        <v>78.789879999999997</v>
      </c>
      <c r="EB24">
        <v>0.10017520000000001</v>
      </c>
      <c r="EC24">
        <v>23.020140000000001</v>
      </c>
      <c r="ED24">
        <v>21.68084</v>
      </c>
      <c r="EE24">
        <v>999.9</v>
      </c>
      <c r="EF24">
        <v>0</v>
      </c>
      <c r="EG24">
        <v>0</v>
      </c>
      <c r="EH24">
        <v>9979.25</v>
      </c>
      <c r="EI24">
        <v>0</v>
      </c>
      <c r="EJ24">
        <v>4.1941420000000003</v>
      </c>
      <c r="EK24">
        <v>-0.59542220000000001</v>
      </c>
      <c r="EL24">
        <v>424.74459999999999</v>
      </c>
      <c r="EM24">
        <v>424.97300000000001</v>
      </c>
      <c r="EN24">
        <v>0.870147</v>
      </c>
      <c r="EO24">
        <v>420.01839999999999</v>
      </c>
      <c r="EP24">
        <v>11.65884</v>
      </c>
      <c r="EQ24">
        <v>0.98715799999999998</v>
      </c>
      <c r="ER24">
        <v>0.91859900000000005</v>
      </c>
      <c r="ES24">
        <v>6.7282000000000002</v>
      </c>
      <c r="ET24">
        <v>5.6854579999999997</v>
      </c>
      <c r="EU24">
        <v>49.998280000000001</v>
      </c>
      <c r="EV24">
        <v>0.90011220000000003</v>
      </c>
      <c r="EW24">
        <v>9.9887920000000005E-2</v>
      </c>
      <c r="EX24">
        <v>0</v>
      </c>
      <c r="EY24">
        <v>87.40128</v>
      </c>
      <c r="EZ24">
        <v>4.9995099999999999</v>
      </c>
      <c r="FA24">
        <v>68.722759999999994</v>
      </c>
      <c r="FB24">
        <v>360.53120000000001</v>
      </c>
      <c r="FC24">
        <v>41.061999999999998</v>
      </c>
      <c r="FD24">
        <v>45.686999999999998</v>
      </c>
      <c r="FE24">
        <v>44.186999999999998</v>
      </c>
      <c r="FF24">
        <v>44.936999999999998</v>
      </c>
      <c r="FG24">
        <v>43.436999999999998</v>
      </c>
      <c r="FH24">
        <v>40.503999999999998</v>
      </c>
      <c r="FI24">
        <v>4.4939999999999998</v>
      </c>
      <c r="FJ24">
        <v>0</v>
      </c>
      <c r="FK24">
        <v>1701806043.9000001</v>
      </c>
      <c r="FL24">
        <v>0</v>
      </c>
      <c r="FM24">
        <v>87.352632</v>
      </c>
      <c r="FN24">
        <v>0.53700768447726799</v>
      </c>
      <c r="FO24">
        <v>-5.4177846306107904</v>
      </c>
      <c r="FP24">
        <v>69.082620000000006</v>
      </c>
      <c r="FQ24">
        <v>15</v>
      </c>
      <c r="FR24">
        <v>1701805404.0999999</v>
      </c>
      <c r="FS24" t="s">
        <v>439</v>
      </c>
      <c r="FT24">
        <v>1701805404.0999999</v>
      </c>
      <c r="FU24">
        <v>1701805397.0999999</v>
      </c>
      <c r="FV24">
        <v>3</v>
      </c>
      <c r="FW24">
        <v>6.9000000000000006E-2</v>
      </c>
      <c r="FX24">
        <v>-4.0000000000000001E-3</v>
      </c>
      <c r="FY24">
        <v>-0.17899999999999999</v>
      </c>
      <c r="FZ24">
        <v>3.2000000000000001E-2</v>
      </c>
      <c r="GA24">
        <v>420</v>
      </c>
      <c r="GB24">
        <v>12</v>
      </c>
      <c r="GC24">
        <v>0.34</v>
      </c>
      <c r="GD24">
        <v>0.08</v>
      </c>
      <c r="GE24">
        <v>-0.56740564999999998</v>
      </c>
      <c r="GF24">
        <v>-4.8151263157894503E-2</v>
      </c>
      <c r="GG24">
        <v>3.8741657335838099E-2</v>
      </c>
      <c r="GH24">
        <v>1</v>
      </c>
      <c r="GI24">
        <v>87.433058823529393</v>
      </c>
      <c r="GJ24">
        <v>-0.80877005525880596</v>
      </c>
      <c r="GK24">
        <v>0.201522051220276</v>
      </c>
      <c r="GL24">
        <v>1</v>
      </c>
      <c r="GM24">
        <v>0.88074825000000001</v>
      </c>
      <c r="GN24">
        <v>-7.0730661654136107E-2</v>
      </c>
      <c r="GO24">
        <v>6.8479396527349797E-3</v>
      </c>
      <c r="GP24">
        <v>1</v>
      </c>
      <c r="GQ24">
        <v>3</v>
      </c>
      <c r="GR24">
        <v>3</v>
      </c>
      <c r="GS24" t="s">
        <v>440</v>
      </c>
      <c r="GT24">
        <v>3.2493099999999999</v>
      </c>
      <c r="GU24">
        <v>2.8919999999999999</v>
      </c>
      <c r="GV24">
        <v>8.2123299999999996E-2</v>
      </c>
      <c r="GW24">
        <v>8.2062099999999999E-2</v>
      </c>
      <c r="GX24">
        <v>5.8973100000000001E-2</v>
      </c>
      <c r="GY24">
        <v>5.5447999999999997E-2</v>
      </c>
      <c r="GZ24">
        <v>30089.5</v>
      </c>
      <c r="HA24">
        <v>23194.3</v>
      </c>
      <c r="HB24">
        <v>30534.9</v>
      </c>
      <c r="HC24">
        <v>23764.1</v>
      </c>
      <c r="HD24">
        <v>38040.9</v>
      </c>
      <c r="HE24">
        <v>31335.7</v>
      </c>
      <c r="HF24">
        <v>43188.9</v>
      </c>
      <c r="HG24">
        <v>35872.5</v>
      </c>
      <c r="HH24">
        <v>2.3292999999999999</v>
      </c>
      <c r="HI24">
        <v>2.1588699999999998</v>
      </c>
      <c r="HJ24">
        <v>-1.2368000000000001E-2</v>
      </c>
      <c r="HK24">
        <v>0</v>
      </c>
      <c r="HL24">
        <v>21.890599999999999</v>
      </c>
      <c r="HM24">
        <v>999.9</v>
      </c>
      <c r="HN24">
        <v>44.805</v>
      </c>
      <c r="HO24">
        <v>30.765999999999998</v>
      </c>
      <c r="HP24">
        <v>25.313199999999998</v>
      </c>
      <c r="HQ24">
        <v>57.368400000000001</v>
      </c>
      <c r="HR24">
        <v>19.575299999999999</v>
      </c>
      <c r="HS24">
        <v>2</v>
      </c>
      <c r="HT24">
        <v>-2.2736300000000001E-2</v>
      </c>
      <c r="HU24">
        <v>2.2580900000000002</v>
      </c>
      <c r="HV24">
        <v>20.365400000000001</v>
      </c>
      <c r="HW24">
        <v>5.242</v>
      </c>
      <c r="HX24">
        <v>11.9261</v>
      </c>
      <c r="HY24">
        <v>4.9695</v>
      </c>
      <c r="HZ24">
        <v>3.2896299999999998</v>
      </c>
      <c r="IA24">
        <v>9999</v>
      </c>
      <c r="IB24">
        <v>9999</v>
      </c>
      <c r="IC24">
        <v>999.9</v>
      </c>
      <c r="ID24">
        <v>9999</v>
      </c>
      <c r="IE24">
        <v>4.9717700000000002</v>
      </c>
      <c r="IF24">
        <v>1.87347</v>
      </c>
      <c r="IG24">
        <v>1.88019</v>
      </c>
      <c r="IH24">
        <v>1.87653</v>
      </c>
      <c r="II24">
        <v>1.8760600000000001</v>
      </c>
      <c r="IJ24">
        <v>1.8759399999999999</v>
      </c>
      <c r="IK24">
        <v>1.87507</v>
      </c>
      <c r="IL24">
        <v>1.8753500000000001</v>
      </c>
      <c r="IM24">
        <v>0</v>
      </c>
      <c r="IN24">
        <v>0</v>
      </c>
      <c r="IO24">
        <v>0</v>
      </c>
      <c r="IP24">
        <v>0</v>
      </c>
      <c r="IQ24" t="s">
        <v>441</v>
      </c>
      <c r="IR24" t="s">
        <v>442</v>
      </c>
      <c r="IS24" t="s">
        <v>443</v>
      </c>
      <c r="IT24" t="s">
        <v>443</v>
      </c>
      <c r="IU24" t="s">
        <v>443</v>
      </c>
      <c r="IV24" t="s">
        <v>443</v>
      </c>
      <c r="IW24">
        <v>0</v>
      </c>
      <c r="IX24">
        <v>100</v>
      </c>
      <c r="IY24">
        <v>100</v>
      </c>
      <c r="IZ24">
        <v>-0.17899999999999999</v>
      </c>
      <c r="JA24">
        <v>4.0899999999999999E-2</v>
      </c>
      <c r="JB24">
        <v>-0.52238427419285505</v>
      </c>
      <c r="JC24">
        <v>1.2895252552789099E-3</v>
      </c>
      <c r="JD24">
        <v>-1.3413235761916901E-6</v>
      </c>
      <c r="JE24">
        <v>5.15758973323309E-10</v>
      </c>
      <c r="JF24">
        <v>-3.7475713665190799E-2</v>
      </c>
      <c r="JG24">
        <v>6.5251638908432196E-4</v>
      </c>
      <c r="JH24">
        <v>5.4169000468764204E-4</v>
      </c>
      <c r="JI24">
        <v>-7.2718995916457801E-6</v>
      </c>
      <c r="JJ24">
        <v>20</v>
      </c>
      <c r="JK24">
        <v>2004</v>
      </c>
      <c r="JL24">
        <v>0</v>
      </c>
      <c r="JM24">
        <v>19</v>
      </c>
      <c r="JN24">
        <v>10.7</v>
      </c>
      <c r="JO24">
        <v>10.8</v>
      </c>
      <c r="JP24">
        <v>1.3745099999999999</v>
      </c>
      <c r="JQ24">
        <v>2.5354000000000001</v>
      </c>
      <c r="JR24">
        <v>2.2436500000000001</v>
      </c>
      <c r="JS24">
        <v>2.8527800000000001</v>
      </c>
      <c r="JT24">
        <v>2.49756</v>
      </c>
      <c r="JU24">
        <v>2.36816</v>
      </c>
      <c r="JV24">
        <v>36.128500000000003</v>
      </c>
      <c r="JW24">
        <v>14.6311</v>
      </c>
      <c r="JX24">
        <v>18</v>
      </c>
      <c r="JY24">
        <v>657.91200000000003</v>
      </c>
      <c r="JZ24">
        <v>620.09500000000003</v>
      </c>
      <c r="KA24">
        <v>20.000599999999999</v>
      </c>
      <c r="KB24">
        <v>26.865100000000002</v>
      </c>
      <c r="KC24">
        <v>30.000299999999999</v>
      </c>
      <c r="KD24">
        <v>27.020399999999999</v>
      </c>
      <c r="KE24">
        <v>27</v>
      </c>
      <c r="KF24">
        <v>27.5487</v>
      </c>
      <c r="KG24">
        <v>45.439599999999999</v>
      </c>
      <c r="KH24">
        <v>0</v>
      </c>
      <c r="KI24">
        <v>20</v>
      </c>
      <c r="KJ24">
        <v>420</v>
      </c>
      <c r="KK24">
        <v>11.6715</v>
      </c>
      <c r="KL24">
        <v>101.36199999999999</v>
      </c>
      <c r="KM24">
        <v>100.486</v>
      </c>
    </row>
    <row r="25" spans="1:299" x14ac:dyDescent="0.2">
      <c r="A25">
        <v>9</v>
      </c>
      <c r="B25">
        <v>1701806105.0999999</v>
      </c>
      <c r="C25">
        <v>562</v>
      </c>
      <c r="D25" t="s">
        <v>458</v>
      </c>
      <c r="E25" t="s">
        <v>459</v>
      </c>
      <c r="F25">
        <v>4</v>
      </c>
      <c r="H25" t="s">
        <v>436</v>
      </c>
      <c r="K25">
        <v>1701806102.5999999</v>
      </c>
      <c r="L25">
        <f t="shared" si="0"/>
        <v>1.6156685928233351E-3</v>
      </c>
      <c r="M25">
        <f t="shared" si="1"/>
        <v>1.6156685928233352</v>
      </c>
      <c r="N25" s="1">
        <f t="shared" si="2"/>
        <v>-0.36710298123909763</v>
      </c>
      <c r="O25">
        <f t="shared" si="3"/>
        <v>419.85199999999998</v>
      </c>
      <c r="P25">
        <f t="shared" si="4"/>
        <v>413.49457333655857</v>
      </c>
      <c r="Q25">
        <f t="shared" si="5"/>
        <v>32.620640779201381</v>
      </c>
      <c r="R25">
        <f t="shared" si="6"/>
        <v>33.122178997211897</v>
      </c>
      <c r="S25">
        <f t="shared" si="7"/>
        <v>7.792440288014893E-2</v>
      </c>
      <c r="T25">
        <f t="shared" si="8"/>
        <v>3.2194407350264207</v>
      </c>
      <c r="U25">
        <f t="shared" si="9"/>
        <v>7.6891554156907765E-2</v>
      </c>
      <c r="V25">
        <f t="shared" si="10"/>
        <v>4.8148878108114253E-2</v>
      </c>
      <c r="W25">
        <f t="shared" si="11"/>
        <v>1.6405140580972744</v>
      </c>
      <c r="X25">
        <f t="shared" si="12"/>
        <v>22.598196158932517</v>
      </c>
      <c r="Y25">
        <f t="shared" si="13"/>
        <v>21.689374999999998</v>
      </c>
      <c r="Z25">
        <f t="shared" si="14"/>
        <v>2.6036532863543314</v>
      </c>
      <c r="AA25">
        <f t="shared" si="15"/>
        <v>34.938510945997969</v>
      </c>
      <c r="AB25">
        <f t="shared" si="16"/>
        <v>0.98367906276916683</v>
      </c>
      <c r="AC25">
        <f t="shared" si="17"/>
        <v>2.8154578891171731</v>
      </c>
      <c r="AD25">
        <f t="shared" si="18"/>
        <v>1.6199742235851646</v>
      </c>
      <c r="AE25">
        <f t="shared" si="19"/>
        <v>-71.250984943509081</v>
      </c>
      <c r="AF25">
        <f t="shared" si="20"/>
        <v>223.14141730073379</v>
      </c>
      <c r="AG25">
        <f t="shared" si="21"/>
        <v>14.270702884432977</v>
      </c>
      <c r="AH25">
        <f t="shared" si="22"/>
        <v>167.80164929975496</v>
      </c>
      <c r="AI25">
        <f t="shared" si="23"/>
        <v>-0.39553591309217689</v>
      </c>
      <c r="AJ25">
        <f t="shared" si="24"/>
        <v>1.6185360946845546</v>
      </c>
      <c r="AK25">
        <f t="shared" si="25"/>
        <v>-0.36710298123909763</v>
      </c>
      <c r="AL25">
        <v>424.95220600113299</v>
      </c>
      <c r="AM25">
        <v>425.14246060606098</v>
      </c>
      <c r="AN25">
        <v>-1.2698464816649499E-3</v>
      </c>
      <c r="AO25">
        <v>67.064125807137998</v>
      </c>
      <c r="AP25">
        <f t="shared" si="26"/>
        <v>1.6156685928233352</v>
      </c>
      <c r="AQ25">
        <v>11.6694633940523</v>
      </c>
      <c r="AR25">
        <v>12.4673151515152</v>
      </c>
      <c r="AS25">
        <v>-2.7605062929759999E-5</v>
      </c>
      <c r="AT25">
        <v>78.950188661394407</v>
      </c>
      <c r="AU25">
        <v>0</v>
      </c>
      <c r="AV25">
        <v>0</v>
      </c>
      <c r="AW25">
        <f t="shared" si="27"/>
        <v>1</v>
      </c>
      <c r="AX25">
        <f t="shared" si="28"/>
        <v>0</v>
      </c>
      <c r="AY25">
        <f t="shared" si="29"/>
        <v>42194.350885614804</v>
      </c>
      <c r="AZ25" t="s">
        <v>437</v>
      </c>
      <c r="BA25" t="s">
        <v>437</v>
      </c>
      <c r="BB25">
        <v>0</v>
      </c>
      <c r="BC25">
        <v>0</v>
      </c>
      <c r="BD25" t="e">
        <f t="shared" si="30"/>
        <v>#DIV/0!</v>
      </c>
      <c r="BE25">
        <v>0</v>
      </c>
      <c r="BF25" t="s">
        <v>437</v>
      </c>
      <c r="BG25" t="s">
        <v>437</v>
      </c>
      <c r="BH25">
        <v>0</v>
      </c>
      <c r="BI25">
        <v>0</v>
      </c>
      <c r="BJ25" t="e">
        <f t="shared" si="31"/>
        <v>#DIV/0!</v>
      </c>
      <c r="BK25">
        <v>0.5</v>
      </c>
      <c r="BL25">
        <f t="shared" si="32"/>
        <v>8.364356047718795</v>
      </c>
      <c r="BM25">
        <f t="shared" si="33"/>
        <v>-0.36710298123909763</v>
      </c>
      <c r="BN25" t="e">
        <f t="shared" si="34"/>
        <v>#DIV/0!</v>
      </c>
      <c r="BO25">
        <f t="shared" si="35"/>
        <v>-4.3888971146704994E-2</v>
      </c>
      <c r="BP25" t="e">
        <f t="shared" si="36"/>
        <v>#DIV/0!</v>
      </c>
      <c r="BQ25" t="e">
        <f t="shared" si="37"/>
        <v>#DIV/0!</v>
      </c>
      <c r="BR25" t="s">
        <v>437</v>
      </c>
      <c r="BS25">
        <v>0</v>
      </c>
      <c r="BT25" t="e">
        <f t="shared" si="38"/>
        <v>#DIV/0!</v>
      </c>
      <c r="BU25" t="e">
        <f t="shared" si="39"/>
        <v>#DIV/0!</v>
      </c>
      <c r="BV25" t="e">
        <f t="shared" si="40"/>
        <v>#DIV/0!</v>
      </c>
      <c r="BW25" t="e">
        <f t="shared" si="41"/>
        <v>#DIV/0!</v>
      </c>
      <c r="BX25" t="e">
        <f t="shared" si="42"/>
        <v>#DIV/0!</v>
      </c>
      <c r="BY25" t="e">
        <f t="shared" si="43"/>
        <v>#DIV/0!</v>
      </c>
      <c r="BZ25" t="e">
        <f t="shared" si="44"/>
        <v>#DIV/0!</v>
      </c>
      <c r="CA25" t="e">
        <f t="shared" si="45"/>
        <v>#DIV/0!</v>
      </c>
      <c r="DJ25" s="1">
        <f t="shared" si="46"/>
        <v>9.9224774999999994</v>
      </c>
      <c r="DK25">
        <f t="shared" si="47"/>
        <v>8.364356047718795</v>
      </c>
      <c r="DL25">
        <f t="shared" si="48"/>
        <v>0.84297052300887509</v>
      </c>
      <c r="DM25">
        <f t="shared" si="49"/>
        <v>0.16533310940712886</v>
      </c>
      <c r="DN25">
        <v>3</v>
      </c>
      <c r="DO25">
        <v>0.5</v>
      </c>
      <c r="DP25" t="s">
        <v>438</v>
      </c>
      <c r="DQ25">
        <v>2</v>
      </c>
      <c r="DR25" t="b">
        <v>1</v>
      </c>
      <c r="DS25">
        <v>1701806102.5999999</v>
      </c>
      <c r="DT25">
        <v>419.85199999999998</v>
      </c>
      <c r="DU25">
        <v>419.99400000000003</v>
      </c>
      <c r="DV25">
        <v>12.468975</v>
      </c>
      <c r="DW25">
        <v>11.669824999999999</v>
      </c>
      <c r="DX25">
        <v>420.03100000000001</v>
      </c>
      <c r="DY25">
        <v>12.428649999999999</v>
      </c>
      <c r="DZ25">
        <v>600.02049999999997</v>
      </c>
      <c r="EA25">
        <v>78.790075000000002</v>
      </c>
      <c r="EB25">
        <v>0.100055325</v>
      </c>
      <c r="EC25">
        <v>22.975000000000001</v>
      </c>
      <c r="ED25">
        <v>21.689374999999998</v>
      </c>
      <c r="EE25">
        <v>999.9</v>
      </c>
      <c r="EF25">
        <v>0</v>
      </c>
      <c r="EG25">
        <v>0</v>
      </c>
      <c r="EH25">
        <v>9991.5625</v>
      </c>
      <c r="EI25">
        <v>0</v>
      </c>
      <c r="EJ25">
        <v>4.4341549999999996</v>
      </c>
      <c r="EK25">
        <v>-0.14220425</v>
      </c>
      <c r="EL25">
        <v>425.15300000000002</v>
      </c>
      <c r="EM25">
        <v>424.95299999999997</v>
      </c>
      <c r="EN25">
        <v>0.799149</v>
      </c>
      <c r="EO25">
        <v>419.99400000000003</v>
      </c>
      <c r="EP25">
        <v>11.669824999999999</v>
      </c>
      <c r="EQ25">
        <v>0.98243124999999998</v>
      </c>
      <c r="ER25">
        <v>0.91946649999999996</v>
      </c>
      <c r="ES25">
        <v>6.6584025000000002</v>
      </c>
      <c r="ET25">
        <v>5.6990825000000003</v>
      </c>
      <c r="EU25">
        <v>9.9224774999999994</v>
      </c>
      <c r="EV25">
        <v>0.90046700000000002</v>
      </c>
      <c r="EW25">
        <v>9.9533374999999993E-2</v>
      </c>
      <c r="EX25">
        <v>0</v>
      </c>
      <c r="EY25">
        <v>79.72</v>
      </c>
      <c r="EZ25">
        <v>4.9995100000000001E-2</v>
      </c>
      <c r="FA25">
        <v>27.39</v>
      </c>
      <c r="FB25">
        <v>79.107500000000002</v>
      </c>
      <c r="FC25">
        <v>40.686999999999998</v>
      </c>
      <c r="FD25">
        <v>45.5</v>
      </c>
      <c r="FE25">
        <v>43.875</v>
      </c>
      <c r="FF25">
        <v>44.75</v>
      </c>
      <c r="FG25">
        <v>42.968499999999999</v>
      </c>
      <c r="FH25">
        <v>8.89</v>
      </c>
      <c r="FI25">
        <v>0.98250000000000004</v>
      </c>
      <c r="FJ25">
        <v>0</v>
      </c>
      <c r="FK25">
        <v>1701806105.3</v>
      </c>
      <c r="FL25">
        <v>0</v>
      </c>
      <c r="FM25">
        <v>80.104799999999997</v>
      </c>
      <c r="FN25">
        <v>-3.7984615288588501</v>
      </c>
      <c r="FO25">
        <v>-11.406923150853901</v>
      </c>
      <c r="FP25">
        <v>29.102399999999999</v>
      </c>
      <c r="FQ25">
        <v>15</v>
      </c>
      <c r="FR25">
        <v>1701805404.0999999</v>
      </c>
      <c r="FS25" t="s">
        <v>439</v>
      </c>
      <c r="FT25">
        <v>1701805404.0999999</v>
      </c>
      <c r="FU25">
        <v>1701805397.0999999</v>
      </c>
      <c r="FV25">
        <v>3</v>
      </c>
      <c r="FW25">
        <v>6.9000000000000006E-2</v>
      </c>
      <c r="FX25">
        <v>-4.0000000000000001E-3</v>
      </c>
      <c r="FY25">
        <v>-0.17899999999999999</v>
      </c>
      <c r="FZ25">
        <v>3.2000000000000001E-2</v>
      </c>
      <c r="GA25">
        <v>420</v>
      </c>
      <c r="GB25">
        <v>12</v>
      </c>
      <c r="GC25">
        <v>0.34</v>
      </c>
      <c r="GD25">
        <v>0.08</v>
      </c>
      <c r="GE25">
        <v>-0.17006984999999999</v>
      </c>
      <c r="GF25">
        <v>0.146960977443609</v>
      </c>
      <c r="GG25">
        <v>3.4540779259123598E-2</v>
      </c>
      <c r="GH25">
        <v>1</v>
      </c>
      <c r="GI25">
        <v>80.232352941176501</v>
      </c>
      <c r="GJ25">
        <v>-2.45653169022783</v>
      </c>
      <c r="GK25">
        <v>1.52870198462142</v>
      </c>
      <c r="GL25">
        <v>0</v>
      </c>
      <c r="GM25">
        <v>0.80771099999999996</v>
      </c>
      <c r="GN25">
        <v>-6.28612330827059E-2</v>
      </c>
      <c r="GO25">
        <v>6.1371639215520302E-3</v>
      </c>
      <c r="GP25">
        <v>1</v>
      </c>
      <c r="GQ25">
        <v>2</v>
      </c>
      <c r="GR25">
        <v>3</v>
      </c>
      <c r="GS25" t="s">
        <v>460</v>
      </c>
      <c r="GT25">
        <v>3.2493500000000002</v>
      </c>
      <c r="GU25">
        <v>2.8921899999999998</v>
      </c>
      <c r="GV25">
        <v>8.2178699999999993E-2</v>
      </c>
      <c r="GW25">
        <v>8.2055000000000003E-2</v>
      </c>
      <c r="GX25">
        <v>5.87576E-2</v>
      </c>
      <c r="GY25">
        <v>5.5479000000000001E-2</v>
      </c>
      <c r="GZ25">
        <v>30085.599999999999</v>
      </c>
      <c r="HA25">
        <v>23192</v>
      </c>
      <c r="HB25">
        <v>30532.9</v>
      </c>
      <c r="HC25">
        <v>23761.8</v>
      </c>
      <c r="HD25">
        <v>38047.1</v>
      </c>
      <c r="HE25">
        <v>31331.4</v>
      </c>
      <c r="HF25">
        <v>43186</v>
      </c>
      <c r="HG25">
        <v>35868.800000000003</v>
      </c>
      <c r="HH25">
        <v>2.3287300000000002</v>
      </c>
      <c r="HI25">
        <v>2.15795</v>
      </c>
      <c r="HJ25">
        <v>-1.23307E-2</v>
      </c>
      <c r="HK25">
        <v>0</v>
      </c>
      <c r="HL25">
        <v>21.9026</v>
      </c>
      <c r="HM25">
        <v>999.9</v>
      </c>
      <c r="HN25">
        <v>44.707999999999998</v>
      </c>
      <c r="HO25">
        <v>30.837</v>
      </c>
      <c r="HP25">
        <v>25.363399999999999</v>
      </c>
      <c r="HQ25">
        <v>57.568399999999997</v>
      </c>
      <c r="HR25">
        <v>19.531199999999998</v>
      </c>
      <c r="HS25">
        <v>2</v>
      </c>
      <c r="HT25">
        <v>-1.88288E-2</v>
      </c>
      <c r="HU25">
        <v>2.2922699999999998</v>
      </c>
      <c r="HV25">
        <v>20.366299999999999</v>
      </c>
      <c r="HW25">
        <v>5.2460399999999998</v>
      </c>
      <c r="HX25">
        <v>11.9261</v>
      </c>
      <c r="HY25">
        <v>4.9698000000000002</v>
      </c>
      <c r="HZ25">
        <v>3.2900800000000001</v>
      </c>
      <c r="IA25">
        <v>9999</v>
      </c>
      <c r="IB25">
        <v>9999</v>
      </c>
      <c r="IC25">
        <v>999.9</v>
      </c>
      <c r="ID25">
        <v>9999</v>
      </c>
      <c r="IE25">
        <v>4.9717900000000004</v>
      </c>
      <c r="IF25">
        <v>1.87347</v>
      </c>
      <c r="IG25">
        <v>1.88019</v>
      </c>
      <c r="IH25">
        <v>1.87649</v>
      </c>
      <c r="II25">
        <v>1.8760600000000001</v>
      </c>
      <c r="IJ25">
        <v>1.87592</v>
      </c>
      <c r="IK25">
        <v>1.8750199999999999</v>
      </c>
      <c r="IL25">
        <v>1.8753200000000001</v>
      </c>
      <c r="IM25">
        <v>0</v>
      </c>
      <c r="IN25">
        <v>0</v>
      </c>
      <c r="IO25">
        <v>0</v>
      </c>
      <c r="IP25">
        <v>0</v>
      </c>
      <c r="IQ25" t="s">
        <v>441</v>
      </c>
      <c r="IR25" t="s">
        <v>442</v>
      </c>
      <c r="IS25" t="s">
        <v>443</v>
      </c>
      <c r="IT25" t="s">
        <v>443</v>
      </c>
      <c r="IU25" t="s">
        <v>443</v>
      </c>
      <c r="IV25" t="s">
        <v>443</v>
      </c>
      <c r="IW25">
        <v>0</v>
      </c>
      <c r="IX25">
        <v>100</v>
      </c>
      <c r="IY25">
        <v>100</v>
      </c>
      <c r="IZ25">
        <v>-0.18</v>
      </c>
      <c r="JA25">
        <v>4.0399999999999998E-2</v>
      </c>
      <c r="JB25">
        <v>-0.52238427419285505</v>
      </c>
      <c r="JC25">
        <v>1.2895252552789099E-3</v>
      </c>
      <c r="JD25">
        <v>-1.3413235761916901E-6</v>
      </c>
      <c r="JE25">
        <v>5.15758973323309E-10</v>
      </c>
      <c r="JF25">
        <v>-3.7475713665190799E-2</v>
      </c>
      <c r="JG25">
        <v>6.5251638908432196E-4</v>
      </c>
      <c r="JH25">
        <v>5.4169000468764204E-4</v>
      </c>
      <c r="JI25">
        <v>-7.2718995916457801E-6</v>
      </c>
      <c r="JJ25">
        <v>20</v>
      </c>
      <c r="JK25">
        <v>2004</v>
      </c>
      <c r="JL25">
        <v>0</v>
      </c>
      <c r="JM25">
        <v>19</v>
      </c>
      <c r="JN25">
        <v>11.7</v>
      </c>
      <c r="JO25">
        <v>11.8</v>
      </c>
      <c r="JP25">
        <v>1.3745099999999999</v>
      </c>
      <c r="JQ25">
        <v>2.5402800000000001</v>
      </c>
      <c r="JR25">
        <v>2.2436500000000001</v>
      </c>
      <c r="JS25">
        <v>2.8527800000000001</v>
      </c>
      <c r="JT25">
        <v>2.49756</v>
      </c>
      <c r="JU25">
        <v>2.34253</v>
      </c>
      <c r="JV25">
        <v>36.034700000000001</v>
      </c>
      <c r="JW25">
        <v>14.5961</v>
      </c>
      <c r="JX25">
        <v>18</v>
      </c>
      <c r="JY25">
        <v>657.80200000000002</v>
      </c>
      <c r="JZ25">
        <v>619.67200000000003</v>
      </c>
      <c r="KA25">
        <v>20.000699999999998</v>
      </c>
      <c r="KB25">
        <v>26.91</v>
      </c>
      <c r="KC25">
        <v>30.000499999999999</v>
      </c>
      <c r="KD25">
        <v>27.048400000000001</v>
      </c>
      <c r="KE25">
        <v>27.029499999999999</v>
      </c>
      <c r="KF25">
        <v>27.552900000000001</v>
      </c>
      <c r="KG25">
        <v>45.439599999999999</v>
      </c>
      <c r="KH25">
        <v>0</v>
      </c>
      <c r="KI25">
        <v>20</v>
      </c>
      <c r="KJ25">
        <v>420</v>
      </c>
      <c r="KK25">
        <v>11.732200000000001</v>
      </c>
      <c r="KL25">
        <v>101.35599999999999</v>
      </c>
      <c r="KM25">
        <v>100.476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mjc467@student.ubc.ca</cp:lastModifiedBy>
  <dcterms:created xsi:type="dcterms:W3CDTF">2023-12-05T11:57:15Z</dcterms:created>
  <dcterms:modified xsi:type="dcterms:W3CDTF">2023-12-11T13:38:24Z</dcterms:modified>
</cp:coreProperties>
</file>