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<sst xmlns="http://schemas.openxmlformats.org/spreadsheetml/2006/main" count="1080" uniqueCount="457">
  <si>
    <t>File opened</t>
  </si>
  <si>
    <t>2023-12-05 11:51:14</t>
  </si>
  <si>
    <t>Console s/n</t>
  </si>
  <si>
    <t>68C-812019</t>
  </si>
  <si>
    <t>Console ver</t>
  </si>
  <si>
    <t>Bluestem v.2.1.08</t>
  </si>
  <si>
    <t>Scripts ver</t>
  </si>
  <si>
    <t>2022.05  2.1.08, Aug 2022</t>
  </si>
  <si>
    <t>Head s/n</t>
  </si>
  <si>
    <t>68H-712009</t>
  </si>
  <si>
    <t>Head ver</t>
  </si>
  <si>
    <t>1.4.22</t>
  </si>
  <si>
    <t>Head cal</t>
  </si>
  <si>
    <t>{"co2azero": "0.922448", "tbzero": "0.143333", "co2bspanconc1": "2486", "co2bzero": "0.90941", "h2obspanconc1": "12.14", "h2oaspan2b": "0.0705203", "h2obzero": "1.06397", "co2bspan2a": "0.318485", "co2aspan1": "1.0013", "h2oaspanconc2": "0", "co2aspanconc1": "2486", "h2obspan2": "0", "h2obspan2b": "0.070949", "ssb_ref": "32930.3", "co2bspan2b": "0.315813", "co2aspan2": "-0.0300219", "h2oaspan2": "0", "co2bspan1": "1.00151", "h2oazero": "1.07663", "chamberpressurezero": "2.72257", "flowbzero": "0.33058", "h2obspan1": "1.00269", "h2obspan2a": "0.0707583", "ssa_ref": "32011.3", "co2bspan2": "-0.0310871", "oxygen": "21", "flowazero": "0.283", "h2obspanconc2": "0", "tazero": "0.0341759", "co2aspanconc2": "305.4", "h2oaspan1": "1.00803", "flowmeterzero": "2.48926", "co2bspanconc2": "305.4", "co2aspan2b": "0.314238", "co2aspan2a": "0.316838", "h2oaspan2a": "0.0699583", "h2oaspanconc1": "12.13"}</t>
  </si>
  <si>
    <t>CO2 rangematch</t>
  </si>
  <si>
    <t>Fri Jul 21 11:06</t>
  </si>
  <si>
    <t>H2O rangematch</t>
  </si>
  <si>
    <t>Wed Jul 19 11:16</t>
  </si>
  <si>
    <t>Chamber type</t>
  </si>
  <si>
    <t>6800-01A</t>
  </si>
  <si>
    <t>Chamber s/n</t>
  </si>
  <si>
    <t>MPF-551028</t>
  </si>
  <si>
    <t>Chamber rev</t>
  </si>
  <si>
    <t>0</t>
  </si>
  <si>
    <t>Chamber cal</t>
  </si>
  <si>
    <t>Fluorometer</t>
  </si>
  <si>
    <t>Flr. Version</t>
  </si>
  <si>
    <t>11:51:14</t>
  </si>
  <si>
    <t>Stability Definition:	F (FlrLS): Slp&lt;1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</si>
  <si>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</si>
  <si>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</si>
  <si>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</si>
  <si>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</si>
  <si>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</si>
  <si>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</si>
  <si>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</si>
  <si>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</si>
  <si>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</si>
  <si>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</si>
  <si>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</si>
  <si>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</si>
  <si>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</si>
  <si>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</si>
  <si>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</si>
  <si>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</si>
  <si>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</si>
  <si>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</si>
  <si>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</si>
  <si>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</si>
  <si>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</si>
  <si>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</si>
  <si>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</si>
  <si>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</si>
  <si>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</si>
  <si>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</si>
  <si>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</si>
  <si>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</si>
  <si>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</si>
  <si>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</si>
  <si>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</si>
  <si>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</si>
  <si>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</si>
  <si>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</si>
  <si>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</si>
  <si>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</si>
  <si>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</si>
  <si>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</si>
  <si>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</si>
  <si>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</si>
  <si>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</si>
  <si>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</si>
  <si>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</si>
  <si>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</si>
  <si>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</si>
  <si>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</si>
  <si>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</si>
  <si>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</si>
  <si>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</si>
  <si>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</si>
  <si>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</si>
  <si>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2.98223 185.797 352.631 639.796 858.822 1021.67 1153.44 1240.09</t>
  </si>
  <si>
    <t>Fs_true</t>
  </si>
  <si>
    <t>-0.997066 201.553 372.635 614.771 812.843 1001.37 1201.17 1401.03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</si>
  <si>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</si>
  <si>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</si>
  <si>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</si>
  <si>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</si>
  <si>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</si>
  <si>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</si>
  <si>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</si>
  <si>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</si>
  <si>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</si>
  <si>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</si>
  <si>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</si>
  <si>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</si>
  <si>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</si>
  <si>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</si>
  <si>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</si>
  <si>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</si>
  <si>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</si>
  <si>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</si>
  <si>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</si>
  <si>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</si>
  <si>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</si>
  <si>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</si>
  <si>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</si>
  <si>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</si>
  <si>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</si>
  <si>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</si>
  <si>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</si>
  <si>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</si>
  <si>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</si>
  <si>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sample_name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</si>
  <si>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</si>
  <si>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</si>
  <si>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</si>
  <si>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</si>
  <si>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</si>
  <si>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</si>
  <si>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</si>
  <si>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</si>
  <si>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</si>
  <si>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</si>
  <si>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</si>
  <si>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</si>
  <si>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</si>
  <si>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</si>
  <si>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</si>
  <si>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</si>
  <si>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</si>
  <si>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</si>
  <si>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</si>
  <si>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</si>
  <si>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</si>
  <si>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</si>
  <si>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</si>
  <si>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</si>
  <si>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</si>
  <si>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</si>
  <si>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</si>
  <si>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</si>
  <si>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</si>
  <si>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</si>
  <si>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</si>
  <si>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</si>
  <si>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</si>
  <si>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</si>
  <si>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</si>
  <si>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</si>
  <si>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</si>
  <si>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</si>
  <si>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</si>
  <si>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</si>
  <si>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</si>
  <si>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</si>
  <si>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</si>
  <si>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</si>
  <si>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</si>
  <si>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</si>
  <si>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</si>
  <si>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</si>
  <si>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</si>
  <si>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</si>
  <si>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</si>
  <si>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</si>
  <si>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</si>
  <si>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</si>
  <si>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</si>
  <si>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</si>
  <si>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</si>
  <si>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</si>
  <si>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</si>
  <si>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</si>
  <si>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</si>
  <si>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</si>
  <si>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</si>
  <si>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</si>
  <si>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</si>
  <si>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</si>
  <si>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</si>
  <si>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</si>
  <si>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</si>
  <si>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</si>
  <si>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</si>
  <si>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</si>
  <si>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</si>
  <si>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</si>
  <si>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</si>
  <si>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</si>
  <si>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</si>
  <si>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</si>
  <si>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</si>
  <si>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</si>
  <si>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</si>
  <si>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</si>
  <si>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</si>
  <si>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</si>
  <si>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</si>
  <si>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</si>
  <si>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</si>
  <si>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</si>
  <si>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</si>
  <si>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</si>
  <si>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</si>
  <si>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</si>
  <si>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</si>
  <si>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</si>
  <si>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</si>
  <si>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</si>
  <si>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</si>
  <si>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</si>
  <si>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</si>
  <si>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</si>
  <si>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</si>
  <si>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</si>
  <si>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</si>
  <si>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</si>
  <si>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</si>
  <si>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</si>
  <si>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</si>
  <si>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</si>
  <si>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</si>
  <si>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</si>
  <si>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</si>
  <si>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</si>
  <si>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</si>
  <si>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</si>
  <si>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</si>
  <si>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</si>
  <si>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</si>
  <si>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</si>
  <si>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</si>
  <si>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</si>
  <si>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</si>
  <si>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</si>
  <si>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</si>
  <si>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</si>
  <si>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</si>
  <si>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</si>
  <si>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</si>
  <si>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</si>
  <si>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</si>
  <si>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</si>
  <si>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</si>
  <si>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</si>
  <si>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</si>
  <si>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</si>
  <si>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</si>
  <si>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</si>
  <si>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</si>
  <si>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</si>
  <si>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</si>
  <si>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</si>
  <si>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</si>
  <si>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</si>
  <si>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</si>
  <si>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</si>
  <si>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</si>
  <si>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</si>
  <si>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</si>
  <si>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</si>
  <si>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</si>
  <si>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</si>
  <si>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</si>
  <si>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</si>
  <si>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</si>
  <si>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</si>
  <si>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</si>
  <si>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</si>
  <si>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</si>
  <si>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</si>
  <si>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</si>
  <si>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</si>
  <si>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</si>
  <si>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</si>
  <si>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</si>
  <si>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</si>
  <si>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</si>
  <si>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</si>
  <si>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</si>
  <si>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</si>
  <si>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</si>
  <si>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</si>
  <si>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</si>
  <si>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</si>
  <si>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</si>
  <si>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</si>
  <si>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</si>
  <si>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</si>
  <si>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</si>
  <si>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</si>
  <si>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</si>
  <si>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</si>
  <si>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</si>
  <si>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</si>
  <si>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</si>
  <si>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</si>
  <si>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</si>
  <si>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</si>
  <si>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</si>
  <si>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</si>
  <si>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</si>
  <si>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</si>
  <si>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</si>
  <si>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</si>
  <si>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</si>
  <si>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</si>
  <si>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</si>
  <si>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</si>
  <si>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</si>
  <si>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</si>
  <si>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</si>
  <si>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</si>
  <si>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</si>
  <si>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</si>
  <si>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</si>
  <si>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</si>
  <si>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</si>
  <si>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</si>
  <si>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</si>
  <si>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</si>
  <si>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</si>
  <si>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</si>
  <si>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</si>
  <si>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</si>
  <si>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</si>
  <si>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</si>
  <si>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</si>
  <si>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</si>
  <si>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</si>
  <si>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</si>
  <si>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</si>
  <si>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</si>
  <si>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</si>
  <si>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</si>
  <si>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</si>
  <si>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</si>
  <si>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</si>
  <si>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</si>
  <si>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</si>
  <si>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</si>
  <si>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</si>
  <si>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</si>
  <si>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</si>
  <si>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</si>
  <si>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</si>
  <si>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</si>
  <si>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</si>
  <si>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</si>
  <si>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</si>
  <si>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</si>
  <si>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</si>
  <si>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</si>
  <si>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</si>
  <si>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</si>
  <si>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</si>
  <si>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</si>
  <si>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</si>
  <si>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</si>
  <si>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</si>
  <si>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</si>
  <si>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</si>
  <si>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</si>
  <si>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</si>
  <si>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</si>
  <si>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</si>
  <si>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</si>
  <si>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</si>
  <si>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</si>
  <si>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</si>
  <si>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</si>
  <si>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</si>
  <si>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</si>
  <si>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</si>
  <si>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</si>
  <si>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</si>
  <si>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</si>
  <si>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</si>
  <si>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</si>
  <si>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</si>
  <si>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</si>
  <si>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</si>
  <si>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</si>
  <si>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</si>
  <si>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</si>
  <si>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</si>
  <si>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</si>
  <si>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</si>
  <si>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</si>
  <si>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</si>
  <si>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</si>
  <si>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</si>
  <si>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</si>
  <si>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</si>
  <si>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</si>
  <si>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</si>
  <si>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</si>
  <si>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</si>
  <si>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</si>
  <si>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</si>
  <si>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</si>
  <si>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</si>
  <si>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</si>
  <si>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</si>
  <si>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</si>
  <si>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</si>
  <si>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</si>
  <si>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</si>
  <si>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</si>
  <si>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</si>
  <si>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</si>
  <si>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</si>
  <si>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</si>
  <si>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</si>
  <si>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</si>
  <si>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</si>
  <si>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</si>
  <si>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</si>
  <si>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</si>
  <si>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</si>
  <si>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</si>
  <si>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</si>
  <si>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</si>
  <si>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</si>
  <si>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</si>
  <si>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</si>
  <si>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</si>
  <si>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</si>
  <si>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</si>
  <si>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</si>
  <si>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20231205 12:23:21</t>
  </si>
  <si>
    <t>12:23:21</t>
  </si>
  <si>
    <t>-</t>
  </si>
  <si>
    <t>0: Broadleaf</t>
  </si>
  <si>
    <t>12:10:11</t>
  </si>
  <si>
    <t>3/3</t>
  </si>
  <si>
    <t>11111111</t>
  </si>
  <si>
    <t>oooooooo</t>
  </si>
  <si>
    <t>on</t>
  </si>
  <si>
    <t>20231205 12:24:22</t>
  </si>
  <si>
    <t>12:24:22</t>
  </si>
  <si>
    <t>20231205 12:25:23</t>
  </si>
  <si>
    <t>12:25:23</t>
  </si>
  <si>
    <t>20231205 12:26:24</t>
  </si>
  <si>
    <t>12:26:24</t>
  </si>
  <si>
    <t>20231205 12:27:36</t>
  </si>
  <si>
    <t>12:27:36</t>
  </si>
  <si>
    <t>20231205 12:28:44</t>
  </si>
  <si>
    <t>12:28:44</t>
  </si>
  <si>
    <t>20231205 12:30:45</t>
  </si>
  <si>
    <t>12:30:45</t>
  </si>
  <si>
    <t>1/3</t>
  </si>
  <si>
    <t>20231205 12:31:48</t>
  </si>
  <si>
    <t>12:31:48</t>
  </si>
  <si>
    <t>20231205 12:32:49</t>
  </si>
  <si>
    <t>12:32:49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</si>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</sst>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25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31</v>
      </c>
    </row>
    <row r="3" spans="1:296">
      <c r="B3">
        <v>0</v>
      </c>
      <c r="C3">
        <v>21</v>
      </c>
    </row>
    <row r="4" spans="1:29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6">
      <c r="B7">
        <v>0</v>
      </c>
      <c r="C7">
        <v>0</v>
      </c>
      <c r="D7">
        <v>0</v>
      </c>
      <c r="E7">
        <v>1</v>
      </c>
    </row>
    <row r="8" spans="1:29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6">
      <c r="B11">
        <v>0</v>
      </c>
      <c r="C11">
        <v>0</v>
      </c>
      <c r="D11">
        <v>0</v>
      </c>
      <c r="E11">
        <v>0</v>
      </c>
      <c r="F11">
        <v>1</v>
      </c>
    </row>
    <row r="12" spans="1:29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92</v>
      </c>
      <c r="DH14" t="s">
        <v>92</v>
      </c>
      <c r="DI14" t="s">
        <v>92</v>
      </c>
      <c r="DJ14" t="s">
        <v>92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</row>
    <row r="15" spans="1:296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88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181</v>
      </c>
      <c r="CU15" t="s">
        <v>202</v>
      </c>
      <c r="CV15" t="s">
        <v>203</v>
      </c>
      <c r="CW15" t="s">
        <v>204</v>
      </c>
      <c r="CX15" t="s">
        <v>155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113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107</v>
      </c>
      <c r="FP15" t="s">
        <v>110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</row>
    <row r="16" spans="1:296">
      <c r="B16" t="s">
        <v>396</v>
      </c>
      <c r="C16" t="s">
        <v>396</v>
      </c>
      <c r="F16" t="s">
        <v>396</v>
      </c>
      <c r="H16" t="s">
        <v>396</v>
      </c>
      <c r="I16" t="s">
        <v>397</v>
      </c>
      <c r="J16" t="s">
        <v>398</v>
      </c>
      <c r="K16" t="s">
        <v>399</v>
      </c>
      <c r="L16" t="s">
        <v>400</v>
      </c>
      <c r="M16" t="s">
        <v>400</v>
      </c>
      <c r="N16" t="s">
        <v>229</v>
      </c>
      <c r="O16" t="s">
        <v>229</v>
      </c>
      <c r="P16" t="s">
        <v>397</v>
      </c>
      <c r="Q16" t="s">
        <v>397</v>
      </c>
      <c r="R16" t="s">
        <v>397</v>
      </c>
      <c r="S16" t="s">
        <v>397</v>
      </c>
      <c r="T16" t="s">
        <v>401</v>
      </c>
      <c r="U16" t="s">
        <v>402</v>
      </c>
      <c r="V16" t="s">
        <v>402</v>
      </c>
      <c r="W16" t="s">
        <v>403</v>
      </c>
      <c r="X16" t="s">
        <v>404</v>
      </c>
      <c r="Y16" t="s">
        <v>403</v>
      </c>
      <c r="Z16" t="s">
        <v>403</v>
      </c>
      <c r="AA16" t="s">
        <v>403</v>
      </c>
      <c r="AB16" t="s">
        <v>401</v>
      </c>
      <c r="AC16" t="s">
        <v>401</v>
      </c>
      <c r="AD16" t="s">
        <v>401</v>
      </c>
      <c r="AE16" t="s">
        <v>401</v>
      </c>
      <c r="AF16" t="s">
        <v>399</v>
      </c>
      <c r="AG16" t="s">
        <v>398</v>
      </c>
      <c r="AH16" t="s">
        <v>399</v>
      </c>
      <c r="AI16" t="s">
        <v>400</v>
      </c>
      <c r="AJ16" t="s">
        <v>400</v>
      </c>
      <c r="AK16" t="s">
        <v>405</v>
      </c>
      <c r="AL16" t="s">
        <v>406</v>
      </c>
      <c r="AM16" t="s">
        <v>398</v>
      </c>
      <c r="AN16" t="s">
        <v>407</v>
      </c>
      <c r="AO16" t="s">
        <v>407</v>
      </c>
      <c r="AP16" t="s">
        <v>408</v>
      </c>
      <c r="AQ16" t="s">
        <v>406</v>
      </c>
      <c r="AR16" t="s">
        <v>409</v>
      </c>
      <c r="AS16" t="s">
        <v>404</v>
      </c>
      <c r="AU16" t="s">
        <v>404</v>
      </c>
      <c r="AV16" t="s">
        <v>409</v>
      </c>
      <c r="BB16" t="s">
        <v>399</v>
      </c>
      <c r="BI16" t="s">
        <v>399</v>
      </c>
      <c r="BJ16" t="s">
        <v>399</v>
      </c>
      <c r="BK16" t="s">
        <v>399</v>
      </c>
      <c r="BL16" t="s">
        <v>410</v>
      </c>
      <c r="BZ16" t="s">
        <v>411</v>
      </c>
      <c r="CB16" t="s">
        <v>411</v>
      </c>
      <c r="CC16" t="s">
        <v>399</v>
      </c>
      <c r="CF16" t="s">
        <v>411</v>
      </c>
      <c r="CG16" t="s">
        <v>404</v>
      </c>
      <c r="CJ16" t="s">
        <v>412</v>
      </c>
      <c r="CK16" t="s">
        <v>412</v>
      </c>
      <c r="CM16" t="s">
        <v>413</v>
      </c>
      <c r="CN16" t="s">
        <v>411</v>
      </c>
      <c r="CP16" t="s">
        <v>411</v>
      </c>
      <c r="CQ16" t="s">
        <v>399</v>
      </c>
      <c r="CU16" t="s">
        <v>411</v>
      </c>
      <c r="CW16" t="s">
        <v>414</v>
      </c>
      <c r="CZ16" t="s">
        <v>411</v>
      </c>
      <c r="DA16" t="s">
        <v>411</v>
      </c>
      <c r="DC16" t="s">
        <v>411</v>
      </c>
      <c r="DE16" t="s">
        <v>411</v>
      </c>
      <c r="DG16" t="s">
        <v>399</v>
      </c>
      <c r="DH16" t="s">
        <v>399</v>
      </c>
      <c r="DJ16" t="s">
        <v>415</v>
      </c>
      <c r="DK16" t="s">
        <v>416</v>
      </c>
      <c r="DN16" t="s">
        <v>397</v>
      </c>
      <c r="DP16" t="s">
        <v>396</v>
      </c>
      <c r="DQ16" t="s">
        <v>400</v>
      </c>
      <c r="DR16" t="s">
        <v>400</v>
      </c>
      <c r="DS16" t="s">
        <v>407</v>
      </c>
      <c r="DT16" t="s">
        <v>407</v>
      </c>
      <c r="DU16" t="s">
        <v>400</v>
      </c>
      <c r="DV16" t="s">
        <v>407</v>
      </c>
      <c r="DW16" t="s">
        <v>409</v>
      </c>
      <c r="DX16" t="s">
        <v>403</v>
      </c>
      <c r="DY16" t="s">
        <v>403</v>
      </c>
      <c r="DZ16" t="s">
        <v>402</v>
      </c>
      <c r="EA16" t="s">
        <v>402</v>
      </c>
      <c r="EB16" t="s">
        <v>402</v>
      </c>
      <c r="EC16" t="s">
        <v>402</v>
      </c>
      <c r="ED16" t="s">
        <v>402</v>
      </c>
      <c r="EE16" t="s">
        <v>417</v>
      </c>
      <c r="EF16" t="s">
        <v>399</v>
      </c>
      <c r="EG16" t="s">
        <v>399</v>
      </c>
      <c r="EH16" t="s">
        <v>400</v>
      </c>
      <c r="EI16" t="s">
        <v>400</v>
      </c>
      <c r="EJ16" t="s">
        <v>400</v>
      </c>
      <c r="EK16" t="s">
        <v>407</v>
      </c>
      <c r="EL16" t="s">
        <v>400</v>
      </c>
      <c r="EM16" t="s">
        <v>407</v>
      </c>
      <c r="EN16" t="s">
        <v>403</v>
      </c>
      <c r="EO16" t="s">
        <v>403</v>
      </c>
      <c r="EP16" t="s">
        <v>402</v>
      </c>
      <c r="EQ16" t="s">
        <v>402</v>
      </c>
      <c r="ER16" t="s">
        <v>399</v>
      </c>
      <c r="EW16" t="s">
        <v>399</v>
      </c>
      <c r="EZ16" t="s">
        <v>402</v>
      </c>
      <c r="FA16" t="s">
        <v>402</v>
      </c>
      <c r="FB16" t="s">
        <v>402</v>
      </c>
      <c r="FC16" t="s">
        <v>402</v>
      </c>
      <c r="FD16" t="s">
        <v>402</v>
      </c>
      <c r="FE16" t="s">
        <v>399</v>
      </c>
      <c r="FF16" t="s">
        <v>399</v>
      </c>
      <c r="FG16" t="s">
        <v>399</v>
      </c>
      <c r="FH16" t="s">
        <v>396</v>
      </c>
      <c r="FK16" t="s">
        <v>418</v>
      </c>
      <c r="FL16" t="s">
        <v>418</v>
      </c>
      <c r="FN16" t="s">
        <v>396</v>
      </c>
      <c r="FO16" t="s">
        <v>419</v>
      </c>
      <c r="FQ16" t="s">
        <v>396</v>
      </c>
      <c r="FR16" t="s">
        <v>396</v>
      </c>
      <c r="FT16" t="s">
        <v>420</v>
      </c>
      <c r="FU16" t="s">
        <v>421</v>
      </c>
      <c r="FV16" t="s">
        <v>420</v>
      </c>
      <c r="FW16" t="s">
        <v>421</v>
      </c>
      <c r="FX16" t="s">
        <v>420</v>
      </c>
      <c r="FY16" t="s">
        <v>421</v>
      </c>
      <c r="FZ16" t="s">
        <v>404</v>
      </c>
      <c r="GA16" t="s">
        <v>404</v>
      </c>
      <c r="GB16" t="s">
        <v>400</v>
      </c>
      <c r="GC16" t="s">
        <v>422</v>
      </c>
      <c r="GD16" t="s">
        <v>400</v>
      </c>
      <c r="GG16" t="s">
        <v>423</v>
      </c>
      <c r="GJ16" t="s">
        <v>407</v>
      </c>
      <c r="GK16" t="s">
        <v>424</v>
      </c>
      <c r="GL16" t="s">
        <v>407</v>
      </c>
      <c r="GQ16" t="s">
        <v>425</v>
      </c>
      <c r="GR16" t="s">
        <v>425</v>
      </c>
      <c r="HE16" t="s">
        <v>425</v>
      </c>
      <c r="HF16" t="s">
        <v>425</v>
      </c>
      <c r="HG16" t="s">
        <v>426</v>
      </c>
      <c r="HH16" t="s">
        <v>426</v>
      </c>
      <c r="HI16" t="s">
        <v>402</v>
      </c>
      <c r="HJ16" t="s">
        <v>402</v>
      </c>
      <c r="HK16" t="s">
        <v>404</v>
      </c>
      <c r="HL16" t="s">
        <v>402</v>
      </c>
      <c r="HM16" t="s">
        <v>407</v>
      </c>
      <c r="HN16" t="s">
        <v>404</v>
      </c>
      <c r="HO16" t="s">
        <v>404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425</v>
      </c>
      <c r="HW16" t="s">
        <v>425</v>
      </c>
      <c r="HX16" t="s">
        <v>427</v>
      </c>
      <c r="HY16" t="s">
        <v>427</v>
      </c>
      <c r="HZ16" t="s">
        <v>428</v>
      </c>
      <c r="IA16" t="s">
        <v>427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L16" t="s">
        <v>425</v>
      </c>
      <c r="IM16" t="s">
        <v>425</v>
      </c>
      <c r="IT16" t="s">
        <v>425</v>
      </c>
      <c r="IU16" t="s">
        <v>404</v>
      </c>
      <c r="IV16" t="s">
        <v>404</v>
      </c>
      <c r="IW16" t="s">
        <v>420</v>
      </c>
      <c r="IX16" t="s">
        <v>421</v>
      </c>
      <c r="IY16" t="s">
        <v>421</v>
      </c>
      <c r="JC16" t="s">
        <v>421</v>
      </c>
      <c r="JG16" t="s">
        <v>400</v>
      </c>
      <c r="JH16" t="s">
        <v>400</v>
      </c>
      <c r="JI16" t="s">
        <v>407</v>
      </c>
      <c r="JJ16" t="s">
        <v>407</v>
      </c>
      <c r="JK16" t="s">
        <v>429</v>
      </c>
      <c r="JL16" t="s">
        <v>429</v>
      </c>
      <c r="JM16" t="s">
        <v>425</v>
      </c>
      <c r="JN16" t="s">
        <v>425</v>
      </c>
      <c r="JO16" t="s">
        <v>425</v>
      </c>
      <c r="JP16" t="s">
        <v>425</v>
      </c>
      <c r="JQ16" t="s">
        <v>425</v>
      </c>
      <c r="JR16" t="s">
        <v>425</v>
      </c>
      <c r="JS16" t="s">
        <v>402</v>
      </c>
      <c r="JT16" t="s">
        <v>425</v>
      </c>
      <c r="JV16" t="s">
        <v>409</v>
      </c>
      <c r="JW16" t="s">
        <v>409</v>
      </c>
      <c r="JX16" t="s">
        <v>402</v>
      </c>
      <c r="JY16" t="s">
        <v>402</v>
      </c>
      <c r="JZ16" t="s">
        <v>402</v>
      </c>
      <c r="KA16" t="s">
        <v>402</v>
      </c>
      <c r="KB16" t="s">
        <v>402</v>
      </c>
      <c r="KC16" t="s">
        <v>404</v>
      </c>
      <c r="KD16" t="s">
        <v>404</v>
      </c>
      <c r="KE16" t="s">
        <v>404</v>
      </c>
      <c r="KF16" t="s">
        <v>402</v>
      </c>
      <c r="KG16" t="s">
        <v>400</v>
      </c>
      <c r="KH16" t="s">
        <v>407</v>
      </c>
      <c r="KI16" t="s">
        <v>404</v>
      </c>
      <c r="KJ16" t="s">
        <v>404</v>
      </c>
    </row>
    <row r="17" spans="1:296">
      <c r="A17">
        <v>1</v>
      </c>
      <c r="B17">
        <v>1701807801.1</v>
      </c>
      <c r="C17">
        <v>0</v>
      </c>
      <c r="D17" t="s">
        <v>430</v>
      </c>
      <c r="E17" t="s">
        <v>431</v>
      </c>
      <c r="F17">
        <v>1</v>
      </c>
      <c r="H17">
        <v>1701807799.6</v>
      </c>
      <c r="I17">
        <f>(J17)/1000</f>
        <v>0</v>
      </c>
      <c r="J17">
        <f>IF(DO17, AM17, AG17)</f>
        <v>0</v>
      </c>
      <c r="K17">
        <f>IF(DO17, AH17, AF17)</f>
        <v>0</v>
      </c>
      <c r="L17">
        <f>DQ17 - IF(AT17&gt;1, K17*DK17*100.0/(AV17*EE17), 0)</f>
        <v>0</v>
      </c>
      <c r="M17">
        <f>((S17-I17/2)*L17-K17)/(S17+I17/2)</f>
        <v>0</v>
      </c>
      <c r="N17">
        <f>M17*(DX17+DY17)/1000.0</f>
        <v>0</v>
      </c>
      <c r="O17">
        <f>(DQ17 - IF(AT17&gt;1, K17*DK17*100.0/(AV17*EE17), 0))*(DX17+DY17)/1000.0</f>
        <v>0</v>
      </c>
      <c r="P17">
        <f>2.0/((1/R17-1/Q17)+SIGN(R17)*SQRT((1/R17-1/Q17)*(1/R17-1/Q17) + 4*DL17/((DL17+1)*(DL17+1))*(2*1/R17*1/Q17-1/Q17*1/Q17)))</f>
        <v>0</v>
      </c>
      <c r="Q17">
        <f>IF(LEFT(DM17,1)&lt;&gt;"0",IF(LEFT(DM17,1)="1",3.0,DN17),$D$5+$E$5*(EE17*DX17/($K$5*1000))+$F$5*(EE17*DX17/($K$5*1000))*MAX(MIN(DK17,$J$5),$I$5)*MAX(MIN(DK17,$J$5),$I$5)+$G$5*MAX(MIN(DK17,$J$5),$I$5)*(EE17*DX17/($K$5*1000))+$H$5*(EE17*DX17/($K$5*1000))*(EE17*DX17/($K$5*1000)))</f>
        <v>0</v>
      </c>
      <c r="R17">
        <f>I17*(1000-(1000*0.61365*exp(17.502*V17/(240.97+V17))/(DX17+DY17)+DS17)/2)/(1000*0.61365*exp(17.502*V17/(240.97+V17))/(DX17+DY17)-DS17)</f>
        <v>0</v>
      </c>
      <c r="S17">
        <f>1/((DL17+1)/(P17/1.6)+1/(Q17/1.37)) + DL17/((DL17+1)/(P17/1.6) + DL17/(Q17/1.37))</f>
        <v>0</v>
      </c>
      <c r="T17">
        <f>(DG17*DJ17)</f>
        <v>0</v>
      </c>
      <c r="U17">
        <f>(DZ17+(T17+2*0.95*5.67E-8*(((DZ17+$B$7)+273)^4-(DZ17+273)^4)-44100*I17)/(1.84*29.3*Q17+8*0.95*5.67E-8*(DZ17+273)^3))</f>
        <v>0</v>
      </c>
      <c r="V17">
        <f>($C$7*EA17+$D$7*EB17+$E$7*U17)</f>
        <v>0</v>
      </c>
      <c r="W17">
        <f>0.61365*exp(17.502*V17/(240.97+V17))</f>
        <v>0</v>
      </c>
      <c r="X17">
        <f>(Y17/Z17*100)</f>
        <v>0</v>
      </c>
      <c r="Y17">
        <f>DS17*(DX17+DY17)/1000</f>
        <v>0</v>
      </c>
      <c r="Z17">
        <f>0.61365*exp(17.502*DZ17/(240.97+DZ17))</f>
        <v>0</v>
      </c>
      <c r="AA17">
        <f>(W17-DS17*(DX17+DY17)/1000)</f>
        <v>0</v>
      </c>
      <c r="AB17">
        <f>(-I17*44100)</f>
        <v>0</v>
      </c>
      <c r="AC17">
        <f>2*29.3*Q17*0.92*(DZ17-V17)</f>
        <v>0</v>
      </c>
      <c r="AD17">
        <f>2*0.95*5.67E-8*(((DZ17+$B$7)+273)^4-(V17+273)^4)</f>
        <v>0</v>
      </c>
      <c r="AE17">
        <f>T17+AD17+AB17+AC17</f>
        <v>0</v>
      </c>
      <c r="AF17">
        <f>DW17*AT17*(DR17-DQ17*(1000-AT17*DT17)/(1000-AT17*DS17))/(100*DK17)</f>
        <v>0</v>
      </c>
      <c r="AG17">
        <f>1000*DW17*AT17*(DS17-DT17)/(100*DK17*(1000-AT17*DS17))</f>
        <v>0</v>
      </c>
      <c r="AH17">
        <f>(AI17 - AJ17 - DX17*1E3/(8.314*(DZ17+273.15)) * AL17/DW17 * AK17) * DW17/(100*DK17) * (1000 - DT17)/1000</f>
        <v>0</v>
      </c>
      <c r="AI17">
        <v>425.9646713673</v>
      </c>
      <c r="AJ17">
        <v>425.383842424242</v>
      </c>
      <c r="AK17">
        <v>-0.000878462888426785</v>
      </c>
      <c r="AL17">
        <v>67.1011931129849</v>
      </c>
      <c r="AM17">
        <f>(AO17 - AN17 + DX17*1E3/(8.314*(DZ17+273.15)) * AQ17/DW17 * AP17) * DW17/(100*DK17) * 1000/(1000 - AO17)</f>
        <v>0</v>
      </c>
      <c r="AN17">
        <v>14.0043077137011</v>
      </c>
      <c r="AO17">
        <v>14.1596612121212</v>
      </c>
      <c r="AP17">
        <v>1.50763742840598e-06</v>
      </c>
      <c r="AQ17">
        <v>78.3494577563448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MAX(0,($B$13+$C$13*EE17)/(1+$D$13*EE17)*DX17/(DZ17+273)*$E$13)</f>
        <v>0</v>
      </c>
      <c r="AW17" t="s">
        <v>432</v>
      </c>
      <c r="AX17" t="s">
        <v>432</v>
      </c>
      <c r="AY17">
        <v>0</v>
      </c>
      <c r="AZ17">
        <v>0</v>
      </c>
      <c r="BA17">
        <f>1-AY17/AZ17</f>
        <v>0</v>
      </c>
      <c r="BB17">
        <v>0</v>
      </c>
      <c r="BC17" t="s">
        <v>432</v>
      </c>
      <c r="BD17" t="s">
        <v>432</v>
      </c>
      <c r="BE17">
        <v>0</v>
      </c>
      <c r="BF17">
        <v>0</v>
      </c>
      <c r="BG17">
        <f>1-BE17/BF17</f>
        <v>0</v>
      </c>
      <c r="BH17">
        <v>0.5</v>
      </c>
      <c r="BI17">
        <f>DH17</f>
        <v>0</v>
      </c>
      <c r="BJ17">
        <f>K17</f>
        <v>0</v>
      </c>
      <c r="BK17">
        <f>BG17*BH17*BI17</f>
        <v>0</v>
      </c>
      <c r="BL17">
        <f>(BJ17-BB17)/BI17</f>
        <v>0</v>
      </c>
      <c r="BM17">
        <f>(AZ17-BF17)/BF17</f>
        <v>0</v>
      </c>
      <c r="BN17">
        <f>AY17/(BA17+AY17/BF17)</f>
        <v>0</v>
      </c>
      <c r="BO17" t="s">
        <v>432</v>
      </c>
      <c r="BP17">
        <v>0</v>
      </c>
      <c r="BQ17">
        <f>IF(BP17&lt;&gt;0, BP17, BN17)</f>
        <v>0</v>
      </c>
      <c r="BR17">
        <f>1-BQ17/BF17</f>
        <v>0</v>
      </c>
      <c r="BS17">
        <f>(BF17-BE17)/(BF17-BQ17)</f>
        <v>0</v>
      </c>
      <c r="BT17">
        <f>(AZ17-BF17)/(AZ17-BQ17)</f>
        <v>0</v>
      </c>
      <c r="BU17">
        <f>(BF17-BE17)/(BF17-AY17)</f>
        <v>0</v>
      </c>
      <c r="BV17">
        <f>(AZ17-BF17)/(AZ17-AY17)</f>
        <v>0</v>
      </c>
      <c r="BW17">
        <f>(BS17*BQ17/BE17)</f>
        <v>0</v>
      </c>
      <c r="BX17">
        <f>(1-BW17)</f>
        <v>0</v>
      </c>
      <c r="DG17">
        <f>$B$11*EF17+$C$11*EG17+$F$11*ER17*(1-EU17)</f>
        <v>0</v>
      </c>
      <c r="DH17">
        <f>DG17*DI17</f>
        <v>0</v>
      </c>
      <c r="DI17">
        <f>($B$11*$D$9+$C$11*$D$9+$F$11*((FE17+EW17)/MAX(FE17+EW17+FF17, 0.1)*$I$9+FF17/MAX(FE17+EW17+FF17, 0.1)*$J$9))/($B$11+$C$11+$F$11)</f>
        <v>0</v>
      </c>
      <c r="DJ17">
        <f>($B$11*$K$9+$C$11*$K$9+$F$11*((FE17+EW17)/MAX(FE17+EW17+FF17, 0.1)*$P$9+FF17/MAX(FE17+EW17+FF17, 0.1)*$Q$9))/($B$11+$C$11+$F$11)</f>
        <v>0</v>
      </c>
      <c r="DK17">
        <v>6</v>
      </c>
      <c r="DL17">
        <v>0.5</v>
      </c>
      <c r="DM17" t="s">
        <v>433</v>
      </c>
      <c r="DN17">
        <v>2</v>
      </c>
      <c r="DO17" t="b">
        <v>1</v>
      </c>
      <c r="DP17">
        <v>1701807799.6</v>
      </c>
      <c r="DQ17">
        <v>419.367</v>
      </c>
      <c r="DR17">
        <v>420.075</v>
      </c>
      <c r="DS17">
        <v>14.15985</v>
      </c>
      <c r="DT17">
        <v>14.0048</v>
      </c>
      <c r="DU17">
        <v>421.0165</v>
      </c>
      <c r="DV17">
        <v>14.203</v>
      </c>
      <c r="DW17">
        <v>600.0385</v>
      </c>
      <c r="DX17">
        <v>78.63425</v>
      </c>
      <c r="DY17">
        <v>0.09965855</v>
      </c>
      <c r="DZ17">
        <v>25.0207</v>
      </c>
      <c r="EA17">
        <v>26.6725</v>
      </c>
      <c r="EB17">
        <v>999.9</v>
      </c>
      <c r="EC17">
        <v>0</v>
      </c>
      <c r="ED17">
        <v>0</v>
      </c>
      <c r="EE17">
        <v>10033.75</v>
      </c>
      <c r="EF17">
        <v>0</v>
      </c>
      <c r="EG17">
        <v>2.04022</v>
      </c>
      <c r="EH17">
        <v>-0.707718</v>
      </c>
      <c r="EI17">
        <v>425.3905</v>
      </c>
      <c r="EJ17">
        <v>426.041</v>
      </c>
      <c r="EK17">
        <v>0.155073</v>
      </c>
      <c r="EL17">
        <v>420.075</v>
      </c>
      <c r="EM17">
        <v>14.0048</v>
      </c>
      <c r="EN17">
        <v>1.11345</v>
      </c>
      <c r="EO17">
        <v>1.101255</v>
      </c>
      <c r="EP17">
        <v>8.49205</v>
      </c>
      <c r="EQ17">
        <v>8.329665</v>
      </c>
      <c r="ER17">
        <v>1799.865</v>
      </c>
      <c r="ES17">
        <v>0.977991</v>
      </c>
      <c r="ET17">
        <v>0.0220093</v>
      </c>
      <c r="EU17">
        <v>0</v>
      </c>
      <c r="EV17">
        <v>69.9285</v>
      </c>
      <c r="EW17">
        <v>5.0002</v>
      </c>
      <c r="EX17">
        <v>1442.405</v>
      </c>
      <c r="EY17">
        <v>17254.95</v>
      </c>
      <c r="EZ17">
        <v>45</v>
      </c>
      <c r="FA17">
        <v>45.625</v>
      </c>
      <c r="FB17">
        <v>45.781</v>
      </c>
      <c r="FC17">
        <v>45.3125</v>
      </c>
      <c r="FD17">
        <v>46.875</v>
      </c>
      <c r="FE17">
        <v>1755.365</v>
      </c>
      <c r="FF17">
        <v>39.5</v>
      </c>
      <c r="FG17">
        <v>0</v>
      </c>
      <c r="FH17">
        <v>1701807801.9</v>
      </c>
      <c r="FI17">
        <v>0</v>
      </c>
      <c r="FJ17">
        <v>69.84876</v>
      </c>
      <c r="FK17">
        <v>0.214261546216883</v>
      </c>
      <c r="FL17">
        <v>0.731538456366517</v>
      </c>
      <c r="FM17">
        <v>1442.2636</v>
      </c>
      <c r="FN17">
        <v>15</v>
      </c>
      <c r="FO17">
        <v>1701807011</v>
      </c>
      <c r="FP17" t="s">
        <v>434</v>
      </c>
      <c r="FQ17">
        <v>1701807011</v>
      </c>
      <c r="FR17">
        <v>1701807001</v>
      </c>
      <c r="FS17">
        <v>3</v>
      </c>
      <c r="FT17">
        <v>0.008</v>
      </c>
      <c r="FU17">
        <v>0.003</v>
      </c>
      <c r="FV17">
        <v>-1.648</v>
      </c>
      <c r="FW17">
        <v>-0.045</v>
      </c>
      <c r="FX17">
        <v>420</v>
      </c>
      <c r="FY17">
        <v>14</v>
      </c>
      <c r="FZ17">
        <v>1.19</v>
      </c>
      <c r="GA17">
        <v>0.33</v>
      </c>
      <c r="GB17">
        <v>-0.639668904761905</v>
      </c>
      <c r="GC17">
        <v>-0.10187025974026</v>
      </c>
      <c r="GD17">
        <v>0.0760706008507916</v>
      </c>
      <c r="GE17">
        <v>1</v>
      </c>
      <c r="GF17">
        <v>69.8688882352941</v>
      </c>
      <c r="GG17">
        <v>-0.473741784768759</v>
      </c>
      <c r="GH17">
        <v>0.171688488025304</v>
      </c>
      <c r="GI17">
        <v>1</v>
      </c>
      <c r="GJ17">
        <v>0.156215428571429</v>
      </c>
      <c r="GK17">
        <v>-0.00422251948051947</v>
      </c>
      <c r="GL17">
        <v>0.00192967333952639</v>
      </c>
      <c r="GM17">
        <v>1</v>
      </c>
      <c r="GN17">
        <v>3</v>
      </c>
      <c r="GO17">
        <v>3</v>
      </c>
      <c r="GP17" t="s">
        <v>435</v>
      </c>
      <c r="GQ17">
        <v>3.27213</v>
      </c>
      <c r="GR17">
        <v>2.87217</v>
      </c>
      <c r="GS17">
        <v>0.0809077</v>
      </c>
      <c r="GT17">
        <v>0.0812875</v>
      </c>
      <c r="GU17">
        <v>0.0631045</v>
      </c>
      <c r="GV17">
        <v>0.0631141</v>
      </c>
      <c r="GW17">
        <v>26619</v>
      </c>
      <c r="GX17">
        <v>26334.4</v>
      </c>
      <c r="GY17">
        <v>26807.2</v>
      </c>
      <c r="GZ17">
        <v>26148.4</v>
      </c>
      <c r="HA17">
        <v>34295.3</v>
      </c>
      <c r="HB17">
        <v>32508.4</v>
      </c>
      <c r="HC17">
        <v>39455.6</v>
      </c>
      <c r="HD17">
        <v>36963.3</v>
      </c>
      <c r="HE17">
        <v>2.3185</v>
      </c>
      <c r="HF17">
        <v>2.0983</v>
      </c>
      <c r="HG17">
        <v>0.269115</v>
      </c>
      <c r="HH17">
        <v>0</v>
      </c>
      <c r="HI17">
        <v>22.2541</v>
      </c>
      <c r="HJ17">
        <v>999.9</v>
      </c>
      <c r="HK17">
        <v>42.773</v>
      </c>
      <c r="HL17">
        <v>30.011</v>
      </c>
      <c r="HM17">
        <v>23.1889</v>
      </c>
      <c r="HN17">
        <v>60.9766</v>
      </c>
      <c r="HO17">
        <v>28.5617</v>
      </c>
      <c r="HP17">
        <v>2</v>
      </c>
      <c r="HQ17">
        <v>-0.104146</v>
      </c>
      <c r="HR17">
        <v>1.57342</v>
      </c>
      <c r="HS17">
        <v>20.3048</v>
      </c>
      <c r="HT17">
        <v>5.23526</v>
      </c>
      <c r="HU17">
        <v>11.956</v>
      </c>
      <c r="HV17">
        <v>4.9916</v>
      </c>
      <c r="HW17">
        <v>3.284</v>
      </c>
      <c r="HX17">
        <v>9999</v>
      </c>
      <c r="HY17">
        <v>9999</v>
      </c>
      <c r="HZ17">
        <v>999.9</v>
      </c>
      <c r="IA17">
        <v>9999</v>
      </c>
      <c r="IB17">
        <v>4.97185</v>
      </c>
      <c r="IC17">
        <v>1.87698</v>
      </c>
      <c r="ID17">
        <v>1.87719</v>
      </c>
      <c r="IE17">
        <v>1.87683</v>
      </c>
      <c r="IF17">
        <v>1.87256</v>
      </c>
      <c r="IG17">
        <v>1.87408</v>
      </c>
      <c r="IH17">
        <v>1.87469</v>
      </c>
      <c r="II17">
        <v>1.88109</v>
      </c>
      <c r="IJ17">
        <v>0</v>
      </c>
      <c r="IK17">
        <v>0</v>
      </c>
      <c r="IL17">
        <v>0</v>
      </c>
      <c r="IM17">
        <v>0</v>
      </c>
      <c r="IN17" t="s">
        <v>436</v>
      </c>
      <c r="IO17" t="s">
        <v>437</v>
      </c>
      <c r="IP17" t="s">
        <v>438</v>
      </c>
      <c r="IQ17" t="s">
        <v>438</v>
      </c>
      <c r="IR17" t="s">
        <v>438</v>
      </c>
      <c r="IS17" t="s">
        <v>438</v>
      </c>
      <c r="IT17">
        <v>0</v>
      </c>
      <c r="IU17">
        <v>100</v>
      </c>
      <c r="IV17">
        <v>100</v>
      </c>
      <c r="IW17">
        <v>-1.65</v>
      </c>
      <c r="IX17">
        <v>-0.0432</v>
      </c>
      <c r="IY17">
        <v>-3.07984040356806</v>
      </c>
      <c r="IZ17">
        <v>0.00435628802861811</v>
      </c>
      <c r="JA17">
        <v>-2.67769027402344e-06</v>
      </c>
      <c r="JB17">
        <v>9.47811145544978e-10</v>
      </c>
      <c r="JC17">
        <v>-0.134532299521306</v>
      </c>
      <c r="JD17">
        <v>0.00777357926581381</v>
      </c>
      <c r="JE17">
        <v>-0.000390517244702332</v>
      </c>
      <c r="JF17">
        <v>2.08601442436649e-05</v>
      </c>
      <c r="JG17">
        <v>13</v>
      </c>
      <c r="JH17">
        <v>2030</v>
      </c>
      <c r="JI17">
        <v>0</v>
      </c>
      <c r="JJ17">
        <v>18</v>
      </c>
      <c r="JK17">
        <v>13.2</v>
      </c>
      <c r="JL17">
        <v>13.3</v>
      </c>
      <c r="JM17">
        <v>1.35742</v>
      </c>
      <c r="JN17">
        <v>2.54883</v>
      </c>
      <c r="JO17">
        <v>2.24854</v>
      </c>
      <c r="JP17">
        <v>2.76855</v>
      </c>
      <c r="JQ17">
        <v>2.2998</v>
      </c>
      <c r="JR17">
        <v>2.41333</v>
      </c>
      <c r="JS17">
        <v>34.7379</v>
      </c>
      <c r="JT17">
        <v>13.9131</v>
      </c>
      <c r="JU17">
        <v>18</v>
      </c>
      <c r="JV17">
        <v>644.565</v>
      </c>
      <c r="JW17">
        <v>575.807</v>
      </c>
      <c r="JX17">
        <v>19.9999</v>
      </c>
      <c r="JY17">
        <v>25.7339</v>
      </c>
      <c r="JZ17">
        <v>30</v>
      </c>
      <c r="KA17">
        <v>25.9138</v>
      </c>
      <c r="KB17">
        <v>25.9206</v>
      </c>
      <c r="KC17">
        <v>27.1402</v>
      </c>
      <c r="KD17">
        <v>27.0922</v>
      </c>
      <c r="KE17">
        <v>0</v>
      </c>
      <c r="KF17">
        <v>20</v>
      </c>
      <c r="KG17">
        <v>420</v>
      </c>
      <c r="KH17">
        <v>14.011</v>
      </c>
      <c r="KI17">
        <v>103.499</v>
      </c>
      <c r="KJ17">
        <v>95.8262</v>
      </c>
    </row>
    <row r="18" spans="1:296">
      <c r="A18">
        <v>2</v>
      </c>
      <c r="B18">
        <v>1701807862.1</v>
      </c>
      <c r="C18">
        <v>61</v>
      </c>
      <c r="D18" t="s">
        <v>439</v>
      </c>
      <c r="E18" t="s">
        <v>440</v>
      </c>
      <c r="F18">
        <v>1</v>
      </c>
      <c r="H18">
        <v>1701807860.6</v>
      </c>
      <c r="I18">
        <f>(J18)/1000</f>
        <v>0</v>
      </c>
      <c r="J18">
        <f>IF(DO18, AM18, AG18)</f>
        <v>0</v>
      </c>
      <c r="K18">
        <f>IF(DO18, AH18, AF18)</f>
        <v>0</v>
      </c>
      <c r="L18">
        <f>DQ18 - IF(AT18&gt;1, K18*DK18*100.0/(AV18*EE18), 0)</f>
        <v>0</v>
      </c>
      <c r="M18">
        <f>((S18-I18/2)*L18-K18)/(S18+I18/2)</f>
        <v>0</v>
      </c>
      <c r="N18">
        <f>M18*(DX18+DY18)/1000.0</f>
        <v>0</v>
      </c>
      <c r="O18">
        <f>(DQ18 - IF(AT18&gt;1, K18*DK18*100.0/(AV18*EE18), 0))*(DX18+DY18)/1000.0</f>
        <v>0</v>
      </c>
      <c r="P18">
        <f>2.0/((1/R18-1/Q18)+SIGN(R18)*SQRT((1/R18-1/Q18)*(1/R18-1/Q18) + 4*DL18/((DL18+1)*(DL18+1))*(2*1/R18*1/Q18-1/Q18*1/Q18)))</f>
        <v>0</v>
      </c>
      <c r="Q18">
        <f>IF(LEFT(DM18,1)&lt;&gt;"0",IF(LEFT(DM18,1)="1",3.0,DN18),$D$5+$E$5*(EE18*DX18/($K$5*1000))+$F$5*(EE18*DX18/($K$5*1000))*MAX(MIN(DK18,$J$5),$I$5)*MAX(MIN(DK18,$J$5),$I$5)+$G$5*MAX(MIN(DK18,$J$5),$I$5)*(EE18*DX18/($K$5*1000))+$H$5*(EE18*DX18/($K$5*1000))*(EE18*DX18/($K$5*1000)))</f>
        <v>0</v>
      </c>
      <c r="R18">
        <f>I18*(1000-(1000*0.61365*exp(17.502*V18/(240.97+V18))/(DX18+DY18)+DS18)/2)/(1000*0.61365*exp(17.502*V18/(240.97+V18))/(DX18+DY18)-DS18)</f>
        <v>0</v>
      </c>
      <c r="S18">
        <f>1/((DL18+1)/(P18/1.6)+1/(Q18/1.37)) + DL18/((DL18+1)/(P18/1.6) + DL18/(Q18/1.37))</f>
        <v>0</v>
      </c>
      <c r="T18">
        <f>(DG18*DJ18)</f>
        <v>0</v>
      </c>
      <c r="U18">
        <f>(DZ18+(T18+2*0.95*5.67E-8*(((DZ18+$B$7)+273)^4-(DZ18+273)^4)-44100*I18)/(1.84*29.3*Q18+8*0.95*5.67E-8*(DZ18+273)^3))</f>
        <v>0</v>
      </c>
      <c r="V18">
        <f>($C$7*EA18+$D$7*EB18+$E$7*U18)</f>
        <v>0</v>
      </c>
      <c r="W18">
        <f>0.61365*exp(17.502*V18/(240.97+V18))</f>
        <v>0</v>
      </c>
      <c r="X18">
        <f>(Y18/Z18*100)</f>
        <v>0</v>
      </c>
      <c r="Y18">
        <f>DS18*(DX18+DY18)/1000</f>
        <v>0</v>
      </c>
      <c r="Z18">
        <f>0.61365*exp(17.502*DZ18/(240.97+DZ18))</f>
        <v>0</v>
      </c>
      <c r="AA18">
        <f>(W18-DS18*(DX18+DY18)/1000)</f>
        <v>0</v>
      </c>
      <c r="AB18">
        <f>(-I18*44100)</f>
        <v>0</v>
      </c>
      <c r="AC18">
        <f>2*29.3*Q18*0.92*(DZ18-V18)</f>
        <v>0</v>
      </c>
      <c r="AD18">
        <f>2*0.95*5.67E-8*(((DZ18+$B$7)+273)^4-(V18+273)^4)</f>
        <v>0</v>
      </c>
      <c r="AE18">
        <f>T18+AD18+AB18+AC18</f>
        <v>0</v>
      </c>
      <c r="AF18">
        <f>DW18*AT18*(DR18-DQ18*(1000-AT18*DT18)/(1000-AT18*DS18))/(100*DK18)</f>
        <v>0</v>
      </c>
      <c r="AG18">
        <f>1000*DW18*AT18*(DS18-DT18)/(100*DK18*(1000-AT18*DS18))</f>
        <v>0</v>
      </c>
      <c r="AH18">
        <f>(AI18 - AJ18 - DX18*1E3/(8.314*(DZ18+273.15)) * AL18/DW18 * AK18) * DW18/(100*DK18) * (1000 - DT18)/1000</f>
        <v>0</v>
      </c>
      <c r="AI18">
        <v>425.949729474227</v>
      </c>
      <c r="AJ18">
        <v>425.345551515151</v>
      </c>
      <c r="AK18">
        <v>0.00056392389195874</v>
      </c>
      <c r="AL18">
        <v>67.1011931129849</v>
      </c>
      <c r="AM18">
        <f>(AO18 - AN18 + DX18*1E3/(8.314*(DZ18+273.15)) * AQ18/DW18 * AP18) * DW18/(100*DK18) * 1000/(1000 - AO18)</f>
        <v>0</v>
      </c>
      <c r="AN18">
        <v>14.0007339426765</v>
      </c>
      <c r="AO18">
        <v>14.1441842424242</v>
      </c>
      <c r="AP18">
        <v>2.06563865382932e-06</v>
      </c>
      <c r="AQ18">
        <v>78.3494577563448</v>
      </c>
      <c r="AR18">
        <v>0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MAX(0,($B$13+$C$13*EE18)/(1+$D$13*EE18)*DX18/(DZ18+273)*$E$13)</f>
        <v>0</v>
      </c>
      <c r="AW18" t="s">
        <v>432</v>
      </c>
      <c r="AX18" t="s">
        <v>432</v>
      </c>
      <c r="AY18">
        <v>0</v>
      </c>
      <c r="AZ18">
        <v>0</v>
      </c>
      <c r="BA18">
        <f>1-AY18/AZ18</f>
        <v>0</v>
      </c>
      <c r="BB18">
        <v>0</v>
      </c>
      <c r="BC18" t="s">
        <v>432</v>
      </c>
      <c r="BD18" t="s">
        <v>432</v>
      </c>
      <c r="BE18">
        <v>0</v>
      </c>
      <c r="BF18">
        <v>0</v>
      </c>
      <c r="BG18">
        <f>1-BE18/BF18</f>
        <v>0</v>
      </c>
      <c r="BH18">
        <v>0.5</v>
      </c>
      <c r="BI18">
        <f>DH18</f>
        <v>0</v>
      </c>
      <c r="BJ18">
        <f>K18</f>
        <v>0</v>
      </c>
      <c r="BK18">
        <f>BG18*BH18*BI18</f>
        <v>0</v>
      </c>
      <c r="BL18">
        <f>(BJ18-BB18)/BI18</f>
        <v>0</v>
      </c>
      <c r="BM18">
        <f>(AZ18-BF18)/BF18</f>
        <v>0</v>
      </c>
      <c r="BN18">
        <f>AY18/(BA18+AY18/BF18)</f>
        <v>0</v>
      </c>
      <c r="BO18" t="s">
        <v>432</v>
      </c>
      <c r="BP18">
        <v>0</v>
      </c>
      <c r="BQ18">
        <f>IF(BP18&lt;&gt;0, BP18, BN18)</f>
        <v>0</v>
      </c>
      <c r="BR18">
        <f>1-BQ18/BF18</f>
        <v>0</v>
      </c>
      <c r="BS18">
        <f>(BF18-BE18)/(BF18-BQ18)</f>
        <v>0</v>
      </c>
      <c r="BT18">
        <f>(AZ18-BF18)/(AZ18-BQ18)</f>
        <v>0</v>
      </c>
      <c r="BU18">
        <f>(BF18-BE18)/(BF18-AY18)</f>
        <v>0</v>
      </c>
      <c r="BV18">
        <f>(AZ18-BF18)/(AZ18-AY18)</f>
        <v>0</v>
      </c>
      <c r="BW18">
        <f>(BS18*BQ18/BE18)</f>
        <v>0</v>
      </c>
      <c r="BX18">
        <f>(1-BW18)</f>
        <v>0</v>
      </c>
      <c r="DG18">
        <f>$B$11*EF18+$C$11*EG18+$F$11*ER18*(1-EU18)</f>
        <v>0</v>
      </c>
      <c r="DH18">
        <f>DG18*DI18</f>
        <v>0</v>
      </c>
      <c r="DI18">
        <f>($B$11*$D$9+$C$11*$D$9+$F$11*((FE18+EW18)/MAX(FE18+EW18+FF18, 0.1)*$I$9+FF18/MAX(FE18+EW18+FF18, 0.1)*$J$9))/($B$11+$C$11+$F$11)</f>
        <v>0</v>
      </c>
      <c r="DJ18">
        <f>($B$11*$K$9+$C$11*$K$9+$F$11*((FE18+EW18)/MAX(FE18+EW18+FF18, 0.1)*$P$9+FF18/MAX(FE18+EW18+FF18, 0.1)*$Q$9))/($B$11+$C$11+$F$11)</f>
        <v>0</v>
      </c>
      <c r="DK18">
        <v>6</v>
      </c>
      <c r="DL18">
        <v>0.5</v>
      </c>
      <c r="DM18" t="s">
        <v>433</v>
      </c>
      <c r="DN18">
        <v>2</v>
      </c>
      <c r="DO18" t="b">
        <v>1</v>
      </c>
      <c r="DP18">
        <v>1701807860.6</v>
      </c>
      <c r="DQ18">
        <v>419.338</v>
      </c>
      <c r="DR18">
        <v>420.0015</v>
      </c>
      <c r="DS18">
        <v>14.14345</v>
      </c>
      <c r="DT18">
        <v>14.0013</v>
      </c>
      <c r="DU18">
        <v>420.988</v>
      </c>
      <c r="DV18">
        <v>14.18665</v>
      </c>
      <c r="DW18">
        <v>600.066</v>
      </c>
      <c r="DX18">
        <v>78.6359</v>
      </c>
      <c r="DY18">
        <v>0.09964445</v>
      </c>
      <c r="DZ18">
        <v>24.88125</v>
      </c>
      <c r="EA18">
        <v>26.1729</v>
      </c>
      <c r="EB18">
        <v>999.9</v>
      </c>
      <c r="EC18">
        <v>0</v>
      </c>
      <c r="ED18">
        <v>0</v>
      </c>
      <c r="EE18">
        <v>10043.75</v>
      </c>
      <c r="EF18">
        <v>0</v>
      </c>
      <c r="EG18">
        <v>2.20564</v>
      </c>
      <c r="EH18">
        <v>-0.6629945</v>
      </c>
      <c r="EI18">
        <v>425.3545</v>
      </c>
      <c r="EJ18">
        <v>425.9655</v>
      </c>
      <c r="EK18">
        <v>0.1421295</v>
      </c>
      <c r="EL18">
        <v>420.0015</v>
      </c>
      <c r="EM18">
        <v>14.0013</v>
      </c>
      <c r="EN18">
        <v>1.11218</v>
      </c>
      <c r="EO18">
        <v>1.101</v>
      </c>
      <c r="EP18">
        <v>8.47522</v>
      </c>
      <c r="EQ18">
        <v>8.3263</v>
      </c>
      <c r="ER18">
        <v>1500.01</v>
      </c>
      <c r="ES18">
        <v>0.9729945</v>
      </c>
      <c r="ET18">
        <v>0.02700575</v>
      </c>
      <c r="EU18">
        <v>0</v>
      </c>
      <c r="EV18">
        <v>69.791</v>
      </c>
      <c r="EW18">
        <v>5.0002</v>
      </c>
      <c r="EX18">
        <v>1207.57</v>
      </c>
      <c r="EY18">
        <v>14354.4</v>
      </c>
      <c r="EZ18">
        <v>44.812</v>
      </c>
      <c r="FA18">
        <v>45.656</v>
      </c>
      <c r="FB18">
        <v>45.75</v>
      </c>
      <c r="FC18">
        <v>45.375</v>
      </c>
      <c r="FD18">
        <v>46.812</v>
      </c>
      <c r="FE18">
        <v>1454.64</v>
      </c>
      <c r="FF18">
        <v>40.37</v>
      </c>
      <c r="FG18">
        <v>0</v>
      </c>
      <c r="FH18">
        <v>1701807862.5</v>
      </c>
      <c r="FI18">
        <v>0</v>
      </c>
      <c r="FJ18">
        <v>69.6550576923077</v>
      </c>
      <c r="FK18">
        <v>-0.561001710372444</v>
      </c>
      <c r="FL18">
        <v>-2.38495725162681</v>
      </c>
      <c r="FM18">
        <v>1207.91153846154</v>
      </c>
      <c r="FN18">
        <v>15</v>
      </c>
      <c r="FO18">
        <v>1701807011</v>
      </c>
      <c r="FP18" t="s">
        <v>434</v>
      </c>
      <c r="FQ18">
        <v>1701807011</v>
      </c>
      <c r="FR18">
        <v>1701807001</v>
      </c>
      <c r="FS18">
        <v>3</v>
      </c>
      <c r="FT18">
        <v>0.008</v>
      </c>
      <c r="FU18">
        <v>0.003</v>
      </c>
      <c r="FV18">
        <v>-1.648</v>
      </c>
      <c r="FW18">
        <v>-0.045</v>
      </c>
      <c r="FX18">
        <v>420</v>
      </c>
      <c r="FY18">
        <v>14</v>
      </c>
      <c r="FZ18">
        <v>1.19</v>
      </c>
      <c r="GA18">
        <v>0.33</v>
      </c>
      <c r="GB18">
        <v>-0.671908428571429</v>
      </c>
      <c r="GC18">
        <v>0.15245477922078</v>
      </c>
      <c r="GD18">
        <v>0.0619415111994652</v>
      </c>
      <c r="GE18">
        <v>1</v>
      </c>
      <c r="GF18">
        <v>69.6625558823529</v>
      </c>
      <c r="GG18">
        <v>-0.0106172687540758</v>
      </c>
      <c r="GH18">
        <v>0.158072872605116</v>
      </c>
      <c r="GI18">
        <v>1</v>
      </c>
      <c r="GJ18">
        <v>0.142496619047619</v>
      </c>
      <c r="GK18">
        <v>-0.00601075324675315</v>
      </c>
      <c r="GL18">
        <v>0.00222202958439416</v>
      </c>
      <c r="GM18">
        <v>1</v>
      </c>
      <c r="GN18">
        <v>3</v>
      </c>
      <c r="GO18">
        <v>3</v>
      </c>
      <c r="GP18" t="s">
        <v>435</v>
      </c>
      <c r="GQ18">
        <v>3.27213</v>
      </c>
      <c r="GR18">
        <v>2.87212</v>
      </c>
      <c r="GS18">
        <v>0.0808934</v>
      </c>
      <c r="GT18">
        <v>0.0812919</v>
      </c>
      <c r="GU18">
        <v>0.0630619</v>
      </c>
      <c r="GV18">
        <v>0.0631228</v>
      </c>
      <c r="GW18">
        <v>26619.2</v>
      </c>
      <c r="GX18">
        <v>26333.6</v>
      </c>
      <c r="GY18">
        <v>26806.8</v>
      </c>
      <c r="GZ18">
        <v>26147.7</v>
      </c>
      <c r="HA18">
        <v>34296.9</v>
      </c>
      <c r="HB18">
        <v>32508</v>
      </c>
      <c r="HC18">
        <v>39455.5</v>
      </c>
      <c r="HD18">
        <v>36963.1</v>
      </c>
      <c r="HE18">
        <v>2.3192</v>
      </c>
      <c r="HF18">
        <v>2.0983</v>
      </c>
      <c r="HG18">
        <v>0.242323</v>
      </c>
      <c r="HH18">
        <v>0</v>
      </c>
      <c r="HI18">
        <v>22.1709</v>
      </c>
      <c r="HJ18">
        <v>999.9</v>
      </c>
      <c r="HK18">
        <v>42.712</v>
      </c>
      <c r="HL18">
        <v>30.021</v>
      </c>
      <c r="HM18">
        <v>23.1695</v>
      </c>
      <c r="HN18">
        <v>60.9066</v>
      </c>
      <c r="HO18">
        <v>28.5817</v>
      </c>
      <c r="HP18">
        <v>2</v>
      </c>
      <c r="HQ18">
        <v>-0.105793</v>
      </c>
      <c r="HR18">
        <v>1.57331</v>
      </c>
      <c r="HS18">
        <v>20.3076</v>
      </c>
      <c r="HT18">
        <v>5.23466</v>
      </c>
      <c r="HU18">
        <v>11.956</v>
      </c>
      <c r="HV18">
        <v>4.9906</v>
      </c>
      <c r="HW18">
        <v>3.284</v>
      </c>
      <c r="HX18">
        <v>9999</v>
      </c>
      <c r="HY18">
        <v>9999</v>
      </c>
      <c r="HZ18">
        <v>999.9</v>
      </c>
      <c r="IA18">
        <v>9999</v>
      </c>
      <c r="IB18">
        <v>4.97189</v>
      </c>
      <c r="IC18">
        <v>1.87698</v>
      </c>
      <c r="ID18">
        <v>1.87717</v>
      </c>
      <c r="IE18">
        <v>1.87674</v>
      </c>
      <c r="IF18">
        <v>1.87256</v>
      </c>
      <c r="IG18">
        <v>1.87408</v>
      </c>
      <c r="IH18">
        <v>1.87468</v>
      </c>
      <c r="II18">
        <v>1.88106</v>
      </c>
      <c r="IJ18">
        <v>0</v>
      </c>
      <c r="IK18">
        <v>0</v>
      </c>
      <c r="IL18">
        <v>0</v>
      </c>
      <c r="IM18">
        <v>0</v>
      </c>
      <c r="IN18" t="s">
        <v>436</v>
      </c>
      <c r="IO18" t="s">
        <v>437</v>
      </c>
      <c r="IP18" t="s">
        <v>438</v>
      </c>
      <c r="IQ18" t="s">
        <v>438</v>
      </c>
      <c r="IR18" t="s">
        <v>438</v>
      </c>
      <c r="IS18" t="s">
        <v>438</v>
      </c>
      <c r="IT18">
        <v>0</v>
      </c>
      <c r="IU18">
        <v>100</v>
      </c>
      <c r="IV18">
        <v>100</v>
      </c>
      <c r="IW18">
        <v>-1.65</v>
      </c>
      <c r="IX18">
        <v>-0.0433</v>
      </c>
      <c r="IY18">
        <v>-3.07984040356806</v>
      </c>
      <c r="IZ18">
        <v>0.00435628802861811</v>
      </c>
      <c r="JA18">
        <v>-2.67769027402344e-06</v>
      </c>
      <c r="JB18">
        <v>9.47811145544978e-10</v>
      </c>
      <c r="JC18">
        <v>-0.134532299521306</v>
      </c>
      <c r="JD18">
        <v>0.00777357926581381</v>
      </c>
      <c r="JE18">
        <v>-0.000390517244702332</v>
      </c>
      <c r="JF18">
        <v>2.08601442436649e-05</v>
      </c>
      <c r="JG18">
        <v>13</v>
      </c>
      <c r="JH18">
        <v>2030</v>
      </c>
      <c r="JI18">
        <v>0</v>
      </c>
      <c r="JJ18">
        <v>18</v>
      </c>
      <c r="JK18">
        <v>14.2</v>
      </c>
      <c r="JL18">
        <v>14.4</v>
      </c>
      <c r="JM18">
        <v>1.35742</v>
      </c>
      <c r="JN18">
        <v>2.55249</v>
      </c>
      <c r="JO18">
        <v>2.24854</v>
      </c>
      <c r="JP18">
        <v>2.76855</v>
      </c>
      <c r="JQ18">
        <v>2.2998</v>
      </c>
      <c r="JR18">
        <v>2.43896</v>
      </c>
      <c r="JS18">
        <v>34.7608</v>
      </c>
      <c r="JT18">
        <v>13.8781</v>
      </c>
      <c r="JU18">
        <v>18</v>
      </c>
      <c r="JV18">
        <v>644.697</v>
      </c>
      <c r="JW18">
        <v>575.459</v>
      </c>
      <c r="JX18">
        <v>19.9999</v>
      </c>
      <c r="JY18">
        <v>25.706</v>
      </c>
      <c r="JZ18">
        <v>30.0001</v>
      </c>
      <c r="KA18">
        <v>25.8813</v>
      </c>
      <c r="KB18">
        <v>25.8881</v>
      </c>
      <c r="KC18">
        <v>27.1395</v>
      </c>
      <c r="KD18">
        <v>27.0922</v>
      </c>
      <c r="KE18">
        <v>0</v>
      </c>
      <c r="KF18">
        <v>20</v>
      </c>
      <c r="KG18">
        <v>420</v>
      </c>
      <c r="KH18">
        <v>13.9437</v>
      </c>
      <c r="KI18">
        <v>103.498</v>
      </c>
      <c r="KJ18">
        <v>95.8248</v>
      </c>
    </row>
    <row r="19" spans="1:296">
      <c r="A19">
        <v>3</v>
      </c>
      <c r="B19">
        <v>1701807923.1</v>
      </c>
      <c r="C19">
        <v>122</v>
      </c>
      <c r="D19" t="s">
        <v>441</v>
      </c>
      <c r="E19" t="s">
        <v>442</v>
      </c>
      <c r="F19">
        <v>1</v>
      </c>
      <c r="H19">
        <v>1701807921.6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(DZ19+(T19+2*0.95*5.67E-8*(((DZ19+$B$7)+273)^4-(DZ19+273)^4)-44100*I19)/(1.84*29.3*Q19+8*0.95*5.67E-8*(DZ19+273)^3))</f>
        <v>0</v>
      </c>
      <c r="V19">
        <f>($C$7*EA19+$D$7*EB19+$E$7*U19)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2*0.95*5.67E-8*(((DZ19+$B$7)+273)^4-(V19+273)^4)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425.887702663558</v>
      </c>
      <c r="AJ19">
        <v>425.271872727273</v>
      </c>
      <c r="AK19">
        <v>-0.0132895798493987</v>
      </c>
      <c r="AL19">
        <v>67.1011931129849</v>
      </c>
      <c r="AM19">
        <f>(AO19 - AN19 + DX19*1E3/(8.314*(DZ19+273.15)) * AQ19/DW19 * AP19) * DW19/(100*DK19) * 1000/(1000 - AO19)</f>
        <v>0</v>
      </c>
      <c r="AN19">
        <v>13.82314506258</v>
      </c>
      <c r="AO19">
        <v>13.9605424242424</v>
      </c>
      <c r="AP19">
        <v>-0.000193475088865514</v>
      </c>
      <c r="AQ19">
        <v>78.3494577563448</v>
      </c>
      <c r="AR19">
        <v>0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MAX(0,($B$13+$C$13*EE19)/(1+$D$13*EE19)*DX19/(DZ19+273)*$E$13)</f>
        <v>0</v>
      </c>
      <c r="AW19" t="s">
        <v>432</v>
      </c>
      <c r="AX19" t="s">
        <v>432</v>
      </c>
      <c r="AY19">
        <v>0</v>
      </c>
      <c r="AZ19">
        <v>0</v>
      </c>
      <c r="BA19">
        <f>1-AY19/AZ19</f>
        <v>0</v>
      </c>
      <c r="BB19">
        <v>0</v>
      </c>
      <c r="BC19" t="s">
        <v>432</v>
      </c>
      <c r="BD19" t="s">
        <v>432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432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$B$11*EF19+$C$11*EG19+$F$11*ER19*(1-EU19)</f>
        <v>0</v>
      </c>
      <c r="DH19">
        <f>DG19*DI19</f>
        <v>0</v>
      </c>
      <c r="DI19">
        <f>($B$11*$D$9+$C$11*$D$9+$F$11*((FE19+EW19)/MAX(FE19+EW19+FF19, 0.1)*$I$9+FF19/MAX(FE19+EW19+FF19, 0.1)*$J$9))/($B$11+$C$11+$F$11)</f>
        <v>0</v>
      </c>
      <c r="DJ19">
        <f>($B$11*$K$9+$C$11*$K$9+$F$11*((FE19+EW19)/MAX(FE19+EW19+FF19, 0.1)*$P$9+FF19/MAX(FE19+EW19+FF19, 0.1)*$Q$9))/($B$11+$C$11+$F$11)</f>
        <v>0</v>
      </c>
      <c r="DK19">
        <v>6</v>
      </c>
      <c r="DL19">
        <v>0.5</v>
      </c>
      <c r="DM19" t="s">
        <v>433</v>
      </c>
      <c r="DN19">
        <v>2</v>
      </c>
      <c r="DO19" t="b">
        <v>1</v>
      </c>
      <c r="DP19">
        <v>1701807921.6</v>
      </c>
      <c r="DQ19">
        <v>419.36</v>
      </c>
      <c r="DR19">
        <v>419.981</v>
      </c>
      <c r="DS19">
        <v>13.96155</v>
      </c>
      <c r="DT19">
        <v>13.8052</v>
      </c>
      <c r="DU19">
        <v>421.0095</v>
      </c>
      <c r="DV19">
        <v>14.00645</v>
      </c>
      <c r="DW19">
        <v>600.1675</v>
      </c>
      <c r="DX19">
        <v>78.6396</v>
      </c>
      <c r="DY19">
        <v>0.100603</v>
      </c>
      <c r="DZ19">
        <v>24.6317</v>
      </c>
      <c r="EA19">
        <v>25.47725</v>
      </c>
      <c r="EB19">
        <v>999.9</v>
      </c>
      <c r="EC19">
        <v>0</v>
      </c>
      <c r="ED19">
        <v>0</v>
      </c>
      <c r="EE19">
        <v>9951.25</v>
      </c>
      <c r="EF19">
        <v>0</v>
      </c>
      <c r="EG19">
        <v>2.26079</v>
      </c>
      <c r="EH19">
        <v>-0.6215055</v>
      </c>
      <c r="EI19">
        <v>425.298</v>
      </c>
      <c r="EJ19">
        <v>425.8605</v>
      </c>
      <c r="EK19">
        <v>0.156351</v>
      </c>
      <c r="EL19">
        <v>419.981</v>
      </c>
      <c r="EM19">
        <v>13.8052</v>
      </c>
      <c r="EN19">
        <v>1.09793</v>
      </c>
      <c r="EO19">
        <v>1.085635</v>
      </c>
      <c r="EP19">
        <v>8.28511</v>
      </c>
      <c r="EQ19">
        <v>8.11932</v>
      </c>
      <c r="ER19">
        <v>1200.1</v>
      </c>
      <c r="ES19">
        <v>0.966989</v>
      </c>
      <c r="ET19">
        <v>0.0330115</v>
      </c>
      <c r="EU19">
        <v>0</v>
      </c>
      <c r="EV19">
        <v>69.59595</v>
      </c>
      <c r="EW19">
        <v>5.0002</v>
      </c>
      <c r="EX19">
        <v>978.2425</v>
      </c>
      <c r="EY19">
        <v>11457.65</v>
      </c>
      <c r="EZ19">
        <v>44.375</v>
      </c>
      <c r="FA19">
        <v>45.562</v>
      </c>
      <c r="FB19">
        <v>45.562</v>
      </c>
      <c r="FC19">
        <v>45.312</v>
      </c>
      <c r="FD19">
        <v>46.562</v>
      </c>
      <c r="FE19">
        <v>1155.65</v>
      </c>
      <c r="FF19">
        <v>39.45</v>
      </c>
      <c r="FG19">
        <v>0</v>
      </c>
      <c r="FH19">
        <v>1701807923.7</v>
      </c>
      <c r="FI19">
        <v>0</v>
      </c>
      <c r="FJ19">
        <v>69.8569923076923</v>
      </c>
      <c r="FK19">
        <v>-1.45961709519524</v>
      </c>
      <c r="FL19">
        <v>-5.21388031211403</v>
      </c>
      <c r="FM19">
        <v>979.344</v>
      </c>
      <c r="FN19">
        <v>15</v>
      </c>
      <c r="FO19">
        <v>1701807011</v>
      </c>
      <c r="FP19" t="s">
        <v>434</v>
      </c>
      <c r="FQ19">
        <v>1701807011</v>
      </c>
      <c r="FR19">
        <v>1701807001</v>
      </c>
      <c r="FS19">
        <v>3</v>
      </c>
      <c r="FT19">
        <v>0.008</v>
      </c>
      <c r="FU19">
        <v>0.003</v>
      </c>
      <c r="FV19">
        <v>-1.648</v>
      </c>
      <c r="FW19">
        <v>-0.045</v>
      </c>
      <c r="FX19">
        <v>420</v>
      </c>
      <c r="FY19">
        <v>14</v>
      </c>
      <c r="FZ19">
        <v>1.19</v>
      </c>
      <c r="GA19">
        <v>0.33</v>
      </c>
      <c r="GB19">
        <v>-0.624001571428571</v>
      </c>
      <c r="GC19">
        <v>0.0505108831168831</v>
      </c>
      <c r="GD19">
        <v>0.0784041489454732</v>
      </c>
      <c r="GE19">
        <v>1</v>
      </c>
      <c r="GF19">
        <v>69.9071117647059</v>
      </c>
      <c r="GG19">
        <v>-0.330707408585863</v>
      </c>
      <c r="GH19">
        <v>0.152058229490251</v>
      </c>
      <c r="GI19">
        <v>1</v>
      </c>
      <c r="GJ19">
        <v>0.140584571428571</v>
      </c>
      <c r="GK19">
        <v>-0.00762054545454534</v>
      </c>
      <c r="GL19">
        <v>0.00527868731492096</v>
      </c>
      <c r="GM19">
        <v>1</v>
      </c>
      <c r="GN19">
        <v>3</v>
      </c>
      <c r="GO19">
        <v>3</v>
      </c>
      <c r="GP19" t="s">
        <v>435</v>
      </c>
      <c r="GQ19">
        <v>3.2721</v>
      </c>
      <c r="GR19">
        <v>2.87194</v>
      </c>
      <c r="GS19">
        <v>0.0809046</v>
      </c>
      <c r="GT19">
        <v>0.0813037</v>
      </c>
      <c r="GU19">
        <v>0.0624543</v>
      </c>
      <c r="GV19">
        <v>0.0624467</v>
      </c>
      <c r="GW19">
        <v>26619.8</v>
      </c>
      <c r="GX19">
        <v>26335.2</v>
      </c>
      <c r="GY19">
        <v>26807.6</v>
      </c>
      <c r="GZ19">
        <v>26149.5</v>
      </c>
      <c r="HA19">
        <v>34320.4</v>
      </c>
      <c r="HB19">
        <v>32533.3</v>
      </c>
      <c r="HC19">
        <v>39456.8</v>
      </c>
      <c r="HD19">
        <v>36965.1</v>
      </c>
      <c r="HE19">
        <v>2.3192</v>
      </c>
      <c r="HF19">
        <v>2.0984</v>
      </c>
      <c r="HG19">
        <v>0.214726</v>
      </c>
      <c r="HH19">
        <v>0</v>
      </c>
      <c r="HI19">
        <v>21.9306</v>
      </c>
      <c r="HJ19">
        <v>999.9</v>
      </c>
      <c r="HK19">
        <v>42.644</v>
      </c>
      <c r="HL19">
        <v>30.061</v>
      </c>
      <c r="HM19">
        <v>23.186</v>
      </c>
      <c r="HN19">
        <v>60.8366</v>
      </c>
      <c r="HO19">
        <v>28.6178</v>
      </c>
      <c r="HP19">
        <v>2</v>
      </c>
      <c r="HQ19">
        <v>-0.107947</v>
      </c>
      <c r="HR19">
        <v>1.5268</v>
      </c>
      <c r="HS19">
        <v>20.3106</v>
      </c>
      <c r="HT19">
        <v>5.23526</v>
      </c>
      <c r="HU19">
        <v>11.956</v>
      </c>
      <c r="HV19">
        <v>4.9912</v>
      </c>
      <c r="HW19">
        <v>3.284</v>
      </c>
      <c r="HX19">
        <v>9999</v>
      </c>
      <c r="HY19">
        <v>9999</v>
      </c>
      <c r="HZ19">
        <v>999.9</v>
      </c>
      <c r="IA19">
        <v>9999</v>
      </c>
      <c r="IB19">
        <v>4.97186</v>
      </c>
      <c r="IC19">
        <v>1.87698</v>
      </c>
      <c r="ID19">
        <v>1.87714</v>
      </c>
      <c r="IE19">
        <v>1.8767</v>
      </c>
      <c r="IF19">
        <v>1.87256</v>
      </c>
      <c r="IG19">
        <v>1.87408</v>
      </c>
      <c r="IH19">
        <v>1.87466</v>
      </c>
      <c r="II19">
        <v>1.88096</v>
      </c>
      <c r="IJ19">
        <v>0</v>
      </c>
      <c r="IK19">
        <v>0</v>
      </c>
      <c r="IL19">
        <v>0</v>
      </c>
      <c r="IM19">
        <v>0</v>
      </c>
      <c r="IN19" t="s">
        <v>436</v>
      </c>
      <c r="IO19" t="s">
        <v>437</v>
      </c>
      <c r="IP19" t="s">
        <v>438</v>
      </c>
      <c r="IQ19" t="s">
        <v>438</v>
      </c>
      <c r="IR19" t="s">
        <v>438</v>
      </c>
      <c r="IS19" t="s">
        <v>438</v>
      </c>
      <c r="IT19">
        <v>0</v>
      </c>
      <c r="IU19">
        <v>100</v>
      </c>
      <c r="IV19">
        <v>100</v>
      </c>
      <c r="IW19">
        <v>-1.65</v>
      </c>
      <c r="IX19">
        <v>-0.045</v>
      </c>
      <c r="IY19">
        <v>-3.07984040356806</v>
      </c>
      <c r="IZ19">
        <v>0.00435628802861811</v>
      </c>
      <c r="JA19">
        <v>-2.67769027402344e-06</v>
      </c>
      <c r="JB19">
        <v>9.47811145544978e-10</v>
      </c>
      <c r="JC19">
        <v>-0.134532299521306</v>
      </c>
      <c r="JD19">
        <v>0.00777357926581381</v>
      </c>
      <c r="JE19">
        <v>-0.000390517244702332</v>
      </c>
      <c r="JF19">
        <v>2.08601442436649e-05</v>
      </c>
      <c r="JG19">
        <v>13</v>
      </c>
      <c r="JH19">
        <v>2030</v>
      </c>
      <c r="JI19">
        <v>0</v>
      </c>
      <c r="JJ19">
        <v>18</v>
      </c>
      <c r="JK19">
        <v>15.2</v>
      </c>
      <c r="JL19">
        <v>15.4</v>
      </c>
      <c r="JM19">
        <v>1.35742</v>
      </c>
      <c r="JN19">
        <v>2.54883</v>
      </c>
      <c r="JO19">
        <v>2.24854</v>
      </c>
      <c r="JP19">
        <v>2.76855</v>
      </c>
      <c r="JQ19">
        <v>2.30103</v>
      </c>
      <c r="JR19">
        <v>2.41943</v>
      </c>
      <c r="JS19">
        <v>34.715</v>
      </c>
      <c r="JT19">
        <v>13.8606</v>
      </c>
      <c r="JU19">
        <v>18</v>
      </c>
      <c r="JV19">
        <v>644.299</v>
      </c>
      <c r="JW19">
        <v>575.145</v>
      </c>
      <c r="JX19">
        <v>19.9989</v>
      </c>
      <c r="JY19">
        <v>25.6757</v>
      </c>
      <c r="JZ19">
        <v>29.9999</v>
      </c>
      <c r="KA19">
        <v>25.8465</v>
      </c>
      <c r="KB19">
        <v>25.8512</v>
      </c>
      <c r="KC19">
        <v>27.1367</v>
      </c>
      <c r="KD19">
        <v>28.4404</v>
      </c>
      <c r="KE19">
        <v>0</v>
      </c>
      <c r="KF19">
        <v>20</v>
      </c>
      <c r="KG19">
        <v>420</v>
      </c>
      <c r="KH19">
        <v>13.6714</v>
      </c>
      <c r="KI19">
        <v>103.502</v>
      </c>
      <c r="KJ19">
        <v>95.8305</v>
      </c>
    </row>
    <row r="20" spans="1:296">
      <c r="A20">
        <v>4</v>
      </c>
      <c r="B20">
        <v>1701807984.1</v>
      </c>
      <c r="C20">
        <v>183</v>
      </c>
      <c r="D20" t="s">
        <v>443</v>
      </c>
      <c r="E20" t="s">
        <v>444</v>
      </c>
      <c r="F20">
        <v>1</v>
      </c>
      <c r="H20">
        <v>1701807982.6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(DZ20+(T20+2*0.95*5.67E-8*(((DZ20+$B$7)+273)^4-(DZ20+273)^4)-44100*I20)/(1.84*29.3*Q20+8*0.95*5.67E-8*(DZ20+273)^3))</f>
        <v>0</v>
      </c>
      <c r="V20">
        <f>($C$7*EA20+$D$7*EB20+$E$7*U20)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2*0.95*5.67E-8*(((DZ20+$B$7)+273)^4-(V20+273)^4)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425.759116759376</v>
      </c>
      <c r="AJ20">
        <v>425.177927272727</v>
      </c>
      <c r="AK20">
        <v>-0.0141839376576395</v>
      </c>
      <c r="AL20">
        <v>67.1011931129849</v>
      </c>
      <c r="AM20">
        <f>(AO20 - AN20 + DX20*1E3/(8.314*(DZ20+273.15)) * AQ20/DW20 * AP20) * DW20/(100*DK20) * 1000/(1000 - AO20)</f>
        <v>0</v>
      </c>
      <c r="AN20">
        <v>13.5643176516985</v>
      </c>
      <c r="AO20">
        <v>13.6944709090909</v>
      </c>
      <c r="AP20">
        <v>-2.95545150191114e-05</v>
      </c>
      <c r="AQ20">
        <v>78.3494577563448</v>
      </c>
      <c r="AR20">
        <v>0</v>
      </c>
      <c r="AS20">
        <v>0</v>
      </c>
      <c r="AT20">
        <f>IF(AR20*$H$13&gt;=AV20,1.0,(AV20/(AV20-AR20*$H$13)))</f>
        <v>0</v>
      </c>
      <c r="AU20">
        <f>(AT20-1)*100</f>
        <v>0</v>
      </c>
      <c r="AV20">
        <f>MAX(0,($B$13+$C$13*EE20)/(1+$D$13*EE20)*DX20/(DZ20+273)*$E$13)</f>
        <v>0</v>
      </c>
      <c r="AW20" t="s">
        <v>432</v>
      </c>
      <c r="AX20" t="s">
        <v>432</v>
      </c>
      <c r="AY20">
        <v>0</v>
      </c>
      <c r="AZ20">
        <v>0</v>
      </c>
      <c r="BA20">
        <f>1-AY20/AZ20</f>
        <v>0</v>
      </c>
      <c r="BB20">
        <v>0</v>
      </c>
      <c r="BC20" t="s">
        <v>432</v>
      </c>
      <c r="BD20" t="s">
        <v>432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432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$B$11*EF20+$C$11*EG20+$F$11*ER20*(1-EU20)</f>
        <v>0</v>
      </c>
      <c r="DH20">
        <f>DG20*DI20</f>
        <v>0</v>
      </c>
      <c r="DI20">
        <f>($B$11*$D$9+$C$11*$D$9+$F$11*((FE20+EW20)/MAX(FE20+EW20+FF20, 0.1)*$I$9+FF20/MAX(FE20+EW20+FF20, 0.1)*$J$9))/($B$11+$C$11+$F$11)</f>
        <v>0</v>
      </c>
      <c r="DJ20">
        <f>($B$11*$K$9+$C$11*$K$9+$F$11*((FE20+EW20)/MAX(FE20+EW20+FF20, 0.1)*$P$9+FF20/MAX(FE20+EW20+FF20, 0.1)*$Q$9))/($B$11+$C$11+$F$11)</f>
        <v>0</v>
      </c>
      <c r="DK20">
        <v>6</v>
      </c>
      <c r="DL20">
        <v>0.5</v>
      </c>
      <c r="DM20" t="s">
        <v>433</v>
      </c>
      <c r="DN20">
        <v>2</v>
      </c>
      <c r="DO20" t="b">
        <v>1</v>
      </c>
      <c r="DP20">
        <v>1701807982.6</v>
      </c>
      <c r="DQ20">
        <v>419.365</v>
      </c>
      <c r="DR20">
        <v>420.0565</v>
      </c>
      <c r="DS20">
        <v>13.6941</v>
      </c>
      <c r="DT20">
        <v>13.5624</v>
      </c>
      <c r="DU20">
        <v>421.015</v>
      </c>
      <c r="DV20">
        <v>13.74145</v>
      </c>
      <c r="DW20">
        <v>600.0685</v>
      </c>
      <c r="DX20">
        <v>78.6421</v>
      </c>
      <c r="DY20">
        <v>0.100393</v>
      </c>
      <c r="DZ20">
        <v>24.344</v>
      </c>
      <c r="EA20">
        <v>24.7846</v>
      </c>
      <c r="EB20">
        <v>999.9</v>
      </c>
      <c r="EC20">
        <v>0</v>
      </c>
      <c r="ED20">
        <v>0</v>
      </c>
      <c r="EE20">
        <v>9996.25</v>
      </c>
      <c r="EF20">
        <v>0</v>
      </c>
      <c r="EG20">
        <v>2.1505</v>
      </c>
      <c r="EH20">
        <v>-0.6914825</v>
      </c>
      <c r="EI20">
        <v>425.188</v>
      </c>
      <c r="EJ20">
        <v>425.8325</v>
      </c>
      <c r="EK20">
        <v>0.1317145</v>
      </c>
      <c r="EL20">
        <v>420.0565</v>
      </c>
      <c r="EM20">
        <v>13.5624</v>
      </c>
      <c r="EN20">
        <v>1.076935</v>
      </c>
      <c r="EO20">
        <v>1.066575</v>
      </c>
      <c r="EP20">
        <v>8.000975</v>
      </c>
      <c r="EQ20">
        <v>7.859005</v>
      </c>
      <c r="ER20">
        <v>900.0035</v>
      </c>
      <c r="ES20">
        <v>0.9559995</v>
      </c>
      <c r="ET20">
        <v>0.0440003</v>
      </c>
      <c r="EU20">
        <v>0</v>
      </c>
      <c r="EV20">
        <v>71.68205</v>
      </c>
      <c r="EW20">
        <v>5.0002</v>
      </c>
      <c r="EX20">
        <v>759.2515</v>
      </c>
      <c r="EY20">
        <v>8557.075</v>
      </c>
      <c r="EZ20">
        <v>43.812</v>
      </c>
      <c r="FA20">
        <v>45.406</v>
      </c>
      <c r="FB20">
        <v>45.25</v>
      </c>
      <c r="FC20">
        <v>45.156</v>
      </c>
      <c r="FD20">
        <v>46.125</v>
      </c>
      <c r="FE20">
        <v>855.625</v>
      </c>
      <c r="FF20">
        <v>39.38</v>
      </c>
      <c r="FG20">
        <v>0</v>
      </c>
      <c r="FH20">
        <v>1701807984.9</v>
      </c>
      <c r="FI20">
        <v>0</v>
      </c>
      <c r="FJ20">
        <v>71.6389807692308</v>
      </c>
      <c r="FK20">
        <v>-0.590861538172154</v>
      </c>
      <c r="FL20">
        <v>-6.94786326092412</v>
      </c>
      <c r="FM20">
        <v>760.098730769231</v>
      </c>
      <c r="FN20">
        <v>15</v>
      </c>
      <c r="FO20">
        <v>1701807011</v>
      </c>
      <c r="FP20" t="s">
        <v>434</v>
      </c>
      <c r="FQ20">
        <v>1701807011</v>
      </c>
      <c r="FR20">
        <v>1701807001</v>
      </c>
      <c r="FS20">
        <v>3</v>
      </c>
      <c r="FT20">
        <v>0.008</v>
      </c>
      <c r="FU20">
        <v>0.003</v>
      </c>
      <c r="FV20">
        <v>-1.648</v>
      </c>
      <c r="FW20">
        <v>-0.045</v>
      </c>
      <c r="FX20">
        <v>420</v>
      </c>
      <c r="FY20">
        <v>14</v>
      </c>
      <c r="FZ20">
        <v>1.19</v>
      </c>
      <c r="GA20">
        <v>0.33</v>
      </c>
      <c r="GB20">
        <v>-0.61518415</v>
      </c>
      <c r="GC20">
        <v>0.0841935789473677</v>
      </c>
      <c r="GD20">
        <v>0.0724946695207827</v>
      </c>
      <c r="GE20">
        <v>1</v>
      </c>
      <c r="GF20">
        <v>71.6673764705882</v>
      </c>
      <c r="GG20">
        <v>-0.527471354181402</v>
      </c>
      <c r="GH20">
        <v>0.132158712647784</v>
      </c>
      <c r="GI20">
        <v>1</v>
      </c>
      <c r="GJ20">
        <v>0.1324709</v>
      </c>
      <c r="GK20">
        <v>-0.0318174135338346</v>
      </c>
      <c r="GL20">
        <v>0.00397033412825671</v>
      </c>
      <c r="GM20">
        <v>1</v>
      </c>
      <c r="GN20">
        <v>3</v>
      </c>
      <c r="GO20">
        <v>3</v>
      </c>
      <c r="GP20" t="s">
        <v>435</v>
      </c>
      <c r="GQ20">
        <v>3.27155</v>
      </c>
      <c r="GR20">
        <v>2.87073</v>
      </c>
      <c r="GS20">
        <v>0.080926</v>
      </c>
      <c r="GT20">
        <v>0.0813304</v>
      </c>
      <c r="GU20">
        <v>0.0615884</v>
      </c>
      <c r="GV20">
        <v>0.0616592</v>
      </c>
      <c r="GW20">
        <v>26621.5</v>
      </c>
      <c r="GX20">
        <v>26337.3</v>
      </c>
      <c r="GY20">
        <v>26809.8</v>
      </c>
      <c r="GZ20">
        <v>26152.2</v>
      </c>
      <c r="HA20">
        <v>34354.9</v>
      </c>
      <c r="HB20">
        <v>32564.6</v>
      </c>
      <c r="HC20">
        <v>39459.7</v>
      </c>
      <c r="HD20">
        <v>36969.4</v>
      </c>
      <c r="HE20">
        <v>2.3192</v>
      </c>
      <c r="HF20">
        <v>2.0991</v>
      </c>
      <c r="HG20">
        <v>0.189081</v>
      </c>
      <c r="HH20">
        <v>0</v>
      </c>
      <c r="HI20">
        <v>21.6763</v>
      </c>
      <c r="HJ20">
        <v>999.9</v>
      </c>
      <c r="HK20">
        <v>42.571</v>
      </c>
      <c r="HL20">
        <v>30.061</v>
      </c>
      <c r="HM20">
        <v>23.143</v>
      </c>
      <c r="HN20">
        <v>61.0666</v>
      </c>
      <c r="HO20">
        <v>28.6659</v>
      </c>
      <c r="HP20">
        <v>2</v>
      </c>
      <c r="HQ20">
        <v>-0.112175</v>
      </c>
      <c r="HR20">
        <v>1.45267</v>
      </c>
      <c r="HS20">
        <v>20.3126</v>
      </c>
      <c r="HT20">
        <v>5.22747</v>
      </c>
      <c r="HU20">
        <v>11.956</v>
      </c>
      <c r="HV20">
        <v>4.9888</v>
      </c>
      <c r="HW20">
        <v>3.2822</v>
      </c>
      <c r="HX20">
        <v>9999</v>
      </c>
      <c r="HY20">
        <v>9999</v>
      </c>
      <c r="HZ20">
        <v>999.9</v>
      </c>
      <c r="IA20">
        <v>9999</v>
      </c>
      <c r="IB20">
        <v>4.97184</v>
      </c>
      <c r="IC20">
        <v>1.87696</v>
      </c>
      <c r="ID20">
        <v>1.87714</v>
      </c>
      <c r="IE20">
        <v>1.87668</v>
      </c>
      <c r="IF20">
        <v>1.87256</v>
      </c>
      <c r="IG20">
        <v>1.87405</v>
      </c>
      <c r="IH20">
        <v>1.87455</v>
      </c>
      <c r="II20">
        <v>1.88095</v>
      </c>
      <c r="IJ20">
        <v>0</v>
      </c>
      <c r="IK20">
        <v>0</v>
      </c>
      <c r="IL20">
        <v>0</v>
      </c>
      <c r="IM20">
        <v>0</v>
      </c>
      <c r="IN20" t="s">
        <v>436</v>
      </c>
      <c r="IO20" t="s">
        <v>437</v>
      </c>
      <c r="IP20" t="s">
        <v>438</v>
      </c>
      <c r="IQ20" t="s">
        <v>438</v>
      </c>
      <c r="IR20" t="s">
        <v>438</v>
      </c>
      <c r="IS20" t="s">
        <v>438</v>
      </c>
      <c r="IT20">
        <v>0</v>
      </c>
      <c r="IU20">
        <v>100</v>
      </c>
      <c r="IV20">
        <v>100</v>
      </c>
      <c r="IW20">
        <v>-1.649</v>
      </c>
      <c r="IX20">
        <v>-0.0474</v>
      </c>
      <c r="IY20">
        <v>-3.07984040356806</v>
      </c>
      <c r="IZ20">
        <v>0.00435628802861811</v>
      </c>
      <c r="JA20">
        <v>-2.67769027402344e-06</v>
      </c>
      <c r="JB20">
        <v>9.47811145544978e-10</v>
      </c>
      <c r="JC20">
        <v>-0.134532299521306</v>
      </c>
      <c r="JD20">
        <v>0.00777357926581381</v>
      </c>
      <c r="JE20">
        <v>-0.000390517244702332</v>
      </c>
      <c r="JF20">
        <v>2.08601442436649e-05</v>
      </c>
      <c r="JG20">
        <v>13</v>
      </c>
      <c r="JH20">
        <v>2030</v>
      </c>
      <c r="JI20">
        <v>0</v>
      </c>
      <c r="JJ20">
        <v>18</v>
      </c>
      <c r="JK20">
        <v>16.2</v>
      </c>
      <c r="JL20">
        <v>16.4</v>
      </c>
      <c r="JM20">
        <v>1.35742</v>
      </c>
      <c r="JN20">
        <v>2.55127</v>
      </c>
      <c r="JO20">
        <v>2.24854</v>
      </c>
      <c r="JP20">
        <v>2.76855</v>
      </c>
      <c r="JQ20">
        <v>2.2998</v>
      </c>
      <c r="JR20">
        <v>2.40356</v>
      </c>
      <c r="JS20">
        <v>34.6235</v>
      </c>
      <c r="JT20">
        <v>13.8431</v>
      </c>
      <c r="JU20">
        <v>18</v>
      </c>
      <c r="JV20">
        <v>643.753</v>
      </c>
      <c r="JW20">
        <v>575.172</v>
      </c>
      <c r="JX20">
        <v>19.9986</v>
      </c>
      <c r="JY20">
        <v>25.626</v>
      </c>
      <c r="JZ20">
        <v>29.9997</v>
      </c>
      <c r="KA20">
        <v>25.7986</v>
      </c>
      <c r="KB20">
        <v>25.8021</v>
      </c>
      <c r="KC20">
        <v>27.1338</v>
      </c>
      <c r="KD20">
        <v>29.7151</v>
      </c>
      <c r="KE20">
        <v>0</v>
      </c>
      <c r="KF20">
        <v>20</v>
      </c>
      <c r="KG20">
        <v>420</v>
      </c>
      <c r="KH20">
        <v>13.5399</v>
      </c>
      <c r="KI20">
        <v>103.51</v>
      </c>
      <c r="KJ20">
        <v>95.8411</v>
      </c>
    </row>
    <row r="21" spans="1:296">
      <c r="A21">
        <v>5</v>
      </c>
      <c r="B21">
        <v>1701808056.1</v>
      </c>
      <c r="C21">
        <v>255</v>
      </c>
      <c r="D21" t="s">
        <v>445</v>
      </c>
      <c r="E21" t="s">
        <v>446</v>
      </c>
      <c r="F21">
        <v>1</v>
      </c>
      <c r="H21">
        <v>1701808055.1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(DZ21+(T21+2*0.95*5.67E-8*(((DZ21+$B$7)+273)^4-(DZ21+273)^4)-44100*I21)/(1.84*29.3*Q21+8*0.95*5.67E-8*(DZ21+273)^3))</f>
        <v>0</v>
      </c>
      <c r="V21">
        <f>($C$7*EA21+$D$7*EB21+$E$7*U21)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2*0.95*5.67E-8*(((DZ21+$B$7)+273)^4-(V21+273)^4)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425.625546358998</v>
      </c>
      <c r="AJ21">
        <v>425.135909090909</v>
      </c>
      <c r="AK21">
        <v>0.000287550792521656</v>
      </c>
      <c r="AL21">
        <v>67.1011931129849</v>
      </c>
      <c r="AM21">
        <f>(AO21 - AN21 + DX21*1E3/(8.314*(DZ21+273.15)) * AQ21/DW21 * AP21) * DW21/(100*DK21) * 1000/(1000 - AO21)</f>
        <v>0</v>
      </c>
      <c r="AN21">
        <v>13.2597218264519</v>
      </c>
      <c r="AO21">
        <v>13.3897575757576</v>
      </c>
      <c r="AP21">
        <v>-0.00051820987409197</v>
      </c>
      <c r="AQ21">
        <v>78.3494577563448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MAX(0,($B$13+$C$13*EE21)/(1+$D$13*EE21)*DX21/(DZ21+273)*$E$13)</f>
        <v>0</v>
      </c>
      <c r="AW21" t="s">
        <v>432</v>
      </c>
      <c r="AX21" t="s">
        <v>432</v>
      </c>
      <c r="AY21">
        <v>0</v>
      </c>
      <c r="AZ21">
        <v>0</v>
      </c>
      <c r="BA21">
        <f>1-AY21/AZ21</f>
        <v>0</v>
      </c>
      <c r="BB21">
        <v>0</v>
      </c>
      <c r="BC21" t="s">
        <v>432</v>
      </c>
      <c r="BD21" t="s">
        <v>432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432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$B$11*EF21+$C$11*EG21+$F$11*ER21*(1-EU21)</f>
        <v>0</v>
      </c>
      <c r="DH21">
        <f>DG21*DI21</f>
        <v>0</v>
      </c>
      <c r="DI21">
        <f>($B$11*$D$9+$C$11*$D$9+$F$11*((FE21+EW21)/MAX(FE21+EW21+FF21, 0.1)*$I$9+FF21/MAX(FE21+EW21+FF21, 0.1)*$J$9))/($B$11+$C$11+$F$11)</f>
        <v>0</v>
      </c>
      <c r="DJ21">
        <f>($B$11*$K$9+$C$11*$K$9+$F$11*((FE21+EW21)/MAX(FE21+EW21+FF21, 0.1)*$P$9+FF21/MAX(FE21+EW21+FF21, 0.1)*$Q$9))/($B$11+$C$11+$F$11)</f>
        <v>0</v>
      </c>
      <c r="DK21">
        <v>6</v>
      </c>
      <c r="DL21">
        <v>0.5</v>
      </c>
      <c r="DM21" t="s">
        <v>433</v>
      </c>
      <c r="DN21">
        <v>2</v>
      </c>
      <c r="DO21" t="b">
        <v>1</v>
      </c>
      <c r="DP21">
        <v>1701808055.1</v>
      </c>
      <c r="DQ21">
        <v>419.45</v>
      </c>
      <c r="DR21">
        <v>420.015</v>
      </c>
      <c r="DS21">
        <v>13.391</v>
      </c>
      <c r="DT21">
        <v>13.259</v>
      </c>
      <c r="DU21">
        <v>421.1</v>
      </c>
      <c r="DV21">
        <v>13.441</v>
      </c>
      <c r="DW21">
        <v>600.171</v>
      </c>
      <c r="DX21">
        <v>78.6477</v>
      </c>
      <c r="DY21">
        <v>0.101063</v>
      </c>
      <c r="DZ21">
        <v>23.9814</v>
      </c>
      <c r="EA21">
        <v>23.8678</v>
      </c>
      <c r="EB21">
        <v>999.9</v>
      </c>
      <c r="EC21">
        <v>0</v>
      </c>
      <c r="ED21">
        <v>0</v>
      </c>
      <c r="EE21">
        <v>9987.5</v>
      </c>
      <c r="EF21">
        <v>0</v>
      </c>
      <c r="EG21">
        <v>2.44275</v>
      </c>
      <c r="EH21">
        <v>-0.564484</v>
      </c>
      <c r="EI21">
        <v>425.143</v>
      </c>
      <c r="EJ21">
        <v>425.658</v>
      </c>
      <c r="EK21">
        <v>0.132036</v>
      </c>
      <c r="EL21">
        <v>420.015</v>
      </c>
      <c r="EM21">
        <v>13.259</v>
      </c>
      <c r="EN21">
        <v>1.05317</v>
      </c>
      <c r="EO21">
        <v>1.04279</v>
      </c>
      <c r="EP21">
        <v>7.67352</v>
      </c>
      <c r="EQ21">
        <v>7.52835</v>
      </c>
      <c r="ER21">
        <v>499.999</v>
      </c>
      <c r="ES21">
        <v>0.920018</v>
      </c>
      <c r="ET21">
        <v>0.0799822</v>
      </c>
      <c r="EU21">
        <v>0</v>
      </c>
      <c r="EV21">
        <v>81.203</v>
      </c>
      <c r="EW21">
        <v>5.0002</v>
      </c>
      <c r="EX21">
        <v>487.088</v>
      </c>
      <c r="EY21">
        <v>4690.07</v>
      </c>
      <c r="EZ21">
        <v>42.937</v>
      </c>
      <c r="FA21">
        <v>45.062</v>
      </c>
      <c r="FB21">
        <v>44.687</v>
      </c>
      <c r="FC21">
        <v>44.812</v>
      </c>
      <c r="FD21">
        <v>45.5</v>
      </c>
      <c r="FE21">
        <v>455.41</v>
      </c>
      <c r="FF21">
        <v>39.59</v>
      </c>
      <c r="FG21">
        <v>0</v>
      </c>
      <c r="FH21">
        <v>1701808056.9</v>
      </c>
      <c r="FI21">
        <v>0</v>
      </c>
      <c r="FJ21">
        <v>81.2618692307692</v>
      </c>
      <c r="FK21">
        <v>-1.04046495042881</v>
      </c>
      <c r="FL21">
        <v>-7.05811967001181</v>
      </c>
      <c r="FM21">
        <v>487.872230769231</v>
      </c>
      <c r="FN21">
        <v>15</v>
      </c>
      <c r="FO21">
        <v>1701807011</v>
      </c>
      <c r="FP21" t="s">
        <v>434</v>
      </c>
      <c r="FQ21">
        <v>1701807011</v>
      </c>
      <c r="FR21">
        <v>1701807001</v>
      </c>
      <c r="FS21">
        <v>3</v>
      </c>
      <c r="FT21">
        <v>0.008</v>
      </c>
      <c r="FU21">
        <v>0.003</v>
      </c>
      <c r="FV21">
        <v>-1.648</v>
      </c>
      <c r="FW21">
        <v>-0.045</v>
      </c>
      <c r="FX21">
        <v>420</v>
      </c>
      <c r="FY21">
        <v>14</v>
      </c>
      <c r="FZ21">
        <v>1.19</v>
      </c>
      <c r="GA21">
        <v>0.33</v>
      </c>
      <c r="GB21">
        <v>-0.58068545</v>
      </c>
      <c r="GC21">
        <v>0.161306210526313</v>
      </c>
      <c r="GD21">
        <v>0.0879082571903658</v>
      </c>
      <c r="GE21">
        <v>1</v>
      </c>
      <c r="GF21">
        <v>81.3553205882353</v>
      </c>
      <c r="GG21">
        <v>-0.896673791400134</v>
      </c>
      <c r="GH21">
        <v>0.186250720929377</v>
      </c>
      <c r="GI21">
        <v>1</v>
      </c>
      <c r="GJ21">
        <v>0.1497025</v>
      </c>
      <c r="GK21">
        <v>-0.0952104360902257</v>
      </c>
      <c r="GL21">
        <v>0.0227899311220986</v>
      </c>
      <c r="GM21">
        <v>1</v>
      </c>
      <c r="GN21">
        <v>3</v>
      </c>
      <c r="GO21">
        <v>3</v>
      </c>
      <c r="GP21" t="s">
        <v>435</v>
      </c>
      <c r="GQ21">
        <v>3.27186</v>
      </c>
      <c r="GR21">
        <v>2.87228</v>
      </c>
      <c r="GS21">
        <v>0.0809593</v>
      </c>
      <c r="GT21">
        <v>0.0813569</v>
      </c>
      <c r="GU21">
        <v>0.0605976</v>
      </c>
      <c r="GV21">
        <v>0.0606389</v>
      </c>
      <c r="GW21">
        <v>26623.7</v>
      </c>
      <c r="GX21">
        <v>26340.6</v>
      </c>
      <c r="GY21">
        <v>26812.7</v>
      </c>
      <c r="GZ21">
        <v>26155.9</v>
      </c>
      <c r="HA21">
        <v>34394.8</v>
      </c>
      <c r="HB21">
        <v>32604.7</v>
      </c>
      <c r="HC21">
        <v>39463.5</v>
      </c>
      <c r="HD21">
        <v>36974.5</v>
      </c>
      <c r="HE21">
        <v>2.3208</v>
      </c>
      <c r="HF21">
        <v>2.0994</v>
      </c>
      <c r="HG21">
        <v>0.149474</v>
      </c>
      <c r="HH21">
        <v>0</v>
      </c>
      <c r="HI21">
        <v>21.3992</v>
      </c>
      <c r="HJ21">
        <v>999.9</v>
      </c>
      <c r="HK21">
        <v>42.534</v>
      </c>
      <c r="HL21">
        <v>30.091</v>
      </c>
      <c r="HM21">
        <v>23.1592</v>
      </c>
      <c r="HN21">
        <v>60.9466</v>
      </c>
      <c r="HO21">
        <v>28.6498</v>
      </c>
      <c r="HP21">
        <v>2</v>
      </c>
      <c r="HQ21">
        <v>-0.11936</v>
      </c>
      <c r="HR21">
        <v>1.37243</v>
      </c>
      <c r="HS21">
        <v>20.3183</v>
      </c>
      <c r="HT21">
        <v>5.23466</v>
      </c>
      <c r="HU21">
        <v>11.956</v>
      </c>
      <c r="HV21">
        <v>4.9912</v>
      </c>
      <c r="HW21">
        <v>3.284</v>
      </c>
      <c r="HX21">
        <v>9999</v>
      </c>
      <c r="HY21">
        <v>9999</v>
      </c>
      <c r="HZ21">
        <v>999.9</v>
      </c>
      <c r="IA21">
        <v>9999</v>
      </c>
      <c r="IB21">
        <v>4.97194</v>
      </c>
      <c r="IC21">
        <v>1.87692</v>
      </c>
      <c r="ID21">
        <v>1.87714</v>
      </c>
      <c r="IE21">
        <v>1.87668</v>
      </c>
      <c r="IF21">
        <v>1.87256</v>
      </c>
      <c r="IG21">
        <v>1.87408</v>
      </c>
      <c r="IH21">
        <v>1.87468</v>
      </c>
      <c r="II21">
        <v>1.88095</v>
      </c>
      <c r="IJ21">
        <v>0</v>
      </c>
      <c r="IK21">
        <v>0</v>
      </c>
      <c r="IL21">
        <v>0</v>
      </c>
      <c r="IM21">
        <v>0</v>
      </c>
      <c r="IN21" t="s">
        <v>436</v>
      </c>
      <c r="IO21" t="s">
        <v>437</v>
      </c>
      <c r="IP21" t="s">
        <v>438</v>
      </c>
      <c r="IQ21" t="s">
        <v>438</v>
      </c>
      <c r="IR21" t="s">
        <v>438</v>
      </c>
      <c r="IS21" t="s">
        <v>438</v>
      </c>
      <c r="IT21">
        <v>0</v>
      </c>
      <c r="IU21">
        <v>100</v>
      </c>
      <c r="IV21">
        <v>100</v>
      </c>
      <c r="IW21">
        <v>-1.649</v>
      </c>
      <c r="IX21">
        <v>-0.05</v>
      </c>
      <c r="IY21">
        <v>-3.07984040356806</v>
      </c>
      <c r="IZ21">
        <v>0.00435628802861811</v>
      </c>
      <c r="JA21">
        <v>-2.67769027402344e-06</v>
      </c>
      <c r="JB21">
        <v>9.47811145544978e-10</v>
      </c>
      <c r="JC21">
        <v>-0.134532299521306</v>
      </c>
      <c r="JD21">
        <v>0.00777357926581381</v>
      </c>
      <c r="JE21">
        <v>-0.000390517244702332</v>
      </c>
      <c r="JF21">
        <v>2.08601442436649e-05</v>
      </c>
      <c r="JG21">
        <v>13</v>
      </c>
      <c r="JH21">
        <v>2030</v>
      </c>
      <c r="JI21">
        <v>0</v>
      </c>
      <c r="JJ21">
        <v>18</v>
      </c>
      <c r="JK21">
        <v>17.4</v>
      </c>
      <c r="JL21">
        <v>17.6</v>
      </c>
      <c r="JM21">
        <v>1.35742</v>
      </c>
      <c r="JN21">
        <v>2.55737</v>
      </c>
      <c r="JO21">
        <v>2.24854</v>
      </c>
      <c r="JP21">
        <v>2.76733</v>
      </c>
      <c r="JQ21">
        <v>2.2998</v>
      </c>
      <c r="JR21">
        <v>2.43652</v>
      </c>
      <c r="JS21">
        <v>34.5092</v>
      </c>
      <c r="JT21">
        <v>13.8431</v>
      </c>
      <c r="JU21">
        <v>18</v>
      </c>
      <c r="JV21">
        <v>644.059</v>
      </c>
      <c r="JW21">
        <v>574.624</v>
      </c>
      <c r="JX21">
        <v>19.9986</v>
      </c>
      <c r="JY21">
        <v>25.5439</v>
      </c>
      <c r="JZ21">
        <v>29.9995</v>
      </c>
      <c r="KA21">
        <v>25.725</v>
      </c>
      <c r="KB21">
        <v>25.7288</v>
      </c>
      <c r="KC21">
        <v>27.1302</v>
      </c>
      <c r="KD21">
        <v>30.9087</v>
      </c>
      <c r="KE21">
        <v>0</v>
      </c>
      <c r="KF21">
        <v>20</v>
      </c>
      <c r="KG21">
        <v>420</v>
      </c>
      <c r="KH21">
        <v>13.2218</v>
      </c>
      <c r="KI21">
        <v>103.52</v>
      </c>
      <c r="KJ21">
        <v>95.8545</v>
      </c>
    </row>
    <row r="22" spans="1:296">
      <c r="A22">
        <v>6</v>
      </c>
      <c r="B22">
        <v>1701808124.1</v>
      </c>
      <c r="C22">
        <v>323</v>
      </c>
      <c r="D22" t="s">
        <v>447</v>
      </c>
      <c r="E22" t="s">
        <v>448</v>
      </c>
      <c r="F22">
        <v>1</v>
      </c>
      <c r="H22">
        <v>1701808123.1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(DZ22+(T22+2*0.95*5.67E-8*(((DZ22+$B$7)+273)^4-(DZ22+273)^4)-44100*I22)/(1.84*29.3*Q22+8*0.95*5.67E-8*(DZ22+273)^3))</f>
        <v>0</v>
      </c>
      <c r="V22">
        <f>($C$7*EA22+$D$7*EB22+$E$7*U22)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2*0.95*5.67E-8*(((DZ22+$B$7)+273)^4-(V22+273)^4)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425.550992862</v>
      </c>
      <c r="AJ22">
        <v>425.142472727272</v>
      </c>
      <c r="AK22">
        <v>0.000884625264388666</v>
      </c>
      <c r="AL22">
        <v>67.1011931129849</v>
      </c>
      <c r="AM22">
        <f>(AO22 - AN22 + DX22*1E3/(8.314*(DZ22+273.15)) * AQ22/DW22 * AP22) * DW22/(100*DK22) * 1000/(1000 - AO22)</f>
        <v>0</v>
      </c>
      <c r="AN22">
        <v>12.9877874609923</v>
      </c>
      <c r="AO22">
        <v>13.1258787878788</v>
      </c>
      <c r="AP22">
        <v>-0.00646632215742072</v>
      </c>
      <c r="AQ22">
        <v>78.3494577563448</v>
      </c>
      <c r="AR22">
        <v>0</v>
      </c>
      <c r="AS22">
        <v>0</v>
      </c>
      <c r="AT22">
        <f>IF(AR22*$H$13&gt;=AV22,1.0,(AV22/(AV22-AR22*$H$13)))</f>
        <v>0</v>
      </c>
      <c r="AU22">
        <f>(AT22-1)*100</f>
        <v>0</v>
      </c>
      <c r="AV22">
        <f>MAX(0,($B$13+$C$13*EE22)/(1+$D$13*EE22)*DX22/(DZ22+273)*$E$13)</f>
        <v>0</v>
      </c>
      <c r="AW22" t="s">
        <v>432</v>
      </c>
      <c r="AX22" t="s">
        <v>432</v>
      </c>
      <c r="AY22">
        <v>0</v>
      </c>
      <c r="AZ22">
        <v>0</v>
      </c>
      <c r="BA22">
        <f>1-AY22/AZ22</f>
        <v>0</v>
      </c>
      <c r="BB22">
        <v>0</v>
      </c>
      <c r="BC22" t="s">
        <v>432</v>
      </c>
      <c r="BD22" t="s">
        <v>432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432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$B$11*EF22+$C$11*EG22+$F$11*ER22*(1-EU22)</f>
        <v>0</v>
      </c>
      <c r="DH22">
        <f>DG22*DI22</f>
        <v>0</v>
      </c>
      <c r="DI22">
        <f>($B$11*$D$9+$C$11*$D$9+$F$11*((FE22+EW22)/MAX(FE22+EW22+FF22, 0.1)*$I$9+FF22/MAX(FE22+EW22+FF22, 0.1)*$J$9))/($B$11+$C$11+$F$11)</f>
        <v>0</v>
      </c>
      <c r="DJ22">
        <f>($B$11*$K$9+$C$11*$K$9+$F$11*((FE22+EW22)/MAX(FE22+EW22+FF22, 0.1)*$P$9+FF22/MAX(FE22+EW22+FF22, 0.1)*$Q$9))/($B$11+$C$11+$F$11)</f>
        <v>0</v>
      </c>
      <c r="DK22">
        <v>6</v>
      </c>
      <c r="DL22">
        <v>0.5</v>
      </c>
      <c r="DM22" t="s">
        <v>433</v>
      </c>
      <c r="DN22">
        <v>2</v>
      </c>
      <c r="DO22" t="b">
        <v>1</v>
      </c>
      <c r="DP22">
        <v>1701808123.1</v>
      </c>
      <c r="DQ22">
        <v>419.539</v>
      </c>
      <c r="DR22">
        <v>419.99</v>
      </c>
      <c r="DS22">
        <v>13.1272</v>
      </c>
      <c r="DT22">
        <v>12.9798</v>
      </c>
      <c r="DU22">
        <v>421.188</v>
      </c>
      <c r="DV22">
        <v>13.1794</v>
      </c>
      <c r="DW22">
        <v>600.088</v>
      </c>
      <c r="DX22">
        <v>78.6431</v>
      </c>
      <c r="DY22">
        <v>0.100966</v>
      </c>
      <c r="DZ22">
        <v>23.6341</v>
      </c>
      <c r="EA22">
        <v>23.1566</v>
      </c>
      <c r="EB22">
        <v>999.9</v>
      </c>
      <c r="EC22">
        <v>0</v>
      </c>
      <c r="ED22">
        <v>0</v>
      </c>
      <c r="EE22">
        <v>9920</v>
      </c>
      <c r="EF22">
        <v>0</v>
      </c>
      <c r="EG22">
        <v>2.64677</v>
      </c>
      <c r="EH22">
        <v>-0.450409</v>
      </c>
      <c r="EI22">
        <v>425.12</v>
      </c>
      <c r="EJ22">
        <v>425.513</v>
      </c>
      <c r="EK22">
        <v>0.147387</v>
      </c>
      <c r="EL22">
        <v>419.99</v>
      </c>
      <c r="EM22">
        <v>12.9798</v>
      </c>
      <c r="EN22">
        <v>1.03237</v>
      </c>
      <c r="EO22">
        <v>1.02078</v>
      </c>
      <c r="EP22">
        <v>7.38136</v>
      </c>
      <c r="EQ22">
        <v>7.21634</v>
      </c>
      <c r="ER22">
        <v>249.929</v>
      </c>
      <c r="ES22">
        <v>0.899959</v>
      </c>
      <c r="ET22">
        <v>0.100041</v>
      </c>
      <c r="EU22">
        <v>0</v>
      </c>
      <c r="EV22">
        <v>90.9358</v>
      </c>
      <c r="EW22">
        <v>5.0002</v>
      </c>
      <c r="EX22">
        <v>286.87</v>
      </c>
      <c r="EY22">
        <v>2308.93</v>
      </c>
      <c r="EZ22">
        <v>42</v>
      </c>
      <c r="FA22">
        <v>44.625</v>
      </c>
      <c r="FB22">
        <v>44</v>
      </c>
      <c r="FC22">
        <v>44.375</v>
      </c>
      <c r="FD22">
        <v>44.75</v>
      </c>
      <c r="FE22">
        <v>220.43</v>
      </c>
      <c r="FF22">
        <v>24.5</v>
      </c>
      <c r="FG22">
        <v>0</v>
      </c>
      <c r="FH22">
        <v>1701808124.7</v>
      </c>
      <c r="FI22">
        <v>0</v>
      </c>
      <c r="FJ22">
        <v>91.003704</v>
      </c>
      <c r="FK22">
        <v>-1.04088461158857</v>
      </c>
      <c r="FL22">
        <v>-7.11384616588947</v>
      </c>
      <c r="FM22">
        <v>287.70144</v>
      </c>
      <c r="FN22">
        <v>15</v>
      </c>
      <c r="FO22">
        <v>1701807011</v>
      </c>
      <c r="FP22" t="s">
        <v>434</v>
      </c>
      <c r="FQ22">
        <v>1701807011</v>
      </c>
      <c r="FR22">
        <v>1701807001</v>
      </c>
      <c r="FS22">
        <v>3</v>
      </c>
      <c r="FT22">
        <v>0.008</v>
      </c>
      <c r="FU22">
        <v>0.003</v>
      </c>
      <c r="FV22">
        <v>-1.648</v>
      </c>
      <c r="FW22">
        <v>-0.045</v>
      </c>
      <c r="FX22">
        <v>420</v>
      </c>
      <c r="FY22">
        <v>14</v>
      </c>
      <c r="FZ22">
        <v>1.19</v>
      </c>
      <c r="GA22">
        <v>0.33</v>
      </c>
      <c r="GB22">
        <v>-0.45405895</v>
      </c>
      <c r="GC22">
        <v>-0.173323172932331</v>
      </c>
      <c r="GD22">
        <v>0.0616631020809649</v>
      </c>
      <c r="GE22">
        <v>1</v>
      </c>
      <c r="GF22">
        <v>90.9679029411765</v>
      </c>
      <c r="GG22">
        <v>0.514137512211515</v>
      </c>
      <c r="GH22">
        <v>0.206681133327894</v>
      </c>
      <c r="GI22">
        <v>1</v>
      </c>
      <c r="GJ22">
        <v>0.13429255</v>
      </c>
      <c r="GK22">
        <v>0.0646392631578948</v>
      </c>
      <c r="GL22">
        <v>0.0163733493991761</v>
      </c>
      <c r="GM22">
        <v>1</v>
      </c>
      <c r="GN22">
        <v>3</v>
      </c>
      <c r="GO22">
        <v>3</v>
      </c>
      <c r="GP22" t="s">
        <v>435</v>
      </c>
      <c r="GQ22">
        <v>3.27128</v>
      </c>
      <c r="GR22">
        <v>2.87228</v>
      </c>
      <c r="GS22">
        <v>0.0809744</v>
      </c>
      <c r="GT22">
        <v>0.0813467</v>
      </c>
      <c r="GU22">
        <v>0.0597174</v>
      </c>
      <c r="GV22">
        <v>0.0596857</v>
      </c>
      <c r="GW22">
        <v>26627.2</v>
      </c>
      <c r="GX22">
        <v>26345.3</v>
      </c>
      <c r="GY22">
        <v>26816.3</v>
      </c>
      <c r="GZ22">
        <v>26160</v>
      </c>
      <c r="HA22">
        <v>34432.2</v>
      </c>
      <c r="HB22">
        <v>32643.6</v>
      </c>
      <c r="HC22">
        <v>39469.1</v>
      </c>
      <c r="HD22">
        <v>36980.7</v>
      </c>
      <c r="HE22">
        <v>2.3209</v>
      </c>
      <c r="HF22">
        <v>2.1013</v>
      </c>
      <c r="HG22">
        <v>0.123113</v>
      </c>
      <c r="HH22">
        <v>0</v>
      </c>
      <c r="HI22">
        <v>21.1198</v>
      </c>
      <c r="HJ22">
        <v>999.9</v>
      </c>
      <c r="HK22">
        <v>42.492</v>
      </c>
      <c r="HL22">
        <v>30.101</v>
      </c>
      <c r="HM22">
        <v>23.1523</v>
      </c>
      <c r="HN22">
        <v>60.5666</v>
      </c>
      <c r="HO22">
        <v>28.6899</v>
      </c>
      <c r="HP22">
        <v>2</v>
      </c>
      <c r="HQ22">
        <v>-0.127409</v>
      </c>
      <c r="HR22">
        <v>1.2827</v>
      </c>
      <c r="HS22">
        <v>20.3219</v>
      </c>
      <c r="HT22">
        <v>5.23466</v>
      </c>
      <c r="HU22">
        <v>11.956</v>
      </c>
      <c r="HV22">
        <v>4.9908</v>
      </c>
      <c r="HW22">
        <v>3.284</v>
      </c>
      <c r="HX22">
        <v>9999</v>
      </c>
      <c r="HY22">
        <v>9999</v>
      </c>
      <c r="HZ22">
        <v>999.9</v>
      </c>
      <c r="IA22">
        <v>9999</v>
      </c>
      <c r="IB22">
        <v>4.97192</v>
      </c>
      <c r="IC22">
        <v>1.87685</v>
      </c>
      <c r="ID22">
        <v>1.87711</v>
      </c>
      <c r="IE22">
        <v>1.87668</v>
      </c>
      <c r="IF22">
        <v>1.87253</v>
      </c>
      <c r="IG22">
        <v>1.87398</v>
      </c>
      <c r="IH22">
        <v>1.87454</v>
      </c>
      <c r="II22">
        <v>1.88093</v>
      </c>
      <c r="IJ22">
        <v>0</v>
      </c>
      <c r="IK22">
        <v>0</v>
      </c>
      <c r="IL22">
        <v>0</v>
      </c>
      <c r="IM22">
        <v>0</v>
      </c>
      <c r="IN22" t="s">
        <v>436</v>
      </c>
      <c r="IO22" t="s">
        <v>437</v>
      </c>
      <c r="IP22" t="s">
        <v>438</v>
      </c>
      <c r="IQ22" t="s">
        <v>438</v>
      </c>
      <c r="IR22" t="s">
        <v>438</v>
      </c>
      <c r="IS22" t="s">
        <v>438</v>
      </c>
      <c r="IT22">
        <v>0</v>
      </c>
      <c r="IU22">
        <v>100</v>
      </c>
      <c r="IV22">
        <v>100</v>
      </c>
      <c r="IW22">
        <v>-1.65</v>
      </c>
      <c r="IX22">
        <v>-0.0523</v>
      </c>
      <c r="IY22">
        <v>-3.07984040356806</v>
      </c>
      <c r="IZ22">
        <v>0.00435628802861811</v>
      </c>
      <c r="JA22">
        <v>-2.67769027402344e-06</v>
      </c>
      <c r="JB22">
        <v>9.47811145544978e-10</v>
      </c>
      <c r="JC22">
        <v>-0.134532299521306</v>
      </c>
      <c r="JD22">
        <v>0.00777357926581381</v>
      </c>
      <c r="JE22">
        <v>-0.000390517244702332</v>
      </c>
      <c r="JF22">
        <v>2.08601442436649e-05</v>
      </c>
      <c r="JG22">
        <v>13</v>
      </c>
      <c r="JH22">
        <v>2030</v>
      </c>
      <c r="JI22">
        <v>0</v>
      </c>
      <c r="JJ22">
        <v>18</v>
      </c>
      <c r="JK22">
        <v>18.6</v>
      </c>
      <c r="JL22">
        <v>18.7</v>
      </c>
      <c r="JM22">
        <v>1.35742</v>
      </c>
      <c r="JN22">
        <v>2.55737</v>
      </c>
      <c r="JO22">
        <v>2.24854</v>
      </c>
      <c r="JP22">
        <v>2.76611</v>
      </c>
      <c r="JQ22">
        <v>2.30103</v>
      </c>
      <c r="JR22">
        <v>2.40479</v>
      </c>
      <c r="JS22">
        <v>34.3952</v>
      </c>
      <c r="JT22">
        <v>13.8256</v>
      </c>
      <c r="JU22">
        <v>18</v>
      </c>
      <c r="JV22">
        <v>643.191</v>
      </c>
      <c r="JW22">
        <v>575.241</v>
      </c>
      <c r="JX22">
        <v>19.9988</v>
      </c>
      <c r="JY22">
        <v>25.4476</v>
      </c>
      <c r="JZ22">
        <v>29.9994</v>
      </c>
      <c r="KA22">
        <v>25.6429</v>
      </c>
      <c r="KB22">
        <v>25.6471</v>
      </c>
      <c r="KC22">
        <v>27.1298</v>
      </c>
      <c r="KD22">
        <v>32.1236</v>
      </c>
      <c r="KE22">
        <v>0</v>
      </c>
      <c r="KF22">
        <v>20</v>
      </c>
      <c r="KG22">
        <v>420</v>
      </c>
      <c r="KH22">
        <v>12.938</v>
      </c>
      <c r="KI22">
        <v>103.535</v>
      </c>
      <c r="KJ22">
        <v>95.8702</v>
      </c>
    </row>
    <row r="23" spans="1:296">
      <c r="A23">
        <v>7</v>
      </c>
      <c r="B23">
        <v>1701808245.1</v>
      </c>
      <c r="C23">
        <v>444</v>
      </c>
      <c r="D23" t="s">
        <v>449</v>
      </c>
      <c r="E23" t="s">
        <v>450</v>
      </c>
      <c r="F23">
        <v>1</v>
      </c>
      <c r="H23">
        <v>1701808243.6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(DZ23+(T23+2*0.95*5.67E-8*(((DZ23+$B$7)+273)^4-(DZ23+273)^4)-44100*I23)/(1.84*29.3*Q23+8*0.95*5.67E-8*(DZ23+273)^3))</f>
        <v>0</v>
      </c>
      <c r="V23">
        <f>($C$7*EA23+$D$7*EB23+$E$7*U23)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2*0.95*5.67E-8*(((DZ23+$B$7)+273)^4-(V23+273)^4)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425.356736964871</v>
      </c>
      <c r="AJ23">
        <v>425.152472727272</v>
      </c>
      <c r="AK23">
        <v>-0.000512978676635251</v>
      </c>
      <c r="AL23">
        <v>67.1011931129849</v>
      </c>
      <c r="AM23">
        <f>(AO23 - AN23 + DX23*1E3/(8.314*(DZ23+273.15)) * AQ23/DW23 * AP23) * DW23/(100*DK23) * 1000/(1000 - AO23)</f>
        <v>0</v>
      </c>
      <c r="AN23">
        <v>12.6115251113371</v>
      </c>
      <c r="AO23">
        <v>12.7211272727273</v>
      </c>
      <c r="AP23">
        <v>-8.97571562632919e-05</v>
      </c>
      <c r="AQ23">
        <v>78.3494577563448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MAX(0,($B$13+$C$13*EE23)/(1+$D$13*EE23)*DX23/(DZ23+273)*$E$13)</f>
        <v>0</v>
      </c>
      <c r="AW23" t="s">
        <v>432</v>
      </c>
      <c r="AX23" t="s">
        <v>432</v>
      </c>
      <c r="AY23">
        <v>0</v>
      </c>
      <c r="AZ23">
        <v>0</v>
      </c>
      <c r="BA23">
        <f>1-AY23/AZ23</f>
        <v>0</v>
      </c>
      <c r="BB23">
        <v>0</v>
      </c>
      <c r="BC23" t="s">
        <v>432</v>
      </c>
      <c r="BD23" t="s">
        <v>432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432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$B$11*EF23+$C$11*EG23+$F$11*ER23*(1-EU23)</f>
        <v>0</v>
      </c>
      <c r="DH23">
        <f>DG23*DI23</f>
        <v>0</v>
      </c>
      <c r="DI23">
        <f>($B$11*$D$9+$C$11*$D$9+$F$11*((FE23+EW23)/MAX(FE23+EW23+FF23, 0.1)*$I$9+FF23/MAX(FE23+EW23+FF23, 0.1)*$J$9))/($B$11+$C$11+$F$11)</f>
        <v>0</v>
      </c>
      <c r="DJ23">
        <f>($B$11*$K$9+$C$11*$K$9+$F$11*((FE23+EW23)/MAX(FE23+EW23+FF23, 0.1)*$P$9+FF23/MAX(FE23+EW23+FF23, 0.1)*$Q$9))/($B$11+$C$11+$F$11)</f>
        <v>0</v>
      </c>
      <c r="DK23">
        <v>6</v>
      </c>
      <c r="DL23">
        <v>0.5</v>
      </c>
      <c r="DM23" t="s">
        <v>433</v>
      </c>
      <c r="DN23">
        <v>2</v>
      </c>
      <c r="DO23" t="b">
        <v>1</v>
      </c>
      <c r="DP23">
        <v>1701808243.6</v>
      </c>
      <c r="DQ23">
        <v>419.7605</v>
      </c>
      <c r="DR23">
        <v>419.983</v>
      </c>
      <c r="DS23">
        <v>12.7214</v>
      </c>
      <c r="DT23">
        <v>12.61285</v>
      </c>
      <c r="DU23">
        <v>421.409</v>
      </c>
      <c r="DV23">
        <v>12.7769</v>
      </c>
      <c r="DW23">
        <v>599.721</v>
      </c>
      <c r="DX23">
        <v>78.6403</v>
      </c>
      <c r="DY23">
        <v>0.09977895</v>
      </c>
      <c r="DZ23">
        <v>23.122</v>
      </c>
      <c r="EA23">
        <v>22.39835</v>
      </c>
      <c r="EB23">
        <v>999.9</v>
      </c>
      <c r="EC23">
        <v>0</v>
      </c>
      <c r="ED23">
        <v>0</v>
      </c>
      <c r="EE23">
        <v>9946.25</v>
      </c>
      <c r="EF23">
        <v>0</v>
      </c>
      <c r="EG23">
        <v>5.24943</v>
      </c>
      <c r="EH23">
        <v>-0.2223815</v>
      </c>
      <c r="EI23">
        <v>425.169</v>
      </c>
      <c r="EJ23">
        <v>425.3475</v>
      </c>
      <c r="EK23">
        <v>0.10854</v>
      </c>
      <c r="EL23">
        <v>419.983</v>
      </c>
      <c r="EM23">
        <v>12.61285</v>
      </c>
      <c r="EN23">
        <v>1.000415</v>
      </c>
      <c r="EO23">
        <v>0.9918785</v>
      </c>
      <c r="EP23">
        <v>6.922415</v>
      </c>
      <c r="EQ23">
        <v>6.797625</v>
      </c>
      <c r="ER23">
        <v>100.09435</v>
      </c>
      <c r="ES23">
        <v>0.9000415</v>
      </c>
      <c r="ET23">
        <v>0.0999587</v>
      </c>
      <c r="EU23">
        <v>0</v>
      </c>
      <c r="EV23">
        <v>88.2542</v>
      </c>
      <c r="EW23">
        <v>5.0002</v>
      </c>
      <c r="EX23">
        <v>136.0065</v>
      </c>
      <c r="EY23">
        <v>896.4695</v>
      </c>
      <c r="EZ23">
        <v>40.437</v>
      </c>
      <c r="FA23">
        <v>43.687</v>
      </c>
      <c r="FB23">
        <v>42.781</v>
      </c>
      <c r="FC23">
        <v>43.4685</v>
      </c>
      <c r="FD23">
        <v>43.437</v>
      </c>
      <c r="FE23">
        <v>85.59</v>
      </c>
      <c r="FF23">
        <v>9.51</v>
      </c>
      <c r="FG23">
        <v>0</v>
      </c>
      <c r="FH23">
        <v>1701808245.9</v>
      </c>
      <c r="FI23">
        <v>0</v>
      </c>
      <c r="FJ23">
        <v>88.279408</v>
      </c>
      <c r="FK23">
        <v>-2.00544615427344</v>
      </c>
      <c r="FL23">
        <v>32.7411537790878</v>
      </c>
      <c r="FM23">
        <v>133.0906</v>
      </c>
      <c r="FN23">
        <v>15</v>
      </c>
      <c r="FO23">
        <v>1701807011</v>
      </c>
      <c r="FP23" t="s">
        <v>434</v>
      </c>
      <c r="FQ23">
        <v>1701807011</v>
      </c>
      <c r="FR23">
        <v>1701807001</v>
      </c>
      <c r="FS23">
        <v>3</v>
      </c>
      <c r="FT23">
        <v>0.008</v>
      </c>
      <c r="FU23">
        <v>0.003</v>
      </c>
      <c r="FV23">
        <v>-1.648</v>
      </c>
      <c r="FW23">
        <v>-0.045</v>
      </c>
      <c r="FX23">
        <v>420</v>
      </c>
      <c r="FY23">
        <v>14</v>
      </c>
      <c r="FZ23">
        <v>1.19</v>
      </c>
      <c r="GA23">
        <v>0.33</v>
      </c>
      <c r="GB23">
        <v>-0.258547842857143</v>
      </c>
      <c r="GC23">
        <v>0.156578672727272</v>
      </c>
      <c r="GD23">
        <v>0.06775348295527</v>
      </c>
      <c r="GE23">
        <v>1</v>
      </c>
      <c r="GF23">
        <v>88.4371323529412</v>
      </c>
      <c r="GG23">
        <v>-1.71941787507406</v>
      </c>
      <c r="GH23">
        <v>0.220067525359815</v>
      </c>
      <c r="GI23">
        <v>0</v>
      </c>
      <c r="GJ23">
        <v>0.121508380952381</v>
      </c>
      <c r="GK23">
        <v>-0.109621090909091</v>
      </c>
      <c r="GL23">
        <v>0.0119211099254589</v>
      </c>
      <c r="GM23">
        <v>0</v>
      </c>
      <c r="GN23">
        <v>1</v>
      </c>
      <c r="GO23">
        <v>3</v>
      </c>
      <c r="GP23" t="s">
        <v>451</v>
      </c>
      <c r="GQ23">
        <v>3.27126</v>
      </c>
      <c r="GR23">
        <v>2.8726</v>
      </c>
      <c r="GS23">
        <v>0.0810487</v>
      </c>
      <c r="GT23">
        <v>0.0813824</v>
      </c>
      <c r="GU23">
        <v>0.0583756</v>
      </c>
      <c r="GV23">
        <v>0.0584604</v>
      </c>
      <c r="GW23">
        <v>26632</v>
      </c>
      <c r="GX23">
        <v>26353.3</v>
      </c>
      <c r="GY23">
        <v>26822.7</v>
      </c>
      <c r="GZ23">
        <v>26168.4</v>
      </c>
      <c r="HA23">
        <v>34489.7</v>
      </c>
      <c r="HB23">
        <v>32696.6</v>
      </c>
      <c r="HC23">
        <v>39478.1</v>
      </c>
      <c r="HD23">
        <v>36992.3</v>
      </c>
      <c r="HE23">
        <v>2.3232</v>
      </c>
      <c r="HF23">
        <v>2.1031</v>
      </c>
      <c r="HG23">
        <v>0.103101</v>
      </c>
      <c r="HH23">
        <v>0</v>
      </c>
      <c r="HI23">
        <v>20.6877</v>
      </c>
      <c r="HJ23">
        <v>999.9</v>
      </c>
      <c r="HK23">
        <v>42.419</v>
      </c>
      <c r="HL23">
        <v>30.121</v>
      </c>
      <c r="HM23">
        <v>23.141</v>
      </c>
      <c r="HN23">
        <v>60.9766</v>
      </c>
      <c r="HO23">
        <v>28.746</v>
      </c>
      <c r="HP23">
        <v>2</v>
      </c>
      <c r="HQ23">
        <v>-0.143699</v>
      </c>
      <c r="HR23">
        <v>1.12504</v>
      </c>
      <c r="HS23">
        <v>20.3252</v>
      </c>
      <c r="HT23">
        <v>5.23526</v>
      </c>
      <c r="HU23">
        <v>11.956</v>
      </c>
      <c r="HV23">
        <v>4.991</v>
      </c>
      <c r="HW23">
        <v>3.284</v>
      </c>
      <c r="HX23">
        <v>9999</v>
      </c>
      <c r="HY23">
        <v>9999</v>
      </c>
      <c r="HZ23">
        <v>999.9</v>
      </c>
      <c r="IA23">
        <v>9999</v>
      </c>
      <c r="IB23">
        <v>4.97195</v>
      </c>
      <c r="IC23">
        <v>1.87696</v>
      </c>
      <c r="ID23">
        <v>1.87714</v>
      </c>
      <c r="IE23">
        <v>1.87668</v>
      </c>
      <c r="IF23">
        <v>1.87256</v>
      </c>
      <c r="IG23">
        <v>1.87407</v>
      </c>
      <c r="IH23">
        <v>1.87464</v>
      </c>
      <c r="II23">
        <v>1.88095</v>
      </c>
      <c r="IJ23">
        <v>0</v>
      </c>
      <c r="IK23">
        <v>0</v>
      </c>
      <c r="IL23">
        <v>0</v>
      </c>
      <c r="IM23">
        <v>0</v>
      </c>
      <c r="IN23" t="s">
        <v>436</v>
      </c>
      <c r="IO23" t="s">
        <v>437</v>
      </c>
      <c r="IP23" t="s">
        <v>438</v>
      </c>
      <c r="IQ23" t="s">
        <v>438</v>
      </c>
      <c r="IR23" t="s">
        <v>438</v>
      </c>
      <c r="IS23" t="s">
        <v>438</v>
      </c>
      <c r="IT23">
        <v>0</v>
      </c>
      <c r="IU23">
        <v>100</v>
      </c>
      <c r="IV23">
        <v>100</v>
      </c>
      <c r="IW23">
        <v>-1.649</v>
      </c>
      <c r="IX23">
        <v>-0.0555</v>
      </c>
      <c r="IY23">
        <v>-3.07984040356806</v>
      </c>
      <c r="IZ23">
        <v>0.00435628802861811</v>
      </c>
      <c r="JA23">
        <v>-2.67769027402344e-06</v>
      </c>
      <c r="JB23">
        <v>9.47811145544978e-10</v>
      </c>
      <c r="JC23">
        <v>-0.134532299521306</v>
      </c>
      <c r="JD23">
        <v>0.00777357926581381</v>
      </c>
      <c r="JE23">
        <v>-0.000390517244702332</v>
      </c>
      <c r="JF23">
        <v>2.08601442436649e-05</v>
      </c>
      <c r="JG23">
        <v>13</v>
      </c>
      <c r="JH23">
        <v>2030</v>
      </c>
      <c r="JI23">
        <v>0</v>
      </c>
      <c r="JJ23">
        <v>18</v>
      </c>
      <c r="JK23">
        <v>20.6</v>
      </c>
      <c r="JL23">
        <v>20.7</v>
      </c>
      <c r="JM23">
        <v>1.3562</v>
      </c>
      <c r="JN23">
        <v>2.55493</v>
      </c>
      <c r="JO23">
        <v>2.24854</v>
      </c>
      <c r="JP23">
        <v>2.76733</v>
      </c>
      <c r="JQ23">
        <v>2.2998</v>
      </c>
      <c r="JR23">
        <v>2.38892</v>
      </c>
      <c r="JS23">
        <v>34.236</v>
      </c>
      <c r="JT23">
        <v>13.7993</v>
      </c>
      <c r="JU23">
        <v>18</v>
      </c>
      <c r="JV23">
        <v>642.891</v>
      </c>
      <c r="JW23">
        <v>574.84</v>
      </c>
      <c r="JX23">
        <v>19.9988</v>
      </c>
      <c r="JY23">
        <v>25.2535</v>
      </c>
      <c r="JZ23">
        <v>29.9995</v>
      </c>
      <c r="KA23">
        <v>25.4732</v>
      </c>
      <c r="KB23">
        <v>25.4781</v>
      </c>
      <c r="KC23">
        <v>27.1291</v>
      </c>
      <c r="KD23">
        <v>33.8522</v>
      </c>
      <c r="KE23">
        <v>0</v>
      </c>
      <c r="KF23">
        <v>20</v>
      </c>
      <c r="KG23">
        <v>420</v>
      </c>
      <c r="KH23">
        <v>12.5442</v>
      </c>
      <c r="KI23">
        <v>103.558</v>
      </c>
      <c r="KJ23">
        <v>95.9006</v>
      </c>
    </row>
    <row r="24" spans="1:296">
      <c r="A24">
        <v>8</v>
      </c>
      <c r="B24">
        <v>1701808308.1</v>
      </c>
      <c r="C24">
        <v>507</v>
      </c>
      <c r="D24" t="s">
        <v>452</v>
      </c>
      <c r="E24" t="s">
        <v>453</v>
      </c>
      <c r="F24">
        <v>1</v>
      </c>
      <c r="H24">
        <v>1701808306.6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(DZ24+(T24+2*0.95*5.67E-8*(((DZ24+$B$7)+273)^4-(DZ24+273)^4)-44100*I24)/(1.84*29.3*Q24+8*0.95*5.67E-8*(DZ24+273)^3))</f>
        <v>0</v>
      </c>
      <c r="V24">
        <f>($C$7*EA24+$D$7*EB24+$E$7*U24)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2*0.95*5.67E-8*(((DZ24+$B$7)+273)^4-(V24+273)^4)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425.315084022569</v>
      </c>
      <c r="AJ24">
        <v>425.144824242424</v>
      </c>
      <c r="AK24">
        <v>-0.0401613114551226</v>
      </c>
      <c r="AL24">
        <v>67.1011931129849</v>
      </c>
      <c r="AM24">
        <f>(AO24 - AN24 + DX24*1E3/(8.314*(DZ24+273.15)) * AQ24/DW24 * AP24) * DW24/(100*DK24) * 1000/(1000 - AO24)</f>
        <v>0</v>
      </c>
      <c r="AN24">
        <v>12.4356378653029</v>
      </c>
      <c r="AO24">
        <v>12.5523133333333</v>
      </c>
      <c r="AP24">
        <v>-0.00276126880369123</v>
      </c>
      <c r="AQ24">
        <v>78.3494577563448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MAX(0,($B$13+$C$13*EE24)/(1+$D$13*EE24)*DX24/(DZ24+273)*$E$13)</f>
        <v>0</v>
      </c>
      <c r="AW24" t="s">
        <v>432</v>
      </c>
      <c r="AX24" t="s">
        <v>432</v>
      </c>
      <c r="AY24">
        <v>0</v>
      </c>
      <c r="AZ24">
        <v>0</v>
      </c>
      <c r="BA24">
        <f>1-AY24/AZ24</f>
        <v>0</v>
      </c>
      <c r="BB24">
        <v>0</v>
      </c>
      <c r="BC24" t="s">
        <v>432</v>
      </c>
      <c r="BD24" t="s">
        <v>432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432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$B$11*EF24+$C$11*EG24+$F$11*ER24*(1-EU24)</f>
        <v>0</v>
      </c>
      <c r="DH24">
        <f>DG24*DI24</f>
        <v>0</v>
      </c>
      <c r="DI24">
        <f>($B$11*$D$9+$C$11*$D$9+$F$11*((FE24+EW24)/MAX(FE24+EW24+FF24, 0.1)*$I$9+FF24/MAX(FE24+EW24+FF24, 0.1)*$J$9))/($B$11+$C$11+$F$11)</f>
        <v>0</v>
      </c>
      <c r="DJ24">
        <f>($B$11*$K$9+$C$11*$K$9+$F$11*((FE24+EW24)/MAX(FE24+EW24+FF24, 0.1)*$P$9+FF24/MAX(FE24+EW24+FF24, 0.1)*$Q$9))/($B$11+$C$11+$F$11)</f>
        <v>0</v>
      </c>
      <c r="DK24">
        <v>6</v>
      </c>
      <c r="DL24">
        <v>0.5</v>
      </c>
      <c r="DM24" t="s">
        <v>433</v>
      </c>
      <c r="DN24">
        <v>2</v>
      </c>
      <c r="DO24" t="b">
        <v>1</v>
      </c>
      <c r="DP24">
        <v>1701808306.6</v>
      </c>
      <c r="DQ24">
        <v>419.815</v>
      </c>
      <c r="DR24">
        <v>419.955</v>
      </c>
      <c r="DS24">
        <v>12.5537</v>
      </c>
      <c r="DT24">
        <v>12.4353</v>
      </c>
      <c r="DU24">
        <v>421.464</v>
      </c>
      <c r="DV24">
        <v>12.6105</v>
      </c>
      <c r="DW24">
        <v>599.9935</v>
      </c>
      <c r="DX24">
        <v>78.6461</v>
      </c>
      <c r="DY24">
        <v>0.0998664</v>
      </c>
      <c r="DZ24">
        <v>22.9136</v>
      </c>
      <c r="EA24">
        <v>22.13095</v>
      </c>
      <c r="EB24">
        <v>999.9</v>
      </c>
      <c r="EC24">
        <v>0</v>
      </c>
      <c r="ED24">
        <v>0</v>
      </c>
      <c r="EE24">
        <v>10022.5</v>
      </c>
      <c r="EF24">
        <v>0</v>
      </c>
      <c r="EG24">
        <v>6.156505</v>
      </c>
      <c r="EH24">
        <v>-0.1397859</v>
      </c>
      <c r="EI24">
        <v>425.1525</v>
      </c>
      <c r="EJ24">
        <v>425.243</v>
      </c>
      <c r="EK24">
        <v>0.1184015</v>
      </c>
      <c r="EL24">
        <v>419.955</v>
      </c>
      <c r="EM24">
        <v>12.4353</v>
      </c>
      <c r="EN24">
        <v>0.987301</v>
      </c>
      <c r="EO24">
        <v>0.9779895</v>
      </c>
      <c r="EP24">
        <v>6.73031</v>
      </c>
      <c r="EQ24">
        <v>6.592525</v>
      </c>
      <c r="ER24">
        <v>50.06225</v>
      </c>
      <c r="ES24">
        <v>0.9002785</v>
      </c>
      <c r="ET24">
        <v>0.0997214</v>
      </c>
      <c r="EU24">
        <v>0</v>
      </c>
      <c r="EV24">
        <v>84.9933</v>
      </c>
      <c r="EW24">
        <v>5.0002</v>
      </c>
      <c r="EX24">
        <v>80.3835</v>
      </c>
      <c r="EY24">
        <v>424.833</v>
      </c>
      <c r="EZ24">
        <v>39.75</v>
      </c>
      <c r="FA24">
        <v>43.156</v>
      </c>
      <c r="FB24">
        <v>42.1245</v>
      </c>
      <c r="FC24">
        <v>43.031</v>
      </c>
      <c r="FD24">
        <v>42.8435</v>
      </c>
      <c r="FE24">
        <v>40.57</v>
      </c>
      <c r="FF24">
        <v>4.49</v>
      </c>
      <c r="FG24">
        <v>0</v>
      </c>
      <c r="FH24">
        <v>1701808308.9</v>
      </c>
      <c r="FI24">
        <v>0</v>
      </c>
      <c r="FJ24">
        <v>85.0075192307692</v>
      </c>
      <c r="FK24">
        <v>-0.217781187130911</v>
      </c>
      <c r="FL24">
        <v>-3.39878633901811</v>
      </c>
      <c r="FM24">
        <v>80.6839192307692</v>
      </c>
      <c r="FN24">
        <v>15</v>
      </c>
      <c r="FO24">
        <v>1701807011</v>
      </c>
      <c r="FP24" t="s">
        <v>434</v>
      </c>
      <c r="FQ24">
        <v>1701807011</v>
      </c>
      <c r="FR24">
        <v>1701807001</v>
      </c>
      <c r="FS24">
        <v>3</v>
      </c>
      <c r="FT24">
        <v>0.008</v>
      </c>
      <c r="FU24">
        <v>0.003</v>
      </c>
      <c r="FV24">
        <v>-1.648</v>
      </c>
      <c r="FW24">
        <v>-0.045</v>
      </c>
      <c r="FX24">
        <v>420</v>
      </c>
      <c r="FY24">
        <v>14</v>
      </c>
      <c r="FZ24">
        <v>1.19</v>
      </c>
      <c r="GA24">
        <v>0.33</v>
      </c>
      <c r="GB24">
        <v>-0.13542027</v>
      </c>
      <c r="GC24">
        <v>0.0277783669172932</v>
      </c>
      <c r="GD24">
        <v>0.0796825668072515</v>
      </c>
      <c r="GE24">
        <v>1</v>
      </c>
      <c r="GF24">
        <v>84.9752764705882</v>
      </c>
      <c r="GG24">
        <v>0.524592817465793</v>
      </c>
      <c r="GH24">
        <v>0.158598694562581</v>
      </c>
      <c r="GI24">
        <v>1</v>
      </c>
      <c r="GJ24">
        <v>0.1181364</v>
      </c>
      <c r="GK24">
        <v>0.0952362406015036</v>
      </c>
      <c r="GL24">
        <v>0.0140455863117208</v>
      </c>
      <c r="GM24">
        <v>1</v>
      </c>
      <c r="GN24">
        <v>3</v>
      </c>
      <c r="GO24">
        <v>3</v>
      </c>
      <c r="GP24" t="s">
        <v>435</v>
      </c>
      <c r="GQ24">
        <v>3.271</v>
      </c>
      <c r="GR24">
        <v>2.87194</v>
      </c>
      <c r="GS24">
        <v>0.0810713</v>
      </c>
      <c r="GT24">
        <v>0.0813923</v>
      </c>
      <c r="GU24">
        <v>0.0578214</v>
      </c>
      <c r="GV24">
        <v>0.0578492</v>
      </c>
      <c r="GW24">
        <v>26636.2</v>
      </c>
      <c r="GX24">
        <v>26358</v>
      </c>
      <c r="GY24">
        <v>26827.2</v>
      </c>
      <c r="GZ24">
        <v>26173</v>
      </c>
      <c r="HA24">
        <v>34515.6</v>
      </c>
      <c r="HB24">
        <v>32723.6</v>
      </c>
      <c r="HC24">
        <v>39484.4</v>
      </c>
      <c r="HD24">
        <v>36998.7</v>
      </c>
      <c r="HE24">
        <v>2.324</v>
      </c>
      <c r="HF24">
        <v>2.1049</v>
      </c>
      <c r="HG24">
        <v>0.0963509</v>
      </c>
      <c r="HH24">
        <v>0</v>
      </c>
      <c r="HI24">
        <v>20.5409</v>
      </c>
      <c r="HJ24">
        <v>999.9</v>
      </c>
      <c r="HK24">
        <v>42.388</v>
      </c>
      <c r="HL24">
        <v>30.142</v>
      </c>
      <c r="HM24">
        <v>23.1501</v>
      </c>
      <c r="HN24">
        <v>60.4666</v>
      </c>
      <c r="HO24">
        <v>28.722</v>
      </c>
      <c r="HP24">
        <v>2</v>
      </c>
      <c r="HQ24">
        <v>-0.151748</v>
      </c>
      <c r="HR24">
        <v>1.05638</v>
      </c>
      <c r="HS24">
        <v>20.3262</v>
      </c>
      <c r="HT24">
        <v>5.23526</v>
      </c>
      <c r="HU24">
        <v>11.956</v>
      </c>
      <c r="HV24">
        <v>4.991</v>
      </c>
      <c r="HW24">
        <v>3.284</v>
      </c>
      <c r="HX24">
        <v>9999</v>
      </c>
      <c r="HY24">
        <v>9999</v>
      </c>
      <c r="HZ24">
        <v>999.9</v>
      </c>
      <c r="IA24">
        <v>9999</v>
      </c>
      <c r="IB24">
        <v>4.97199</v>
      </c>
      <c r="IC24">
        <v>1.87696</v>
      </c>
      <c r="ID24">
        <v>1.87714</v>
      </c>
      <c r="IE24">
        <v>1.87668</v>
      </c>
      <c r="IF24">
        <v>1.87256</v>
      </c>
      <c r="IG24">
        <v>1.87407</v>
      </c>
      <c r="IH24">
        <v>1.87462</v>
      </c>
      <c r="II24">
        <v>1.88095</v>
      </c>
      <c r="IJ24">
        <v>0</v>
      </c>
      <c r="IK24">
        <v>0</v>
      </c>
      <c r="IL24">
        <v>0</v>
      </c>
      <c r="IM24">
        <v>0</v>
      </c>
      <c r="IN24" t="s">
        <v>436</v>
      </c>
      <c r="IO24" t="s">
        <v>437</v>
      </c>
      <c r="IP24" t="s">
        <v>438</v>
      </c>
      <c r="IQ24" t="s">
        <v>438</v>
      </c>
      <c r="IR24" t="s">
        <v>438</v>
      </c>
      <c r="IS24" t="s">
        <v>438</v>
      </c>
      <c r="IT24">
        <v>0</v>
      </c>
      <c r="IU24">
        <v>100</v>
      </c>
      <c r="IV24">
        <v>100</v>
      </c>
      <c r="IW24">
        <v>-1.649</v>
      </c>
      <c r="IX24">
        <v>-0.0569</v>
      </c>
      <c r="IY24">
        <v>-3.07984040356806</v>
      </c>
      <c r="IZ24">
        <v>0.00435628802861811</v>
      </c>
      <c r="JA24">
        <v>-2.67769027402344e-06</v>
      </c>
      <c r="JB24">
        <v>9.47811145544978e-10</v>
      </c>
      <c r="JC24">
        <v>-0.134532299521306</v>
      </c>
      <c r="JD24">
        <v>0.00777357926581381</v>
      </c>
      <c r="JE24">
        <v>-0.000390517244702332</v>
      </c>
      <c r="JF24">
        <v>2.08601442436649e-05</v>
      </c>
      <c r="JG24">
        <v>13</v>
      </c>
      <c r="JH24">
        <v>2030</v>
      </c>
      <c r="JI24">
        <v>0</v>
      </c>
      <c r="JJ24">
        <v>18</v>
      </c>
      <c r="JK24">
        <v>21.6</v>
      </c>
      <c r="JL24">
        <v>21.8</v>
      </c>
      <c r="JM24">
        <v>1.3562</v>
      </c>
      <c r="JN24">
        <v>2.55249</v>
      </c>
      <c r="JO24">
        <v>2.24854</v>
      </c>
      <c r="JP24">
        <v>2.76733</v>
      </c>
      <c r="JQ24">
        <v>2.2998</v>
      </c>
      <c r="JR24">
        <v>2.39746</v>
      </c>
      <c r="JS24">
        <v>34.1678</v>
      </c>
      <c r="JT24">
        <v>13.7906</v>
      </c>
      <c r="JU24">
        <v>18</v>
      </c>
      <c r="JV24">
        <v>642.408</v>
      </c>
      <c r="JW24">
        <v>575.268</v>
      </c>
      <c r="JX24">
        <v>19.9988</v>
      </c>
      <c r="JY24">
        <v>25.1518</v>
      </c>
      <c r="JZ24">
        <v>29.9993</v>
      </c>
      <c r="KA24">
        <v>25.3813</v>
      </c>
      <c r="KB24">
        <v>25.3867</v>
      </c>
      <c r="KC24">
        <v>27.1254</v>
      </c>
      <c r="KD24">
        <v>34.6986</v>
      </c>
      <c r="KE24">
        <v>0</v>
      </c>
      <c r="KF24">
        <v>20</v>
      </c>
      <c r="KG24">
        <v>420</v>
      </c>
      <c r="KH24">
        <v>12.3771</v>
      </c>
      <c r="KI24">
        <v>103.575</v>
      </c>
      <c r="KJ24">
        <v>95.9173</v>
      </c>
    </row>
    <row r="25" spans="1:296">
      <c r="A25">
        <v>9</v>
      </c>
      <c r="B25">
        <v>1701808369.1</v>
      </c>
      <c r="C25">
        <v>568</v>
      </c>
      <c r="D25" t="s">
        <v>454</v>
      </c>
      <c r="E25" t="s">
        <v>455</v>
      </c>
      <c r="F25">
        <v>1</v>
      </c>
      <c r="H25">
        <v>1701808367.6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(DZ25+(T25+2*0.95*5.67E-8*(((DZ25+$B$7)+273)^4-(DZ25+273)^4)-44100*I25)/(1.84*29.3*Q25+8*0.95*5.67E-8*(DZ25+273)^3))</f>
        <v>0</v>
      </c>
      <c r="V25">
        <f>($C$7*EA25+$D$7*EB25+$E$7*U25)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2*0.95*5.67E-8*(((DZ25+$B$7)+273)^4-(V25+273)^4)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425.226934172337</v>
      </c>
      <c r="AJ25">
        <v>425.311072727273</v>
      </c>
      <c r="AK25">
        <v>-0.0126057928612898</v>
      </c>
      <c r="AL25">
        <v>67.1011931129849</v>
      </c>
      <c r="AM25">
        <f>(AO25 - AN25 + DX25*1E3/(8.314*(DZ25+273.15)) * AQ25/DW25 * AP25) * DW25/(100*DK25) * 1000/(1000 - AO25)</f>
        <v>0</v>
      </c>
      <c r="AN25">
        <v>12.3517951662101</v>
      </c>
      <c r="AO25">
        <v>12.4580187878788</v>
      </c>
      <c r="AP25">
        <v>-2.21367975760967e-05</v>
      </c>
      <c r="AQ25">
        <v>78.3494577563448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MAX(0,($B$13+$C$13*EE25)/(1+$D$13*EE25)*DX25/(DZ25+273)*$E$13)</f>
        <v>0</v>
      </c>
      <c r="AW25" t="s">
        <v>432</v>
      </c>
      <c r="AX25" t="s">
        <v>432</v>
      </c>
      <c r="AY25">
        <v>0</v>
      </c>
      <c r="AZ25">
        <v>0</v>
      </c>
      <c r="BA25">
        <f>1-AY25/AZ25</f>
        <v>0</v>
      </c>
      <c r="BB25">
        <v>0</v>
      </c>
      <c r="BC25" t="s">
        <v>432</v>
      </c>
      <c r="BD25" t="s">
        <v>432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432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$B$11*EF25+$C$11*EG25+$F$11*ER25*(1-EU25)</f>
        <v>0</v>
      </c>
      <c r="DH25">
        <f>DG25*DI25</f>
        <v>0</v>
      </c>
      <c r="DI25">
        <f>($B$11*$D$9+$C$11*$D$9+$F$11*((FE25+EW25)/MAX(FE25+EW25+FF25, 0.1)*$I$9+FF25/MAX(FE25+EW25+FF25, 0.1)*$J$9))/($B$11+$C$11+$F$11)</f>
        <v>0</v>
      </c>
      <c r="DJ25">
        <f>($B$11*$K$9+$C$11*$K$9+$F$11*((FE25+EW25)/MAX(FE25+EW25+FF25, 0.1)*$P$9+FF25/MAX(FE25+EW25+FF25, 0.1)*$Q$9))/($B$11+$C$11+$F$11)</f>
        <v>0</v>
      </c>
      <c r="DK25">
        <v>6</v>
      </c>
      <c r="DL25">
        <v>0.5</v>
      </c>
      <c r="DM25" t="s">
        <v>433</v>
      </c>
      <c r="DN25">
        <v>2</v>
      </c>
      <c r="DO25" t="b">
        <v>1</v>
      </c>
      <c r="DP25">
        <v>1701808367.6</v>
      </c>
      <c r="DQ25">
        <v>420.028</v>
      </c>
      <c r="DR25">
        <v>419.937</v>
      </c>
      <c r="DS25">
        <v>12.4585</v>
      </c>
      <c r="DT25">
        <v>12.35305</v>
      </c>
      <c r="DU25">
        <v>421.6755</v>
      </c>
      <c r="DV25">
        <v>12.516</v>
      </c>
      <c r="DW25">
        <v>599.9135</v>
      </c>
      <c r="DX25">
        <v>78.639</v>
      </c>
      <c r="DY25">
        <v>0.100406</v>
      </c>
      <c r="DZ25">
        <v>22.81435</v>
      </c>
      <c r="EA25">
        <v>21.98135</v>
      </c>
      <c r="EB25">
        <v>999.9</v>
      </c>
      <c r="EC25">
        <v>0</v>
      </c>
      <c r="ED25">
        <v>0</v>
      </c>
      <c r="EE25">
        <v>9948.75</v>
      </c>
      <c r="EF25">
        <v>0</v>
      </c>
      <c r="EG25">
        <v>2.98589</v>
      </c>
      <c r="EH25">
        <v>0.09049965</v>
      </c>
      <c r="EI25">
        <v>425.3265</v>
      </c>
      <c r="EJ25">
        <v>425.1895</v>
      </c>
      <c r="EK25">
        <v>0.1054725</v>
      </c>
      <c r="EL25">
        <v>419.937</v>
      </c>
      <c r="EM25">
        <v>12.35305</v>
      </c>
      <c r="EN25">
        <v>0.979723</v>
      </c>
      <c r="EO25">
        <v>0.971429</v>
      </c>
      <c r="EP25">
        <v>6.61827</v>
      </c>
      <c r="EQ25">
        <v>6.49476</v>
      </c>
      <c r="ER25">
        <v>9.94521</v>
      </c>
      <c r="ES25">
        <v>0.899439</v>
      </c>
      <c r="ET25">
        <v>0.10056105</v>
      </c>
      <c r="EU25">
        <v>0</v>
      </c>
      <c r="EV25">
        <v>78.42</v>
      </c>
      <c r="EW25">
        <v>0.050002</v>
      </c>
      <c r="EX25">
        <v>9.815</v>
      </c>
      <c r="EY25">
        <v>93.27</v>
      </c>
      <c r="EZ25">
        <v>39.125</v>
      </c>
      <c r="FA25">
        <v>42.656</v>
      </c>
      <c r="FB25">
        <v>41.5</v>
      </c>
      <c r="FC25">
        <v>42.406</v>
      </c>
      <c r="FD25">
        <v>41.9685</v>
      </c>
      <c r="FE25">
        <v>8.9</v>
      </c>
      <c r="FF25">
        <v>0.995</v>
      </c>
      <c r="FG25">
        <v>0</v>
      </c>
      <c r="FH25">
        <v>1701808369.6</v>
      </c>
      <c r="FI25">
        <v>0</v>
      </c>
      <c r="FJ25">
        <v>80.618</v>
      </c>
      <c r="FK25">
        <v>-5.87846153937357</v>
      </c>
      <c r="FL25">
        <v>-14.7876923214096</v>
      </c>
      <c r="FM25">
        <v>10.9464</v>
      </c>
      <c r="FN25">
        <v>15</v>
      </c>
      <c r="FO25">
        <v>1701807011</v>
      </c>
      <c r="FP25" t="s">
        <v>434</v>
      </c>
      <c r="FQ25">
        <v>1701807011</v>
      </c>
      <c r="FR25">
        <v>1701807001</v>
      </c>
      <c r="FS25">
        <v>3</v>
      </c>
      <c r="FT25">
        <v>0.008</v>
      </c>
      <c r="FU25">
        <v>0.003</v>
      </c>
      <c r="FV25">
        <v>-1.648</v>
      </c>
      <c r="FW25">
        <v>-0.045</v>
      </c>
      <c r="FX25">
        <v>420</v>
      </c>
      <c r="FY25">
        <v>14</v>
      </c>
      <c r="FZ25">
        <v>1.19</v>
      </c>
      <c r="GA25">
        <v>0.33</v>
      </c>
      <c r="GB25">
        <v>0.0680755595</v>
      </c>
      <c r="GC25">
        <v>0.00916302180451136</v>
      </c>
      <c r="GD25">
        <v>0.0758899132931812</v>
      </c>
      <c r="GE25">
        <v>1</v>
      </c>
      <c r="GF25">
        <v>80.6597058823529</v>
      </c>
      <c r="GG25">
        <v>-3.36210843967661</v>
      </c>
      <c r="GH25">
        <v>1.57455780028425</v>
      </c>
      <c r="GI25">
        <v>0</v>
      </c>
      <c r="GJ25">
        <v>0.10767525</v>
      </c>
      <c r="GK25">
        <v>-0.00710007518797</v>
      </c>
      <c r="GL25">
        <v>0.00275281007109099</v>
      </c>
      <c r="GM25">
        <v>1</v>
      </c>
      <c r="GN25">
        <v>2</v>
      </c>
      <c r="GO25">
        <v>3</v>
      </c>
      <c r="GP25" t="s">
        <v>456</v>
      </c>
      <c r="GQ25">
        <v>3.27077</v>
      </c>
      <c r="GR25">
        <v>2.87183</v>
      </c>
      <c r="GS25">
        <v>0.0811186</v>
      </c>
      <c r="GT25">
        <v>0.0814214</v>
      </c>
      <c r="GU25">
        <v>0.057513</v>
      </c>
      <c r="GV25">
        <v>0.057572</v>
      </c>
      <c r="GW25">
        <v>26637.6</v>
      </c>
      <c r="GX25">
        <v>26361.7</v>
      </c>
      <c r="GY25">
        <v>26829.6</v>
      </c>
      <c r="GZ25">
        <v>26177.3</v>
      </c>
      <c r="HA25">
        <v>34530.1</v>
      </c>
      <c r="HB25">
        <v>32738.9</v>
      </c>
      <c r="HC25">
        <v>39487.8</v>
      </c>
      <c r="HD25">
        <v>37005.2</v>
      </c>
      <c r="HE25">
        <v>2.3247</v>
      </c>
      <c r="HF25">
        <v>2.1064</v>
      </c>
      <c r="HG25">
        <v>0.0897348</v>
      </c>
      <c r="HH25">
        <v>0</v>
      </c>
      <c r="HI25">
        <v>20.4991</v>
      </c>
      <c r="HJ25">
        <v>999.9</v>
      </c>
      <c r="HK25">
        <v>42.364</v>
      </c>
      <c r="HL25">
        <v>30.142</v>
      </c>
      <c r="HM25">
        <v>23.1415</v>
      </c>
      <c r="HN25">
        <v>60.8166</v>
      </c>
      <c r="HO25">
        <v>28.754</v>
      </c>
      <c r="HP25">
        <v>2</v>
      </c>
      <c r="HQ25">
        <v>-0.158862</v>
      </c>
      <c r="HR25">
        <v>1.02233</v>
      </c>
      <c r="HS25">
        <v>20.3274</v>
      </c>
      <c r="HT25">
        <v>5.23466</v>
      </c>
      <c r="HU25">
        <v>11.956</v>
      </c>
      <c r="HV25">
        <v>4.9906</v>
      </c>
      <c r="HW25">
        <v>3.284</v>
      </c>
      <c r="HX25">
        <v>9999</v>
      </c>
      <c r="HY25">
        <v>9999</v>
      </c>
      <c r="HZ25">
        <v>999.9</v>
      </c>
      <c r="IA25">
        <v>9999</v>
      </c>
      <c r="IB25">
        <v>4.97199</v>
      </c>
      <c r="IC25">
        <v>1.87696</v>
      </c>
      <c r="ID25">
        <v>1.87714</v>
      </c>
      <c r="IE25">
        <v>1.87668</v>
      </c>
      <c r="IF25">
        <v>1.87256</v>
      </c>
      <c r="IG25">
        <v>1.87407</v>
      </c>
      <c r="IH25">
        <v>1.87462</v>
      </c>
      <c r="II25">
        <v>1.88096</v>
      </c>
      <c r="IJ25">
        <v>0</v>
      </c>
      <c r="IK25">
        <v>0</v>
      </c>
      <c r="IL25">
        <v>0</v>
      </c>
      <c r="IM25">
        <v>0</v>
      </c>
      <c r="IN25" t="s">
        <v>436</v>
      </c>
      <c r="IO25" t="s">
        <v>437</v>
      </c>
      <c r="IP25" t="s">
        <v>438</v>
      </c>
      <c r="IQ25" t="s">
        <v>438</v>
      </c>
      <c r="IR25" t="s">
        <v>438</v>
      </c>
      <c r="IS25" t="s">
        <v>438</v>
      </c>
      <c r="IT25">
        <v>0</v>
      </c>
      <c r="IU25">
        <v>100</v>
      </c>
      <c r="IV25">
        <v>100</v>
      </c>
      <c r="IW25">
        <v>-1.648</v>
      </c>
      <c r="IX25">
        <v>-0.0575</v>
      </c>
      <c r="IY25">
        <v>-3.07984040356806</v>
      </c>
      <c r="IZ25">
        <v>0.00435628802861811</v>
      </c>
      <c r="JA25">
        <v>-2.67769027402344e-06</v>
      </c>
      <c r="JB25">
        <v>9.47811145544978e-10</v>
      </c>
      <c r="JC25">
        <v>-0.134532299521306</v>
      </c>
      <c r="JD25">
        <v>0.00777357926581381</v>
      </c>
      <c r="JE25">
        <v>-0.000390517244702332</v>
      </c>
      <c r="JF25">
        <v>2.08601442436649e-05</v>
      </c>
      <c r="JG25">
        <v>13</v>
      </c>
      <c r="JH25">
        <v>2030</v>
      </c>
      <c r="JI25">
        <v>0</v>
      </c>
      <c r="JJ25">
        <v>18</v>
      </c>
      <c r="JK25">
        <v>22.6</v>
      </c>
      <c r="JL25">
        <v>22.8</v>
      </c>
      <c r="JM25">
        <v>1.3562</v>
      </c>
      <c r="JN25">
        <v>2.55737</v>
      </c>
      <c r="JO25">
        <v>2.24854</v>
      </c>
      <c r="JP25">
        <v>2.76611</v>
      </c>
      <c r="JQ25">
        <v>2.2998</v>
      </c>
      <c r="JR25">
        <v>2.42554</v>
      </c>
      <c r="JS25">
        <v>34.0998</v>
      </c>
      <c r="JT25">
        <v>13.7993</v>
      </c>
      <c r="JU25">
        <v>18</v>
      </c>
      <c r="JV25">
        <v>641.924</v>
      </c>
      <c r="JW25">
        <v>575.531</v>
      </c>
      <c r="JX25">
        <v>19.9998</v>
      </c>
      <c r="JY25">
        <v>25.061</v>
      </c>
      <c r="JZ25">
        <v>29.9995</v>
      </c>
      <c r="KA25">
        <v>25.296</v>
      </c>
      <c r="KB25">
        <v>25.3018</v>
      </c>
      <c r="KC25">
        <v>27.1253</v>
      </c>
      <c r="KD25">
        <v>34.9739</v>
      </c>
      <c r="KE25">
        <v>0</v>
      </c>
      <c r="KF25">
        <v>20</v>
      </c>
      <c r="KG25">
        <v>420</v>
      </c>
      <c r="KH25">
        <v>12.328</v>
      </c>
      <c r="KI25">
        <v>103.584</v>
      </c>
      <c r="KJ25">
        <v>95.9336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2023-12-05T12:38:28Z</dcterms:created>
  <dcterms:modified xsi:type="dcterms:W3CDTF">2023-12-05T12:38:28Z</dcterms:modified>
</cp:coreProperties>
</file>