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ross/Library/CloudStorage/GoogleDrive-cross.marcella@gmail.com/My Drive/2023-2024/PFTC7/Light.sat.pftc7/"/>
    </mc:Choice>
  </mc:AlternateContent>
  <xr:revisionPtr revIDLastSave="0" documentId="13_ncr:1_{28EBC21C-0EB1-C44A-B551-682D4A20FA6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M25" i="1" l="1"/>
  <c r="DL25" i="1"/>
  <c r="DJ25" i="1"/>
  <c r="DK25" i="1" s="1"/>
  <c r="BL25" i="1" s="1"/>
  <c r="BN25" i="1" s="1"/>
  <c r="BY25" i="1"/>
  <c r="BX25" i="1"/>
  <c r="BQ25" i="1"/>
  <c r="BT25" i="1" s="1"/>
  <c r="BP25" i="1"/>
  <c r="BJ25" i="1"/>
  <c r="BD25" i="1"/>
  <c r="AY25" i="1"/>
  <c r="AW25" i="1" s="1"/>
  <c r="AP25" i="1"/>
  <c r="AK25" i="1"/>
  <c r="AC25" i="1"/>
  <c r="AA25" i="1" s="1"/>
  <c r="AB25" i="1"/>
  <c r="W25" i="1"/>
  <c r="T25" i="1"/>
  <c r="N25" i="1"/>
  <c r="BM25" i="1" s="1"/>
  <c r="M25" i="1"/>
  <c r="L25" i="1"/>
  <c r="DM24" i="1"/>
  <c r="DL24" i="1"/>
  <c r="DJ24" i="1"/>
  <c r="DK24" i="1" s="1"/>
  <c r="BL24" i="1" s="1"/>
  <c r="BN24" i="1" s="1"/>
  <c r="BY24" i="1"/>
  <c r="BX24" i="1"/>
  <c r="BP24" i="1"/>
  <c r="BJ24" i="1"/>
  <c r="BD24" i="1"/>
  <c r="BQ24" i="1" s="1"/>
  <c r="BT24" i="1" s="1"/>
  <c r="AY24" i="1"/>
  <c r="AW24" i="1"/>
  <c r="AJ24" i="1" s="1"/>
  <c r="AP24" i="1"/>
  <c r="M24" i="1" s="1"/>
  <c r="L24" i="1" s="1"/>
  <c r="AK24" i="1"/>
  <c r="AC24" i="1"/>
  <c r="AA24" i="1" s="1"/>
  <c r="AB24" i="1"/>
  <c r="W24" i="1"/>
  <c r="T24" i="1"/>
  <c r="O24" i="1"/>
  <c r="N24" i="1"/>
  <c r="BM24" i="1" s="1"/>
  <c r="DM23" i="1"/>
  <c r="DL23" i="1"/>
  <c r="DK23" i="1" s="1"/>
  <c r="BL23" i="1" s="1"/>
  <c r="BN23" i="1" s="1"/>
  <c r="DJ23" i="1"/>
  <c r="BY23" i="1"/>
  <c r="BX23" i="1"/>
  <c r="BQ23" i="1"/>
  <c r="BT23" i="1" s="1"/>
  <c r="BP23" i="1"/>
  <c r="BJ23" i="1"/>
  <c r="BD23" i="1"/>
  <c r="AY23" i="1"/>
  <c r="AX23" i="1"/>
  <c r="AW23" i="1"/>
  <c r="AJ23" i="1" s="1"/>
  <c r="AP23" i="1"/>
  <c r="M23" i="1" s="1"/>
  <c r="L23" i="1" s="1"/>
  <c r="AK23" i="1"/>
  <c r="AC23" i="1"/>
  <c r="AB23" i="1"/>
  <c r="AA23" i="1" s="1"/>
  <c r="W23" i="1"/>
  <c r="T23" i="1"/>
  <c r="O23" i="1"/>
  <c r="N23" i="1"/>
  <c r="BM23" i="1" s="1"/>
  <c r="DM22" i="1"/>
  <c r="DL22" i="1"/>
  <c r="DJ22" i="1"/>
  <c r="DK22" i="1" s="1"/>
  <c r="BL22" i="1" s="1"/>
  <c r="BN22" i="1" s="1"/>
  <c r="BY22" i="1"/>
  <c r="BX22" i="1"/>
  <c r="BP22" i="1"/>
  <c r="BJ22" i="1"/>
  <c r="BD22" i="1"/>
  <c r="BQ22" i="1" s="1"/>
  <c r="BT22" i="1" s="1"/>
  <c r="AY22" i="1"/>
  <c r="AW22" i="1" s="1"/>
  <c r="AP22" i="1"/>
  <c r="M22" i="1" s="1"/>
  <c r="L22" i="1" s="1"/>
  <c r="AK22" i="1"/>
  <c r="AC22" i="1"/>
  <c r="AB22" i="1"/>
  <c r="AA22" i="1"/>
  <c r="T22" i="1"/>
  <c r="N22" i="1"/>
  <c r="BM22" i="1" s="1"/>
  <c r="DM21" i="1"/>
  <c r="DL21" i="1"/>
  <c r="DJ21" i="1"/>
  <c r="DK21" i="1" s="1"/>
  <c r="BL21" i="1" s="1"/>
  <c r="BN21" i="1" s="1"/>
  <c r="BY21" i="1"/>
  <c r="BX21" i="1"/>
  <c r="BP21" i="1"/>
  <c r="BJ21" i="1"/>
  <c r="BD21" i="1"/>
  <c r="BQ21" i="1" s="1"/>
  <c r="BT21" i="1" s="1"/>
  <c r="AY21" i="1"/>
  <c r="AW21" i="1" s="1"/>
  <c r="AP21" i="1"/>
  <c r="M21" i="1" s="1"/>
  <c r="L21" i="1" s="1"/>
  <c r="AK21" i="1"/>
  <c r="AC21" i="1"/>
  <c r="AB21" i="1"/>
  <c r="AA21" i="1" s="1"/>
  <c r="T21" i="1"/>
  <c r="N21" i="1"/>
  <c r="BM21" i="1" s="1"/>
  <c r="BO21" i="1" s="1"/>
  <c r="DM20" i="1"/>
  <c r="DL20" i="1"/>
  <c r="DJ20" i="1"/>
  <c r="W20" i="1" s="1"/>
  <c r="BY20" i="1"/>
  <c r="BX20" i="1"/>
  <c r="BP20" i="1"/>
  <c r="BJ20" i="1"/>
  <c r="BD20" i="1"/>
  <c r="BQ20" i="1" s="1"/>
  <c r="BT20" i="1" s="1"/>
  <c r="AY20" i="1"/>
  <c r="AX20" i="1"/>
  <c r="AW20" i="1"/>
  <c r="AP20" i="1"/>
  <c r="M20" i="1" s="1"/>
  <c r="L20" i="1" s="1"/>
  <c r="AK20" i="1"/>
  <c r="AJ20" i="1"/>
  <c r="AI20" i="1"/>
  <c r="AC20" i="1"/>
  <c r="AB20" i="1"/>
  <c r="AA20" i="1" s="1"/>
  <c r="T20" i="1"/>
  <c r="R20" i="1"/>
  <c r="O20" i="1"/>
  <c r="N20" i="1"/>
  <c r="BM20" i="1" s="1"/>
  <c r="DM19" i="1"/>
  <c r="DL19" i="1"/>
  <c r="DJ19" i="1"/>
  <c r="W19" i="1" s="1"/>
  <c r="BY19" i="1"/>
  <c r="BX19" i="1"/>
  <c r="BP19" i="1"/>
  <c r="BJ19" i="1"/>
  <c r="BD19" i="1"/>
  <c r="BQ19" i="1" s="1"/>
  <c r="BT19" i="1" s="1"/>
  <c r="AY19" i="1"/>
  <c r="AX19" i="1"/>
  <c r="AW19" i="1"/>
  <c r="AI19" i="1" s="1"/>
  <c r="AP19" i="1"/>
  <c r="M19" i="1" s="1"/>
  <c r="L19" i="1" s="1"/>
  <c r="AK19" i="1"/>
  <c r="AJ19" i="1"/>
  <c r="AC19" i="1"/>
  <c r="AB19" i="1"/>
  <c r="AA19" i="1" s="1"/>
  <c r="T19" i="1"/>
  <c r="R19" i="1"/>
  <c r="O19" i="1"/>
  <c r="N19" i="1"/>
  <c r="BM19" i="1" s="1"/>
  <c r="DM18" i="1"/>
  <c r="DL18" i="1"/>
  <c r="DJ18" i="1"/>
  <c r="DK18" i="1" s="1"/>
  <c r="BL18" i="1" s="1"/>
  <c r="BN18" i="1" s="1"/>
  <c r="BY18" i="1"/>
  <c r="BX18" i="1"/>
  <c r="BP18" i="1"/>
  <c r="BJ18" i="1"/>
  <c r="BD18" i="1"/>
  <c r="BQ18" i="1" s="1"/>
  <c r="BT18" i="1" s="1"/>
  <c r="AY18" i="1"/>
  <c r="AW18" i="1" s="1"/>
  <c r="AP18" i="1"/>
  <c r="M18" i="1" s="1"/>
  <c r="L18" i="1" s="1"/>
  <c r="AK18" i="1"/>
  <c r="AC18" i="1"/>
  <c r="AB18" i="1"/>
  <c r="AA18" i="1" s="1"/>
  <c r="T18" i="1"/>
  <c r="N18" i="1"/>
  <c r="BM18" i="1" s="1"/>
  <c r="BO18" i="1" s="1"/>
  <c r="DM17" i="1"/>
  <c r="DL17" i="1"/>
  <c r="DJ17" i="1"/>
  <c r="DK17" i="1" s="1"/>
  <c r="BL17" i="1" s="1"/>
  <c r="BN17" i="1" s="1"/>
  <c r="BY17" i="1"/>
  <c r="BX17" i="1"/>
  <c r="BP17" i="1"/>
  <c r="BJ17" i="1"/>
  <c r="BD17" i="1"/>
  <c r="BQ17" i="1" s="1"/>
  <c r="BT17" i="1" s="1"/>
  <c r="AY17" i="1"/>
  <c r="AW17" i="1" s="1"/>
  <c r="AP17" i="1"/>
  <c r="M17" i="1" s="1"/>
  <c r="L17" i="1" s="1"/>
  <c r="AK17" i="1"/>
  <c r="AC17" i="1"/>
  <c r="AB17" i="1"/>
  <c r="AA17" i="1" s="1"/>
  <c r="T17" i="1"/>
  <c r="N17" i="1"/>
  <c r="BM17" i="1" s="1"/>
  <c r="BO17" i="1" s="1"/>
  <c r="AE24" i="1" l="1"/>
  <c r="AE20" i="1"/>
  <c r="BW17" i="1"/>
  <c r="BU17" i="1"/>
  <c r="BV17" i="1"/>
  <c r="BZ17" i="1" s="1"/>
  <c r="CA17" i="1" s="1"/>
  <c r="BO24" i="1"/>
  <c r="AE21" i="1"/>
  <c r="AF24" i="1"/>
  <c r="BW20" i="1"/>
  <c r="BV20" i="1"/>
  <c r="BZ20" i="1" s="1"/>
  <c r="CA20" i="1" s="1"/>
  <c r="BU20" i="1"/>
  <c r="BW25" i="1"/>
  <c r="BV25" i="1"/>
  <c r="BZ25" i="1" s="1"/>
  <c r="CA25" i="1" s="1"/>
  <c r="BU25" i="1"/>
  <c r="AE18" i="1"/>
  <c r="AE22" i="1"/>
  <c r="BW23" i="1"/>
  <c r="BV23" i="1"/>
  <c r="BZ23" i="1" s="1"/>
  <c r="CA23" i="1" s="1"/>
  <c r="BU23" i="1"/>
  <c r="BW24" i="1"/>
  <c r="BV24" i="1"/>
  <c r="BZ24" i="1" s="1"/>
  <c r="CA24" i="1" s="1"/>
  <c r="BU24" i="1"/>
  <c r="AE17" i="1"/>
  <c r="AI18" i="1"/>
  <c r="AX18" i="1"/>
  <c r="O18" i="1"/>
  <c r="AJ18" i="1"/>
  <c r="R18" i="1"/>
  <c r="AJ21" i="1"/>
  <c r="AI21" i="1"/>
  <c r="R21" i="1"/>
  <c r="AX21" i="1"/>
  <c r="O21" i="1"/>
  <c r="AI22" i="1"/>
  <c r="R22" i="1"/>
  <c r="AX22" i="1"/>
  <c r="O22" i="1"/>
  <c r="AJ22" i="1"/>
  <c r="X23" i="1"/>
  <c r="Y23" i="1" s="1"/>
  <c r="AE23" i="1"/>
  <c r="U23" i="1"/>
  <c r="S23" i="1" s="1"/>
  <c r="V23" i="1" s="1"/>
  <c r="P23" i="1" s="1"/>
  <c r="Q23" i="1" s="1"/>
  <c r="AJ25" i="1"/>
  <c r="AI25" i="1"/>
  <c r="R25" i="1"/>
  <c r="AX25" i="1"/>
  <c r="O25" i="1"/>
  <c r="X19" i="1"/>
  <c r="Y19" i="1" s="1"/>
  <c r="BW19" i="1"/>
  <c r="BV19" i="1"/>
  <c r="BZ19" i="1" s="1"/>
  <c r="CA19" i="1" s="1"/>
  <c r="BU19" i="1"/>
  <c r="X20" i="1"/>
  <c r="Y20" i="1" s="1"/>
  <c r="AF20" i="1" s="1"/>
  <c r="AX17" i="1"/>
  <c r="AI17" i="1"/>
  <c r="R17" i="1"/>
  <c r="O17" i="1"/>
  <c r="AJ17" i="1"/>
  <c r="BU18" i="1"/>
  <c r="BW18" i="1"/>
  <c r="BV18" i="1"/>
  <c r="BZ18" i="1" s="1"/>
  <c r="CA18" i="1" s="1"/>
  <c r="AE19" i="1"/>
  <c r="BW21" i="1"/>
  <c r="BV21" i="1"/>
  <c r="BZ21" i="1" s="1"/>
  <c r="CA21" i="1" s="1"/>
  <c r="BU21" i="1"/>
  <c r="BO22" i="1"/>
  <c r="BU22" i="1"/>
  <c r="BW22" i="1"/>
  <c r="BV22" i="1"/>
  <c r="BZ22" i="1" s="1"/>
  <c r="CA22" i="1" s="1"/>
  <c r="BO23" i="1"/>
  <c r="BO25" i="1"/>
  <c r="R23" i="1"/>
  <c r="X24" i="1"/>
  <c r="Y24" i="1" s="1"/>
  <c r="AX24" i="1"/>
  <c r="W17" i="1"/>
  <c r="DK19" i="1"/>
  <c r="BL19" i="1" s="1"/>
  <c r="BN19" i="1" s="1"/>
  <c r="W21" i="1"/>
  <c r="AI23" i="1"/>
  <c r="AE25" i="1"/>
  <c r="R24" i="1"/>
  <c r="X25" i="1"/>
  <c r="Y25" i="1" s="1"/>
  <c r="U25" i="1" s="1"/>
  <c r="S25" i="1" s="1"/>
  <c r="V25" i="1" s="1"/>
  <c r="P25" i="1" s="1"/>
  <c r="Q25" i="1" s="1"/>
  <c r="W18" i="1"/>
  <c r="DK20" i="1"/>
  <c r="BL20" i="1" s="1"/>
  <c r="BN20" i="1" s="1"/>
  <c r="W22" i="1"/>
  <c r="AI24" i="1"/>
  <c r="AG19" i="1" l="1"/>
  <c r="Z19" i="1"/>
  <c r="AD19" i="1" s="1"/>
  <c r="X18" i="1"/>
  <c r="Y18" i="1" s="1"/>
  <c r="U20" i="1"/>
  <c r="S20" i="1" s="1"/>
  <c r="V20" i="1" s="1"/>
  <c r="P20" i="1" s="1"/>
  <c r="Q20" i="1" s="1"/>
  <c r="X17" i="1"/>
  <c r="Y17" i="1" s="1"/>
  <c r="AG23" i="1"/>
  <c r="AH23" i="1" s="1"/>
  <c r="Z23" i="1"/>
  <c r="AD23" i="1" s="1"/>
  <c r="Z24" i="1"/>
  <c r="AD24" i="1" s="1"/>
  <c r="AG24" i="1"/>
  <c r="AH24" i="1" s="1"/>
  <c r="BO20" i="1"/>
  <c r="X22" i="1"/>
  <c r="Y22" i="1" s="1"/>
  <c r="Z20" i="1"/>
  <c r="AD20" i="1" s="1"/>
  <c r="AG20" i="1"/>
  <c r="AH20" i="1" s="1"/>
  <c r="Z25" i="1"/>
  <c r="AD25" i="1" s="1"/>
  <c r="AG25" i="1"/>
  <c r="AF19" i="1"/>
  <c r="U19" i="1"/>
  <c r="S19" i="1" s="1"/>
  <c r="V19" i="1" s="1"/>
  <c r="P19" i="1" s="1"/>
  <c r="Q19" i="1" s="1"/>
  <c r="AF23" i="1"/>
  <c r="U24" i="1"/>
  <c r="S24" i="1" s="1"/>
  <c r="V24" i="1" s="1"/>
  <c r="P24" i="1" s="1"/>
  <c r="Q24" i="1" s="1"/>
  <c r="BO19" i="1"/>
  <c r="X21" i="1"/>
  <c r="Y21" i="1" s="1"/>
  <c r="AF25" i="1"/>
  <c r="AF17" i="1" l="1"/>
  <c r="Z17" i="1"/>
  <c r="AD17" i="1" s="1"/>
  <c r="AG17" i="1"/>
  <c r="U17" i="1"/>
  <c r="S17" i="1" s="1"/>
  <c r="V17" i="1" s="1"/>
  <c r="P17" i="1" s="1"/>
  <c r="Q17" i="1" s="1"/>
  <c r="Z22" i="1"/>
  <c r="AD22" i="1" s="1"/>
  <c r="AG22" i="1"/>
  <c r="AH22" i="1" s="1"/>
  <c r="AF22" i="1"/>
  <c r="U22" i="1"/>
  <c r="S22" i="1" s="1"/>
  <c r="V22" i="1" s="1"/>
  <c r="P22" i="1" s="1"/>
  <c r="Q22" i="1" s="1"/>
  <c r="Z18" i="1"/>
  <c r="AD18" i="1" s="1"/>
  <c r="AG18" i="1"/>
  <c r="AH18" i="1" s="1"/>
  <c r="AF18" i="1"/>
  <c r="U18" i="1"/>
  <c r="S18" i="1" s="1"/>
  <c r="V18" i="1" s="1"/>
  <c r="P18" i="1" s="1"/>
  <c r="Q18" i="1" s="1"/>
  <c r="AH25" i="1"/>
  <c r="Z21" i="1"/>
  <c r="AD21" i="1" s="1"/>
  <c r="AG21" i="1"/>
  <c r="AH21" i="1" s="1"/>
  <c r="AF21" i="1"/>
  <c r="U21" i="1"/>
  <c r="S21" i="1" s="1"/>
  <c r="V21" i="1" s="1"/>
  <c r="P21" i="1" s="1"/>
  <c r="Q21" i="1" s="1"/>
  <c r="AH19" i="1"/>
  <c r="AH17" i="1" l="1"/>
</calcChain>
</file>

<file path=xl/sharedStrings.xml><?xml version="1.0" encoding="utf-8"?>
<sst xmlns="http://schemas.openxmlformats.org/spreadsheetml/2006/main" count="1042" uniqueCount="461">
  <si>
    <t>File opened</t>
  </si>
  <si>
    <t>2023-12-05 11:03:03</t>
  </si>
  <si>
    <t>Console s/n</t>
  </si>
  <si>
    <t>68C-812020</t>
  </si>
  <si>
    <t>Console ver</t>
  </si>
  <si>
    <t>Bluestem v.2.1.08</t>
  </si>
  <si>
    <t>Scripts ver</t>
  </si>
  <si>
    <t>2022.05  2.1.08, Aug 2022</t>
  </si>
  <si>
    <t>Head s/n</t>
  </si>
  <si>
    <t>68H-712010</t>
  </si>
  <si>
    <t>Head ver</t>
  </si>
  <si>
    <t>1.4.22</t>
  </si>
  <si>
    <t>Head cal</t>
  </si>
  <si>
    <t>{"h2obspan2b": "0.106528", "h2oaspanconc2": "0", "tazero": "0.146376", "h2obspan2a": "0.0707434", "flowbzero": "0.31044", "flowmeterzero": "2.51207", "co2bspan2": "-0.0310097", "chamberpressurezero": "2.74276", "ssb_ref": "29674.1", "h2obspan2": "0", "h2oaspan1": "1.01091", "co2bspan2a": "0.0997196", "co2aspan2b": "0.321419", "co2bzero": "0.935737", "oxygen": "21", "h2obzero": "1.08076", "co2bspanconc1": "400", "h2oaspan2": "0", "co2bspan2b": "0.0998971", "h2oaspan2a": "0.0720706", "co2aspan2a": "0.323557", "ssa_ref": "36366.5", "co2aspanconc1": "2486", "co2aspanconc2": "305.4", "h2obspanconc1": "20", "h2obspanconc2": "20", "co2aspan2": "-0.0323824", "h2oaspan2b": "0.0728571", "co2bspan1": "1.00317", "h2obspan1": "1.0274", "co2azero": "0.927705", "flowazero": "0.33", "h2oazero": "1.06659", "co2bspanconc2": "305.4", "co2aspan1": "1.00387", "h2oaspanconc1": "12.13", "tbzero": "0.233871"}</t>
  </si>
  <si>
    <t>CO2 rangematch</t>
  </si>
  <si>
    <t>Fri Jul 21 11:06</t>
  </si>
  <si>
    <t>H2O rangematch</t>
  </si>
  <si>
    <t>Wed Jul 19 11:15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</si>
  <si>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</si>
  <si>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</si>
  <si>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</si>
  <si>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</si>
  <si>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</si>
  <si>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</si>
  <si>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</si>
  <si>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</si>
  <si>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</si>
  <si>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11:03:03</t>
  </si>
  <si>
    <t>Stability Definition:	F (FlrLS): Slp&lt;1 Per=20	ΔCO2 (Meas2): Slp&lt;1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</si>
  <si>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</si>
  <si>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</si>
  <si>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</si>
  <si>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</si>
  <si>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</si>
  <si>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</si>
  <si>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</si>
  <si>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</si>
  <si>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</si>
  <si>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</si>
  <si>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</si>
  <si>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</si>
  <si>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</si>
  <si>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</si>
  <si>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</si>
  <si>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</si>
  <si>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</si>
  <si>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</si>
  <si>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</si>
  <si>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</si>
  <si>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</si>
  <si>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</si>
  <si>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</si>
  <si>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</si>
  <si>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</si>
  <si>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</si>
  <si>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</si>
  <si>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</si>
  <si>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</si>
  <si>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</si>
  <si>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</si>
  <si>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</si>
  <si>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</si>
  <si>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</si>
  <si>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</si>
  <si>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</si>
  <si>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</si>
  <si>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</si>
  <si>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</si>
  <si>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</si>
  <si>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</si>
  <si>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</si>
  <si>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</si>
  <si>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</si>
  <si>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</si>
  <si>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</si>
  <si>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</si>
  <si>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</si>
  <si>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</si>
  <si>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</si>
  <si>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</si>
  <si>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</si>
  <si>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3.83713 197.472 384.213 660.927 868.977 1081.1 1267.82 1387.61</t>
  </si>
  <si>
    <t>Fs_true</t>
  </si>
  <si>
    <t>3.34969 209.465 387.859 614.227 801.487 1003.12 1200.67 1400.57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</si>
  <si>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</si>
  <si>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</si>
  <si>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</si>
  <si>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</si>
  <si>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</si>
  <si>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</si>
  <si>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</si>
  <si>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</si>
  <si>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</si>
  <si>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</si>
  <si>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</si>
  <si>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</si>
  <si>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</si>
  <si>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</si>
  <si>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</si>
  <si>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</si>
  <si>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</si>
  <si>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</si>
  <si>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</si>
  <si>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</si>
  <si>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</si>
  <si>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</si>
  <si>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</si>
  <si>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</si>
  <si>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</si>
  <si>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</si>
  <si>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</si>
  <si>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</si>
  <si>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</si>
  <si>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</si>
  <si>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</si>
  <si>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</si>
  <si>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</si>
  <si>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</si>
  <si>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</si>
  <si>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</si>
  <si>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</si>
  <si>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</si>
  <si>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</si>
  <si>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</si>
  <si>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</si>
  <si>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</si>
  <si>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</si>
  <si>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</si>
  <si>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</si>
  <si>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</si>
  <si>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</si>
  <si>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</si>
  <si>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</si>
  <si>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</si>
  <si>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</si>
  <si>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</si>
  <si>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</si>
  <si>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</si>
  <si>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</si>
  <si>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</si>
  <si>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</si>
  <si>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</si>
  <si>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</si>
  <si>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</si>
  <si>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</si>
  <si>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</si>
  <si>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</si>
  <si>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</si>
  <si>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</si>
  <si>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</si>
  <si>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</si>
  <si>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</si>
  <si>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</si>
  <si>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</si>
  <si>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</si>
  <si>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</si>
  <si>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</si>
  <si>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</si>
  <si>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</si>
  <si>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</si>
  <si>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</si>
  <si>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</si>
  <si>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</si>
  <si>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</si>
  <si>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</si>
  <si>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</si>
  <si>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</si>
  <si>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</si>
  <si>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</si>
  <si>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</si>
  <si>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</si>
  <si>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</si>
  <si>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</si>
  <si>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</si>
  <si>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</si>
  <si>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</si>
  <si>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</si>
  <si>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</si>
  <si>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</si>
  <si>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</si>
  <si>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</si>
  <si>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</si>
  <si>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</si>
  <si>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</si>
  <si>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</si>
  <si>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</si>
  <si>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</si>
  <si>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</si>
  <si>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</si>
  <si>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</si>
  <si>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</si>
  <si>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</si>
  <si>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</si>
  <si>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</si>
  <si>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</si>
  <si>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</si>
  <si>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</si>
  <si>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</si>
  <si>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</si>
  <si>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</si>
  <si>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</si>
  <si>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</si>
  <si>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</si>
  <si>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</si>
  <si>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</si>
  <si>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</si>
  <si>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</si>
  <si>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</si>
  <si>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</si>
  <si>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</si>
  <si>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</si>
  <si>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</si>
  <si>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</si>
  <si>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</si>
  <si>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</si>
  <si>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</si>
  <si>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</si>
  <si>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</si>
  <si>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</si>
  <si>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</si>
  <si>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</si>
  <si>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</si>
  <si>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</si>
  <si>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</si>
  <si>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</si>
  <si>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</si>
  <si>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</si>
  <si>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</si>
  <si>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</si>
  <si>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</si>
  <si>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</si>
  <si>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</si>
  <si>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</si>
  <si>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</si>
  <si>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</si>
  <si>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</si>
  <si>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</si>
  <si>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</si>
  <si>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</si>
  <si>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</si>
  <si>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</si>
  <si>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</si>
  <si>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</si>
  <si>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</si>
  <si>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</si>
  <si>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</si>
  <si>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</si>
  <si>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</si>
  <si>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</si>
  <si>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</si>
  <si>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</si>
  <si>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</si>
  <si>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</si>
  <si>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</si>
  <si>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</si>
  <si>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</si>
  <si>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</si>
  <si>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</si>
  <si>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</si>
  <si>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</si>
  <si>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</si>
  <si>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</si>
  <si>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</si>
  <si>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</si>
  <si>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</si>
  <si>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</si>
  <si>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</si>
  <si>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</si>
  <si>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</si>
  <si>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</si>
  <si>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</si>
  <si>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</si>
  <si>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</si>
  <si>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</si>
  <si>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</si>
  <si>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</si>
  <si>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</si>
  <si>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</si>
  <si>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</si>
  <si>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</si>
  <si>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</si>
  <si>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</si>
  <si>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</si>
  <si>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</si>
  <si>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</si>
  <si>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</si>
  <si>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</si>
  <si>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</si>
  <si>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</si>
  <si>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</si>
  <si>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</si>
  <si>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</si>
  <si>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</si>
  <si>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</si>
  <si>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</si>
  <si>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</si>
  <si>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</si>
  <si>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</si>
  <si>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</si>
  <si>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</si>
  <si>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</si>
  <si>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</si>
  <si>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</si>
  <si>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</si>
  <si>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</si>
  <si>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</si>
  <si>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</si>
  <si>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</si>
  <si>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</si>
  <si>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</si>
  <si>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</si>
  <si>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</si>
  <si>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</si>
  <si>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</si>
  <si>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</si>
  <si>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</si>
  <si>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</si>
  <si>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</si>
  <si>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</si>
  <si>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</si>
  <si>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</si>
  <si>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</si>
  <si>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</si>
  <si>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</si>
  <si>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</si>
  <si>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</si>
  <si>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</si>
  <si>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</si>
  <si>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</si>
  <si>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</si>
  <si>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</si>
  <si>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</si>
  <si>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</si>
  <si>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</si>
  <si>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</si>
  <si>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</si>
  <si>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</si>
  <si>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CO2_hrs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</si>
  <si>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</si>
  <si>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</si>
  <si>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</si>
  <si>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</si>
  <si>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</si>
  <si>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</si>
  <si>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</si>
  <si>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</si>
  <si>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</si>
  <si>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</si>
  <si>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</si>
  <si>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</si>
  <si>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</si>
  <si>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</si>
  <si>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</si>
  <si>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</si>
  <si>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</si>
  <si>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</si>
  <si>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</si>
  <si>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</si>
  <si>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</si>
  <si>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</si>
  <si>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</si>
  <si>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</si>
  <si>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</si>
  <si>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</si>
  <si>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</si>
  <si>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</si>
  <si>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</si>
  <si>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</si>
  <si>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</si>
  <si>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</si>
  <si>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</si>
  <si>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</si>
  <si>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</si>
  <si>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</si>
  <si>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</si>
  <si>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</si>
  <si>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</si>
  <si>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</si>
  <si>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</si>
  <si>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</si>
  <si>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</si>
  <si>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</si>
  <si>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</si>
  <si>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</si>
  <si>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</si>
  <si>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</si>
  <si>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</si>
  <si>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</si>
  <si>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</si>
  <si>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</si>
  <si>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</si>
  <si>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</si>
  <si>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</si>
  <si>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</si>
  <si>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</si>
  <si>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</si>
  <si>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</si>
  <si>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</si>
  <si>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</si>
  <si>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</si>
  <si>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</si>
  <si>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</si>
  <si>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</si>
  <si>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</si>
  <si>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</si>
  <si>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</si>
  <si>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</si>
  <si>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</si>
  <si>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</si>
  <si>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</si>
  <si>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</si>
  <si>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</si>
  <si>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</si>
  <si>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</si>
  <si>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</si>
  <si>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</si>
  <si>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</si>
  <si>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</si>
  <si>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</si>
  <si>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</si>
  <si>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</si>
  <si>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</si>
  <si>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</si>
  <si>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</si>
  <si>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</si>
  <si>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</si>
  <si>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</si>
  <si>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</si>
  <si>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</si>
  <si>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</si>
  <si>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</si>
  <si>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</si>
  <si>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</si>
  <si>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</si>
  <si>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20231205 11:10:55</t>
  </si>
  <si>
    <t>11:10:55</t>
  </si>
  <si>
    <t>Excised</t>
  </si>
  <si>
    <t>-</t>
  </si>
  <si>
    <t>0: Broadleaf</t>
  </si>
  <si>
    <t>11:09:25</t>
  </si>
  <si>
    <t>3/3</t>
  </si>
  <si>
    <t>11111111</t>
  </si>
  <si>
    <t>oooooooo</t>
  </si>
  <si>
    <t>on</t>
  </si>
  <si>
    <t>20231205 11:11:56</t>
  </si>
  <si>
    <t>11:11:56</t>
  </si>
  <si>
    <t>20231205 11:13:01</t>
  </si>
  <si>
    <t>11:13:01</t>
  </si>
  <si>
    <t>20231205 11:14:02</t>
  </si>
  <si>
    <t>11:14:02</t>
  </si>
  <si>
    <t>20231205 11:15:11</t>
  </si>
  <si>
    <t>11:15:11</t>
  </si>
  <si>
    <t>20231205 11:17:12</t>
  </si>
  <si>
    <t>11:17:12</t>
  </si>
  <si>
    <t>2/3</t>
  </si>
  <si>
    <t>20231205 11:19:13</t>
  </si>
  <si>
    <t>11:19:13</t>
  </si>
  <si>
    <t>20231205 11:21:14</t>
  </si>
  <si>
    <t>11:21:14</t>
  </si>
  <si>
    <t>20231205 11:22:55</t>
  </si>
  <si>
    <t>11:22:55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</si>
</sst>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M25"/>
  <sheetViews>
    <sheetView tabSelected="1" topLeftCell="DC15" workbookViewId="0">
      <selection activeCell="DL27" sqref="DL27"/>
    </sheetView>
  </sheetViews>
  <sheetFormatPr baseColWidth="10" defaultColWidth="8.83203125" defaultRowHeight="15" x14ac:dyDescent="0.2"/>
  <sheetData>
    <row r="2" spans="1:299" x14ac:dyDescent="0.2">
      <c r="A2" t="s">
        <v>29</v>
      </c>
      <c r="B2" t="s">
        <v>30</v>
      </c>
      <c r="C2" t="s">
        <v>32</v>
      </c>
    </row>
    <row r="3" spans="1:299" x14ac:dyDescent="0.2">
      <c r="B3" t="s">
        <v>31</v>
      </c>
      <c r="C3">
        <v>21</v>
      </c>
    </row>
    <row r="4" spans="1:299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9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9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9" x14ac:dyDescent="0.2">
      <c r="B7">
        <v>0</v>
      </c>
      <c r="C7">
        <v>1</v>
      </c>
      <c r="D7">
        <v>0</v>
      </c>
      <c r="E7">
        <v>0</v>
      </c>
    </row>
    <row r="8" spans="1:299" x14ac:dyDescent="0.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9" x14ac:dyDescent="0.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99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9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99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9" x14ac:dyDescent="0.2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99" x14ac:dyDescent="0.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93</v>
      </c>
      <c r="DK14" t="s">
        <v>93</v>
      </c>
      <c r="DL14" t="s">
        <v>93</v>
      </c>
      <c r="DM14" t="s">
        <v>93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105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  <c r="KM14" t="s">
        <v>106</v>
      </c>
    </row>
    <row r="15" spans="1:299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89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185</v>
      </c>
      <c r="CX15" t="s">
        <v>206</v>
      </c>
      <c r="CY15" t="s">
        <v>207</v>
      </c>
      <c r="CZ15" t="s">
        <v>208</v>
      </c>
      <c r="DA15" t="s">
        <v>159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117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275</v>
      </c>
      <c r="FR15" t="s">
        <v>108</v>
      </c>
      <c r="FS15" t="s">
        <v>111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  <c r="KM15" t="s">
        <v>399</v>
      </c>
    </row>
    <row r="16" spans="1:299" x14ac:dyDescent="0.2">
      <c r="B16" t="s">
        <v>400</v>
      </c>
      <c r="C16" t="s">
        <v>400</v>
      </c>
      <c r="F16" t="s">
        <v>400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404</v>
      </c>
      <c r="Q16" t="s">
        <v>233</v>
      </c>
      <c r="R16" t="s">
        <v>233</v>
      </c>
      <c r="S16" t="s">
        <v>401</v>
      </c>
      <c r="T16" t="s">
        <v>401</v>
      </c>
      <c r="U16" t="s">
        <v>401</v>
      </c>
      <c r="V16" t="s">
        <v>401</v>
      </c>
      <c r="W16" t="s">
        <v>405</v>
      </c>
      <c r="X16" t="s">
        <v>406</v>
      </c>
      <c r="Y16" t="s">
        <v>406</v>
      </c>
      <c r="Z16" t="s">
        <v>407</v>
      </c>
      <c r="AA16" t="s">
        <v>408</v>
      </c>
      <c r="AB16" t="s">
        <v>407</v>
      </c>
      <c r="AC16" t="s">
        <v>407</v>
      </c>
      <c r="AD16" t="s">
        <v>407</v>
      </c>
      <c r="AE16" t="s">
        <v>405</v>
      </c>
      <c r="AF16" t="s">
        <v>405</v>
      </c>
      <c r="AG16" t="s">
        <v>405</v>
      </c>
      <c r="AH16" t="s">
        <v>405</v>
      </c>
      <c r="AI16" t="s">
        <v>403</v>
      </c>
      <c r="AJ16" t="s">
        <v>402</v>
      </c>
      <c r="AK16" t="s">
        <v>403</v>
      </c>
      <c r="AL16" t="s">
        <v>404</v>
      </c>
      <c r="AM16" t="s">
        <v>404</v>
      </c>
      <c r="AN16" t="s">
        <v>409</v>
      </c>
      <c r="AO16" t="s">
        <v>410</v>
      </c>
      <c r="AP16" t="s">
        <v>402</v>
      </c>
      <c r="AQ16" t="s">
        <v>411</v>
      </c>
      <c r="AR16" t="s">
        <v>411</v>
      </c>
      <c r="AS16" t="s">
        <v>412</v>
      </c>
      <c r="AT16" t="s">
        <v>410</v>
      </c>
      <c r="AU16" t="s">
        <v>413</v>
      </c>
      <c r="AV16" t="s">
        <v>408</v>
      </c>
      <c r="AX16" t="s">
        <v>408</v>
      </c>
      <c r="AY16" t="s">
        <v>413</v>
      </c>
      <c r="BE16" t="s">
        <v>403</v>
      </c>
      <c r="BL16" t="s">
        <v>403</v>
      </c>
      <c r="BM16" t="s">
        <v>403</v>
      </c>
      <c r="BN16" t="s">
        <v>403</v>
      </c>
      <c r="BO16" t="s">
        <v>414</v>
      </c>
      <c r="CC16" t="s">
        <v>415</v>
      </c>
      <c r="CE16" t="s">
        <v>415</v>
      </c>
      <c r="CF16" t="s">
        <v>403</v>
      </c>
      <c r="CI16" t="s">
        <v>415</v>
      </c>
      <c r="CJ16" t="s">
        <v>408</v>
      </c>
      <c r="CM16" t="s">
        <v>416</v>
      </c>
      <c r="CN16" t="s">
        <v>416</v>
      </c>
      <c r="CP16" t="s">
        <v>417</v>
      </c>
      <c r="CQ16" t="s">
        <v>415</v>
      </c>
      <c r="CS16" t="s">
        <v>415</v>
      </c>
      <c r="CT16" t="s">
        <v>403</v>
      </c>
      <c r="CX16" t="s">
        <v>415</v>
      </c>
      <c r="CZ16" t="s">
        <v>418</v>
      </c>
      <c r="DC16" t="s">
        <v>415</v>
      </c>
      <c r="DD16" t="s">
        <v>415</v>
      </c>
      <c r="DF16" t="s">
        <v>415</v>
      </c>
      <c r="DH16" t="s">
        <v>415</v>
      </c>
      <c r="DJ16" t="s">
        <v>403</v>
      </c>
      <c r="DK16" t="s">
        <v>403</v>
      </c>
      <c r="DM16" t="s">
        <v>419</v>
      </c>
      <c r="DN16" t="s">
        <v>420</v>
      </c>
      <c r="DQ16" t="s">
        <v>401</v>
      </c>
      <c r="DS16" t="s">
        <v>400</v>
      </c>
      <c r="DT16" t="s">
        <v>404</v>
      </c>
      <c r="DU16" t="s">
        <v>404</v>
      </c>
      <c r="DV16" t="s">
        <v>411</v>
      </c>
      <c r="DW16" t="s">
        <v>411</v>
      </c>
      <c r="DX16" t="s">
        <v>404</v>
      </c>
      <c r="DY16" t="s">
        <v>411</v>
      </c>
      <c r="DZ16" t="s">
        <v>413</v>
      </c>
      <c r="EA16" t="s">
        <v>407</v>
      </c>
      <c r="EB16" t="s">
        <v>407</v>
      </c>
      <c r="EC16" t="s">
        <v>406</v>
      </c>
      <c r="ED16" t="s">
        <v>406</v>
      </c>
      <c r="EE16" t="s">
        <v>406</v>
      </c>
      <c r="EF16" t="s">
        <v>406</v>
      </c>
      <c r="EG16" t="s">
        <v>406</v>
      </c>
      <c r="EH16" t="s">
        <v>421</v>
      </c>
      <c r="EI16" t="s">
        <v>403</v>
      </c>
      <c r="EJ16" t="s">
        <v>403</v>
      </c>
      <c r="EK16" t="s">
        <v>404</v>
      </c>
      <c r="EL16" t="s">
        <v>404</v>
      </c>
      <c r="EM16" t="s">
        <v>404</v>
      </c>
      <c r="EN16" t="s">
        <v>411</v>
      </c>
      <c r="EO16" t="s">
        <v>404</v>
      </c>
      <c r="EP16" t="s">
        <v>411</v>
      </c>
      <c r="EQ16" t="s">
        <v>407</v>
      </c>
      <c r="ER16" t="s">
        <v>407</v>
      </c>
      <c r="ES16" t="s">
        <v>406</v>
      </c>
      <c r="ET16" t="s">
        <v>406</v>
      </c>
      <c r="EU16" t="s">
        <v>403</v>
      </c>
      <c r="EZ16" t="s">
        <v>403</v>
      </c>
      <c r="FC16" t="s">
        <v>406</v>
      </c>
      <c r="FD16" t="s">
        <v>406</v>
      </c>
      <c r="FE16" t="s">
        <v>406</v>
      </c>
      <c r="FF16" t="s">
        <v>406</v>
      </c>
      <c r="FG16" t="s">
        <v>406</v>
      </c>
      <c r="FH16" t="s">
        <v>403</v>
      </c>
      <c r="FI16" t="s">
        <v>403</v>
      </c>
      <c r="FJ16" t="s">
        <v>403</v>
      </c>
      <c r="FK16" t="s">
        <v>400</v>
      </c>
      <c r="FN16" t="s">
        <v>422</v>
      </c>
      <c r="FO16" t="s">
        <v>422</v>
      </c>
      <c r="FQ16" t="s">
        <v>400</v>
      </c>
      <c r="FR16" t="s">
        <v>423</v>
      </c>
      <c r="FT16" t="s">
        <v>400</v>
      </c>
      <c r="FU16" t="s">
        <v>400</v>
      </c>
      <c r="FW16" t="s">
        <v>424</v>
      </c>
      <c r="FX16" t="s">
        <v>425</v>
      </c>
      <c r="FY16" t="s">
        <v>424</v>
      </c>
      <c r="FZ16" t="s">
        <v>425</v>
      </c>
      <c r="GA16" t="s">
        <v>424</v>
      </c>
      <c r="GB16" t="s">
        <v>425</v>
      </c>
      <c r="GC16" t="s">
        <v>408</v>
      </c>
      <c r="GD16" t="s">
        <v>408</v>
      </c>
      <c r="GE16" t="s">
        <v>404</v>
      </c>
      <c r="GF16" t="s">
        <v>426</v>
      </c>
      <c r="GG16" t="s">
        <v>404</v>
      </c>
      <c r="GJ16" t="s">
        <v>427</v>
      </c>
      <c r="GM16" t="s">
        <v>411</v>
      </c>
      <c r="GN16" t="s">
        <v>428</v>
      </c>
      <c r="GO16" t="s">
        <v>411</v>
      </c>
      <c r="GT16" t="s">
        <v>429</v>
      </c>
      <c r="GU16" t="s">
        <v>429</v>
      </c>
      <c r="HH16" t="s">
        <v>429</v>
      </c>
      <c r="HI16" t="s">
        <v>429</v>
      </c>
      <c r="HJ16" t="s">
        <v>430</v>
      </c>
      <c r="HK16" t="s">
        <v>430</v>
      </c>
      <c r="HL16" t="s">
        <v>406</v>
      </c>
      <c r="HM16" t="s">
        <v>406</v>
      </c>
      <c r="HN16" t="s">
        <v>408</v>
      </c>
      <c r="HO16" t="s">
        <v>406</v>
      </c>
      <c r="HP16" t="s">
        <v>411</v>
      </c>
      <c r="HQ16" t="s">
        <v>408</v>
      </c>
      <c r="HR16" t="s">
        <v>408</v>
      </c>
      <c r="HT16" t="s">
        <v>429</v>
      </c>
      <c r="HU16" t="s">
        <v>429</v>
      </c>
      <c r="HV16" t="s">
        <v>429</v>
      </c>
      <c r="HW16" t="s">
        <v>429</v>
      </c>
      <c r="HX16" t="s">
        <v>429</v>
      </c>
      <c r="HY16" t="s">
        <v>429</v>
      </c>
      <c r="HZ16" t="s">
        <v>429</v>
      </c>
      <c r="IA16" t="s">
        <v>431</v>
      </c>
      <c r="IB16" t="s">
        <v>431</v>
      </c>
      <c r="IC16" t="s">
        <v>432</v>
      </c>
      <c r="ID16" t="s">
        <v>431</v>
      </c>
      <c r="IE16" t="s">
        <v>429</v>
      </c>
      <c r="IF16" t="s">
        <v>429</v>
      </c>
      <c r="IG16" t="s">
        <v>429</v>
      </c>
      <c r="IH16" t="s">
        <v>429</v>
      </c>
      <c r="II16" t="s">
        <v>429</v>
      </c>
      <c r="IJ16" t="s">
        <v>429</v>
      </c>
      <c r="IK16" t="s">
        <v>429</v>
      </c>
      <c r="IL16" t="s">
        <v>429</v>
      </c>
      <c r="IM16" t="s">
        <v>429</v>
      </c>
      <c r="IN16" t="s">
        <v>429</v>
      </c>
      <c r="IO16" t="s">
        <v>429</v>
      </c>
      <c r="IP16" t="s">
        <v>429</v>
      </c>
      <c r="IW16" t="s">
        <v>429</v>
      </c>
      <c r="IX16" t="s">
        <v>408</v>
      </c>
      <c r="IY16" t="s">
        <v>408</v>
      </c>
      <c r="IZ16" t="s">
        <v>424</v>
      </c>
      <c r="JA16" t="s">
        <v>425</v>
      </c>
      <c r="JB16" t="s">
        <v>425</v>
      </c>
      <c r="JF16" t="s">
        <v>425</v>
      </c>
      <c r="JJ16" t="s">
        <v>404</v>
      </c>
      <c r="JK16" t="s">
        <v>404</v>
      </c>
      <c r="JL16" t="s">
        <v>411</v>
      </c>
      <c r="JM16" t="s">
        <v>411</v>
      </c>
      <c r="JN16" t="s">
        <v>433</v>
      </c>
      <c r="JO16" t="s">
        <v>433</v>
      </c>
      <c r="JP16" t="s">
        <v>429</v>
      </c>
      <c r="JQ16" t="s">
        <v>429</v>
      </c>
      <c r="JR16" t="s">
        <v>429</v>
      </c>
      <c r="JS16" t="s">
        <v>429</v>
      </c>
      <c r="JT16" t="s">
        <v>429</v>
      </c>
      <c r="JU16" t="s">
        <v>429</v>
      </c>
      <c r="JV16" t="s">
        <v>406</v>
      </c>
      <c r="JW16" t="s">
        <v>429</v>
      </c>
      <c r="JY16" t="s">
        <v>413</v>
      </c>
      <c r="JZ16" t="s">
        <v>413</v>
      </c>
      <c r="KA16" t="s">
        <v>406</v>
      </c>
      <c r="KB16" t="s">
        <v>406</v>
      </c>
      <c r="KC16" t="s">
        <v>406</v>
      </c>
      <c r="KD16" t="s">
        <v>406</v>
      </c>
      <c r="KE16" t="s">
        <v>406</v>
      </c>
      <c r="KF16" t="s">
        <v>408</v>
      </c>
      <c r="KG16" t="s">
        <v>408</v>
      </c>
      <c r="KH16" t="s">
        <v>408</v>
      </c>
      <c r="KI16" t="s">
        <v>406</v>
      </c>
      <c r="KJ16" t="s">
        <v>404</v>
      </c>
      <c r="KK16" t="s">
        <v>411</v>
      </c>
      <c r="KL16" t="s">
        <v>408</v>
      </c>
      <c r="KM16" t="s">
        <v>408</v>
      </c>
    </row>
    <row r="17" spans="1:299" x14ac:dyDescent="0.2">
      <c r="A17">
        <v>1</v>
      </c>
      <c r="B17">
        <v>1701803455</v>
      </c>
      <c r="C17">
        <v>0</v>
      </c>
      <c r="D17" t="s">
        <v>434</v>
      </c>
      <c r="E17" t="s">
        <v>435</v>
      </c>
      <c r="F17">
        <v>4</v>
      </c>
      <c r="H17" t="s">
        <v>436</v>
      </c>
      <c r="K17">
        <v>1701803446.5</v>
      </c>
      <c r="L17">
        <f t="shared" ref="L17:L25" si="0">(M17)/1000</f>
        <v>2.817154690818641E-4</v>
      </c>
      <c r="M17">
        <f t="shared" ref="M17:M25" si="1">IF(DR17, AP17, AJ17)</f>
        <v>0.28171546908186412</v>
      </c>
      <c r="N17" s="1">
        <f t="shared" ref="N17:N25" si="2">IF(DR17, AK17, AI17)</f>
        <v>0.36003310635538943</v>
      </c>
      <c r="O17">
        <f t="shared" ref="O17:O25" si="3">DT17 - IF(AW17&gt;1, N17*DN17*100/(AY17*EH17), 0)</f>
        <v>419.78399999999999</v>
      </c>
      <c r="P17">
        <f t="shared" ref="P17:P25" si="4">((V17-L17/2)*O17-N17)/(V17+L17/2)</f>
        <v>344.40300381938459</v>
      </c>
      <c r="Q17">
        <f t="shared" ref="Q17:Q25" si="5">P17*(EA17+EB17)/1000</f>
        <v>27.178963507456981</v>
      </c>
      <c r="R17">
        <f t="shared" ref="R17:R25" si="6">(DT17 - IF(AW17&gt;1, N17*DN17*100/(AY17*EH17), 0))*(EA17+EB17)/1000</f>
        <v>33.12774247171695</v>
      </c>
      <c r="S17">
        <f t="shared" ref="S17:S25" si="7">2/((1/U17-1/T17)+SIGN(U17)*SQRT((1/U17-1/T17)*(1/U17-1/T17) + 4*DO17/((DO17+1)*(DO17+1))*(2*1/U17*1/T17-1/T17*1/T17)))</f>
        <v>9.9412109518133007E-3</v>
      </c>
      <c r="T17">
        <f t="shared" ref="T17:T25" si="8">IF(LEFT(DP17,1)&lt;&gt;"0",IF(LEFT(DP17,1)="1",3,DQ17),$D$5+$E$5*(EH17*EA17/($K$5*1000))+$F$5*(EH17*EA17/($K$5*1000))*MAX(MIN(DN17,$J$5),$I$5)*MAX(MIN(DN17,$J$5),$I$5)+$G$5*MAX(MIN(DN17,$J$5),$I$5)*(EH17*EA17/($K$5*1000))+$H$5*(EH17*EA17/($K$5*1000))*(EH17*EA17/($K$5*1000)))</f>
        <v>3.2201178952548517</v>
      </c>
      <c r="U17">
        <f t="shared" ref="U17:U25" si="9">L17*(1000-(1000*0.61365*EXP(17.502*Y17/(240.97+Y17))/(EA17+EB17)+DV17)/2)/(1000*0.61365*EXP(17.502*Y17/(240.97+Y17))/(EA17+EB17)-DV17)</f>
        <v>9.9241920841326072E-3</v>
      </c>
      <c r="V17">
        <f t="shared" ref="V17:V25" si="10">1/((DO17+1)/(S17/1.6)+1/(T17/1.37)) + DO17/((DO17+1)/(S17/1.6) + DO17/(T17/1.37))</f>
        <v>6.2041466705805518E-3</v>
      </c>
      <c r="W17">
        <f t="shared" ref="W17:W25" si="11">(DJ17*DM17)</f>
        <v>289.56808712226598</v>
      </c>
      <c r="X17">
        <f t="shared" ref="X17:X25" si="12">(EC17+(W17+2*0.95*0.0000000567*(((EC17+$B$7)+273)^4-(EC17+273)^4)-44100*L17)/(1.84*29.3*T17+8*0.95*0.0000000567*(EC17+273)^3))</f>
        <v>25.623129708727248</v>
      </c>
      <c r="Y17">
        <f t="shared" ref="Y17:Y25" si="13">($C$7*ED17+$D$7*EE17+$E$7*X17)</f>
        <v>25.291831250000001</v>
      </c>
      <c r="Z17">
        <f t="shared" ref="Z17:Z25" si="14">0.61365*EXP(17.502*Y17/(240.97+Y17))</f>
        <v>3.2354222637556935</v>
      </c>
      <c r="AA17">
        <f t="shared" ref="AA17:AA25" si="15">(AB17/AC17*100)</f>
        <v>35.002269400951334</v>
      </c>
      <c r="AB17">
        <f t="shared" ref="AB17:AB25" si="16">DV17*(EA17+EB17)/1000</f>
        <v>1.0561616405391157</v>
      </c>
      <c r="AC17">
        <f t="shared" ref="AC17:AC25" si="17">0.61365*EXP(17.502*EC17/(240.97+EC17))</f>
        <v>3.0174090383705519</v>
      </c>
      <c r="AD17">
        <f t="shared" ref="AD17:AD25" si="18">(Z17-DV17*(EA17+EB17)/1000)</f>
        <v>2.1792606232165781</v>
      </c>
      <c r="AE17">
        <f t="shared" ref="AE17:AE25" si="19">(-L17*44100)</f>
        <v>-12.423652186510207</v>
      </c>
      <c r="AF17">
        <f t="shared" ref="AF17:AF25" si="20">2*29.3*T17*0.92*(EC17-Y17)</f>
        <v>-202.68800790613281</v>
      </c>
      <c r="AG17">
        <f t="shared" ref="AG17:AG25" si="21">2*0.95*0.0000000567*(((EC17+$B$7)+273)^4-(Y17+273)^4)</f>
        <v>-13.275196203373667</v>
      </c>
      <c r="AH17">
        <f t="shared" ref="AH17:AH25" si="22">W17+AG17+AE17+AF17</f>
        <v>61.181230826249333</v>
      </c>
      <c r="AI17">
        <f t="shared" ref="AI17:AI25" si="23">DZ17*AW17*(DU17-DT17*(1000-AW17*DW17)/(1000-AW17*DV17))/(100*DN17)</f>
        <v>0.31152038661078646</v>
      </c>
      <c r="AJ17">
        <f t="shared" ref="AJ17:AJ25" si="24">1000*DZ17*AW17*(DV17-DW17)/(100*DN17*(1000-AW17*DV17))</f>
        <v>0.27390375306509979</v>
      </c>
      <c r="AK17">
        <f t="shared" ref="AK17:AK25" si="25">(AL17 - AM17 - EA17*1000/(8.314*(EC17+273.15)) * AO17/DZ17 * AN17) * DZ17/(100*DN17) * (1000 - DW17)/1000</f>
        <v>0.36003310635538943</v>
      </c>
      <c r="AL17">
        <v>425.63153868383</v>
      </c>
      <c r="AM17">
        <v>425.45347878787902</v>
      </c>
      <c r="AN17">
        <v>-1.2270408904068999E-3</v>
      </c>
      <c r="AO17">
        <v>67.057638313515596</v>
      </c>
      <c r="AP17">
        <f t="shared" ref="AP17:AP25" si="26">(AR17 - AQ17 + EA17*1000/(8.314*(EC17+273.15)) * AT17/DZ17 * AS17) * DZ17/(100*DN17) * 1000/(1000 - AR17)</f>
        <v>0.28171546908186412</v>
      </c>
      <c r="AQ17">
        <v>13.252322168064699</v>
      </c>
      <c r="AR17">
        <v>13.391098181818201</v>
      </c>
      <c r="AS17">
        <v>4.6456502636873099E-5</v>
      </c>
      <c r="AT17">
        <v>79.064846217406995</v>
      </c>
      <c r="AU17">
        <v>0</v>
      </c>
      <c r="AV17">
        <v>0</v>
      </c>
      <c r="AW17">
        <f t="shared" ref="AW17:AW25" si="27">IF(AU17*$H$13&gt;=AY17,1,(AY17/(AY17-AU17*$H$13)))</f>
        <v>1</v>
      </c>
      <c r="AX17">
        <f t="shared" ref="AX17:AX25" si="28">(AW17-1)*100</f>
        <v>0</v>
      </c>
      <c r="AY17">
        <f t="shared" ref="AY17:AY25" si="29">MAX(0,($B$13+$C$13*EH17)/(1+$D$13*EH17)*EA17/(EC17+273)*$E$13)</f>
        <v>42043.727176820277</v>
      </c>
      <c r="AZ17" t="s">
        <v>437</v>
      </c>
      <c r="BA17" t="s">
        <v>437</v>
      </c>
      <c r="BB17">
        <v>0</v>
      </c>
      <c r="BC17">
        <v>0</v>
      </c>
      <c r="BD17" t="e">
        <f t="shared" ref="BD17:BD25" si="30">1-BB17/BC17</f>
        <v>#DIV/0!</v>
      </c>
      <c r="BE17">
        <v>0</v>
      </c>
      <c r="BF17" t="s">
        <v>437</v>
      </c>
      <c r="BG17" t="s">
        <v>437</v>
      </c>
      <c r="BH17">
        <v>0</v>
      </c>
      <c r="BI17">
        <v>0</v>
      </c>
      <c r="BJ17" t="e">
        <f t="shared" ref="BJ17:BJ25" si="31">1-BH17/BI17</f>
        <v>#DIV/0!</v>
      </c>
      <c r="BK17">
        <v>0.5</v>
      </c>
      <c r="BL17">
        <f t="shared" ref="BL17:BL25" si="32">DK17</f>
        <v>1513.1959503224175</v>
      </c>
      <c r="BM17">
        <f t="shared" ref="BM17:BM25" si="33">N17</f>
        <v>0.36003310635538943</v>
      </c>
      <c r="BN17" t="e">
        <f t="shared" ref="BN17:BN25" si="34">BJ17*BK17*BL17</f>
        <v>#DIV/0!</v>
      </c>
      <c r="BO17">
        <f t="shared" ref="BO17:BO25" si="35">(BM17-BE17)/BL17</f>
        <v>2.3792893860089765E-4</v>
      </c>
      <c r="BP17" t="e">
        <f t="shared" ref="BP17:BP25" si="36">(BC17-BI17)/BI17</f>
        <v>#DIV/0!</v>
      </c>
      <c r="BQ17" t="e">
        <f t="shared" ref="BQ17:BQ25" si="37">BB17/(BD17+BB17/BI17)</f>
        <v>#DIV/0!</v>
      </c>
      <c r="BR17" t="s">
        <v>437</v>
      </c>
      <c r="BS17">
        <v>0</v>
      </c>
      <c r="BT17" t="e">
        <f t="shared" ref="BT17:BT25" si="38">IF(BS17&lt;&gt;0, BS17, BQ17)</f>
        <v>#DIV/0!</v>
      </c>
      <c r="BU17" t="e">
        <f t="shared" ref="BU17:BU25" si="39">1-BT17/BI17</f>
        <v>#DIV/0!</v>
      </c>
      <c r="BV17" t="e">
        <f t="shared" ref="BV17:BV25" si="40">(BI17-BH17)/(BI17-BT17)</f>
        <v>#DIV/0!</v>
      </c>
      <c r="BW17" t="e">
        <f t="shared" ref="BW17:BW25" si="41">(BC17-BI17)/(BC17-BT17)</f>
        <v>#DIV/0!</v>
      </c>
      <c r="BX17" t="e">
        <f t="shared" ref="BX17:BX25" si="42">(BI17-BH17)/(BI17-BB17)</f>
        <v>#DIV/0!</v>
      </c>
      <c r="BY17" t="e">
        <f t="shared" ref="BY17:BY25" si="43">(BC17-BI17)/(BC17-BB17)</f>
        <v>#DIV/0!</v>
      </c>
      <c r="BZ17" t="e">
        <f t="shared" ref="BZ17:BZ25" si="44">(BV17*BT17/BH17)</f>
        <v>#DIV/0!</v>
      </c>
      <c r="CA17" t="e">
        <f t="shared" ref="CA17:CA25" si="45">(1-BZ17)</f>
        <v>#DIV/0!</v>
      </c>
      <c r="DJ17" s="1">
        <f t="shared" ref="DJ17:DJ25" si="46">$B$11*EI17+$C$11*EJ17+$F$11*EU17*(1-EX17)</f>
        <v>1800.0137500000001</v>
      </c>
      <c r="DK17">
        <f t="shared" ref="DK17:DK25" si="47">DJ17*DL17</f>
        <v>1513.1959503224175</v>
      </c>
      <c r="DL17">
        <f t="shared" ref="DL17:DL25" si="48">($B$11*$D$9+$C$11*$D$9+$F$11*((FH17+EZ17)/MAX(FH17+EZ17+FI17, 0.1)*$I$9+FI17/MAX(FH17+EZ17+FI17, 0.1)*$J$9))/($B$11+$C$11+$F$11)</f>
        <v>0.84065799515276896</v>
      </c>
      <c r="DM17">
        <f t="shared" ref="DM17:DM25" si="49">($B$11*$K$9+$C$11*$K$9+$F$11*((FH17+EZ17)/MAX(FH17+EZ17+FI17, 0.1)*$P$9+FI17/MAX(FH17+EZ17+FI17, 0.1)*$Q$9))/($B$11+$C$11+$F$11)</f>
        <v>0.16086993064484423</v>
      </c>
      <c r="DN17">
        <v>3</v>
      </c>
      <c r="DO17">
        <v>0.5</v>
      </c>
      <c r="DP17" t="s">
        <v>438</v>
      </c>
      <c r="DQ17">
        <v>2</v>
      </c>
      <c r="DR17" t="b">
        <v>1</v>
      </c>
      <c r="DS17">
        <v>1701803446.5</v>
      </c>
      <c r="DT17">
        <v>419.78399999999999</v>
      </c>
      <c r="DU17">
        <v>419.99725000000001</v>
      </c>
      <c r="DV17">
        <v>13.3833375</v>
      </c>
      <c r="DW17">
        <v>13.248218749999999</v>
      </c>
      <c r="DX17">
        <v>420.00956250000002</v>
      </c>
      <c r="DY17">
        <v>13.325675</v>
      </c>
      <c r="DZ17">
        <v>600.001125</v>
      </c>
      <c r="EA17">
        <v>78.816081249999996</v>
      </c>
      <c r="EB17">
        <v>0.10008151875</v>
      </c>
      <c r="EC17">
        <v>24.12429375</v>
      </c>
      <c r="ED17">
        <v>25.291831250000001</v>
      </c>
      <c r="EE17">
        <v>999.9</v>
      </c>
      <c r="EF17">
        <v>0</v>
      </c>
      <c r="EG17">
        <v>0</v>
      </c>
      <c r="EH17">
        <v>9991.2437499999996</v>
      </c>
      <c r="EI17">
        <v>0</v>
      </c>
      <c r="EJ17">
        <v>10.241436875</v>
      </c>
      <c r="EK17">
        <v>-0.21319968750000001</v>
      </c>
      <c r="EL17">
        <v>425.47818749999999</v>
      </c>
      <c r="EM17">
        <v>425.63612499999999</v>
      </c>
      <c r="EN17">
        <v>0.13510949999999999</v>
      </c>
      <c r="EO17">
        <v>419.99725000000001</v>
      </c>
      <c r="EP17">
        <v>13.248218749999999</v>
      </c>
      <c r="EQ17">
        <v>1.054821875</v>
      </c>
      <c r="ER17">
        <v>1.0441731249999999</v>
      </c>
      <c r="ES17">
        <v>7.6964506249999998</v>
      </c>
      <c r="ET17">
        <v>7.5477718749999996</v>
      </c>
      <c r="EU17">
        <v>1800.0137500000001</v>
      </c>
      <c r="EV17">
        <v>0.97800500000000001</v>
      </c>
      <c r="EW17">
        <v>2.1995299999999999E-2</v>
      </c>
      <c r="EX17">
        <v>0</v>
      </c>
      <c r="EY17">
        <v>154.4795</v>
      </c>
      <c r="EZ17">
        <v>4.9995099999999999</v>
      </c>
      <c r="FA17">
        <v>2936.6912499999999</v>
      </c>
      <c r="FB17">
        <v>14717.1</v>
      </c>
      <c r="FC17">
        <v>45.921500000000002</v>
      </c>
      <c r="FD17">
        <v>47.625</v>
      </c>
      <c r="FE17">
        <v>47.476374999999997</v>
      </c>
      <c r="FF17">
        <v>46.5</v>
      </c>
      <c r="FG17">
        <v>47.065937499999997</v>
      </c>
      <c r="FH17">
        <v>1755.5337500000001</v>
      </c>
      <c r="FI17">
        <v>39.479999999999997</v>
      </c>
      <c r="FJ17">
        <v>0</v>
      </c>
      <c r="FK17">
        <v>1701803454.9000001</v>
      </c>
      <c r="FL17">
        <v>0</v>
      </c>
      <c r="FM17">
        <v>154.45057692307699</v>
      </c>
      <c r="FN17">
        <v>-0.82095727749981595</v>
      </c>
      <c r="FO17">
        <v>-8.5808546971419695</v>
      </c>
      <c r="FP17">
        <v>2936.6088461538502</v>
      </c>
      <c r="FQ17">
        <v>15</v>
      </c>
      <c r="FR17">
        <v>1701803365</v>
      </c>
      <c r="FS17" t="s">
        <v>439</v>
      </c>
      <c r="FT17">
        <v>1701803365</v>
      </c>
      <c r="FU17">
        <v>1701803363</v>
      </c>
      <c r="FV17">
        <v>1</v>
      </c>
      <c r="FW17">
        <v>-2.004</v>
      </c>
      <c r="FX17">
        <v>-4.2000000000000003E-2</v>
      </c>
      <c r="FY17">
        <v>-0.22600000000000001</v>
      </c>
      <c r="FZ17">
        <v>5.6000000000000001E-2</v>
      </c>
      <c r="GA17">
        <v>420</v>
      </c>
      <c r="GB17">
        <v>13</v>
      </c>
      <c r="GC17">
        <v>0.42</v>
      </c>
      <c r="GD17">
        <v>0.14000000000000001</v>
      </c>
      <c r="GE17">
        <v>-0.20081789999999999</v>
      </c>
      <c r="GF17">
        <v>-0.13910616541353399</v>
      </c>
      <c r="GG17">
        <v>3.3822493608396197E-2</v>
      </c>
      <c r="GH17">
        <v>1</v>
      </c>
      <c r="GI17">
        <v>154.48670588235299</v>
      </c>
      <c r="GJ17">
        <v>-0.45503437897207399</v>
      </c>
      <c r="GK17">
        <v>0.210252723198668</v>
      </c>
      <c r="GL17">
        <v>1</v>
      </c>
      <c r="GM17">
        <v>0.13497275</v>
      </c>
      <c r="GN17">
        <v>5.4453383458646998E-3</v>
      </c>
      <c r="GO17">
        <v>9.915308303325729E-4</v>
      </c>
      <c r="GP17">
        <v>1</v>
      </c>
      <c r="GQ17">
        <v>3</v>
      </c>
      <c r="GR17">
        <v>3</v>
      </c>
      <c r="GS17" t="s">
        <v>440</v>
      </c>
      <c r="GT17">
        <v>3.2508499999999998</v>
      </c>
      <c r="GU17">
        <v>2.89229</v>
      </c>
      <c r="GV17">
        <v>8.2308000000000006E-2</v>
      </c>
      <c r="GW17">
        <v>8.2194000000000003E-2</v>
      </c>
      <c r="GX17">
        <v>6.2029800000000003E-2</v>
      </c>
      <c r="GY17">
        <v>6.1056600000000003E-2</v>
      </c>
      <c r="GZ17">
        <v>30077.599999999999</v>
      </c>
      <c r="HA17">
        <v>23189.599999999999</v>
      </c>
      <c r="HB17">
        <v>30527.200000000001</v>
      </c>
      <c r="HC17">
        <v>23761</v>
      </c>
      <c r="HD17">
        <v>37902.800000000003</v>
      </c>
      <c r="HE17">
        <v>31141.7</v>
      </c>
      <c r="HF17">
        <v>43173.3</v>
      </c>
      <c r="HG17">
        <v>35865</v>
      </c>
      <c r="HH17">
        <v>2.33643</v>
      </c>
      <c r="HI17">
        <v>2.1958299999999999</v>
      </c>
      <c r="HJ17">
        <v>0.19911300000000001</v>
      </c>
      <c r="HK17">
        <v>0</v>
      </c>
      <c r="HL17">
        <v>22.006499999999999</v>
      </c>
      <c r="HM17">
        <v>999.9</v>
      </c>
      <c r="HN17">
        <v>49.353000000000002</v>
      </c>
      <c r="HO17">
        <v>27.15</v>
      </c>
      <c r="HP17">
        <v>22.608599999999999</v>
      </c>
      <c r="HQ17">
        <v>61.052799999999998</v>
      </c>
      <c r="HR17">
        <v>18.742000000000001</v>
      </c>
      <c r="HS17">
        <v>2</v>
      </c>
      <c r="HT17">
        <v>-5.1397400000000003E-2</v>
      </c>
      <c r="HU17">
        <v>2.2452100000000002</v>
      </c>
      <c r="HV17">
        <v>20.351900000000001</v>
      </c>
      <c r="HW17">
        <v>5.2461900000000004</v>
      </c>
      <c r="HX17">
        <v>11.9261</v>
      </c>
      <c r="HY17">
        <v>4.9696999999999996</v>
      </c>
      <c r="HZ17">
        <v>3.2900499999999999</v>
      </c>
      <c r="IA17">
        <v>9999</v>
      </c>
      <c r="IB17">
        <v>9999</v>
      </c>
      <c r="IC17">
        <v>999.9</v>
      </c>
      <c r="ID17">
        <v>9999</v>
      </c>
      <c r="IE17">
        <v>4.9716800000000001</v>
      </c>
      <c r="IF17">
        <v>1.8732200000000001</v>
      </c>
      <c r="IG17">
        <v>1.8800399999999999</v>
      </c>
      <c r="IH17">
        <v>1.87622</v>
      </c>
      <c r="II17">
        <v>1.87578</v>
      </c>
      <c r="IJ17">
        <v>1.8757600000000001</v>
      </c>
      <c r="IK17">
        <v>1.8748100000000001</v>
      </c>
      <c r="IL17">
        <v>1.8751500000000001</v>
      </c>
      <c r="IM17">
        <v>0</v>
      </c>
      <c r="IN17">
        <v>0</v>
      </c>
      <c r="IO17">
        <v>0</v>
      </c>
      <c r="IP17">
        <v>0</v>
      </c>
      <c r="IQ17" t="s">
        <v>441</v>
      </c>
      <c r="IR17" t="s">
        <v>442</v>
      </c>
      <c r="IS17" t="s">
        <v>443</v>
      </c>
      <c r="IT17" t="s">
        <v>443</v>
      </c>
      <c r="IU17" t="s">
        <v>443</v>
      </c>
      <c r="IV17" t="s">
        <v>443</v>
      </c>
      <c r="IW17">
        <v>0</v>
      </c>
      <c r="IX17">
        <v>100</v>
      </c>
      <c r="IY17">
        <v>100</v>
      </c>
      <c r="IZ17">
        <v>-0.22600000000000001</v>
      </c>
      <c r="JA17">
        <v>5.7799999999999997E-2</v>
      </c>
      <c r="JB17">
        <v>-0.56878522957770705</v>
      </c>
      <c r="JC17">
        <v>1.2895252552789099E-3</v>
      </c>
      <c r="JD17">
        <v>-1.3413235761916901E-6</v>
      </c>
      <c r="JE17">
        <v>5.15758973323309E-10</v>
      </c>
      <c r="JF17">
        <v>-3.0010734924764401E-2</v>
      </c>
      <c r="JG17">
        <v>6.5251638908432196E-4</v>
      </c>
      <c r="JH17">
        <v>5.4169000468764204E-4</v>
      </c>
      <c r="JI17">
        <v>-7.2718995916457801E-6</v>
      </c>
      <c r="JJ17">
        <v>20</v>
      </c>
      <c r="JK17">
        <v>2004</v>
      </c>
      <c r="JL17">
        <v>0</v>
      </c>
      <c r="JM17">
        <v>19</v>
      </c>
      <c r="JN17">
        <v>1.5</v>
      </c>
      <c r="JO17">
        <v>1.5</v>
      </c>
      <c r="JP17">
        <v>1.3757299999999999</v>
      </c>
      <c r="JQ17">
        <v>2.5158700000000001</v>
      </c>
      <c r="JR17">
        <v>2.2436500000000001</v>
      </c>
      <c r="JS17">
        <v>2.8527800000000001</v>
      </c>
      <c r="JT17">
        <v>2.49756</v>
      </c>
      <c r="JU17">
        <v>2.3559600000000001</v>
      </c>
      <c r="JV17">
        <v>32.178400000000003</v>
      </c>
      <c r="JW17">
        <v>13.632899999999999</v>
      </c>
      <c r="JX17">
        <v>18</v>
      </c>
      <c r="JY17">
        <v>658.14700000000005</v>
      </c>
      <c r="JZ17">
        <v>645.77200000000005</v>
      </c>
      <c r="KA17">
        <v>20.000800000000002</v>
      </c>
      <c r="KB17">
        <v>26.485299999999999</v>
      </c>
      <c r="KC17">
        <v>30.000499999999999</v>
      </c>
      <c r="KD17">
        <v>26.578499999999998</v>
      </c>
      <c r="KE17">
        <v>26.560099999999998</v>
      </c>
      <c r="KF17">
        <v>27.582799999999999</v>
      </c>
      <c r="KG17">
        <v>31.571899999999999</v>
      </c>
      <c r="KH17">
        <v>0</v>
      </c>
      <c r="KI17">
        <v>20</v>
      </c>
      <c r="KJ17">
        <v>420</v>
      </c>
      <c r="KK17">
        <v>13.19</v>
      </c>
      <c r="KL17">
        <v>101.33</v>
      </c>
      <c r="KM17">
        <v>100.468</v>
      </c>
    </row>
    <row r="18" spans="1:299" x14ac:dyDescent="0.2">
      <c r="A18">
        <v>2</v>
      </c>
      <c r="B18">
        <v>1701803516</v>
      </c>
      <c r="C18">
        <v>61</v>
      </c>
      <c r="D18" t="s">
        <v>444</v>
      </c>
      <c r="E18" t="s">
        <v>445</v>
      </c>
      <c r="F18">
        <v>4</v>
      </c>
      <c r="H18" t="s">
        <v>436</v>
      </c>
      <c r="K18">
        <v>1701803507.5</v>
      </c>
      <c r="L18">
        <f t="shared" si="0"/>
        <v>2.8935289152544932E-4</v>
      </c>
      <c r="M18">
        <f t="shared" si="1"/>
        <v>0.2893528915254493</v>
      </c>
      <c r="N18" s="1">
        <f t="shared" si="2"/>
        <v>0.2963184720308476</v>
      </c>
      <c r="O18">
        <f t="shared" si="3"/>
        <v>419.75381249999998</v>
      </c>
      <c r="P18">
        <f t="shared" si="4"/>
        <v>358.23811611802017</v>
      </c>
      <c r="Q18">
        <f t="shared" si="5"/>
        <v>28.27011116536103</v>
      </c>
      <c r="R18">
        <f t="shared" si="6"/>
        <v>33.124579455832503</v>
      </c>
      <c r="S18">
        <f t="shared" si="7"/>
        <v>1.0651426504312013E-2</v>
      </c>
      <c r="T18">
        <f t="shared" si="8"/>
        <v>3.2209225767917653</v>
      </c>
      <c r="U18">
        <f t="shared" si="9"/>
        <v>1.0631896515992154E-2</v>
      </c>
      <c r="V18">
        <f t="shared" si="10"/>
        <v>6.6466869944296772E-3</v>
      </c>
      <c r="W18">
        <f t="shared" si="11"/>
        <v>241.73443126356798</v>
      </c>
      <c r="X18">
        <f t="shared" si="12"/>
        <v>25.344090553712874</v>
      </c>
      <c r="Y18">
        <f t="shared" si="13"/>
        <v>24.81758125</v>
      </c>
      <c r="Z18">
        <f t="shared" si="14"/>
        <v>3.1452604492528118</v>
      </c>
      <c r="AA18">
        <f t="shared" si="15"/>
        <v>34.992692731204926</v>
      </c>
      <c r="AB18">
        <f t="shared" si="16"/>
        <v>1.0547167835465208</v>
      </c>
      <c r="AC18">
        <f t="shared" si="17"/>
        <v>3.0141058067416777</v>
      </c>
      <c r="AD18">
        <f t="shared" si="18"/>
        <v>2.0905436657062912</v>
      </c>
      <c r="AE18">
        <f t="shared" si="19"/>
        <v>-12.760462516272314</v>
      </c>
      <c r="AF18">
        <f t="shared" si="20"/>
        <v>-123.5559096577116</v>
      </c>
      <c r="AG18">
        <f t="shared" si="21"/>
        <v>-8.0702822787289907</v>
      </c>
      <c r="AH18">
        <f t="shared" si="22"/>
        <v>97.347776810855066</v>
      </c>
      <c r="AI18">
        <f t="shared" si="23"/>
        <v>0.36013001078244516</v>
      </c>
      <c r="AJ18">
        <f t="shared" si="24"/>
        <v>0.28078477312059408</v>
      </c>
      <c r="AK18">
        <f t="shared" si="25"/>
        <v>0.2963184720308476</v>
      </c>
      <c r="AL18">
        <v>425.61904151454701</v>
      </c>
      <c r="AM18">
        <v>425.46713333333298</v>
      </c>
      <c r="AN18">
        <v>4.9379432974379898E-4</v>
      </c>
      <c r="AO18">
        <v>67.057638313515596</v>
      </c>
      <c r="AP18">
        <f t="shared" si="26"/>
        <v>0.2893528915254493</v>
      </c>
      <c r="AQ18">
        <v>13.2310442244729</v>
      </c>
      <c r="AR18">
        <v>13.3733490909091</v>
      </c>
      <c r="AS18">
        <v>1.04607572012947E-4</v>
      </c>
      <c r="AT18">
        <v>79.064846217406995</v>
      </c>
      <c r="AU18">
        <v>0</v>
      </c>
      <c r="AV18">
        <v>0</v>
      </c>
      <c r="AW18">
        <f t="shared" si="27"/>
        <v>1</v>
      </c>
      <c r="AX18">
        <f t="shared" si="28"/>
        <v>0</v>
      </c>
      <c r="AY18">
        <f t="shared" si="29"/>
        <v>42060.559184855665</v>
      </c>
      <c r="AZ18" t="s">
        <v>437</v>
      </c>
      <c r="BA18" t="s">
        <v>437</v>
      </c>
      <c r="BB18">
        <v>0</v>
      </c>
      <c r="BC18">
        <v>0</v>
      </c>
      <c r="BD18" t="e">
        <f t="shared" si="30"/>
        <v>#DIV/0!</v>
      </c>
      <c r="BE18">
        <v>0</v>
      </c>
      <c r="BF18" t="s">
        <v>437</v>
      </c>
      <c r="BG18" t="s">
        <v>437</v>
      </c>
      <c r="BH18">
        <v>0</v>
      </c>
      <c r="BI18">
        <v>0</v>
      </c>
      <c r="BJ18" t="e">
        <f t="shared" si="31"/>
        <v>#DIV/0!</v>
      </c>
      <c r="BK18">
        <v>0.5</v>
      </c>
      <c r="BL18">
        <f t="shared" si="32"/>
        <v>1261.1953503956311</v>
      </c>
      <c r="BM18">
        <f t="shared" si="33"/>
        <v>0.2963184720308476</v>
      </c>
      <c r="BN18" t="e">
        <f t="shared" si="34"/>
        <v>#DIV/0!</v>
      </c>
      <c r="BO18">
        <f t="shared" si="35"/>
        <v>2.3495049512979404E-4</v>
      </c>
      <c r="BP18" t="e">
        <f t="shared" si="36"/>
        <v>#DIV/0!</v>
      </c>
      <c r="BQ18" t="e">
        <f t="shared" si="37"/>
        <v>#DIV/0!</v>
      </c>
      <c r="BR18" t="s">
        <v>437</v>
      </c>
      <c r="BS18">
        <v>0</v>
      </c>
      <c r="BT18" t="e">
        <f t="shared" si="38"/>
        <v>#DIV/0!</v>
      </c>
      <c r="BU18" t="e">
        <f t="shared" si="39"/>
        <v>#DIV/0!</v>
      </c>
      <c r="BV18" t="e">
        <f t="shared" si="40"/>
        <v>#DIV/0!</v>
      </c>
      <c r="BW18" t="e">
        <f t="shared" si="41"/>
        <v>#DIV/0!</v>
      </c>
      <c r="BX18" t="e">
        <f t="shared" si="42"/>
        <v>#DIV/0!</v>
      </c>
      <c r="BY18" t="e">
        <f t="shared" si="43"/>
        <v>#DIV/0!</v>
      </c>
      <c r="BZ18" t="e">
        <f t="shared" si="44"/>
        <v>#DIV/0!</v>
      </c>
      <c r="CA18" t="e">
        <f t="shared" si="45"/>
        <v>#DIV/0!</v>
      </c>
      <c r="DJ18" s="1">
        <f t="shared" si="46"/>
        <v>1499.98125</v>
      </c>
      <c r="DK18">
        <f t="shared" si="47"/>
        <v>1261.1953503956311</v>
      </c>
      <c r="DL18">
        <f t="shared" si="48"/>
        <v>0.84080741035638351</v>
      </c>
      <c r="DM18">
        <f t="shared" si="49"/>
        <v>0.16115830198782016</v>
      </c>
      <c r="DN18">
        <v>3</v>
      </c>
      <c r="DO18">
        <v>0.5</v>
      </c>
      <c r="DP18" t="s">
        <v>438</v>
      </c>
      <c r="DQ18">
        <v>2</v>
      </c>
      <c r="DR18" t="b">
        <v>1</v>
      </c>
      <c r="DS18">
        <v>1701803507.5</v>
      </c>
      <c r="DT18">
        <v>419.75381249999998</v>
      </c>
      <c r="DU18">
        <v>419.99281250000001</v>
      </c>
      <c r="DV18">
        <v>13.365343749999999</v>
      </c>
      <c r="DW18">
        <v>13.226825</v>
      </c>
      <c r="DX18">
        <v>419.97949999999997</v>
      </c>
      <c r="DY18">
        <v>13.307868750000001</v>
      </c>
      <c r="DZ18">
        <v>599.98806249999996</v>
      </c>
      <c r="EA18">
        <v>78.814306250000001</v>
      </c>
      <c r="EB18">
        <v>9.9996537499999996E-2</v>
      </c>
      <c r="EC18">
        <v>24.106043750000001</v>
      </c>
      <c r="ED18">
        <v>24.81758125</v>
      </c>
      <c r="EE18">
        <v>999.9</v>
      </c>
      <c r="EF18">
        <v>0</v>
      </c>
      <c r="EG18">
        <v>0</v>
      </c>
      <c r="EH18">
        <v>9995.0081250000003</v>
      </c>
      <c r="EI18">
        <v>0</v>
      </c>
      <c r="EJ18">
        <v>8.3676674999999996</v>
      </c>
      <c r="EK18">
        <v>-0.23897925</v>
      </c>
      <c r="EL18">
        <v>425.44</v>
      </c>
      <c r="EM18">
        <v>425.62231250000002</v>
      </c>
      <c r="EN18">
        <v>0.13851906250000001</v>
      </c>
      <c r="EO18">
        <v>419.99281250000001</v>
      </c>
      <c r="EP18">
        <v>13.226825</v>
      </c>
      <c r="EQ18">
        <v>1.053379375</v>
      </c>
      <c r="ER18">
        <v>1.0424612499999999</v>
      </c>
      <c r="ES18">
        <v>7.6763868750000004</v>
      </c>
      <c r="ET18">
        <v>7.5237587499999998</v>
      </c>
      <c r="EU18">
        <v>1499.98125</v>
      </c>
      <c r="EV18">
        <v>0.97299325000000003</v>
      </c>
      <c r="EW18">
        <v>2.7006706250000002E-2</v>
      </c>
      <c r="EX18">
        <v>0</v>
      </c>
      <c r="EY18">
        <v>156.59462500000001</v>
      </c>
      <c r="EZ18">
        <v>4.9995099999999999</v>
      </c>
      <c r="FA18">
        <v>2480.6012500000002</v>
      </c>
      <c r="FB18">
        <v>12239.19375</v>
      </c>
      <c r="FC18">
        <v>45.75</v>
      </c>
      <c r="FD18">
        <v>47.625</v>
      </c>
      <c r="FE18">
        <v>47.440937499999997</v>
      </c>
      <c r="FF18">
        <v>46.5</v>
      </c>
      <c r="FG18">
        <v>47.019374999999997</v>
      </c>
      <c r="FH18">
        <v>1454.6112499999999</v>
      </c>
      <c r="FI18">
        <v>40.369999999999997</v>
      </c>
      <c r="FJ18">
        <v>0</v>
      </c>
      <c r="FK18">
        <v>1701803516.0999999</v>
      </c>
      <c r="FL18">
        <v>0</v>
      </c>
      <c r="FM18">
        <v>156.545307692308</v>
      </c>
      <c r="FN18">
        <v>0.61620512375221603</v>
      </c>
      <c r="FO18">
        <v>3.1979487412626</v>
      </c>
      <c r="FP18">
        <v>2480.7253846153799</v>
      </c>
      <c r="FQ18">
        <v>15</v>
      </c>
      <c r="FR18">
        <v>1701803365</v>
      </c>
      <c r="FS18" t="s">
        <v>439</v>
      </c>
      <c r="FT18">
        <v>1701803365</v>
      </c>
      <c r="FU18">
        <v>1701803363</v>
      </c>
      <c r="FV18">
        <v>1</v>
      </c>
      <c r="FW18">
        <v>-2.004</v>
      </c>
      <c r="FX18">
        <v>-4.2000000000000003E-2</v>
      </c>
      <c r="FY18">
        <v>-0.22600000000000001</v>
      </c>
      <c r="FZ18">
        <v>5.6000000000000001E-2</v>
      </c>
      <c r="GA18">
        <v>420</v>
      </c>
      <c r="GB18">
        <v>13</v>
      </c>
      <c r="GC18">
        <v>0.42</v>
      </c>
      <c r="GD18">
        <v>0.14000000000000001</v>
      </c>
      <c r="GE18">
        <v>-0.24410850000000001</v>
      </c>
      <c r="GF18">
        <v>0.18985633082706799</v>
      </c>
      <c r="GG18">
        <v>2.5197745973598501E-2</v>
      </c>
      <c r="GH18">
        <v>1</v>
      </c>
      <c r="GI18">
        <v>156.54314705882399</v>
      </c>
      <c r="GJ18">
        <v>0.461436208203448</v>
      </c>
      <c r="GK18">
        <v>0.16622984306869501</v>
      </c>
      <c r="GL18">
        <v>1</v>
      </c>
      <c r="GM18">
        <v>0.13829495</v>
      </c>
      <c r="GN18">
        <v>3.4273533834588499E-3</v>
      </c>
      <c r="GO18">
        <v>1.0168498156070101E-3</v>
      </c>
      <c r="GP18">
        <v>1</v>
      </c>
      <c r="GQ18">
        <v>3</v>
      </c>
      <c r="GR18">
        <v>3</v>
      </c>
      <c r="GS18" t="s">
        <v>440</v>
      </c>
      <c r="GT18">
        <v>3.2507899999999998</v>
      </c>
      <c r="GU18">
        <v>2.8923199999999998</v>
      </c>
      <c r="GV18">
        <v>8.2299499999999998E-2</v>
      </c>
      <c r="GW18">
        <v>8.2177799999999995E-2</v>
      </c>
      <c r="GX18">
        <v>6.1955299999999998E-2</v>
      </c>
      <c r="GY18">
        <v>6.0978400000000002E-2</v>
      </c>
      <c r="GZ18">
        <v>30076.1</v>
      </c>
      <c r="HA18">
        <v>23188.6</v>
      </c>
      <c r="HB18">
        <v>30525.599999999999</v>
      </c>
      <c r="HC18">
        <v>23759.8</v>
      </c>
      <c r="HD18">
        <v>37904</v>
      </c>
      <c r="HE18">
        <v>31142.7</v>
      </c>
      <c r="HF18">
        <v>43171.199999999997</v>
      </c>
      <c r="HG18">
        <v>35863.1</v>
      </c>
      <c r="HH18">
        <v>2.3364699999999998</v>
      </c>
      <c r="HI18">
        <v>2.19455</v>
      </c>
      <c r="HJ18">
        <v>0.16599900000000001</v>
      </c>
      <c r="HK18">
        <v>0</v>
      </c>
      <c r="HL18">
        <v>22.074300000000001</v>
      </c>
      <c r="HM18">
        <v>999.9</v>
      </c>
      <c r="HN18">
        <v>49.274000000000001</v>
      </c>
      <c r="HO18">
        <v>27.231000000000002</v>
      </c>
      <c r="HP18">
        <v>22.682099999999998</v>
      </c>
      <c r="HQ18">
        <v>61.252800000000001</v>
      </c>
      <c r="HR18">
        <v>18.757999999999999</v>
      </c>
      <c r="HS18">
        <v>2</v>
      </c>
      <c r="HT18">
        <v>-4.8099599999999999E-2</v>
      </c>
      <c r="HU18">
        <v>2.29487</v>
      </c>
      <c r="HV18">
        <v>20.354099999999999</v>
      </c>
      <c r="HW18">
        <v>5.2445399999999998</v>
      </c>
      <c r="HX18">
        <v>11.9261</v>
      </c>
      <c r="HY18">
        <v>4.9696499999999997</v>
      </c>
      <c r="HZ18">
        <v>3.2900299999999998</v>
      </c>
      <c r="IA18">
        <v>9999</v>
      </c>
      <c r="IB18">
        <v>9999</v>
      </c>
      <c r="IC18">
        <v>999.9</v>
      </c>
      <c r="ID18">
        <v>9999</v>
      </c>
      <c r="IE18">
        <v>4.9716899999999997</v>
      </c>
      <c r="IF18">
        <v>1.87327</v>
      </c>
      <c r="IG18">
        <v>1.8800399999999999</v>
      </c>
      <c r="IH18">
        <v>1.8762300000000001</v>
      </c>
      <c r="II18">
        <v>1.87585</v>
      </c>
      <c r="IJ18">
        <v>1.8757600000000001</v>
      </c>
      <c r="IK18">
        <v>1.8748400000000001</v>
      </c>
      <c r="IL18">
        <v>1.87517</v>
      </c>
      <c r="IM18">
        <v>0</v>
      </c>
      <c r="IN18">
        <v>0</v>
      </c>
      <c r="IO18">
        <v>0</v>
      </c>
      <c r="IP18">
        <v>0</v>
      </c>
      <c r="IQ18" t="s">
        <v>441</v>
      </c>
      <c r="IR18" t="s">
        <v>442</v>
      </c>
      <c r="IS18" t="s">
        <v>443</v>
      </c>
      <c r="IT18" t="s">
        <v>443</v>
      </c>
      <c r="IU18" t="s">
        <v>443</v>
      </c>
      <c r="IV18" t="s">
        <v>443</v>
      </c>
      <c r="IW18">
        <v>0</v>
      </c>
      <c r="IX18">
        <v>100</v>
      </c>
      <c r="IY18">
        <v>100</v>
      </c>
      <c r="IZ18">
        <v>-0.22500000000000001</v>
      </c>
      <c r="JA18">
        <v>5.7500000000000002E-2</v>
      </c>
      <c r="JB18">
        <v>-0.56878522957770705</v>
      </c>
      <c r="JC18">
        <v>1.2895252552789099E-3</v>
      </c>
      <c r="JD18">
        <v>-1.3413235761916901E-6</v>
      </c>
      <c r="JE18">
        <v>5.15758973323309E-10</v>
      </c>
      <c r="JF18">
        <v>-3.0010734924764401E-2</v>
      </c>
      <c r="JG18">
        <v>6.5251638908432196E-4</v>
      </c>
      <c r="JH18">
        <v>5.4169000468764204E-4</v>
      </c>
      <c r="JI18">
        <v>-7.2718995916457801E-6</v>
      </c>
      <c r="JJ18">
        <v>20</v>
      </c>
      <c r="JK18">
        <v>2004</v>
      </c>
      <c r="JL18">
        <v>0</v>
      </c>
      <c r="JM18">
        <v>19</v>
      </c>
      <c r="JN18">
        <v>2.5</v>
      </c>
      <c r="JO18">
        <v>2.5</v>
      </c>
      <c r="JP18">
        <v>1.3757299999999999</v>
      </c>
      <c r="JQ18">
        <v>2.51831</v>
      </c>
      <c r="JR18">
        <v>2.2436500000000001</v>
      </c>
      <c r="JS18">
        <v>2.8527800000000001</v>
      </c>
      <c r="JT18">
        <v>2.49756</v>
      </c>
      <c r="JU18">
        <v>2.34497</v>
      </c>
      <c r="JV18">
        <v>32.244599999999998</v>
      </c>
      <c r="JW18">
        <v>13.6242</v>
      </c>
      <c r="JX18">
        <v>18</v>
      </c>
      <c r="JY18">
        <v>658.71600000000001</v>
      </c>
      <c r="JZ18">
        <v>645.23900000000003</v>
      </c>
      <c r="KA18">
        <v>20.0002</v>
      </c>
      <c r="KB18">
        <v>26.537299999999998</v>
      </c>
      <c r="KC18">
        <v>30.0001</v>
      </c>
      <c r="KD18">
        <v>26.623200000000001</v>
      </c>
      <c r="KE18">
        <v>26.605599999999999</v>
      </c>
      <c r="KF18">
        <v>27.583300000000001</v>
      </c>
      <c r="KG18">
        <v>31.8552</v>
      </c>
      <c r="KH18">
        <v>0</v>
      </c>
      <c r="KI18">
        <v>20</v>
      </c>
      <c r="KJ18">
        <v>420</v>
      </c>
      <c r="KK18">
        <v>13.221500000000001</v>
      </c>
      <c r="KL18">
        <v>101.325</v>
      </c>
      <c r="KM18">
        <v>100.46299999999999</v>
      </c>
    </row>
    <row r="19" spans="1:299" x14ac:dyDescent="0.2">
      <c r="A19">
        <v>3</v>
      </c>
      <c r="B19">
        <v>1701803581</v>
      </c>
      <c r="C19">
        <v>126</v>
      </c>
      <c r="D19" t="s">
        <v>446</v>
      </c>
      <c r="E19" t="s">
        <v>447</v>
      </c>
      <c r="F19">
        <v>4</v>
      </c>
      <c r="H19" t="s">
        <v>436</v>
      </c>
      <c r="K19">
        <v>1701803572.5</v>
      </c>
      <c r="L19">
        <f t="shared" si="0"/>
        <v>3.001161336747488E-4</v>
      </c>
      <c r="M19">
        <f t="shared" si="1"/>
        <v>0.30011613367474882</v>
      </c>
      <c r="N19" s="1">
        <f t="shared" si="2"/>
        <v>0.31430252354368327</v>
      </c>
      <c r="O19">
        <f t="shared" si="3"/>
        <v>419.79581250000001</v>
      </c>
      <c r="P19">
        <f t="shared" si="4"/>
        <v>359.3627070874885</v>
      </c>
      <c r="Q19">
        <f t="shared" si="5"/>
        <v>28.358522315762958</v>
      </c>
      <c r="R19">
        <f t="shared" si="6"/>
        <v>33.127502331361327</v>
      </c>
      <c r="S19">
        <f t="shared" si="7"/>
        <v>1.1436094370995615E-2</v>
      </c>
      <c r="T19">
        <f t="shared" si="8"/>
        <v>3.2235228599689325</v>
      </c>
      <c r="U19">
        <f t="shared" si="9"/>
        <v>1.1413602331743768E-2</v>
      </c>
      <c r="V19">
        <f t="shared" si="10"/>
        <v>7.1355185507904805E-3</v>
      </c>
      <c r="W19">
        <f t="shared" si="11"/>
        <v>193.80425849470308</v>
      </c>
      <c r="X19">
        <f t="shared" si="12"/>
        <v>25.002758128861814</v>
      </c>
      <c r="Y19">
        <f t="shared" si="13"/>
        <v>24.446437499999998</v>
      </c>
      <c r="Z19">
        <f t="shared" si="14"/>
        <v>3.0762400236152962</v>
      </c>
      <c r="AA19">
        <f t="shared" si="15"/>
        <v>35.187214216474906</v>
      </c>
      <c r="AB19">
        <f t="shared" si="16"/>
        <v>1.0555664468438228</v>
      </c>
      <c r="AC19">
        <f t="shared" si="17"/>
        <v>2.9998579607634839</v>
      </c>
      <c r="AD19">
        <f t="shared" si="18"/>
        <v>2.0206735767714736</v>
      </c>
      <c r="AE19">
        <f t="shared" si="19"/>
        <v>-13.235121495056422</v>
      </c>
      <c r="AF19">
        <f t="shared" si="20"/>
        <v>-72.870878796147039</v>
      </c>
      <c r="AG19">
        <f t="shared" si="21"/>
        <v>-4.7450667445680876</v>
      </c>
      <c r="AH19">
        <f t="shared" si="22"/>
        <v>102.95319145893153</v>
      </c>
      <c r="AI19">
        <f t="shared" si="23"/>
        <v>0.29190012661472997</v>
      </c>
      <c r="AJ19">
        <f t="shared" si="24"/>
        <v>0.31559021160244899</v>
      </c>
      <c r="AK19">
        <f t="shared" si="25"/>
        <v>0.31430252354368327</v>
      </c>
      <c r="AL19">
        <v>425.628790730925</v>
      </c>
      <c r="AM19">
        <v>425.46984242424202</v>
      </c>
      <c r="AN19">
        <v>-8.5610606149653598E-5</v>
      </c>
      <c r="AO19">
        <v>67.057638313515596</v>
      </c>
      <c r="AP19">
        <f t="shared" si="26"/>
        <v>0.30011613367474882</v>
      </c>
      <c r="AQ19">
        <v>13.2076577487666</v>
      </c>
      <c r="AR19">
        <v>13.3560909090909</v>
      </c>
      <c r="AS19">
        <v>-9.0944621191058799E-5</v>
      </c>
      <c r="AT19">
        <v>79.064846217406995</v>
      </c>
      <c r="AU19">
        <v>0</v>
      </c>
      <c r="AV19">
        <v>0</v>
      </c>
      <c r="AW19">
        <f t="shared" si="27"/>
        <v>1</v>
      </c>
      <c r="AX19">
        <f t="shared" si="28"/>
        <v>0</v>
      </c>
      <c r="AY19">
        <f t="shared" si="29"/>
        <v>42117.899850464026</v>
      </c>
      <c r="AZ19" t="s">
        <v>437</v>
      </c>
      <c r="BA19" t="s">
        <v>437</v>
      </c>
      <c r="BB19">
        <v>0</v>
      </c>
      <c r="BC19">
        <v>0</v>
      </c>
      <c r="BD19" t="e">
        <f t="shared" si="30"/>
        <v>#DIV/0!</v>
      </c>
      <c r="BE19">
        <v>0</v>
      </c>
      <c r="BF19" t="s">
        <v>437</v>
      </c>
      <c r="BG19" t="s">
        <v>437</v>
      </c>
      <c r="BH19">
        <v>0</v>
      </c>
      <c r="BI19">
        <v>0</v>
      </c>
      <c r="BJ19" t="e">
        <f t="shared" si="31"/>
        <v>#DIV/0!</v>
      </c>
      <c r="BK19">
        <v>0.5</v>
      </c>
      <c r="BL19">
        <f t="shared" si="32"/>
        <v>1009.1897067330067</v>
      </c>
      <c r="BM19">
        <f t="shared" si="33"/>
        <v>0.31430252354368327</v>
      </c>
      <c r="BN19" t="e">
        <f t="shared" si="34"/>
        <v>#DIV/0!</v>
      </c>
      <c r="BO19">
        <f t="shared" si="35"/>
        <v>3.1144047689621925E-4</v>
      </c>
      <c r="BP19" t="e">
        <f t="shared" si="36"/>
        <v>#DIV/0!</v>
      </c>
      <c r="BQ19" t="e">
        <f t="shared" si="37"/>
        <v>#DIV/0!</v>
      </c>
      <c r="BR19" t="s">
        <v>437</v>
      </c>
      <c r="BS19">
        <v>0</v>
      </c>
      <c r="BT19" t="e">
        <f t="shared" si="38"/>
        <v>#DIV/0!</v>
      </c>
      <c r="BU19" t="e">
        <f t="shared" si="39"/>
        <v>#DIV/0!</v>
      </c>
      <c r="BV19" t="e">
        <f t="shared" si="40"/>
        <v>#DIV/0!</v>
      </c>
      <c r="BW19" t="e">
        <f t="shared" si="41"/>
        <v>#DIV/0!</v>
      </c>
      <c r="BX19" t="e">
        <f t="shared" si="42"/>
        <v>#DIV/0!</v>
      </c>
      <c r="BY19" t="e">
        <f t="shared" si="43"/>
        <v>#DIV/0!</v>
      </c>
      <c r="BZ19" t="e">
        <f t="shared" si="44"/>
        <v>#DIV/0!</v>
      </c>
      <c r="CA19" t="e">
        <f t="shared" si="45"/>
        <v>#DIV/0!</v>
      </c>
      <c r="DJ19" s="1">
        <f t="shared" si="46"/>
        <v>1200.0081250000001</v>
      </c>
      <c r="DK19">
        <f t="shared" si="47"/>
        <v>1009.1897067330067</v>
      </c>
      <c r="DL19">
        <f t="shared" si="48"/>
        <v>0.84098572810330485</v>
      </c>
      <c r="DM19">
        <f t="shared" si="49"/>
        <v>0.16150245523937853</v>
      </c>
      <c r="DN19">
        <v>3</v>
      </c>
      <c r="DO19">
        <v>0.5</v>
      </c>
      <c r="DP19" t="s">
        <v>438</v>
      </c>
      <c r="DQ19">
        <v>2</v>
      </c>
      <c r="DR19" t="b">
        <v>1</v>
      </c>
      <c r="DS19">
        <v>1701803572.5</v>
      </c>
      <c r="DT19">
        <v>419.79581250000001</v>
      </c>
      <c r="DU19">
        <v>420.00799999999998</v>
      </c>
      <c r="DV19">
        <v>13.376268749999999</v>
      </c>
      <c r="DW19">
        <v>13.220587500000001</v>
      </c>
      <c r="DX19">
        <v>420.02143749999999</v>
      </c>
      <c r="DY19">
        <v>13.318687499999999</v>
      </c>
      <c r="DZ19">
        <v>600.01212499999997</v>
      </c>
      <c r="EA19">
        <v>78.813450000000003</v>
      </c>
      <c r="EB19">
        <v>9.9920131250000002E-2</v>
      </c>
      <c r="EC19">
        <v>24.027125000000002</v>
      </c>
      <c r="ED19">
        <v>24.446437499999998</v>
      </c>
      <c r="EE19">
        <v>999.9</v>
      </c>
      <c r="EF19">
        <v>0</v>
      </c>
      <c r="EG19">
        <v>0</v>
      </c>
      <c r="EH19">
        <v>10006.556875</v>
      </c>
      <c r="EI19">
        <v>0</v>
      </c>
      <c r="EJ19">
        <v>7.2294450000000001</v>
      </c>
      <c r="EK19">
        <v>-0.212282</v>
      </c>
      <c r="EL19">
        <v>425.48712499999999</v>
      </c>
      <c r="EM19">
        <v>425.63524999999998</v>
      </c>
      <c r="EN19">
        <v>0.15568631250000001</v>
      </c>
      <c r="EO19">
        <v>420.00799999999998</v>
      </c>
      <c r="EP19">
        <v>13.220587500000001</v>
      </c>
      <c r="EQ19">
        <v>1.054229375</v>
      </c>
      <c r="ER19">
        <v>1.04195875</v>
      </c>
      <c r="ES19">
        <v>7.6882124999999997</v>
      </c>
      <c r="ET19">
        <v>7.5166956249999997</v>
      </c>
      <c r="EU19">
        <v>1200.0081250000001</v>
      </c>
      <c r="EV19">
        <v>0.967003375</v>
      </c>
      <c r="EW19">
        <v>3.29965625E-2</v>
      </c>
      <c r="EX19">
        <v>0</v>
      </c>
      <c r="EY19">
        <v>154.2384375</v>
      </c>
      <c r="EZ19">
        <v>4.9995099999999999</v>
      </c>
      <c r="FA19">
        <v>1958.871875</v>
      </c>
      <c r="FB19">
        <v>9766.2018750000007</v>
      </c>
      <c r="FC19">
        <v>45.409875</v>
      </c>
      <c r="FD19">
        <v>47.686999999999998</v>
      </c>
      <c r="FE19">
        <v>47.371062500000001</v>
      </c>
      <c r="FF19">
        <v>46.530999999999999</v>
      </c>
      <c r="FG19">
        <v>46.867125000000001</v>
      </c>
      <c r="FH19">
        <v>1155.5787499999999</v>
      </c>
      <c r="FI19">
        <v>39.429375</v>
      </c>
      <c r="FJ19">
        <v>0</v>
      </c>
      <c r="FK19">
        <v>1701803580.9000001</v>
      </c>
      <c r="FL19">
        <v>0</v>
      </c>
      <c r="FM19">
        <v>154.29038461538499</v>
      </c>
      <c r="FN19">
        <v>1.3411965724977</v>
      </c>
      <c r="FO19">
        <v>-5.9483760685116103</v>
      </c>
      <c r="FP19">
        <v>1958.76269230769</v>
      </c>
      <c r="FQ19">
        <v>15</v>
      </c>
      <c r="FR19">
        <v>1701803365</v>
      </c>
      <c r="FS19" t="s">
        <v>439</v>
      </c>
      <c r="FT19">
        <v>1701803365</v>
      </c>
      <c r="FU19">
        <v>1701803363</v>
      </c>
      <c r="FV19">
        <v>1</v>
      </c>
      <c r="FW19">
        <v>-2.004</v>
      </c>
      <c r="FX19">
        <v>-4.2000000000000003E-2</v>
      </c>
      <c r="FY19">
        <v>-0.22600000000000001</v>
      </c>
      <c r="FZ19">
        <v>5.6000000000000001E-2</v>
      </c>
      <c r="GA19">
        <v>420</v>
      </c>
      <c r="GB19">
        <v>13</v>
      </c>
      <c r="GC19">
        <v>0.42</v>
      </c>
      <c r="GD19">
        <v>0.14000000000000001</v>
      </c>
      <c r="GE19">
        <v>-0.21532884999999999</v>
      </c>
      <c r="GF19">
        <v>5.8363172932331099E-2</v>
      </c>
      <c r="GG19">
        <v>2.1076063677250099E-2</v>
      </c>
      <c r="GH19">
        <v>1</v>
      </c>
      <c r="GI19">
        <v>154.27647058823499</v>
      </c>
      <c r="GJ19">
        <v>0.45298700932441099</v>
      </c>
      <c r="GK19">
        <v>0.192602796891018</v>
      </c>
      <c r="GL19">
        <v>1</v>
      </c>
      <c r="GM19">
        <v>0.15196119999999999</v>
      </c>
      <c r="GN19">
        <v>6.3497593984962505E-2</v>
      </c>
      <c r="GO19">
        <v>1.0291474226756799E-2</v>
      </c>
      <c r="GP19">
        <v>1</v>
      </c>
      <c r="GQ19">
        <v>3</v>
      </c>
      <c r="GR19">
        <v>3</v>
      </c>
      <c r="GS19" t="s">
        <v>440</v>
      </c>
      <c r="GT19">
        <v>3.2507100000000002</v>
      </c>
      <c r="GU19">
        <v>2.8921600000000001</v>
      </c>
      <c r="GV19">
        <v>8.2287600000000002E-2</v>
      </c>
      <c r="GW19">
        <v>8.2168099999999994E-2</v>
      </c>
      <c r="GX19">
        <v>6.1889300000000001E-2</v>
      </c>
      <c r="GY19">
        <v>6.0891099999999997E-2</v>
      </c>
      <c r="GZ19">
        <v>30072.400000000001</v>
      </c>
      <c r="HA19">
        <v>23185.5</v>
      </c>
      <c r="HB19">
        <v>30521.7</v>
      </c>
      <c r="HC19">
        <v>23756.6</v>
      </c>
      <c r="HD19">
        <v>37901.800000000003</v>
      </c>
      <c r="HE19">
        <v>31142</v>
      </c>
      <c r="HF19">
        <v>43165.7</v>
      </c>
      <c r="HG19">
        <v>35858.9</v>
      </c>
      <c r="HH19">
        <v>2.3355000000000001</v>
      </c>
      <c r="HI19">
        <v>2.1929500000000002</v>
      </c>
      <c r="HJ19">
        <v>0.13961999999999999</v>
      </c>
      <c r="HK19">
        <v>0</v>
      </c>
      <c r="HL19">
        <v>22.135100000000001</v>
      </c>
      <c r="HM19">
        <v>999.9</v>
      </c>
      <c r="HN19">
        <v>49.2</v>
      </c>
      <c r="HO19">
        <v>27.332000000000001</v>
      </c>
      <c r="HP19">
        <v>22.7836</v>
      </c>
      <c r="HQ19">
        <v>61.352800000000002</v>
      </c>
      <c r="HR19">
        <v>18.765999999999998</v>
      </c>
      <c r="HS19">
        <v>2</v>
      </c>
      <c r="HT19">
        <v>-4.3180900000000001E-2</v>
      </c>
      <c r="HU19">
        <v>2.3213499999999998</v>
      </c>
      <c r="HV19">
        <v>20.3308</v>
      </c>
      <c r="HW19">
        <v>5.2461900000000004</v>
      </c>
      <c r="HX19">
        <v>11.9261</v>
      </c>
      <c r="HY19">
        <v>4.9697500000000003</v>
      </c>
      <c r="HZ19">
        <v>3.2900499999999999</v>
      </c>
      <c r="IA19">
        <v>9999</v>
      </c>
      <c r="IB19">
        <v>9999</v>
      </c>
      <c r="IC19">
        <v>999.9</v>
      </c>
      <c r="ID19">
        <v>9999</v>
      </c>
      <c r="IE19">
        <v>4.9726400000000002</v>
      </c>
      <c r="IF19">
        <v>1.8737600000000001</v>
      </c>
      <c r="IG19">
        <v>1.8805099999999999</v>
      </c>
      <c r="IH19">
        <v>1.8767</v>
      </c>
      <c r="II19">
        <v>1.8763399999999999</v>
      </c>
      <c r="IJ19">
        <v>1.87625</v>
      </c>
      <c r="IK19">
        <v>1.87531</v>
      </c>
      <c r="IL19">
        <v>1.87561</v>
      </c>
      <c r="IM19">
        <v>0</v>
      </c>
      <c r="IN19">
        <v>0</v>
      </c>
      <c r="IO19">
        <v>0</v>
      </c>
      <c r="IP19">
        <v>0</v>
      </c>
      <c r="IQ19" t="s">
        <v>441</v>
      </c>
      <c r="IR19" t="s">
        <v>442</v>
      </c>
      <c r="IS19" t="s">
        <v>443</v>
      </c>
      <c r="IT19" t="s">
        <v>443</v>
      </c>
      <c r="IU19" t="s">
        <v>443</v>
      </c>
      <c r="IV19" t="s">
        <v>443</v>
      </c>
      <c r="IW19">
        <v>0</v>
      </c>
      <c r="IX19">
        <v>100</v>
      </c>
      <c r="IY19">
        <v>100</v>
      </c>
      <c r="IZ19">
        <v>-0.22500000000000001</v>
      </c>
      <c r="JA19">
        <v>5.74E-2</v>
      </c>
      <c r="JB19">
        <v>-0.56878522957770705</v>
      </c>
      <c r="JC19">
        <v>1.2895252552789099E-3</v>
      </c>
      <c r="JD19">
        <v>-1.3413235761916901E-6</v>
      </c>
      <c r="JE19">
        <v>5.15758973323309E-10</v>
      </c>
      <c r="JF19">
        <v>-3.0010734924764401E-2</v>
      </c>
      <c r="JG19">
        <v>6.5251638908432196E-4</v>
      </c>
      <c r="JH19">
        <v>5.4169000468764204E-4</v>
      </c>
      <c r="JI19">
        <v>-7.2718995916457801E-6</v>
      </c>
      <c r="JJ19">
        <v>20</v>
      </c>
      <c r="JK19">
        <v>2004</v>
      </c>
      <c r="JL19">
        <v>0</v>
      </c>
      <c r="JM19">
        <v>19</v>
      </c>
      <c r="JN19">
        <v>3.6</v>
      </c>
      <c r="JO19">
        <v>3.6</v>
      </c>
      <c r="JP19">
        <v>1.3757299999999999</v>
      </c>
      <c r="JQ19">
        <v>2.5158700000000001</v>
      </c>
      <c r="JR19">
        <v>2.2436500000000001</v>
      </c>
      <c r="JS19">
        <v>2.8527800000000001</v>
      </c>
      <c r="JT19">
        <v>2.49756</v>
      </c>
      <c r="JU19">
        <v>2.3547400000000001</v>
      </c>
      <c r="JV19">
        <v>32.332799999999999</v>
      </c>
      <c r="JW19">
        <v>23.903600000000001</v>
      </c>
      <c r="JX19">
        <v>18</v>
      </c>
      <c r="JY19">
        <v>658.58</v>
      </c>
      <c r="JZ19">
        <v>644.50199999999995</v>
      </c>
      <c r="KA19">
        <v>20</v>
      </c>
      <c r="KB19">
        <v>26.595600000000001</v>
      </c>
      <c r="KC19">
        <v>30.000499999999999</v>
      </c>
      <c r="KD19">
        <v>26.674700000000001</v>
      </c>
      <c r="KE19">
        <v>26.657</v>
      </c>
      <c r="KF19">
        <v>27.5824</v>
      </c>
      <c r="KG19">
        <v>32.409500000000001</v>
      </c>
      <c r="KH19">
        <v>0</v>
      </c>
      <c r="KI19">
        <v>20</v>
      </c>
      <c r="KJ19">
        <v>420</v>
      </c>
      <c r="KK19">
        <v>13.151199999999999</v>
      </c>
      <c r="KL19">
        <v>101.312</v>
      </c>
      <c r="KM19">
        <v>100.45</v>
      </c>
    </row>
    <row r="20" spans="1:299" x14ac:dyDescent="0.2">
      <c r="A20">
        <v>4</v>
      </c>
      <c r="B20">
        <v>1701803642</v>
      </c>
      <c r="C20">
        <v>187</v>
      </c>
      <c r="D20" t="s">
        <v>448</v>
      </c>
      <c r="E20" t="s">
        <v>449</v>
      </c>
      <c r="F20">
        <v>4</v>
      </c>
      <c r="H20" t="s">
        <v>436</v>
      </c>
      <c r="K20">
        <v>1701803633.5</v>
      </c>
      <c r="L20">
        <f t="shared" si="0"/>
        <v>2.967446204878358E-4</v>
      </c>
      <c r="M20">
        <f t="shared" si="1"/>
        <v>0.29674462048783579</v>
      </c>
      <c r="N20" s="1">
        <f t="shared" si="2"/>
        <v>0.269524500109174</v>
      </c>
      <c r="O20">
        <f t="shared" si="3"/>
        <v>419.77387499999998</v>
      </c>
      <c r="P20">
        <f t="shared" si="4"/>
        <v>366.79606020016996</v>
      </c>
      <c r="Q20">
        <f t="shared" si="5"/>
        <v>28.945368246418944</v>
      </c>
      <c r="R20">
        <f t="shared" si="6"/>
        <v>33.126062982984038</v>
      </c>
      <c r="S20">
        <f t="shared" si="7"/>
        <v>1.168475626392553E-2</v>
      </c>
      <c r="T20">
        <f t="shared" si="8"/>
        <v>3.2237926974750351</v>
      </c>
      <c r="U20">
        <f t="shared" si="9"/>
        <v>1.1661278520084173E-2</v>
      </c>
      <c r="V20">
        <f t="shared" si="10"/>
        <v>7.290404483887309E-3</v>
      </c>
      <c r="W20">
        <f t="shared" si="11"/>
        <v>145.92110309226675</v>
      </c>
      <c r="X20">
        <f t="shared" si="12"/>
        <v>24.644488200950605</v>
      </c>
      <c r="Y20">
        <f t="shared" si="13"/>
        <v>24.064643749999998</v>
      </c>
      <c r="Z20">
        <f t="shared" si="14"/>
        <v>3.0066241668174101</v>
      </c>
      <c r="AA20">
        <f t="shared" si="15"/>
        <v>35.217112246850384</v>
      </c>
      <c r="AB20">
        <f t="shared" si="16"/>
        <v>1.0501134126503651</v>
      </c>
      <c r="AC20">
        <f t="shared" si="17"/>
        <v>2.9818271449678022</v>
      </c>
      <c r="AD20">
        <f t="shared" si="18"/>
        <v>1.956510754167045</v>
      </c>
      <c r="AE20">
        <f t="shared" si="19"/>
        <v>-13.086437763513558</v>
      </c>
      <c r="AF20">
        <f t="shared" si="20"/>
        <v>-23.960655790178212</v>
      </c>
      <c r="AG20">
        <f t="shared" si="21"/>
        <v>-1.5563001655656268</v>
      </c>
      <c r="AH20">
        <f t="shared" si="22"/>
        <v>107.31770937300936</v>
      </c>
      <c r="AI20">
        <f t="shared" si="23"/>
        <v>0.30946267841400665</v>
      </c>
      <c r="AJ20">
        <f t="shared" si="24"/>
        <v>0.28476375083777483</v>
      </c>
      <c r="AK20">
        <f t="shared" si="25"/>
        <v>0.269524500109174</v>
      </c>
      <c r="AL20">
        <v>425.59134349481798</v>
      </c>
      <c r="AM20">
        <v>425.43916969697</v>
      </c>
      <c r="AN20">
        <v>4.3779341086841103E-3</v>
      </c>
      <c r="AO20">
        <v>67.057638313515596</v>
      </c>
      <c r="AP20">
        <f t="shared" si="26"/>
        <v>0.29674462048783579</v>
      </c>
      <c r="AQ20">
        <v>13.149293417362401</v>
      </c>
      <c r="AR20">
        <v>13.296598181818201</v>
      </c>
      <c r="AS20">
        <v>-2.1521920093818401E-4</v>
      </c>
      <c r="AT20">
        <v>79.064846217406995</v>
      </c>
      <c r="AU20">
        <v>0</v>
      </c>
      <c r="AV20">
        <v>0</v>
      </c>
      <c r="AW20">
        <f t="shared" si="27"/>
        <v>1</v>
      </c>
      <c r="AX20">
        <f t="shared" si="28"/>
        <v>0</v>
      </c>
      <c r="AY20">
        <f t="shared" si="29"/>
        <v>42136.942244128804</v>
      </c>
      <c r="AZ20" t="s">
        <v>437</v>
      </c>
      <c r="BA20" t="s">
        <v>437</v>
      </c>
      <c r="BB20">
        <v>0</v>
      </c>
      <c r="BC20">
        <v>0</v>
      </c>
      <c r="BD20" t="e">
        <f t="shared" si="30"/>
        <v>#DIV/0!</v>
      </c>
      <c r="BE20">
        <v>0</v>
      </c>
      <c r="BF20" t="s">
        <v>437</v>
      </c>
      <c r="BG20" t="s">
        <v>437</v>
      </c>
      <c r="BH20">
        <v>0</v>
      </c>
      <c r="BI20">
        <v>0</v>
      </c>
      <c r="BJ20" t="e">
        <f t="shared" si="31"/>
        <v>#DIV/0!</v>
      </c>
      <c r="BK20">
        <v>0.5</v>
      </c>
      <c r="BL20">
        <f t="shared" si="32"/>
        <v>757.18390662811748</v>
      </c>
      <c r="BM20">
        <f t="shared" si="33"/>
        <v>0.269524500109174</v>
      </c>
      <c r="BN20" t="e">
        <f t="shared" si="34"/>
        <v>#DIV/0!</v>
      </c>
      <c r="BO20">
        <f t="shared" si="35"/>
        <v>3.5595645621869774E-4</v>
      </c>
      <c r="BP20" t="e">
        <f t="shared" si="36"/>
        <v>#DIV/0!</v>
      </c>
      <c r="BQ20" t="e">
        <f t="shared" si="37"/>
        <v>#DIV/0!</v>
      </c>
      <c r="BR20" t="s">
        <v>437</v>
      </c>
      <c r="BS20">
        <v>0</v>
      </c>
      <c r="BT20" t="e">
        <f t="shared" si="38"/>
        <v>#DIV/0!</v>
      </c>
      <c r="BU20" t="e">
        <f t="shared" si="39"/>
        <v>#DIV/0!</v>
      </c>
      <c r="BV20" t="e">
        <f t="shared" si="40"/>
        <v>#DIV/0!</v>
      </c>
      <c r="BW20" t="e">
        <f t="shared" si="41"/>
        <v>#DIV/0!</v>
      </c>
      <c r="BX20" t="e">
        <f t="shared" si="42"/>
        <v>#DIV/0!</v>
      </c>
      <c r="BY20" t="e">
        <f t="shared" si="43"/>
        <v>#DIV/0!</v>
      </c>
      <c r="BZ20" t="e">
        <f t="shared" si="44"/>
        <v>#DIV/0!</v>
      </c>
      <c r="CA20" t="e">
        <f t="shared" si="45"/>
        <v>#DIV/0!</v>
      </c>
      <c r="DJ20" s="1">
        <f t="shared" si="46"/>
        <v>900.00262499999997</v>
      </c>
      <c r="DK20">
        <f t="shared" si="47"/>
        <v>757.18390662811748</v>
      </c>
      <c r="DL20">
        <f t="shared" si="48"/>
        <v>0.84131299797944203</v>
      </c>
      <c r="DM20">
        <f t="shared" si="49"/>
        <v>0.16213408610032304</v>
      </c>
      <c r="DN20">
        <v>3</v>
      </c>
      <c r="DO20">
        <v>0.5</v>
      </c>
      <c r="DP20" t="s">
        <v>438</v>
      </c>
      <c r="DQ20">
        <v>2</v>
      </c>
      <c r="DR20" t="b">
        <v>1</v>
      </c>
      <c r="DS20">
        <v>1701803633.5</v>
      </c>
      <c r="DT20">
        <v>419.77387499999998</v>
      </c>
      <c r="DU20">
        <v>419.98837500000002</v>
      </c>
      <c r="DV20">
        <v>13.30705</v>
      </c>
      <c r="DW20">
        <v>13.1665625</v>
      </c>
      <c r="DX20">
        <v>419.9994375</v>
      </c>
      <c r="DY20">
        <v>13.25021875</v>
      </c>
      <c r="DZ20">
        <v>599.99868749999996</v>
      </c>
      <c r="EA20">
        <v>78.814118750000006</v>
      </c>
      <c r="EB20">
        <v>9.9946549999999995E-2</v>
      </c>
      <c r="EC20">
        <v>23.926781250000001</v>
      </c>
      <c r="ED20">
        <v>24.064643749999998</v>
      </c>
      <c r="EE20">
        <v>999.9</v>
      </c>
      <c r="EF20">
        <v>0</v>
      </c>
      <c r="EG20">
        <v>0</v>
      </c>
      <c r="EH20">
        <v>10007.659374999999</v>
      </c>
      <c r="EI20">
        <v>0</v>
      </c>
      <c r="EJ20">
        <v>5.928403125</v>
      </c>
      <c r="EK20">
        <v>-0.21453087500000001</v>
      </c>
      <c r="EL20">
        <v>425.43506250000002</v>
      </c>
      <c r="EM20">
        <v>425.5920625</v>
      </c>
      <c r="EN20">
        <v>0.140487625</v>
      </c>
      <c r="EO20">
        <v>419.98837500000002</v>
      </c>
      <c r="EP20">
        <v>13.1665625</v>
      </c>
      <c r="EQ20">
        <v>1.0487831249999999</v>
      </c>
      <c r="ER20">
        <v>1.0377099999999999</v>
      </c>
      <c r="ES20">
        <v>7.6122981249999997</v>
      </c>
      <c r="ET20">
        <v>7.4568824999999999</v>
      </c>
      <c r="EU20">
        <v>900.00262499999997</v>
      </c>
      <c r="EV20">
        <v>0.95598781249999998</v>
      </c>
      <c r="EW20">
        <v>4.4012056250000001E-2</v>
      </c>
      <c r="EX20">
        <v>0</v>
      </c>
      <c r="EY20">
        <v>150.90843749999999</v>
      </c>
      <c r="EZ20">
        <v>4.9995099999999999</v>
      </c>
      <c r="FA20">
        <v>1440.983125</v>
      </c>
      <c r="FB20">
        <v>7290.7512500000003</v>
      </c>
      <c r="FC20">
        <v>44.991999999999997</v>
      </c>
      <c r="FD20">
        <v>47.679250000000003</v>
      </c>
      <c r="FE20">
        <v>47.194875000000003</v>
      </c>
      <c r="FF20">
        <v>46.554250000000003</v>
      </c>
      <c r="FG20">
        <v>46.605312499999997</v>
      </c>
      <c r="FH20">
        <v>855.61187500000005</v>
      </c>
      <c r="FI20">
        <v>39.39</v>
      </c>
      <c r="FJ20">
        <v>0</v>
      </c>
      <c r="FK20">
        <v>1701803642.0999999</v>
      </c>
      <c r="FL20">
        <v>0</v>
      </c>
      <c r="FM20">
        <v>150.845423076923</v>
      </c>
      <c r="FN20">
        <v>-4.8307700421909898E-2</v>
      </c>
      <c r="FO20">
        <v>-2.1063247815075901</v>
      </c>
      <c r="FP20">
        <v>1440.96346153846</v>
      </c>
      <c r="FQ20">
        <v>15</v>
      </c>
      <c r="FR20">
        <v>1701803365</v>
      </c>
      <c r="FS20" t="s">
        <v>439</v>
      </c>
      <c r="FT20">
        <v>1701803365</v>
      </c>
      <c r="FU20">
        <v>1701803363</v>
      </c>
      <c r="FV20">
        <v>1</v>
      </c>
      <c r="FW20">
        <v>-2.004</v>
      </c>
      <c r="FX20">
        <v>-4.2000000000000003E-2</v>
      </c>
      <c r="FY20">
        <v>-0.22600000000000001</v>
      </c>
      <c r="FZ20">
        <v>5.6000000000000001E-2</v>
      </c>
      <c r="GA20">
        <v>420</v>
      </c>
      <c r="GB20">
        <v>13</v>
      </c>
      <c r="GC20">
        <v>0.42</v>
      </c>
      <c r="GD20">
        <v>0.14000000000000001</v>
      </c>
      <c r="GE20">
        <v>-0.22197171428571399</v>
      </c>
      <c r="GF20">
        <v>-2.72569090909092E-2</v>
      </c>
      <c r="GG20">
        <v>3.6165197061398598E-2</v>
      </c>
      <c r="GH20">
        <v>1</v>
      </c>
      <c r="GI20">
        <v>150.86600000000001</v>
      </c>
      <c r="GJ20">
        <v>-0.34328495424676198</v>
      </c>
      <c r="GK20">
        <v>0.16984387294356601</v>
      </c>
      <c r="GL20">
        <v>1</v>
      </c>
      <c r="GM20">
        <v>0.13813738095238101</v>
      </c>
      <c r="GN20">
        <v>7.1035558441558497E-2</v>
      </c>
      <c r="GO20">
        <v>9.5539813763995604E-3</v>
      </c>
      <c r="GP20">
        <v>1</v>
      </c>
      <c r="GQ20">
        <v>3</v>
      </c>
      <c r="GR20">
        <v>3</v>
      </c>
      <c r="GS20" t="s">
        <v>440</v>
      </c>
      <c r="GT20">
        <v>3.2506900000000001</v>
      </c>
      <c r="GU20">
        <v>2.8920499999999998</v>
      </c>
      <c r="GV20">
        <v>8.2277600000000006E-2</v>
      </c>
      <c r="GW20">
        <v>8.2152699999999995E-2</v>
      </c>
      <c r="GX20">
        <v>6.1675099999999997E-2</v>
      </c>
      <c r="GY20">
        <v>6.0685999999999997E-2</v>
      </c>
      <c r="GZ20">
        <v>30071.1</v>
      </c>
      <c r="HA20">
        <v>23184.2</v>
      </c>
      <c r="HB20">
        <v>30520.3</v>
      </c>
      <c r="HC20">
        <v>23755.1</v>
      </c>
      <c r="HD20">
        <v>37908.9</v>
      </c>
      <c r="HE20">
        <v>31147.1</v>
      </c>
      <c r="HF20">
        <v>43163.9</v>
      </c>
      <c r="HG20">
        <v>35857</v>
      </c>
      <c r="HH20">
        <v>2.3352499999999998</v>
      </c>
      <c r="HI20">
        <v>2.1909299999999998</v>
      </c>
      <c r="HJ20">
        <v>0.11298800000000001</v>
      </c>
      <c r="HK20">
        <v>0</v>
      </c>
      <c r="HL20">
        <v>22.177199999999999</v>
      </c>
      <c r="HM20">
        <v>999.9</v>
      </c>
      <c r="HN20">
        <v>49.139000000000003</v>
      </c>
      <c r="HO20">
        <v>27.411999999999999</v>
      </c>
      <c r="HP20">
        <v>22.860099999999999</v>
      </c>
      <c r="HQ20">
        <v>61.342799999999997</v>
      </c>
      <c r="HR20">
        <v>18.798100000000002</v>
      </c>
      <c r="HS20">
        <v>2</v>
      </c>
      <c r="HT20">
        <v>-3.9098099999999997E-2</v>
      </c>
      <c r="HU20">
        <v>2.33352</v>
      </c>
      <c r="HV20">
        <v>20.332000000000001</v>
      </c>
      <c r="HW20">
        <v>5.24275</v>
      </c>
      <c r="HX20">
        <v>11.9261</v>
      </c>
      <c r="HY20">
        <v>4.9691999999999998</v>
      </c>
      <c r="HZ20">
        <v>3.2894800000000002</v>
      </c>
      <c r="IA20">
        <v>9999</v>
      </c>
      <c r="IB20">
        <v>9999</v>
      </c>
      <c r="IC20">
        <v>999.9</v>
      </c>
      <c r="ID20">
        <v>9999</v>
      </c>
      <c r="IE20">
        <v>4.9726600000000003</v>
      </c>
      <c r="IF20">
        <v>1.8739399999999999</v>
      </c>
      <c r="IG20">
        <v>1.8808</v>
      </c>
      <c r="IH20">
        <v>1.8769800000000001</v>
      </c>
      <c r="II20">
        <v>1.87656</v>
      </c>
      <c r="IJ20">
        <v>1.87653</v>
      </c>
      <c r="IK20">
        <v>1.8755599999999999</v>
      </c>
      <c r="IL20">
        <v>1.87592</v>
      </c>
      <c r="IM20">
        <v>0</v>
      </c>
      <c r="IN20">
        <v>0</v>
      </c>
      <c r="IO20">
        <v>0</v>
      </c>
      <c r="IP20">
        <v>0</v>
      </c>
      <c r="IQ20" t="s">
        <v>441</v>
      </c>
      <c r="IR20" t="s">
        <v>442</v>
      </c>
      <c r="IS20" t="s">
        <v>443</v>
      </c>
      <c r="IT20" t="s">
        <v>443</v>
      </c>
      <c r="IU20" t="s">
        <v>443</v>
      </c>
      <c r="IV20" t="s">
        <v>443</v>
      </c>
      <c r="IW20">
        <v>0</v>
      </c>
      <c r="IX20">
        <v>100</v>
      </c>
      <c r="IY20">
        <v>100</v>
      </c>
      <c r="IZ20">
        <v>-0.22600000000000001</v>
      </c>
      <c r="JA20">
        <v>5.67E-2</v>
      </c>
      <c r="JB20">
        <v>-0.56878522957770705</v>
      </c>
      <c r="JC20">
        <v>1.2895252552789099E-3</v>
      </c>
      <c r="JD20">
        <v>-1.3413235761916901E-6</v>
      </c>
      <c r="JE20">
        <v>5.15758973323309E-10</v>
      </c>
      <c r="JF20">
        <v>-3.0010734924764401E-2</v>
      </c>
      <c r="JG20">
        <v>6.5251638908432196E-4</v>
      </c>
      <c r="JH20">
        <v>5.4169000468764204E-4</v>
      </c>
      <c r="JI20">
        <v>-7.2718995916457801E-6</v>
      </c>
      <c r="JJ20">
        <v>20</v>
      </c>
      <c r="JK20">
        <v>2004</v>
      </c>
      <c r="JL20">
        <v>0</v>
      </c>
      <c r="JM20">
        <v>19</v>
      </c>
      <c r="JN20">
        <v>4.5999999999999996</v>
      </c>
      <c r="JO20">
        <v>4.7</v>
      </c>
      <c r="JP20">
        <v>1.3757299999999999</v>
      </c>
      <c r="JQ20">
        <v>2.52319</v>
      </c>
      <c r="JR20">
        <v>2.2436500000000001</v>
      </c>
      <c r="JS20">
        <v>2.8540000000000001</v>
      </c>
      <c r="JT20">
        <v>2.49756</v>
      </c>
      <c r="JU20">
        <v>2.32666</v>
      </c>
      <c r="JV20">
        <v>32.531799999999997</v>
      </c>
      <c r="JW20">
        <v>23.886099999999999</v>
      </c>
      <c r="JX20">
        <v>18</v>
      </c>
      <c r="JY20">
        <v>658.97900000000004</v>
      </c>
      <c r="JZ20">
        <v>643.39400000000001</v>
      </c>
      <c r="KA20">
        <v>19.999400000000001</v>
      </c>
      <c r="KB20">
        <v>26.650700000000001</v>
      </c>
      <c r="KC20">
        <v>29.9998</v>
      </c>
      <c r="KD20">
        <v>26.724499999999999</v>
      </c>
      <c r="KE20">
        <v>26.7075</v>
      </c>
      <c r="KF20">
        <v>27.5837</v>
      </c>
      <c r="KG20">
        <v>32.975900000000003</v>
      </c>
      <c r="KH20">
        <v>0</v>
      </c>
      <c r="KI20">
        <v>20</v>
      </c>
      <c r="KJ20">
        <v>420</v>
      </c>
      <c r="KK20">
        <v>13.080500000000001</v>
      </c>
      <c r="KL20">
        <v>101.30800000000001</v>
      </c>
      <c r="KM20">
        <v>100.44499999999999</v>
      </c>
    </row>
    <row r="21" spans="1:299" x14ac:dyDescent="0.2">
      <c r="A21">
        <v>5</v>
      </c>
      <c r="B21">
        <v>1701803711</v>
      </c>
      <c r="C21">
        <v>256</v>
      </c>
      <c r="D21" t="s">
        <v>450</v>
      </c>
      <c r="E21" t="s">
        <v>451</v>
      </c>
      <c r="F21">
        <v>4</v>
      </c>
      <c r="H21" t="s">
        <v>436</v>
      </c>
      <c r="K21">
        <v>1701803702.5</v>
      </c>
      <c r="L21">
        <f t="shared" si="0"/>
        <v>2.5811283021946074E-4</v>
      </c>
      <c r="M21">
        <f t="shared" si="1"/>
        <v>0.25811283021946074</v>
      </c>
      <c r="N21" s="1">
        <f t="shared" si="2"/>
        <v>0.39618553633438369</v>
      </c>
      <c r="O21">
        <f t="shared" si="3"/>
        <v>419.72243750000001</v>
      </c>
      <c r="P21">
        <f t="shared" si="4"/>
        <v>345.57961225981586</v>
      </c>
      <c r="Q21">
        <f t="shared" si="5"/>
        <v>27.270099538216055</v>
      </c>
      <c r="R21">
        <f t="shared" si="6"/>
        <v>33.120798342821104</v>
      </c>
      <c r="S21">
        <f t="shared" si="7"/>
        <v>1.0697936004309414E-2</v>
      </c>
      <c r="T21">
        <f t="shared" si="8"/>
        <v>3.2212743245784345</v>
      </c>
      <c r="U21">
        <f t="shared" si="9"/>
        <v>1.0678237405330349E-2</v>
      </c>
      <c r="V21">
        <f t="shared" si="10"/>
        <v>6.6756651604403371E-3</v>
      </c>
      <c r="W21">
        <f t="shared" si="11"/>
        <v>82.096264053055762</v>
      </c>
      <c r="X21">
        <f t="shared" si="12"/>
        <v>24.127270211396965</v>
      </c>
      <c r="Y21">
        <f t="shared" si="13"/>
        <v>23.464212499999999</v>
      </c>
      <c r="Z21">
        <f t="shared" si="14"/>
        <v>2.8999276039747026</v>
      </c>
      <c r="AA21">
        <f t="shared" si="15"/>
        <v>35.265566590794606</v>
      </c>
      <c r="AB21">
        <f t="shared" si="16"/>
        <v>1.0401166004783184</v>
      </c>
      <c r="AC21">
        <f t="shared" si="17"/>
        <v>2.9493829279629971</v>
      </c>
      <c r="AD21">
        <f t="shared" si="18"/>
        <v>1.8598110034963842</v>
      </c>
      <c r="AE21">
        <f t="shared" si="19"/>
        <v>-11.382775812678219</v>
      </c>
      <c r="AF21">
        <f t="shared" si="20"/>
        <v>48.742434285320705</v>
      </c>
      <c r="AG21">
        <f t="shared" si="21"/>
        <v>3.1559071835626806</v>
      </c>
      <c r="AH21">
        <f t="shared" si="22"/>
        <v>122.61182970926092</v>
      </c>
      <c r="AI21">
        <f t="shared" si="23"/>
        <v>0.4457898377011465</v>
      </c>
      <c r="AJ21">
        <f t="shared" si="24"/>
        <v>0.31354072611312162</v>
      </c>
      <c r="AK21">
        <f t="shared" si="25"/>
        <v>0.39618553633438369</v>
      </c>
      <c r="AL21">
        <v>425.55066186775002</v>
      </c>
      <c r="AM21">
        <v>425.35044848484802</v>
      </c>
      <c r="AN21">
        <v>-1.3694014766298099E-4</v>
      </c>
      <c r="AO21">
        <v>67.057638313515596</v>
      </c>
      <c r="AP21">
        <f t="shared" si="26"/>
        <v>0.25811283021946074</v>
      </c>
      <c r="AQ21">
        <v>12.9942588789475</v>
      </c>
      <c r="AR21">
        <v>13.145736969696999</v>
      </c>
      <c r="AS21">
        <v>-5.7333525980599103E-3</v>
      </c>
      <c r="AT21">
        <v>79.064846217406995</v>
      </c>
      <c r="AU21">
        <v>0</v>
      </c>
      <c r="AV21">
        <v>0</v>
      </c>
      <c r="AW21">
        <f t="shared" si="27"/>
        <v>1</v>
      </c>
      <c r="AX21">
        <f t="shared" si="28"/>
        <v>0</v>
      </c>
      <c r="AY21">
        <f t="shared" si="29"/>
        <v>42117.934363434295</v>
      </c>
      <c r="AZ21" t="s">
        <v>437</v>
      </c>
      <c r="BA21" t="s">
        <v>437</v>
      </c>
      <c r="BB21">
        <v>0</v>
      </c>
      <c r="BC21">
        <v>0</v>
      </c>
      <c r="BD21" t="e">
        <f t="shared" si="30"/>
        <v>#DIV/0!</v>
      </c>
      <c r="BE21">
        <v>0</v>
      </c>
      <c r="BF21" t="s">
        <v>437</v>
      </c>
      <c r="BG21" t="s">
        <v>437</v>
      </c>
      <c r="BH21">
        <v>0</v>
      </c>
      <c r="BI21">
        <v>0</v>
      </c>
      <c r="BJ21" t="e">
        <f t="shared" si="31"/>
        <v>#DIV/0!</v>
      </c>
      <c r="BK21">
        <v>0.5</v>
      </c>
      <c r="BL21">
        <f t="shared" si="32"/>
        <v>421.2042102606506</v>
      </c>
      <c r="BM21">
        <f t="shared" si="33"/>
        <v>0.39618553633438369</v>
      </c>
      <c r="BN21" t="e">
        <f t="shared" si="34"/>
        <v>#DIV/0!</v>
      </c>
      <c r="BO21">
        <f t="shared" si="35"/>
        <v>9.4060203265588257E-4</v>
      </c>
      <c r="BP21" t="e">
        <f t="shared" si="36"/>
        <v>#DIV/0!</v>
      </c>
      <c r="BQ21" t="e">
        <f t="shared" si="37"/>
        <v>#DIV/0!</v>
      </c>
      <c r="BR21" t="s">
        <v>437</v>
      </c>
      <c r="BS21">
        <v>0</v>
      </c>
      <c r="BT21" t="e">
        <f t="shared" si="38"/>
        <v>#DIV/0!</v>
      </c>
      <c r="BU21" t="e">
        <f t="shared" si="39"/>
        <v>#DIV/0!</v>
      </c>
      <c r="BV21" t="e">
        <f t="shared" si="40"/>
        <v>#DIV/0!</v>
      </c>
      <c r="BW21" t="e">
        <f t="shared" si="41"/>
        <v>#DIV/0!</v>
      </c>
      <c r="BX21" t="e">
        <f t="shared" si="42"/>
        <v>#DIV/0!</v>
      </c>
      <c r="BY21" t="e">
        <f t="shared" si="43"/>
        <v>#DIV/0!</v>
      </c>
      <c r="BZ21" t="e">
        <f t="shared" si="44"/>
        <v>#DIV/0!</v>
      </c>
      <c r="CA21" t="e">
        <f t="shared" si="45"/>
        <v>#DIV/0!</v>
      </c>
      <c r="DJ21" s="1">
        <f t="shared" si="46"/>
        <v>500.01906250000002</v>
      </c>
      <c r="DK21">
        <f t="shared" si="47"/>
        <v>421.2042102606506</v>
      </c>
      <c r="DL21">
        <f t="shared" si="48"/>
        <v>0.84237630492467597</v>
      </c>
      <c r="DM21">
        <f t="shared" si="49"/>
        <v>0.16418626850462478</v>
      </c>
      <c r="DN21">
        <v>3</v>
      </c>
      <c r="DO21">
        <v>0.5</v>
      </c>
      <c r="DP21" t="s">
        <v>438</v>
      </c>
      <c r="DQ21">
        <v>2</v>
      </c>
      <c r="DR21" t="b">
        <v>1</v>
      </c>
      <c r="DS21">
        <v>1701803702.5</v>
      </c>
      <c r="DT21">
        <v>419.72243750000001</v>
      </c>
      <c r="DU21">
        <v>420.01112499999999</v>
      </c>
      <c r="DV21">
        <v>13.18085</v>
      </c>
      <c r="DW21">
        <v>13.026149999999999</v>
      </c>
      <c r="DX21">
        <v>419.94793750000002</v>
      </c>
      <c r="DY21">
        <v>13.12541875</v>
      </c>
      <c r="DZ21">
        <v>600.01549999999997</v>
      </c>
      <c r="EA21">
        <v>78.811131250000003</v>
      </c>
      <c r="EB21">
        <v>0.10006191875000001</v>
      </c>
      <c r="EC21">
        <v>23.744881249999999</v>
      </c>
      <c r="ED21">
        <v>23.464212499999999</v>
      </c>
      <c r="EE21">
        <v>999.9</v>
      </c>
      <c r="EF21">
        <v>0</v>
      </c>
      <c r="EG21">
        <v>0</v>
      </c>
      <c r="EH21">
        <v>9996.9581249999992</v>
      </c>
      <c r="EI21">
        <v>0</v>
      </c>
      <c r="EJ21">
        <v>7.2125712499999999</v>
      </c>
      <c r="EK21">
        <v>-0.28886031249999999</v>
      </c>
      <c r="EL21">
        <v>425.32850000000002</v>
      </c>
      <c r="EM21">
        <v>425.55456249999997</v>
      </c>
      <c r="EN21">
        <v>0.154698</v>
      </c>
      <c r="EO21">
        <v>420.01112499999999</v>
      </c>
      <c r="EP21">
        <v>13.026149999999999</v>
      </c>
      <c r="EQ21">
        <v>1.03879875</v>
      </c>
      <c r="ER21">
        <v>1.026605625</v>
      </c>
      <c r="ES21">
        <v>7.472205625</v>
      </c>
      <c r="ET21">
        <v>7.2995218749999999</v>
      </c>
      <c r="EU21">
        <v>500.01906250000002</v>
      </c>
      <c r="EV21">
        <v>0.91999481250000004</v>
      </c>
      <c r="EW21">
        <v>8.0005231250000003E-2</v>
      </c>
      <c r="EX21">
        <v>0</v>
      </c>
      <c r="EY21">
        <v>143.616625</v>
      </c>
      <c r="EZ21">
        <v>4.9995099999999999</v>
      </c>
      <c r="FA21">
        <v>772.33606250000003</v>
      </c>
      <c r="FB21">
        <v>3989.7193750000001</v>
      </c>
      <c r="FC21">
        <v>44.316187499999998</v>
      </c>
      <c r="FD21">
        <v>47.577750000000002</v>
      </c>
      <c r="FE21">
        <v>46.909875</v>
      </c>
      <c r="FF21">
        <v>46.484250000000003</v>
      </c>
      <c r="FG21">
        <v>46.175437500000001</v>
      </c>
      <c r="FH21">
        <v>455.41624999999999</v>
      </c>
      <c r="FI21">
        <v>39.606875000000002</v>
      </c>
      <c r="FJ21">
        <v>0</v>
      </c>
      <c r="FK21">
        <v>1701803711.0999999</v>
      </c>
      <c r="FL21">
        <v>0</v>
      </c>
      <c r="FM21">
        <v>143.62103999999999</v>
      </c>
      <c r="FN21">
        <v>0.58792306567439601</v>
      </c>
      <c r="FO21">
        <v>-1.541692332377</v>
      </c>
      <c r="FP21">
        <v>772.28368</v>
      </c>
      <c r="FQ21">
        <v>15</v>
      </c>
      <c r="FR21">
        <v>1701803365</v>
      </c>
      <c r="FS21" t="s">
        <v>439</v>
      </c>
      <c r="FT21">
        <v>1701803365</v>
      </c>
      <c r="FU21">
        <v>1701803363</v>
      </c>
      <c r="FV21">
        <v>1</v>
      </c>
      <c r="FW21">
        <v>-2.004</v>
      </c>
      <c r="FX21">
        <v>-4.2000000000000003E-2</v>
      </c>
      <c r="FY21">
        <v>-0.22600000000000001</v>
      </c>
      <c r="FZ21">
        <v>5.6000000000000001E-2</v>
      </c>
      <c r="GA21">
        <v>420</v>
      </c>
      <c r="GB21">
        <v>13</v>
      </c>
      <c r="GC21">
        <v>0.42</v>
      </c>
      <c r="GD21">
        <v>0.14000000000000001</v>
      </c>
      <c r="GE21">
        <v>-0.28594969999999997</v>
      </c>
      <c r="GF21">
        <v>-7.8571578947368506E-2</v>
      </c>
      <c r="GG21">
        <v>2.5916371875901199E-2</v>
      </c>
      <c r="GH21">
        <v>1</v>
      </c>
      <c r="GI21">
        <v>143.55179411764701</v>
      </c>
      <c r="GJ21">
        <v>0.85688311447287502</v>
      </c>
      <c r="GK21">
        <v>0.169242391333322</v>
      </c>
      <c r="GL21">
        <v>1</v>
      </c>
      <c r="GM21">
        <v>0.15180730000000001</v>
      </c>
      <c r="GN21">
        <v>9.7548090225564002E-2</v>
      </c>
      <c r="GO21">
        <v>1.16102493991301E-2</v>
      </c>
      <c r="GP21">
        <v>1</v>
      </c>
      <c r="GQ21">
        <v>3</v>
      </c>
      <c r="GR21">
        <v>3</v>
      </c>
      <c r="GS21" t="s">
        <v>440</v>
      </c>
      <c r="GT21">
        <v>3.2505000000000002</v>
      </c>
      <c r="GU21">
        <v>2.89222</v>
      </c>
      <c r="GV21">
        <v>8.2257899999999995E-2</v>
      </c>
      <c r="GW21">
        <v>8.2141500000000006E-2</v>
      </c>
      <c r="GX21">
        <v>6.1133199999999999E-2</v>
      </c>
      <c r="GY21">
        <v>6.0078199999999998E-2</v>
      </c>
      <c r="GZ21">
        <v>30070.9</v>
      </c>
      <c r="HA21">
        <v>23183.599999999999</v>
      </c>
      <c r="HB21">
        <v>30519.7</v>
      </c>
      <c r="HC21">
        <v>23754.400000000001</v>
      </c>
      <c r="HD21">
        <v>37930.400000000001</v>
      </c>
      <c r="HE21">
        <v>31166.3</v>
      </c>
      <c r="HF21">
        <v>43163.3</v>
      </c>
      <c r="HG21">
        <v>35855.699999999997</v>
      </c>
      <c r="HH21">
        <v>2.33433</v>
      </c>
      <c r="HI21">
        <v>2.1892499999999999</v>
      </c>
      <c r="HJ21">
        <v>7.8305600000000003E-2</v>
      </c>
      <c r="HK21">
        <v>0</v>
      </c>
      <c r="HL21">
        <v>22.154</v>
      </c>
      <c r="HM21">
        <v>999.9</v>
      </c>
      <c r="HN21">
        <v>49.06</v>
      </c>
      <c r="HO21">
        <v>27.513000000000002</v>
      </c>
      <c r="HP21">
        <v>22.960699999999999</v>
      </c>
      <c r="HQ21">
        <v>61.372799999999998</v>
      </c>
      <c r="HR21">
        <v>18.786100000000001</v>
      </c>
      <c r="HS21">
        <v>2</v>
      </c>
      <c r="HT21">
        <v>-3.5071100000000001E-2</v>
      </c>
      <c r="HU21">
        <v>2.2728899999999999</v>
      </c>
      <c r="HV21">
        <v>20.334700000000002</v>
      </c>
      <c r="HW21">
        <v>5.2464899999999997</v>
      </c>
      <c r="HX21">
        <v>11.9261</v>
      </c>
      <c r="HY21">
        <v>4.9698000000000002</v>
      </c>
      <c r="HZ21">
        <v>3.2900800000000001</v>
      </c>
      <c r="IA21">
        <v>9999</v>
      </c>
      <c r="IB21">
        <v>9999</v>
      </c>
      <c r="IC21">
        <v>999.9</v>
      </c>
      <c r="ID21">
        <v>9999</v>
      </c>
      <c r="IE21">
        <v>4.9726699999999999</v>
      </c>
      <c r="IF21">
        <v>1.87409</v>
      </c>
      <c r="IG21">
        <v>1.8809499999999999</v>
      </c>
      <c r="IH21">
        <v>1.87714</v>
      </c>
      <c r="II21">
        <v>1.8767</v>
      </c>
      <c r="IJ21">
        <v>1.8766799999999999</v>
      </c>
      <c r="IK21">
        <v>1.8756699999999999</v>
      </c>
      <c r="IL21">
        <v>1.8760699999999999</v>
      </c>
      <c r="IM21">
        <v>0</v>
      </c>
      <c r="IN21">
        <v>0</v>
      </c>
      <c r="IO21">
        <v>0</v>
      </c>
      <c r="IP21">
        <v>0</v>
      </c>
      <c r="IQ21" t="s">
        <v>441</v>
      </c>
      <c r="IR21" t="s">
        <v>442</v>
      </c>
      <c r="IS21" t="s">
        <v>443</v>
      </c>
      <c r="IT21" t="s">
        <v>443</v>
      </c>
      <c r="IU21" t="s">
        <v>443</v>
      </c>
      <c r="IV21" t="s">
        <v>443</v>
      </c>
      <c r="IW21">
        <v>0</v>
      </c>
      <c r="IX21">
        <v>100</v>
      </c>
      <c r="IY21">
        <v>100</v>
      </c>
      <c r="IZ21">
        <v>-0.22500000000000001</v>
      </c>
      <c r="JA21">
        <v>5.5E-2</v>
      </c>
      <c r="JB21">
        <v>-0.56878522957770705</v>
      </c>
      <c r="JC21">
        <v>1.2895252552789099E-3</v>
      </c>
      <c r="JD21">
        <v>-1.3413235761916901E-6</v>
      </c>
      <c r="JE21">
        <v>5.15758973323309E-10</v>
      </c>
      <c r="JF21">
        <v>-3.0010734924764401E-2</v>
      </c>
      <c r="JG21">
        <v>6.5251638908432196E-4</v>
      </c>
      <c r="JH21">
        <v>5.4169000468764204E-4</v>
      </c>
      <c r="JI21">
        <v>-7.2718995916457801E-6</v>
      </c>
      <c r="JJ21">
        <v>20</v>
      </c>
      <c r="JK21">
        <v>2004</v>
      </c>
      <c r="JL21">
        <v>0</v>
      </c>
      <c r="JM21">
        <v>19</v>
      </c>
      <c r="JN21">
        <v>5.8</v>
      </c>
      <c r="JO21">
        <v>5.8</v>
      </c>
      <c r="JP21">
        <v>1.3757299999999999</v>
      </c>
      <c r="JQ21">
        <v>2.52319</v>
      </c>
      <c r="JR21">
        <v>2.2436500000000001</v>
      </c>
      <c r="JS21">
        <v>2.8540000000000001</v>
      </c>
      <c r="JT21">
        <v>2.49756</v>
      </c>
      <c r="JU21">
        <v>2.34375</v>
      </c>
      <c r="JV21">
        <v>32.842399999999998</v>
      </c>
      <c r="JW21">
        <v>23.8949</v>
      </c>
      <c r="JX21">
        <v>18</v>
      </c>
      <c r="JY21">
        <v>658.89499999999998</v>
      </c>
      <c r="JZ21">
        <v>642.60400000000004</v>
      </c>
      <c r="KA21">
        <v>19.999400000000001</v>
      </c>
      <c r="KB21">
        <v>26.7026</v>
      </c>
      <c r="KC21">
        <v>30.000299999999999</v>
      </c>
      <c r="KD21">
        <v>26.7773</v>
      </c>
      <c r="KE21">
        <v>26.759799999999998</v>
      </c>
      <c r="KF21">
        <v>27.576899999999998</v>
      </c>
      <c r="KG21">
        <v>34.690300000000001</v>
      </c>
      <c r="KH21">
        <v>0</v>
      </c>
      <c r="KI21">
        <v>20</v>
      </c>
      <c r="KJ21">
        <v>420</v>
      </c>
      <c r="KK21">
        <v>12.9381</v>
      </c>
      <c r="KL21">
        <v>101.306</v>
      </c>
      <c r="KM21">
        <v>100.441</v>
      </c>
    </row>
    <row r="22" spans="1:299" x14ac:dyDescent="0.2">
      <c r="A22">
        <v>6</v>
      </c>
      <c r="B22">
        <v>1701803832</v>
      </c>
      <c r="C22">
        <v>377</v>
      </c>
      <c r="D22" t="s">
        <v>452</v>
      </c>
      <c r="E22" t="s">
        <v>453</v>
      </c>
      <c r="F22">
        <v>4</v>
      </c>
      <c r="H22" t="s">
        <v>436</v>
      </c>
      <c r="K22">
        <v>1701803823.5</v>
      </c>
      <c r="L22">
        <f t="shared" si="0"/>
        <v>2.6236982300118828E-4</v>
      </c>
      <c r="M22">
        <f t="shared" si="1"/>
        <v>0.26236982300118827</v>
      </c>
      <c r="N22" s="1">
        <f t="shared" si="2"/>
        <v>0.49030281704819545</v>
      </c>
      <c r="O22">
        <f t="shared" si="3"/>
        <v>419.76749999999998</v>
      </c>
      <c r="P22">
        <f t="shared" si="4"/>
        <v>336.49829668574768</v>
      </c>
      <c r="Q22">
        <f t="shared" si="5"/>
        <v>26.553175601766419</v>
      </c>
      <c r="R22">
        <f t="shared" si="6"/>
        <v>33.12397194635362</v>
      </c>
      <c r="S22">
        <f t="shared" si="7"/>
        <v>1.1346348911145505E-2</v>
      </c>
      <c r="T22">
        <f t="shared" si="8"/>
        <v>3.2219505163043607</v>
      </c>
      <c r="U22">
        <f t="shared" si="9"/>
        <v>1.1324197350956222E-2</v>
      </c>
      <c r="V22">
        <f t="shared" si="10"/>
        <v>7.0796099301269639E-3</v>
      </c>
      <c r="W22">
        <f t="shared" si="11"/>
        <v>41.31900966262257</v>
      </c>
      <c r="X22">
        <f t="shared" si="12"/>
        <v>23.615364460668822</v>
      </c>
      <c r="Y22">
        <f t="shared" si="13"/>
        <v>22.90286875</v>
      </c>
      <c r="Z22">
        <f t="shared" si="14"/>
        <v>2.8031872592556462</v>
      </c>
      <c r="AA22">
        <f t="shared" si="15"/>
        <v>35.16625840595303</v>
      </c>
      <c r="AB22">
        <f t="shared" si="16"/>
        <v>1.0191987953721591</v>
      </c>
      <c r="AC22">
        <f t="shared" si="17"/>
        <v>2.8982292730910109</v>
      </c>
      <c r="AD22">
        <f t="shared" si="18"/>
        <v>1.7839884638834871</v>
      </c>
      <c r="AE22">
        <f t="shared" si="19"/>
        <v>-11.570509194352404</v>
      </c>
      <c r="AF22">
        <f t="shared" si="20"/>
        <v>95.819338984358694</v>
      </c>
      <c r="AG22">
        <f t="shared" si="21"/>
        <v>6.1760000070877314</v>
      </c>
      <c r="AH22">
        <f t="shared" si="22"/>
        <v>131.74383945971658</v>
      </c>
      <c r="AI22">
        <f t="shared" si="23"/>
        <v>0.36241059886566046</v>
      </c>
      <c r="AJ22">
        <f t="shared" si="24"/>
        <v>0.26761784714186732</v>
      </c>
      <c r="AK22">
        <f t="shared" si="25"/>
        <v>0.49030281704819545</v>
      </c>
      <c r="AL22">
        <v>425.47128753917502</v>
      </c>
      <c r="AM22">
        <v>425.25568484848401</v>
      </c>
      <c r="AN22">
        <v>-9.1617209987534497E-3</v>
      </c>
      <c r="AO22">
        <v>67.057638313515596</v>
      </c>
      <c r="AP22">
        <f t="shared" si="26"/>
        <v>0.26236982300118827</v>
      </c>
      <c r="AQ22">
        <v>12.787590248916899</v>
      </c>
      <c r="AR22">
        <v>12.916944848484899</v>
      </c>
      <c r="AS22">
        <v>3.2384167451172103E-5</v>
      </c>
      <c r="AT22">
        <v>79.064846217406995</v>
      </c>
      <c r="AU22">
        <v>0</v>
      </c>
      <c r="AV22">
        <v>0</v>
      </c>
      <c r="AW22">
        <f t="shared" si="27"/>
        <v>1</v>
      </c>
      <c r="AX22">
        <f t="shared" si="28"/>
        <v>0</v>
      </c>
      <c r="AY22">
        <f t="shared" si="29"/>
        <v>42171.205427637869</v>
      </c>
      <c r="AZ22" t="s">
        <v>437</v>
      </c>
      <c r="BA22" t="s">
        <v>437</v>
      </c>
      <c r="BB22">
        <v>0</v>
      </c>
      <c r="BC22">
        <v>0</v>
      </c>
      <c r="BD22" t="e">
        <f t="shared" si="30"/>
        <v>#DIV/0!</v>
      </c>
      <c r="BE22">
        <v>0</v>
      </c>
      <c r="BF22" t="s">
        <v>437</v>
      </c>
      <c r="BG22" t="s">
        <v>437</v>
      </c>
      <c r="BH22">
        <v>0</v>
      </c>
      <c r="BI22">
        <v>0</v>
      </c>
      <c r="BJ22" t="e">
        <f t="shared" si="31"/>
        <v>#DIV/0!</v>
      </c>
      <c r="BK22">
        <v>0.5</v>
      </c>
      <c r="BL22">
        <f t="shared" si="32"/>
        <v>210.74006599099616</v>
      </c>
      <c r="BM22">
        <f t="shared" si="33"/>
        <v>0.49030281704819545</v>
      </c>
      <c r="BN22" t="e">
        <f t="shared" si="34"/>
        <v>#DIV/0!</v>
      </c>
      <c r="BO22">
        <f t="shared" si="35"/>
        <v>2.3265761768772701E-3</v>
      </c>
      <c r="BP22" t="e">
        <f t="shared" si="36"/>
        <v>#DIV/0!</v>
      </c>
      <c r="BQ22" t="e">
        <f t="shared" si="37"/>
        <v>#DIV/0!</v>
      </c>
      <c r="BR22" t="s">
        <v>437</v>
      </c>
      <c r="BS22">
        <v>0</v>
      </c>
      <c r="BT22" t="e">
        <f t="shared" si="38"/>
        <v>#DIV/0!</v>
      </c>
      <c r="BU22" t="e">
        <f t="shared" si="39"/>
        <v>#DIV/0!</v>
      </c>
      <c r="BV22" t="e">
        <f t="shared" si="40"/>
        <v>#DIV/0!</v>
      </c>
      <c r="BW22" t="e">
        <f t="shared" si="41"/>
        <v>#DIV/0!</v>
      </c>
      <c r="BX22" t="e">
        <f t="shared" si="42"/>
        <v>#DIV/0!</v>
      </c>
      <c r="BY22" t="e">
        <f t="shared" si="43"/>
        <v>#DIV/0!</v>
      </c>
      <c r="BZ22" t="e">
        <f t="shared" si="44"/>
        <v>#DIV/0!</v>
      </c>
      <c r="CA22" t="e">
        <f t="shared" si="45"/>
        <v>#DIV/0!</v>
      </c>
      <c r="DJ22" s="1">
        <f t="shared" si="46"/>
        <v>250.00637499999999</v>
      </c>
      <c r="DK22">
        <f t="shared" si="47"/>
        <v>210.74006599099616</v>
      </c>
      <c r="DL22">
        <f t="shared" si="48"/>
        <v>0.84293876902537446</v>
      </c>
      <c r="DM22">
        <f t="shared" si="49"/>
        <v>0.16527182421897271</v>
      </c>
      <c r="DN22">
        <v>3</v>
      </c>
      <c r="DO22">
        <v>0.5</v>
      </c>
      <c r="DP22" t="s">
        <v>438</v>
      </c>
      <c r="DQ22">
        <v>2</v>
      </c>
      <c r="DR22" t="b">
        <v>1</v>
      </c>
      <c r="DS22">
        <v>1701803823.5</v>
      </c>
      <c r="DT22">
        <v>419.76749999999998</v>
      </c>
      <c r="DU22">
        <v>420.00487500000003</v>
      </c>
      <c r="DV22">
        <v>12.915918749999999</v>
      </c>
      <c r="DW22">
        <v>12.783837500000001</v>
      </c>
      <c r="DX22">
        <v>419.99318749999998</v>
      </c>
      <c r="DY22">
        <v>12.863375</v>
      </c>
      <c r="DZ22">
        <v>599.99731250000002</v>
      </c>
      <c r="EA22">
        <v>78.810356249999998</v>
      </c>
      <c r="EB22">
        <v>9.9926100000000004E-2</v>
      </c>
      <c r="EC22">
        <v>23.454499999999999</v>
      </c>
      <c r="ED22">
        <v>22.90286875</v>
      </c>
      <c r="EE22">
        <v>999.9</v>
      </c>
      <c r="EF22">
        <v>0</v>
      </c>
      <c r="EG22">
        <v>0</v>
      </c>
      <c r="EH22">
        <v>10000.03125</v>
      </c>
      <c r="EI22">
        <v>0</v>
      </c>
      <c r="EJ22">
        <v>6.2399056249999996</v>
      </c>
      <c r="EK22">
        <v>-0.237274125</v>
      </c>
      <c r="EL22">
        <v>425.26018749999997</v>
      </c>
      <c r="EM22">
        <v>425.443625</v>
      </c>
      <c r="EN22">
        <v>0.13208575</v>
      </c>
      <c r="EO22">
        <v>420.00487500000003</v>
      </c>
      <c r="EP22">
        <v>12.783837500000001</v>
      </c>
      <c r="EQ22">
        <v>1.0179081249999999</v>
      </c>
      <c r="ER22">
        <v>1.0074981249999999</v>
      </c>
      <c r="ES22">
        <v>7.1752574999999998</v>
      </c>
      <c r="ET22">
        <v>7.0252687500000004</v>
      </c>
      <c r="EU22">
        <v>250.00637499999999</v>
      </c>
      <c r="EV22">
        <v>0.90003200000000005</v>
      </c>
      <c r="EW22">
        <v>9.9967899999999998E-2</v>
      </c>
      <c r="EX22">
        <v>0</v>
      </c>
      <c r="EY22">
        <v>146.19593750000001</v>
      </c>
      <c r="EZ22">
        <v>4.9995099999999999</v>
      </c>
      <c r="FA22">
        <v>405.37900000000002</v>
      </c>
      <c r="FB22">
        <v>1962.9537499999999</v>
      </c>
      <c r="FC22">
        <v>43.1246875</v>
      </c>
      <c r="FD22">
        <v>47.242125000000001</v>
      </c>
      <c r="FE22">
        <v>46.109187499999997</v>
      </c>
      <c r="FF22">
        <v>46.16375</v>
      </c>
      <c r="FG22">
        <v>45.241937499999999</v>
      </c>
      <c r="FH22">
        <v>220.513125</v>
      </c>
      <c r="FI22">
        <v>24.49</v>
      </c>
      <c r="FJ22">
        <v>0</v>
      </c>
      <c r="FK22">
        <v>1701803832.3</v>
      </c>
      <c r="FL22">
        <v>0</v>
      </c>
      <c r="FM22">
        <v>146.21387999999999</v>
      </c>
      <c r="FN22">
        <v>1.0953077067084001</v>
      </c>
      <c r="FO22">
        <v>-0.90169231459256005</v>
      </c>
      <c r="FP22">
        <v>405.33503999999999</v>
      </c>
      <c r="FQ22">
        <v>15</v>
      </c>
      <c r="FR22">
        <v>1701803365</v>
      </c>
      <c r="FS22" t="s">
        <v>439</v>
      </c>
      <c r="FT22">
        <v>1701803365</v>
      </c>
      <c r="FU22">
        <v>1701803363</v>
      </c>
      <c r="FV22">
        <v>1</v>
      </c>
      <c r="FW22">
        <v>-2.004</v>
      </c>
      <c r="FX22">
        <v>-4.2000000000000003E-2</v>
      </c>
      <c r="FY22">
        <v>-0.22600000000000001</v>
      </c>
      <c r="FZ22">
        <v>5.6000000000000001E-2</v>
      </c>
      <c r="GA22">
        <v>420</v>
      </c>
      <c r="GB22">
        <v>13</v>
      </c>
      <c r="GC22">
        <v>0.42</v>
      </c>
      <c r="GD22">
        <v>0.14000000000000001</v>
      </c>
      <c r="GE22">
        <v>-0.243661047619048</v>
      </c>
      <c r="GF22">
        <v>0.121727376623376</v>
      </c>
      <c r="GG22">
        <v>2.8460723859676899E-2</v>
      </c>
      <c r="GH22">
        <v>1</v>
      </c>
      <c r="GI22">
        <v>146.071470588235</v>
      </c>
      <c r="GJ22">
        <v>1.8682047396417001</v>
      </c>
      <c r="GK22">
        <v>0.23608314030220101</v>
      </c>
      <c r="GL22">
        <v>0</v>
      </c>
      <c r="GM22">
        <v>0.13621628571428601</v>
      </c>
      <c r="GN22">
        <v>-7.0896077922077902E-2</v>
      </c>
      <c r="GO22">
        <v>7.4892733969061003E-3</v>
      </c>
      <c r="GP22">
        <v>1</v>
      </c>
      <c r="GQ22">
        <v>2</v>
      </c>
      <c r="GR22">
        <v>3</v>
      </c>
      <c r="GS22" t="s">
        <v>454</v>
      </c>
      <c r="GT22">
        <v>3.2503099999999998</v>
      </c>
      <c r="GU22">
        <v>2.89222</v>
      </c>
      <c r="GV22">
        <v>8.2241900000000007E-2</v>
      </c>
      <c r="GW22">
        <v>8.2123299999999996E-2</v>
      </c>
      <c r="GX22">
        <v>6.0350899999999999E-2</v>
      </c>
      <c r="GY22">
        <v>5.9423999999999998E-2</v>
      </c>
      <c r="GZ22">
        <v>30067.3</v>
      </c>
      <c r="HA22">
        <v>23180.9</v>
      </c>
      <c r="HB22">
        <v>30515.8</v>
      </c>
      <c r="HC22">
        <v>23751.5</v>
      </c>
      <c r="HD22">
        <v>37958</v>
      </c>
      <c r="HE22">
        <v>31184.3</v>
      </c>
      <c r="HF22">
        <v>43158.400000000001</v>
      </c>
      <c r="HG22">
        <v>35851.199999999997</v>
      </c>
      <c r="HH22">
        <v>2.3333499999999998</v>
      </c>
      <c r="HI22">
        <v>2.1863000000000001</v>
      </c>
      <c r="HJ22">
        <v>5.3457900000000003E-2</v>
      </c>
      <c r="HK22">
        <v>0</v>
      </c>
      <c r="HL22">
        <v>22.012499999999999</v>
      </c>
      <c r="HM22">
        <v>999.9</v>
      </c>
      <c r="HN22">
        <v>48.932000000000002</v>
      </c>
      <c r="HO22">
        <v>27.664000000000001</v>
      </c>
      <c r="HP22">
        <v>23.104500000000002</v>
      </c>
      <c r="HQ22">
        <v>61.212800000000001</v>
      </c>
      <c r="HR22">
        <v>18.8261</v>
      </c>
      <c r="HS22">
        <v>2</v>
      </c>
      <c r="HT22">
        <v>-2.8783E-2</v>
      </c>
      <c r="HU22">
        <v>2.2000999999999999</v>
      </c>
      <c r="HV22">
        <v>20.337399999999999</v>
      </c>
      <c r="HW22">
        <v>5.2454400000000003</v>
      </c>
      <c r="HX22">
        <v>11.9261</v>
      </c>
      <c r="HY22">
        <v>4.9698000000000002</v>
      </c>
      <c r="HZ22">
        <v>3.29</v>
      </c>
      <c r="IA22">
        <v>9999</v>
      </c>
      <c r="IB22">
        <v>9999</v>
      </c>
      <c r="IC22">
        <v>999.9</v>
      </c>
      <c r="ID22">
        <v>9999</v>
      </c>
      <c r="IE22">
        <v>4.9726900000000001</v>
      </c>
      <c r="IF22">
        <v>1.8742399999999999</v>
      </c>
      <c r="IG22">
        <v>1.8809899999999999</v>
      </c>
      <c r="IH22">
        <v>1.8772899999999999</v>
      </c>
      <c r="II22">
        <v>1.87683</v>
      </c>
      <c r="IJ22">
        <v>1.87679</v>
      </c>
      <c r="IK22">
        <v>1.8757600000000001</v>
      </c>
      <c r="IL22">
        <v>1.87612</v>
      </c>
      <c r="IM22">
        <v>0</v>
      </c>
      <c r="IN22">
        <v>0</v>
      </c>
      <c r="IO22">
        <v>0</v>
      </c>
      <c r="IP22">
        <v>0</v>
      </c>
      <c r="IQ22" t="s">
        <v>441</v>
      </c>
      <c r="IR22" t="s">
        <v>442</v>
      </c>
      <c r="IS22" t="s">
        <v>443</v>
      </c>
      <c r="IT22" t="s">
        <v>443</v>
      </c>
      <c r="IU22" t="s">
        <v>443</v>
      </c>
      <c r="IV22" t="s">
        <v>443</v>
      </c>
      <c r="IW22">
        <v>0</v>
      </c>
      <c r="IX22">
        <v>100</v>
      </c>
      <c r="IY22">
        <v>100</v>
      </c>
      <c r="IZ22">
        <v>-0.22500000000000001</v>
      </c>
      <c r="JA22">
        <v>5.2600000000000001E-2</v>
      </c>
      <c r="JB22">
        <v>-0.56878522957770705</v>
      </c>
      <c r="JC22">
        <v>1.2895252552789099E-3</v>
      </c>
      <c r="JD22">
        <v>-1.3413235761916901E-6</v>
      </c>
      <c r="JE22">
        <v>5.15758973323309E-10</v>
      </c>
      <c r="JF22">
        <v>-3.0010734924764401E-2</v>
      </c>
      <c r="JG22">
        <v>6.5251638908432196E-4</v>
      </c>
      <c r="JH22">
        <v>5.4169000468764204E-4</v>
      </c>
      <c r="JI22">
        <v>-7.2718995916457801E-6</v>
      </c>
      <c r="JJ22">
        <v>20</v>
      </c>
      <c r="JK22">
        <v>2004</v>
      </c>
      <c r="JL22">
        <v>0</v>
      </c>
      <c r="JM22">
        <v>19</v>
      </c>
      <c r="JN22">
        <v>7.8</v>
      </c>
      <c r="JO22">
        <v>7.8</v>
      </c>
      <c r="JP22">
        <v>1.3745099999999999</v>
      </c>
      <c r="JQ22">
        <v>2.51831</v>
      </c>
      <c r="JR22">
        <v>2.2436500000000001</v>
      </c>
      <c r="JS22">
        <v>2.8540000000000001</v>
      </c>
      <c r="JT22">
        <v>2.49756</v>
      </c>
      <c r="JU22">
        <v>2.32666</v>
      </c>
      <c r="JV22">
        <v>33.378399999999999</v>
      </c>
      <c r="JW22">
        <v>23.8949</v>
      </c>
      <c r="JX22">
        <v>18</v>
      </c>
      <c r="JY22">
        <v>659.04100000000005</v>
      </c>
      <c r="JZ22">
        <v>641.00300000000004</v>
      </c>
      <c r="KA22">
        <v>19.998999999999999</v>
      </c>
      <c r="KB22">
        <v>26.7636</v>
      </c>
      <c r="KC22">
        <v>30.001200000000001</v>
      </c>
      <c r="KD22">
        <v>26.852799999999998</v>
      </c>
      <c r="KE22">
        <v>26.834299999999999</v>
      </c>
      <c r="KF22">
        <v>27.5655</v>
      </c>
      <c r="KG22">
        <v>35.813800000000001</v>
      </c>
      <c r="KH22">
        <v>0</v>
      </c>
      <c r="KI22">
        <v>20</v>
      </c>
      <c r="KJ22">
        <v>420</v>
      </c>
      <c r="KK22">
        <v>12.7712</v>
      </c>
      <c r="KL22">
        <v>101.294</v>
      </c>
      <c r="KM22">
        <v>100.429</v>
      </c>
    </row>
    <row r="23" spans="1:299" x14ac:dyDescent="0.2">
      <c r="A23">
        <v>7</v>
      </c>
      <c r="B23">
        <v>1701803953</v>
      </c>
      <c r="C23">
        <v>498</v>
      </c>
      <c r="D23" t="s">
        <v>455</v>
      </c>
      <c r="E23" t="s">
        <v>456</v>
      </c>
      <c r="F23">
        <v>4</v>
      </c>
      <c r="H23" t="s">
        <v>436</v>
      </c>
      <c r="K23">
        <v>1701803944.5</v>
      </c>
      <c r="L23">
        <f t="shared" si="0"/>
        <v>2.6007869895981419E-4</v>
      </c>
      <c r="M23">
        <f t="shared" si="1"/>
        <v>0.26007869895981417</v>
      </c>
      <c r="N23" s="1">
        <f t="shared" si="2"/>
        <v>-0.13879554403117519</v>
      </c>
      <c r="O23">
        <f t="shared" si="3"/>
        <v>419.83293750000001</v>
      </c>
      <c r="P23">
        <f t="shared" si="4"/>
        <v>423.86346898652408</v>
      </c>
      <c r="Q23">
        <f t="shared" si="5"/>
        <v>33.446171596382491</v>
      </c>
      <c r="R23">
        <f t="shared" si="6"/>
        <v>33.128130864905359</v>
      </c>
      <c r="S23">
        <f t="shared" si="7"/>
        <v>1.1564311217380859E-2</v>
      </c>
      <c r="T23">
        <f t="shared" si="8"/>
        <v>3.222513079914239</v>
      </c>
      <c r="U23">
        <f t="shared" si="9"/>
        <v>1.1541305364058133E-2</v>
      </c>
      <c r="V23">
        <f t="shared" si="10"/>
        <v>7.2153789817462829E-3</v>
      </c>
      <c r="W23">
        <f t="shared" si="11"/>
        <v>16.50982946208126</v>
      </c>
      <c r="X23">
        <f t="shared" si="12"/>
        <v>23.279010818934591</v>
      </c>
      <c r="Y23">
        <f t="shared" si="13"/>
        <v>22.555093750000001</v>
      </c>
      <c r="Z23">
        <f t="shared" si="14"/>
        <v>2.744679665164437</v>
      </c>
      <c r="AA23">
        <f t="shared" si="15"/>
        <v>35.236546522089782</v>
      </c>
      <c r="AB23">
        <f t="shared" si="16"/>
        <v>1.0088136895370567</v>
      </c>
      <c r="AC23">
        <f t="shared" si="17"/>
        <v>2.8629754874094475</v>
      </c>
      <c r="AD23">
        <f t="shared" si="18"/>
        <v>1.7358659756273802</v>
      </c>
      <c r="AE23">
        <f t="shared" si="19"/>
        <v>-11.469470624127807</v>
      </c>
      <c r="AF23">
        <f t="shared" si="20"/>
        <v>121.03265664729931</v>
      </c>
      <c r="AG23">
        <f t="shared" si="21"/>
        <v>7.7780308795856712</v>
      </c>
      <c r="AH23">
        <f t="shared" si="22"/>
        <v>133.85104636483842</v>
      </c>
      <c r="AI23">
        <f t="shared" si="23"/>
        <v>0.22045143405396686</v>
      </c>
      <c r="AJ23">
        <f t="shared" si="24"/>
        <v>0.2570417763971426</v>
      </c>
      <c r="AK23">
        <f t="shared" si="25"/>
        <v>-0.13879554403117519</v>
      </c>
      <c r="AL23">
        <v>425.39080812227201</v>
      </c>
      <c r="AM23">
        <v>425.36716363636401</v>
      </c>
      <c r="AN23">
        <v>2.6280513314233499E-2</v>
      </c>
      <c r="AO23">
        <v>67.057638313515596</v>
      </c>
      <c r="AP23">
        <f t="shared" si="26"/>
        <v>0.26007869895981417</v>
      </c>
      <c r="AQ23">
        <v>12.661439670934501</v>
      </c>
      <c r="AR23">
        <v>12.7896084848485</v>
      </c>
      <c r="AS23">
        <v>5.0041011484831102E-5</v>
      </c>
      <c r="AT23">
        <v>79.064846217406995</v>
      </c>
      <c r="AU23">
        <v>0</v>
      </c>
      <c r="AV23">
        <v>0</v>
      </c>
      <c r="AW23">
        <f t="shared" si="27"/>
        <v>1</v>
      </c>
      <c r="AX23">
        <f t="shared" si="28"/>
        <v>0</v>
      </c>
      <c r="AY23">
        <f t="shared" si="29"/>
        <v>42210.031851265747</v>
      </c>
      <c r="AZ23" t="s">
        <v>437</v>
      </c>
      <c r="BA23" t="s">
        <v>437</v>
      </c>
      <c r="BB23">
        <v>0</v>
      </c>
      <c r="BC23">
        <v>0</v>
      </c>
      <c r="BD23" t="e">
        <f t="shared" si="30"/>
        <v>#DIV/0!</v>
      </c>
      <c r="BE23">
        <v>0</v>
      </c>
      <c r="BF23" t="s">
        <v>437</v>
      </c>
      <c r="BG23" t="s">
        <v>437</v>
      </c>
      <c r="BH23">
        <v>0</v>
      </c>
      <c r="BI23">
        <v>0</v>
      </c>
      <c r="BJ23" t="e">
        <f t="shared" si="31"/>
        <v>#DIV/0!</v>
      </c>
      <c r="BK23">
        <v>0.5</v>
      </c>
      <c r="BL23">
        <f t="shared" si="32"/>
        <v>84.283830236829658</v>
      </c>
      <c r="BM23">
        <f t="shared" si="33"/>
        <v>-0.13879554403117519</v>
      </c>
      <c r="BN23" t="e">
        <f t="shared" si="34"/>
        <v>#DIV/0!</v>
      </c>
      <c r="BO23">
        <f t="shared" si="35"/>
        <v>-1.6467636038985502E-3</v>
      </c>
      <c r="BP23" t="e">
        <f t="shared" si="36"/>
        <v>#DIV/0!</v>
      </c>
      <c r="BQ23" t="e">
        <f t="shared" si="37"/>
        <v>#DIV/0!</v>
      </c>
      <c r="BR23" t="s">
        <v>437</v>
      </c>
      <c r="BS23">
        <v>0</v>
      </c>
      <c r="BT23" t="e">
        <f t="shared" si="38"/>
        <v>#DIV/0!</v>
      </c>
      <c r="BU23" t="e">
        <f t="shared" si="39"/>
        <v>#DIV/0!</v>
      </c>
      <c r="BV23" t="e">
        <f t="shared" si="40"/>
        <v>#DIV/0!</v>
      </c>
      <c r="BW23" t="e">
        <f t="shared" si="41"/>
        <v>#DIV/0!</v>
      </c>
      <c r="BX23" t="e">
        <f t="shared" si="42"/>
        <v>#DIV/0!</v>
      </c>
      <c r="BY23" t="e">
        <f t="shared" si="43"/>
        <v>#DIV/0!</v>
      </c>
      <c r="BZ23" t="e">
        <f t="shared" si="44"/>
        <v>#DIV/0!</v>
      </c>
      <c r="CA23" t="e">
        <f t="shared" si="45"/>
        <v>#DIV/0!</v>
      </c>
      <c r="DJ23" s="1">
        <f t="shared" si="46"/>
        <v>99.998606249999995</v>
      </c>
      <c r="DK23">
        <f t="shared" si="47"/>
        <v>84.283830236829658</v>
      </c>
      <c r="DL23">
        <f t="shared" si="48"/>
        <v>0.84285004959086274</v>
      </c>
      <c r="DM23">
        <f t="shared" si="49"/>
        <v>0.16510059571036534</v>
      </c>
      <c r="DN23">
        <v>3</v>
      </c>
      <c r="DO23">
        <v>0.5</v>
      </c>
      <c r="DP23" t="s">
        <v>438</v>
      </c>
      <c r="DQ23">
        <v>2</v>
      </c>
      <c r="DR23" t="b">
        <v>1</v>
      </c>
      <c r="DS23">
        <v>1701803944.5</v>
      </c>
      <c r="DT23">
        <v>419.83293750000001</v>
      </c>
      <c r="DU23">
        <v>419.99712499999998</v>
      </c>
      <c r="DV23">
        <v>12.784700000000001</v>
      </c>
      <c r="DW23">
        <v>12.657818750000001</v>
      </c>
      <c r="DX23">
        <v>420.05849999999998</v>
      </c>
      <c r="DY23">
        <v>12.733587500000001</v>
      </c>
      <c r="DZ23">
        <v>599.98362499999996</v>
      </c>
      <c r="EA23">
        <v>78.807993749999994</v>
      </c>
      <c r="EB23">
        <v>9.9895331249999997E-2</v>
      </c>
      <c r="EC23">
        <v>23.25175625</v>
      </c>
      <c r="ED23">
        <v>22.555093750000001</v>
      </c>
      <c r="EE23">
        <v>999.9</v>
      </c>
      <c r="EF23">
        <v>0</v>
      </c>
      <c r="EG23">
        <v>0</v>
      </c>
      <c r="EH23">
        <v>10002.80625</v>
      </c>
      <c r="EI23">
        <v>0</v>
      </c>
      <c r="EJ23">
        <v>7.1001981250000004</v>
      </c>
      <c r="EK23">
        <v>-0.16415021874999999</v>
      </c>
      <c r="EL23">
        <v>425.27</v>
      </c>
      <c r="EM23">
        <v>425.38150000000002</v>
      </c>
      <c r="EN23">
        <v>0.126878875</v>
      </c>
      <c r="EO23">
        <v>419.99712499999998</v>
      </c>
      <c r="EP23">
        <v>12.657818750000001</v>
      </c>
      <c r="EQ23">
        <v>1.007536875</v>
      </c>
      <c r="ER23">
        <v>0.99753756250000003</v>
      </c>
      <c r="ES23">
        <v>7.0258250000000002</v>
      </c>
      <c r="ET23">
        <v>6.8804650000000001</v>
      </c>
      <c r="EU23">
        <v>99.998606249999995</v>
      </c>
      <c r="EV23">
        <v>0.90001618750000001</v>
      </c>
      <c r="EW23">
        <v>9.9983806250000001E-2</v>
      </c>
      <c r="EX23">
        <v>0</v>
      </c>
      <c r="EY23">
        <v>158.62125</v>
      </c>
      <c r="EZ23">
        <v>4.9995099999999999</v>
      </c>
      <c r="FA23">
        <v>188.68868749999999</v>
      </c>
      <c r="FB23">
        <v>761.11424999999997</v>
      </c>
      <c r="FC23">
        <v>42.066125</v>
      </c>
      <c r="FD23">
        <v>46.679375</v>
      </c>
      <c r="FE23">
        <v>45.257562499999999</v>
      </c>
      <c r="FF23">
        <v>45.66375</v>
      </c>
      <c r="FG23">
        <v>44.351374999999997</v>
      </c>
      <c r="FH23">
        <v>85.498750000000001</v>
      </c>
      <c r="FI23">
        <v>9.5</v>
      </c>
      <c r="FJ23">
        <v>0</v>
      </c>
      <c r="FK23">
        <v>1701803952.9000001</v>
      </c>
      <c r="FL23">
        <v>0</v>
      </c>
      <c r="FM23">
        <v>158.628307692308</v>
      </c>
      <c r="FN23">
        <v>1.9434529897106501</v>
      </c>
      <c r="FO23">
        <v>-1.6625982917570901</v>
      </c>
      <c r="FP23">
        <v>188.66711538461499</v>
      </c>
      <c r="FQ23">
        <v>15</v>
      </c>
      <c r="FR23">
        <v>1701803365</v>
      </c>
      <c r="FS23" t="s">
        <v>439</v>
      </c>
      <c r="FT23">
        <v>1701803365</v>
      </c>
      <c r="FU23">
        <v>1701803363</v>
      </c>
      <c r="FV23">
        <v>1</v>
      </c>
      <c r="FW23">
        <v>-2.004</v>
      </c>
      <c r="FX23">
        <v>-4.2000000000000003E-2</v>
      </c>
      <c r="FY23">
        <v>-0.22600000000000001</v>
      </c>
      <c r="FZ23">
        <v>5.6000000000000001E-2</v>
      </c>
      <c r="GA23">
        <v>420</v>
      </c>
      <c r="GB23">
        <v>13</v>
      </c>
      <c r="GC23">
        <v>0.42</v>
      </c>
      <c r="GD23">
        <v>0.14000000000000001</v>
      </c>
      <c r="GE23">
        <v>-0.17648924999999999</v>
      </c>
      <c r="GF23">
        <v>0.28489619548872203</v>
      </c>
      <c r="GG23">
        <v>3.7657970100464802E-2</v>
      </c>
      <c r="GH23">
        <v>1</v>
      </c>
      <c r="GI23">
        <v>158.45464705882401</v>
      </c>
      <c r="GJ23">
        <v>2.29301757223578</v>
      </c>
      <c r="GK23">
        <v>0.30375898750711799</v>
      </c>
      <c r="GL23">
        <v>0</v>
      </c>
      <c r="GM23">
        <v>0.12764600000000001</v>
      </c>
      <c r="GN23">
        <v>-8.0765413533837802E-3</v>
      </c>
      <c r="GO23">
        <v>1.3778982908763599E-3</v>
      </c>
      <c r="GP23">
        <v>1</v>
      </c>
      <c r="GQ23">
        <v>2</v>
      </c>
      <c r="GR23">
        <v>3</v>
      </c>
      <c r="GS23" t="s">
        <v>454</v>
      </c>
      <c r="GT23">
        <v>3.25021</v>
      </c>
      <c r="GU23">
        <v>2.8923700000000001</v>
      </c>
      <c r="GV23">
        <v>8.2243800000000006E-2</v>
      </c>
      <c r="GW23">
        <v>8.2114500000000007E-2</v>
      </c>
      <c r="GX23">
        <v>5.9899399999999998E-2</v>
      </c>
      <c r="GY23">
        <v>5.8982699999999999E-2</v>
      </c>
      <c r="GZ23">
        <v>30068.1</v>
      </c>
      <c r="HA23">
        <v>23181.599999999999</v>
      </c>
      <c r="HB23">
        <v>30516.9</v>
      </c>
      <c r="HC23">
        <v>23752.2</v>
      </c>
      <c r="HD23">
        <v>37977.4</v>
      </c>
      <c r="HE23">
        <v>31200.2</v>
      </c>
      <c r="HF23">
        <v>43159.6</v>
      </c>
      <c r="HG23">
        <v>35852.6</v>
      </c>
      <c r="HH23">
        <v>2.3323800000000001</v>
      </c>
      <c r="HI23">
        <v>2.1838299999999999</v>
      </c>
      <c r="HJ23">
        <v>3.6731399999999997E-2</v>
      </c>
      <c r="HK23">
        <v>0</v>
      </c>
      <c r="HL23">
        <v>21.932500000000001</v>
      </c>
      <c r="HM23">
        <v>999.9</v>
      </c>
      <c r="HN23">
        <v>48.755000000000003</v>
      </c>
      <c r="HO23">
        <v>27.844999999999999</v>
      </c>
      <c r="HP23">
        <v>23.264900000000001</v>
      </c>
      <c r="HQ23">
        <v>61.172800000000002</v>
      </c>
      <c r="HR23">
        <v>18.8462</v>
      </c>
      <c r="HS23">
        <v>2</v>
      </c>
      <c r="HT23">
        <v>-2.7672800000000001E-2</v>
      </c>
      <c r="HU23">
        <v>2.1415999999999999</v>
      </c>
      <c r="HV23">
        <v>20.34</v>
      </c>
      <c r="HW23">
        <v>5.2416999999999998</v>
      </c>
      <c r="HX23">
        <v>11.9261</v>
      </c>
      <c r="HY23">
        <v>4.9692999999999996</v>
      </c>
      <c r="HZ23">
        <v>3.2896000000000001</v>
      </c>
      <c r="IA23">
        <v>9999</v>
      </c>
      <c r="IB23">
        <v>9999</v>
      </c>
      <c r="IC23">
        <v>999.9</v>
      </c>
      <c r="ID23">
        <v>9999</v>
      </c>
      <c r="IE23">
        <v>4.9726600000000003</v>
      </c>
      <c r="IF23">
        <v>1.8742399999999999</v>
      </c>
      <c r="IG23">
        <v>1.8810800000000001</v>
      </c>
      <c r="IH23">
        <v>1.8772899999999999</v>
      </c>
      <c r="II23">
        <v>1.87683</v>
      </c>
      <c r="IJ23">
        <v>1.8768199999999999</v>
      </c>
      <c r="IK23">
        <v>1.8758600000000001</v>
      </c>
      <c r="IL23">
        <v>1.8762099999999999</v>
      </c>
      <c r="IM23">
        <v>0</v>
      </c>
      <c r="IN23">
        <v>0</v>
      </c>
      <c r="IO23">
        <v>0</v>
      </c>
      <c r="IP23">
        <v>0</v>
      </c>
      <c r="IQ23" t="s">
        <v>441</v>
      </c>
      <c r="IR23" t="s">
        <v>442</v>
      </c>
      <c r="IS23" t="s">
        <v>443</v>
      </c>
      <c r="IT23" t="s">
        <v>443</v>
      </c>
      <c r="IU23" t="s">
        <v>443</v>
      </c>
      <c r="IV23" t="s">
        <v>443</v>
      </c>
      <c r="IW23">
        <v>0</v>
      </c>
      <c r="IX23">
        <v>100</v>
      </c>
      <c r="IY23">
        <v>100</v>
      </c>
      <c r="IZ23">
        <v>-0.22500000000000001</v>
      </c>
      <c r="JA23">
        <v>5.1200000000000002E-2</v>
      </c>
      <c r="JB23">
        <v>-0.56878522957770705</v>
      </c>
      <c r="JC23">
        <v>1.2895252552789099E-3</v>
      </c>
      <c r="JD23">
        <v>-1.3413235761916901E-6</v>
      </c>
      <c r="JE23">
        <v>5.15758973323309E-10</v>
      </c>
      <c r="JF23">
        <v>-3.0010734924764401E-2</v>
      </c>
      <c r="JG23">
        <v>6.5251638908432196E-4</v>
      </c>
      <c r="JH23">
        <v>5.4169000468764204E-4</v>
      </c>
      <c r="JI23">
        <v>-7.2718995916457801E-6</v>
      </c>
      <c r="JJ23">
        <v>20</v>
      </c>
      <c r="JK23">
        <v>2004</v>
      </c>
      <c r="JL23">
        <v>0</v>
      </c>
      <c r="JM23">
        <v>19</v>
      </c>
      <c r="JN23">
        <v>9.8000000000000007</v>
      </c>
      <c r="JO23">
        <v>9.8000000000000007</v>
      </c>
      <c r="JP23">
        <v>1.3745099999999999</v>
      </c>
      <c r="JQ23">
        <v>2.52197</v>
      </c>
      <c r="JR23">
        <v>2.2436500000000001</v>
      </c>
      <c r="JS23">
        <v>2.8552200000000001</v>
      </c>
      <c r="JT23">
        <v>2.49756</v>
      </c>
      <c r="JU23">
        <v>2.32544</v>
      </c>
      <c r="JV23">
        <v>33.828299999999999</v>
      </c>
      <c r="JW23">
        <v>23.8949</v>
      </c>
      <c r="JX23">
        <v>18</v>
      </c>
      <c r="JY23">
        <v>658.94200000000001</v>
      </c>
      <c r="JZ23">
        <v>639.55200000000002</v>
      </c>
      <c r="KA23">
        <v>19.998899999999999</v>
      </c>
      <c r="KB23">
        <v>26.799800000000001</v>
      </c>
      <c r="KC23">
        <v>29.9999</v>
      </c>
      <c r="KD23">
        <v>26.907699999999998</v>
      </c>
      <c r="KE23">
        <v>26.887799999999999</v>
      </c>
      <c r="KF23">
        <v>27.561900000000001</v>
      </c>
      <c r="KG23">
        <v>36.6599</v>
      </c>
      <c r="KH23">
        <v>0</v>
      </c>
      <c r="KI23">
        <v>20</v>
      </c>
      <c r="KJ23">
        <v>420</v>
      </c>
      <c r="KK23">
        <v>12.555199999999999</v>
      </c>
      <c r="KL23">
        <v>101.297</v>
      </c>
      <c r="KM23">
        <v>100.432</v>
      </c>
    </row>
    <row r="24" spans="1:299" x14ac:dyDescent="0.2">
      <c r="A24">
        <v>8</v>
      </c>
      <c r="B24">
        <v>1701804074</v>
      </c>
      <c r="C24">
        <v>619</v>
      </c>
      <c r="D24" t="s">
        <v>457</v>
      </c>
      <c r="E24" t="s">
        <v>458</v>
      </c>
      <c r="F24">
        <v>4</v>
      </c>
      <c r="H24" t="s">
        <v>436</v>
      </c>
      <c r="K24">
        <v>1701804065.5</v>
      </c>
      <c r="L24">
        <f t="shared" si="0"/>
        <v>2.5298409756273154E-4</v>
      </c>
      <c r="M24">
        <f t="shared" si="1"/>
        <v>0.25298409756273155</v>
      </c>
      <c r="N24" s="1">
        <f t="shared" si="2"/>
        <v>1.8621564854466099E-2</v>
      </c>
      <c r="O24">
        <f t="shared" si="3"/>
        <v>419.94793750000002</v>
      </c>
      <c r="P24">
        <f t="shared" si="4"/>
        <v>402.67986691152572</v>
      </c>
      <c r="Q24">
        <f t="shared" si="5"/>
        <v>31.774652971927964</v>
      </c>
      <c r="R24">
        <f t="shared" si="6"/>
        <v>33.137241458538547</v>
      </c>
      <c r="S24">
        <f t="shared" si="7"/>
        <v>1.1385975349247585E-2</v>
      </c>
      <c r="T24">
        <f t="shared" si="8"/>
        <v>3.221928547764922</v>
      </c>
      <c r="U24">
        <f t="shared" si="9"/>
        <v>1.1363668805353291E-2</v>
      </c>
      <c r="V24">
        <f t="shared" si="10"/>
        <v>7.104293475663612E-3</v>
      </c>
      <c r="W24">
        <f t="shared" si="11"/>
        <v>8.2380348573210309</v>
      </c>
      <c r="X24">
        <f t="shared" si="12"/>
        <v>23.059557896935011</v>
      </c>
      <c r="Y24">
        <f t="shared" si="13"/>
        <v>22.344643749999999</v>
      </c>
      <c r="Z24">
        <f t="shared" si="14"/>
        <v>2.7097961930642351</v>
      </c>
      <c r="AA24">
        <f t="shared" si="15"/>
        <v>35.103228260562659</v>
      </c>
      <c r="AB24">
        <f t="shared" si="16"/>
        <v>0.99433616406999059</v>
      </c>
      <c r="AC24">
        <f t="shared" si="17"/>
        <v>2.8326060403598126</v>
      </c>
      <c r="AD24">
        <f t="shared" si="18"/>
        <v>1.7154600289942445</v>
      </c>
      <c r="AE24">
        <f t="shared" si="19"/>
        <v>-11.15659870251646</v>
      </c>
      <c r="AF24">
        <f t="shared" si="20"/>
        <v>126.92303709129158</v>
      </c>
      <c r="AG24">
        <f t="shared" si="21"/>
        <v>8.1420624241808532</v>
      </c>
      <c r="AH24">
        <f t="shared" si="22"/>
        <v>132.14653567027699</v>
      </c>
      <c r="AI24">
        <f t="shared" si="23"/>
        <v>1.131852194891605E-2</v>
      </c>
      <c r="AJ24">
        <f t="shared" si="24"/>
        <v>0.25015930423115673</v>
      </c>
      <c r="AK24">
        <f t="shared" si="25"/>
        <v>1.8621564854466099E-2</v>
      </c>
      <c r="AL24">
        <v>425.29577094432199</v>
      </c>
      <c r="AM24">
        <v>425.28693939393997</v>
      </c>
      <c r="AN24">
        <v>-1.6695259127974001E-4</v>
      </c>
      <c r="AO24">
        <v>67.057638313515596</v>
      </c>
      <c r="AP24">
        <f t="shared" si="26"/>
        <v>0.25298409756273155</v>
      </c>
      <c r="AQ24">
        <v>12.479823973968699</v>
      </c>
      <c r="AR24">
        <v>12.604524242424199</v>
      </c>
      <c r="AS24">
        <v>4.7475313051702903E-5</v>
      </c>
      <c r="AT24">
        <v>79.064846217406995</v>
      </c>
      <c r="AU24">
        <v>0</v>
      </c>
      <c r="AV24">
        <v>0</v>
      </c>
      <c r="AW24">
        <f t="shared" si="27"/>
        <v>1</v>
      </c>
      <c r="AX24">
        <f t="shared" si="28"/>
        <v>0</v>
      </c>
      <c r="AY24">
        <f t="shared" si="29"/>
        <v>42224.767008230992</v>
      </c>
      <c r="AZ24" t="s">
        <v>437</v>
      </c>
      <c r="BA24" t="s">
        <v>437</v>
      </c>
      <c r="BB24">
        <v>0</v>
      </c>
      <c r="BC24">
        <v>0</v>
      </c>
      <c r="BD24" t="e">
        <f t="shared" si="30"/>
        <v>#DIV/0!</v>
      </c>
      <c r="BE24">
        <v>0</v>
      </c>
      <c r="BF24" t="s">
        <v>437</v>
      </c>
      <c r="BG24" t="s">
        <v>437</v>
      </c>
      <c r="BH24">
        <v>0</v>
      </c>
      <c r="BI24">
        <v>0</v>
      </c>
      <c r="BJ24" t="e">
        <f t="shared" si="31"/>
        <v>#DIV/0!</v>
      </c>
      <c r="BK24">
        <v>0.5</v>
      </c>
      <c r="BL24">
        <f t="shared" si="32"/>
        <v>42.127165055606753</v>
      </c>
      <c r="BM24">
        <f t="shared" si="33"/>
        <v>1.8621564854466099E-2</v>
      </c>
      <c r="BN24" t="e">
        <f t="shared" si="34"/>
        <v>#DIV/0!</v>
      </c>
      <c r="BO24">
        <f t="shared" si="35"/>
        <v>4.4203223335551116E-4</v>
      </c>
      <c r="BP24" t="e">
        <f t="shared" si="36"/>
        <v>#DIV/0!</v>
      </c>
      <c r="BQ24" t="e">
        <f t="shared" si="37"/>
        <v>#DIV/0!</v>
      </c>
      <c r="BR24" t="s">
        <v>437</v>
      </c>
      <c r="BS24">
        <v>0</v>
      </c>
      <c r="BT24" t="e">
        <f t="shared" si="38"/>
        <v>#DIV/0!</v>
      </c>
      <c r="BU24" t="e">
        <f t="shared" si="39"/>
        <v>#DIV/0!</v>
      </c>
      <c r="BV24" t="e">
        <f t="shared" si="40"/>
        <v>#DIV/0!</v>
      </c>
      <c r="BW24" t="e">
        <f t="shared" si="41"/>
        <v>#DIV/0!</v>
      </c>
      <c r="BX24" t="e">
        <f t="shared" si="42"/>
        <v>#DIV/0!</v>
      </c>
      <c r="BY24" t="e">
        <f t="shared" si="43"/>
        <v>#DIV/0!</v>
      </c>
      <c r="BZ24" t="e">
        <f t="shared" si="44"/>
        <v>#DIV/0!</v>
      </c>
      <c r="CA24" t="e">
        <f t="shared" si="45"/>
        <v>#DIV/0!</v>
      </c>
      <c r="DJ24" s="1">
        <f t="shared" si="46"/>
        <v>49.991374999999998</v>
      </c>
      <c r="DK24">
        <f t="shared" si="47"/>
        <v>42.127165055606753</v>
      </c>
      <c r="DL24">
        <f t="shared" si="48"/>
        <v>0.84268866490683147</v>
      </c>
      <c r="DM24">
        <f t="shared" si="49"/>
        <v>0.16478912327018472</v>
      </c>
      <c r="DN24">
        <v>3</v>
      </c>
      <c r="DO24">
        <v>0.5</v>
      </c>
      <c r="DP24" t="s">
        <v>438</v>
      </c>
      <c r="DQ24">
        <v>2</v>
      </c>
      <c r="DR24" t="b">
        <v>1</v>
      </c>
      <c r="DS24">
        <v>1701804065.5</v>
      </c>
      <c r="DT24">
        <v>419.94793750000002</v>
      </c>
      <c r="DU24">
        <v>420.006125</v>
      </c>
      <c r="DV24">
        <v>12.601212500000001</v>
      </c>
      <c r="DW24">
        <v>12.477706250000001</v>
      </c>
      <c r="DX24">
        <v>420.17343749999998</v>
      </c>
      <c r="DY24">
        <v>12.55205625</v>
      </c>
      <c r="DZ24">
        <v>599.986625</v>
      </c>
      <c r="EA24">
        <v>78.807993749999994</v>
      </c>
      <c r="EB24">
        <v>9.9981500000000001E-2</v>
      </c>
      <c r="EC24">
        <v>23.075343749999998</v>
      </c>
      <c r="ED24">
        <v>22.344643749999999</v>
      </c>
      <c r="EE24">
        <v>999.9</v>
      </c>
      <c r="EF24">
        <v>0</v>
      </c>
      <c r="EG24">
        <v>0</v>
      </c>
      <c r="EH24">
        <v>10000.234375</v>
      </c>
      <c r="EI24">
        <v>0</v>
      </c>
      <c r="EJ24">
        <v>5.1919706249999997</v>
      </c>
      <c r="EK24">
        <v>-5.8147437500000003E-2</v>
      </c>
      <c r="EL24">
        <v>425.30725000000001</v>
      </c>
      <c r="EM24">
        <v>425.31287500000002</v>
      </c>
      <c r="EN24">
        <v>0.1234979375</v>
      </c>
      <c r="EO24">
        <v>420.006125</v>
      </c>
      <c r="EP24">
        <v>12.477706250000001</v>
      </c>
      <c r="EQ24">
        <v>0.99307518750000001</v>
      </c>
      <c r="ER24">
        <v>0.98334256249999996</v>
      </c>
      <c r="ES24">
        <v>6.8151762500000004</v>
      </c>
      <c r="ET24">
        <v>6.671880625</v>
      </c>
      <c r="EU24">
        <v>49.991374999999998</v>
      </c>
      <c r="EV24">
        <v>0.90034812500000005</v>
      </c>
      <c r="EW24">
        <v>9.9652162500000002E-2</v>
      </c>
      <c r="EX24">
        <v>0</v>
      </c>
      <c r="EY24">
        <v>162.57162500000001</v>
      </c>
      <c r="EZ24">
        <v>4.9995099999999999</v>
      </c>
      <c r="FA24">
        <v>102.6413125</v>
      </c>
      <c r="FB24">
        <v>360.50143750000001</v>
      </c>
      <c r="FC24">
        <v>41.167625000000001</v>
      </c>
      <c r="FD24">
        <v>45.995937499999997</v>
      </c>
      <c r="FE24">
        <v>44.409875</v>
      </c>
      <c r="FF24">
        <v>45.144374999999997</v>
      </c>
      <c r="FG24">
        <v>43.566125</v>
      </c>
      <c r="FH24">
        <v>40.508125</v>
      </c>
      <c r="FI24">
        <v>4.4800000000000004</v>
      </c>
      <c r="FJ24">
        <v>0</v>
      </c>
      <c r="FK24">
        <v>1701804074.0999999</v>
      </c>
      <c r="FL24">
        <v>0</v>
      </c>
      <c r="FM24">
        <v>162.54930769230799</v>
      </c>
      <c r="FN24">
        <v>0.84294016378630898</v>
      </c>
      <c r="FO24">
        <v>-2.7888546909408798</v>
      </c>
      <c r="FP24">
        <v>102.632692307692</v>
      </c>
      <c r="FQ24">
        <v>15</v>
      </c>
      <c r="FR24">
        <v>1701803365</v>
      </c>
      <c r="FS24" t="s">
        <v>439</v>
      </c>
      <c r="FT24">
        <v>1701803365</v>
      </c>
      <c r="FU24">
        <v>1701803363</v>
      </c>
      <c r="FV24">
        <v>1</v>
      </c>
      <c r="FW24">
        <v>-2.004</v>
      </c>
      <c r="FX24">
        <v>-4.2000000000000003E-2</v>
      </c>
      <c r="FY24">
        <v>-0.22600000000000001</v>
      </c>
      <c r="FZ24">
        <v>5.6000000000000001E-2</v>
      </c>
      <c r="GA24">
        <v>420</v>
      </c>
      <c r="GB24">
        <v>13</v>
      </c>
      <c r="GC24">
        <v>0.42</v>
      </c>
      <c r="GD24">
        <v>0.14000000000000001</v>
      </c>
      <c r="GE24">
        <v>-6.4784452380952401E-2</v>
      </c>
      <c r="GF24">
        <v>0.13351461818181801</v>
      </c>
      <c r="GG24">
        <v>2.4150143534792199E-2</v>
      </c>
      <c r="GH24">
        <v>1</v>
      </c>
      <c r="GI24">
        <v>162.4725</v>
      </c>
      <c r="GJ24">
        <v>1.2127272674257401</v>
      </c>
      <c r="GK24">
        <v>0.20477466094394001</v>
      </c>
      <c r="GL24">
        <v>0</v>
      </c>
      <c r="GM24">
        <v>0.124241238095238</v>
      </c>
      <c r="GN24">
        <v>-1.30909090909089E-2</v>
      </c>
      <c r="GO24">
        <v>1.5680890980748301E-3</v>
      </c>
      <c r="GP24">
        <v>1</v>
      </c>
      <c r="GQ24">
        <v>2</v>
      </c>
      <c r="GR24">
        <v>3</v>
      </c>
      <c r="GS24" t="s">
        <v>454</v>
      </c>
      <c r="GT24">
        <v>3.2501099999999998</v>
      </c>
      <c r="GU24">
        <v>2.8924400000000001</v>
      </c>
      <c r="GV24">
        <v>8.22407E-2</v>
      </c>
      <c r="GW24">
        <v>8.2110699999999995E-2</v>
      </c>
      <c r="GX24">
        <v>5.9250700000000003E-2</v>
      </c>
      <c r="GY24">
        <v>5.8355999999999998E-2</v>
      </c>
      <c r="GZ24">
        <v>30070.1</v>
      </c>
      <c r="HA24">
        <v>23182.799999999999</v>
      </c>
      <c r="HB24">
        <v>30518.799999999999</v>
      </c>
      <c r="HC24">
        <v>23753.200000000001</v>
      </c>
      <c r="HD24">
        <v>38006.400000000001</v>
      </c>
      <c r="HE24">
        <v>31222.7</v>
      </c>
      <c r="HF24">
        <v>43162.5</v>
      </c>
      <c r="HG24">
        <v>35854.300000000003</v>
      </c>
      <c r="HH24">
        <v>2.33297</v>
      </c>
      <c r="HI24">
        <v>2.1819500000000001</v>
      </c>
      <c r="HJ24">
        <v>3.26708E-2</v>
      </c>
      <c r="HK24">
        <v>0</v>
      </c>
      <c r="HL24">
        <v>21.790199999999999</v>
      </c>
      <c r="HM24">
        <v>999.9</v>
      </c>
      <c r="HN24">
        <v>48.564999999999998</v>
      </c>
      <c r="HO24">
        <v>28.006</v>
      </c>
      <c r="HP24">
        <v>23.394300000000001</v>
      </c>
      <c r="HQ24">
        <v>61.402799999999999</v>
      </c>
      <c r="HR24">
        <v>18.886199999999999</v>
      </c>
      <c r="HS24">
        <v>2</v>
      </c>
      <c r="HT24">
        <v>-2.9845E-2</v>
      </c>
      <c r="HU24">
        <v>2.0281099999999999</v>
      </c>
      <c r="HV24">
        <v>20.340199999999999</v>
      </c>
      <c r="HW24">
        <v>5.2435</v>
      </c>
      <c r="HX24">
        <v>11.9261</v>
      </c>
      <c r="HY24">
        <v>4.9695</v>
      </c>
      <c r="HZ24">
        <v>3.2898800000000001</v>
      </c>
      <c r="IA24">
        <v>9999</v>
      </c>
      <c r="IB24">
        <v>9999</v>
      </c>
      <c r="IC24">
        <v>999.9</v>
      </c>
      <c r="ID24">
        <v>9999</v>
      </c>
      <c r="IE24">
        <v>4.9726800000000004</v>
      </c>
      <c r="IF24">
        <v>1.8743000000000001</v>
      </c>
      <c r="IG24">
        <v>1.8811</v>
      </c>
      <c r="IH24">
        <v>1.8773</v>
      </c>
      <c r="II24">
        <v>1.8768499999999999</v>
      </c>
      <c r="IJ24">
        <v>1.87683</v>
      </c>
      <c r="IK24">
        <v>1.87591</v>
      </c>
      <c r="IL24">
        <v>1.87622</v>
      </c>
      <c r="IM24">
        <v>0</v>
      </c>
      <c r="IN24">
        <v>0</v>
      </c>
      <c r="IO24">
        <v>0</v>
      </c>
      <c r="IP24">
        <v>0</v>
      </c>
      <c r="IQ24" t="s">
        <v>441</v>
      </c>
      <c r="IR24" t="s">
        <v>442</v>
      </c>
      <c r="IS24" t="s">
        <v>443</v>
      </c>
      <c r="IT24" t="s">
        <v>443</v>
      </c>
      <c r="IU24" t="s">
        <v>443</v>
      </c>
      <c r="IV24" t="s">
        <v>443</v>
      </c>
      <c r="IW24">
        <v>0</v>
      </c>
      <c r="IX24">
        <v>100</v>
      </c>
      <c r="IY24">
        <v>100</v>
      </c>
      <c r="IZ24">
        <v>-0.22600000000000001</v>
      </c>
      <c r="JA24">
        <v>4.9200000000000001E-2</v>
      </c>
      <c r="JB24">
        <v>-0.56878522957770705</v>
      </c>
      <c r="JC24">
        <v>1.2895252552789099E-3</v>
      </c>
      <c r="JD24">
        <v>-1.3413235761916901E-6</v>
      </c>
      <c r="JE24">
        <v>5.15758973323309E-10</v>
      </c>
      <c r="JF24">
        <v>-3.0010734924764401E-2</v>
      </c>
      <c r="JG24">
        <v>6.5251638908432196E-4</v>
      </c>
      <c r="JH24">
        <v>5.4169000468764204E-4</v>
      </c>
      <c r="JI24">
        <v>-7.2718995916457801E-6</v>
      </c>
      <c r="JJ24">
        <v>20</v>
      </c>
      <c r="JK24">
        <v>2004</v>
      </c>
      <c r="JL24">
        <v>0</v>
      </c>
      <c r="JM24">
        <v>19</v>
      </c>
      <c r="JN24">
        <v>11.8</v>
      </c>
      <c r="JO24">
        <v>11.8</v>
      </c>
      <c r="JP24">
        <v>1.3745099999999999</v>
      </c>
      <c r="JQ24">
        <v>2.52441</v>
      </c>
      <c r="JR24">
        <v>2.2436500000000001</v>
      </c>
      <c r="JS24">
        <v>2.8552200000000001</v>
      </c>
      <c r="JT24">
        <v>2.49756</v>
      </c>
      <c r="JU24">
        <v>2.3584000000000001</v>
      </c>
      <c r="JV24">
        <v>34.1678</v>
      </c>
      <c r="JW24">
        <v>23.886099999999999</v>
      </c>
      <c r="JX24">
        <v>18</v>
      </c>
      <c r="JY24">
        <v>659.61599999999999</v>
      </c>
      <c r="JZ24">
        <v>638.15</v>
      </c>
      <c r="KA24">
        <v>19.9986</v>
      </c>
      <c r="KB24">
        <v>26.786799999999999</v>
      </c>
      <c r="KC24">
        <v>29.9998</v>
      </c>
      <c r="KD24">
        <v>26.925799999999999</v>
      </c>
      <c r="KE24">
        <v>26.9026</v>
      </c>
      <c r="KF24">
        <v>27.547699999999999</v>
      </c>
      <c r="KG24">
        <v>37.523600000000002</v>
      </c>
      <c r="KH24">
        <v>0</v>
      </c>
      <c r="KI24">
        <v>20</v>
      </c>
      <c r="KJ24">
        <v>420</v>
      </c>
      <c r="KK24">
        <v>12.471500000000001</v>
      </c>
      <c r="KL24">
        <v>101.304</v>
      </c>
      <c r="KM24">
        <v>100.437</v>
      </c>
    </row>
    <row r="25" spans="1:299" x14ac:dyDescent="0.2">
      <c r="A25">
        <v>9</v>
      </c>
      <c r="B25">
        <v>1701804175</v>
      </c>
      <c r="C25">
        <v>720</v>
      </c>
      <c r="D25" t="s">
        <v>459</v>
      </c>
      <c r="E25" t="s">
        <v>460</v>
      </c>
      <c r="F25">
        <v>4</v>
      </c>
      <c r="H25" t="s">
        <v>436</v>
      </c>
      <c r="K25">
        <v>1701804166.5</v>
      </c>
      <c r="L25">
        <f t="shared" si="0"/>
        <v>2.3198623339930048E-4</v>
      </c>
      <c r="M25">
        <f t="shared" si="1"/>
        <v>0.23198623339930047</v>
      </c>
      <c r="N25" s="1">
        <f t="shared" si="2"/>
        <v>-0.60568081037626642</v>
      </c>
      <c r="O25">
        <f t="shared" si="3"/>
        <v>420.2215625</v>
      </c>
      <c r="P25">
        <f t="shared" si="4"/>
        <v>496.20771230917103</v>
      </c>
      <c r="Q25">
        <f t="shared" si="5"/>
        <v>39.153741123159719</v>
      </c>
      <c r="R25">
        <f t="shared" si="6"/>
        <v>33.15798175712996</v>
      </c>
      <c r="S25">
        <f t="shared" si="7"/>
        <v>1.0531559060441465E-2</v>
      </c>
      <c r="T25">
        <f t="shared" si="8"/>
        <v>3.2212150529789136</v>
      </c>
      <c r="U25">
        <f t="shared" si="9"/>
        <v>1.0512467470933821E-2</v>
      </c>
      <c r="V25">
        <f t="shared" si="10"/>
        <v>6.5720045535993029E-3</v>
      </c>
      <c r="W25">
        <f t="shared" si="11"/>
        <v>1.6551714516868605</v>
      </c>
      <c r="X25">
        <f t="shared" si="12"/>
        <v>22.896504063447075</v>
      </c>
      <c r="Y25">
        <f t="shared" si="13"/>
        <v>22.200849999999999</v>
      </c>
      <c r="Z25">
        <f t="shared" si="14"/>
        <v>2.6861851299598292</v>
      </c>
      <c r="AA25">
        <f t="shared" si="15"/>
        <v>35.068519677133075</v>
      </c>
      <c r="AB25">
        <f t="shared" si="16"/>
        <v>0.98542238604227561</v>
      </c>
      <c r="AC25">
        <f t="shared" si="17"/>
        <v>2.8099913971699073</v>
      </c>
      <c r="AD25">
        <f t="shared" si="18"/>
        <v>1.7007627439175534</v>
      </c>
      <c r="AE25">
        <f t="shared" si="19"/>
        <v>-10.230592892909151</v>
      </c>
      <c r="AF25">
        <f t="shared" si="20"/>
        <v>128.86599539195706</v>
      </c>
      <c r="AG25">
        <f t="shared" si="21"/>
        <v>8.2569532322237151</v>
      </c>
      <c r="AH25">
        <f t="shared" si="22"/>
        <v>128.54752718295848</v>
      </c>
      <c r="AI25">
        <f t="shared" si="23"/>
        <v>-0.53178120389655148</v>
      </c>
      <c r="AJ25">
        <f t="shared" si="24"/>
        <v>0.24133460415511993</v>
      </c>
      <c r="AK25">
        <f t="shared" si="25"/>
        <v>-0.60568081037626642</v>
      </c>
      <c r="AL25">
        <v>425.273180446933</v>
      </c>
      <c r="AM25">
        <v>425.575987878788</v>
      </c>
      <c r="AN25">
        <v>1.07085735579447E-3</v>
      </c>
      <c r="AO25">
        <v>67.057638313515596</v>
      </c>
      <c r="AP25">
        <f t="shared" si="26"/>
        <v>0.23198623339930047</v>
      </c>
      <c r="AQ25">
        <v>12.3714723540657</v>
      </c>
      <c r="AR25">
        <v>12.4861478787879</v>
      </c>
      <c r="AS25">
        <v>-3.0493798697003701E-5</v>
      </c>
      <c r="AT25">
        <v>79.064846217406995</v>
      </c>
      <c r="AU25">
        <v>0</v>
      </c>
      <c r="AV25">
        <v>0</v>
      </c>
      <c r="AW25">
        <f t="shared" si="27"/>
        <v>1</v>
      </c>
      <c r="AX25">
        <f t="shared" si="28"/>
        <v>0</v>
      </c>
      <c r="AY25">
        <f t="shared" si="29"/>
        <v>42230.901932716624</v>
      </c>
      <c r="AZ25" t="s">
        <v>437</v>
      </c>
      <c r="BA25" t="s">
        <v>437</v>
      </c>
      <c r="BB25">
        <v>0</v>
      </c>
      <c r="BC25">
        <v>0</v>
      </c>
      <c r="BD25" t="e">
        <f t="shared" si="30"/>
        <v>#DIV/0!</v>
      </c>
      <c r="BE25">
        <v>0</v>
      </c>
      <c r="BF25" t="s">
        <v>437</v>
      </c>
      <c r="BG25" t="s">
        <v>437</v>
      </c>
      <c r="BH25">
        <v>0</v>
      </c>
      <c r="BI25">
        <v>0</v>
      </c>
      <c r="BJ25" t="e">
        <f t="shared" si="31"/>
        <v>#DIV/0!</v>
      </c>
      <c r="BK25">
        <v>0.5</v>
      </c>
      <c r="BL25">
        <f t="shared" si="32"/>
        <v>8.4409874863662484</v>
      </c>
      <c r="BM25">
        <f t="shared" si="33"/>
        <v>-0.60568081037626642</v>
      </c>
      <c r="BN25" t="e">
        <f t="shared" si="34"/>
        <v>#DIV/0!</v>
      </c>
      <c r="BO25">
        <f t="shared" si="35"/>
        <v>-7.175473383351802E-2</v>
      </c>
      <c r="BP25" t="e">
        <f t="shared" si="36"/>
        <v>#DIV/0!</v>
      </c>
      <c r="BQ25" t="e">
        <f t="shared" si="37"/>
        <v>#DIV/0!</v>
      </c>
      <c r="BR25" t="s">
        <v>437</v>
      </c>
      <c r="BS25">
        <v>0</v>
      </c>
      <c r="BT25" t="e">
        <f t="shared" si="38"/>
        <v>#DIV/0!</v>
      </c>
      <c r="BU25" t="e">
        <f t="shared" si="39"/>
        <v>#DIV/0!</v>
      </c>
      <c r="BV25" t="e">
        <f t="shared" si="40"/>
        <v>#DIV/0!</v>
      </c>
      <c r="BW25" t="e">
        <f t="shared" si="41"/>
        <v>#DIV/0!</v>
      </c>
      <c r="BX25" t="e">
        <f t="shared" si="42"/>
        <v>#DIV/0!</v>
      </c>
      <c r="BY25" t="e">
        <f t="shared" si="43"/>
        <v>#DIV/0!</v>
      </c>
      <c r="BZ25" t="e">
        <f t="shared" si="44"/>
        <v>#DIV/0!</v>
      </c>
      <c r="CA25" t="e">
        <f t="shared" si="45"/>
        <v>#DIV/0!</v>
      </c>
      <c r="DJ25" s="1">
        <f t="shared" si="46"/>
        <v>10.01363875</v>
      </c>
      <c r="DK25">
        <f t="shared" si="47"/>
        <v>8.4409874863662484</v>
      </c>
      <c r="DL25">
        <f t="shared" si="48"/>
        <v>0.84294907147177123</v>
      </c>
      <c r="DM25">
        <f t="shared" si="49"/>
        <v>0.16529170794051867</v>
      </c>
      <c r="DN25">
        <v>3</v>
      </c>
      <c r="DO25">
        <v>0.5</v>
      </c>
      <c r="DP25" t="s">
        <v>438</v>
      </c>
      <c r="DQ25">
        <v>2</v>
      </c>
      <c r="DR25" t="b">
        <v>1</v>
      </c>
      <c r="DS25">
        <v>1701804166.5</v>
      </c>
      <c r="DT25">
        <v>420.2215625</v>
      </c>
      <c r="DU25">
        <v>420.00637499999999</v>
      </c>
      <c r="DV25">
        <v>12.488568750000001</v>
      </c>
      <c r="DW25">
        <v>12.369406250000001</v>
      </c>
      <c r="DX25">
        <v>420.44681250000002</v>
      </c>
      <c r="DY25">
        <v>12.440637499999999</v>
      </c>
      <c r="DZ25">
        <v>599.98912499999994</v>
      </c>
      <c r="EA25">
        <v>78.806006249999996</v>
      </c>
      <c r="EB25">
        <v>9.9944124999999995E-2</v>
      </c>
      <c r="EC25">
        <v>22.942900000000002</v>
      </c>
      <c r="ED25">
        <v>22.200849999999999</v>
      </c>
      <c r="EE25">
        <v>999.9</v>
      </c>
      <c r="EF25">
        <v>0</v>
      </c>
      <c r="EG25">
        <v>0</v>
      </c>
      <c r="EH25">
        <v>9997.3474999999999</v>
      </c>
      <c r="EI25">
        <v>0</v>
      </c>
      <c r="EJ25">
        <v>5.6236174999999999</v>
      </c>
      <c r="EK25">
        <v>0.21499062499999999</v>
      </c>
      <c r="EL25">
        <v>425.53568749999999</v>
      </c>
      <c r="EM25">
        <v>425.26681250000001</v>
      </c>
      <c r="EN25">
        <v>0.1191620625</v>
      </c>
      <c r="EO25">
        <v>420.00637499999999</v>
      </c>
      <c r="EP25">
        <v>12.369406250000001</v>
      </c>
      <c r="EQ25">
        <v>0.9841744375</v>
      </c>
      <c r="ER25">
        <v>0.97478387499999997</v>
      </c>
      <c r="ES25">
        <v>6.6841787500000001</v>
      </c>
      <c r="ET25">
        <v>6.5448306250000003</v>
      </c>
      <c r="EU25">
        <v>10.01363875</v>
      </c>
      <c r="EV25">
        <v>0.90109687500000002</v>
      </c>
      <c r="EW25">
        <v>9.8903593750000005E-2</v>
      </c>
      <c r="EX25">
        <v>0</v>
      </c>
      <c r="EY25">
        <v>163.105625</v>
      </c>
      <c r="EZ25">
        <v>4.9995100000000001E-2</v>
      </c>
      <c r="FA25">
        <v>34.741875</v>
      </c>
      <c r="FB25">
        <v>79.852500000000006</v>
      </c>
      <c r="FC25">
        <v>40.445062499999999</v>
      </c>
      <c r="FD25">
        <v>45.409875</v>
      </c>
      <c r="FE25">
        <v>43.745874999999998</v>
      </c>
      <c r="FF25">
        <v>44.503625</v>
      </c>
      <c r="FG25">
        <v>42.722437499999998</v>
      </c>
      <c r="FH25">
        <v>8.9793749999999992</v>
      </c>
      <c r="FI25">
        <v>0.984375</v>
      </c>
      <c r="FJ25">
        <v>0</v>
      </c>
      <c r="FK25">
        <v>1701804174.9000001</v>
      </c>
      <c r="FL25">
        <v>0</v>
      </c>
      <c r="FM25">
        <v>163.27807692307701</v>
      </c>
      <c r="FN25">
        <v>5.9039315650475199</v>
      </c>
      <c r="FO25">
        <v>-12.123418659843001</v>
      </c>
      <c r="FP25">
        <v>34.3342307692308</v>
      </c>
      <c r="FQ25">
        <v>15</v>
      </c>
      <c r="FR25">
        <v>1701803365</v>
      </c>
      <c r="FS25" t="s">
        <v>439</v>
      </c>
      <c r="FT25">
        <v>1701803365</v>
      </c>
      <c r="FU25">
        <v>1701803363</v>
      </c>
      <c r="FV25">
        <v>1</v>
      </c>
      <c r="FW25">
        <v>-2.004</v>
      </c>
      <c r="FX25">
        <v>-4.2000000000000003E-2</v>
      </c>
      <c r="FY25">
        <v>-0.22600000000000001</v>
      </c>
      <c r="FZ25">
        <v>5.6000000000000001E-2</v>
      </c>
      <c r="GA25">
        <v>420</v>
      </c>
      <c r="GB25">
        <v>13</v>
      </c>
      <c r="GC25">
        <v>0.42</v>
      </c>
      <c r="GD25">
        <v>0.14000000000000001</v>
      </c>
      <c r="GE25">
        <v>0.22250519999999999</v>
      </c>
      <c r="GF25">
        <v>-0.14404953383458599</v>
      </c>
      <c r="GG25">
        <v>3.6300478734584203E-2</v>
      </c>
      <c r="GH25">
        <v>1</v>
      </c>
      <c r="GI25">
        <v>162.976470588235</v>
      </c>
      <c r="GJ25">
        <v>0.81161193310250801</v>
      </c>
      <c r="GK25">
        <v>1.65081064284997</v>
      </c>
      <c r="GL25">
        <v>1</v>
      </c>
      <c r="GM25">
        <v>0.123574</v>
      </c>
      <c r="GN25">
        <v>-8.1372631578947294E-2</v>
      </c>
      <c r="GO25">
        <v>8.1951912241264996E-3</v>
      </c>
      <c r="GP25">
        <v>1</v>
      </c>
      <c r="GQ25">
        <v>3</v>
      </c>
      <c r="GR25">
        <v>3</v>
      </c>
      <c r="GS25" t="s">
        <v>440</v>
      </c>
      <c r="GT25">
        <v>3.2499500000000001</v>
      </c>
      <c r="GU25">
        <v>2.89228</v>
      </c>
      <c r="GV25">
        <v>8.2294300000000001E-2</v>
      </c>
      <c r="GW25">
        <v>8.2111799999999999E-2</v>
      </c>
      <c r="GX25">
        <v>5.8835199999999997E-2</v>
      </c>
      <c r="GY25">
        <v>5.79765E-2</v>
      </c>
      <c r="GZ25">
        <v>30072.9</v>
      </c>
      <c r="HA25">
        <v>23185.200000000001</v>
      </c>
      <c r="HB25">
        <v>30523.1</v>
      </c>
      <c r="HC25">
        <v>23755.5</v>
      </c>
      <c r="HD25">
        <v>38028.9</v>
      </c>
      <c r="HE25">
        <v>31238.6</v>
      </c>
      <c r="HF25">
        <v>43168.7</v>
      </c>
      <c r="HG25">
        <v>35858</v>
      </c>
      <c r="HH25">
        <v>2.3331200000000001</v>
      </c>
      <c r="HI25">
        <v>2.1812999999999998</v>
      </c>
      <c r="HJ25">
        <v>3.1776699999999998E-2</v>
      </c>
      <c r="HK25">
        <v>0</v>
      </c>
      <c r="HL25">
        <v>21.674900000000001</v>
      </c>
      <c r="HM25">
        <v>999.9</v>
      </c>
      <c r="HN25">
        <v>48.37</v>
      </c>
      <c r="HO25">
        <v>28.167999999999999</v>
      </c>
      <c r="HP25">
        <v>23.521799999999999</v>
      </c>
      <c r="HQ25">
        <v>61.172899999999998</v>
      </c>
      <c r="HR25">
        <v>18.902200000000001</v>
      </c>
      <c r="HS25">
        <v>2</v>
      </c>
      <c r="HT25">
        <v>-3.35366E-2</v>
      </c>
      <c r="HU25">
        <v>1.93787</v>
      </c>
      <c r="HV25">
        <v>20.342099999999999</v>
      </c>
      <c r="HW25">
        <v>5.2461900000000004</v>
      </c>
      <c r="HX25">
        <v>11.9261</v>
      </c>
      <c r="HY25">
        <v>4.9696999999999996</v>
      </c>
      <c r="HZ25">
        <v>3.2900999999999998</v>
      </c>
      <c r="IA25">
        <v>9999</v>
      </c>
      <c r="IB25">
        <v>9999</v>
      </c>
      <c r="IC25">
        <v>999.9</v>
      </c>
      <c r="ID25">
        <v>9999</v>
      </c>
      <c r="IE25">
        <v>4.9726900000000001</v>
      </c>
      <c r="IF25">
        <v>1.8743700000000001</v>
      </c>
      <c r="IG25">
        <v>1.8811</v>
      </c>
      <c r="IH25">
        <v>1.87731</v>
      </c>
      <c r="II25">
        <v>1.87687</v>
      </c>
      <c r="IJ25">
        <v>1.87683</v>
      </c>
      <c r="IK25">
        <v>1.87592</v>
      </c>
      <c r="IL25">
        <v>1.87622</v>
      </c>
      <c r="IM25">
        <v>0</v>
      </c>
      <c r="IN25">
        <v>0</v>
      </c>
      <c r="IO25">
        <v>0</v>
      </c>
      <c r="IP25">
        <v>0</v>
      </c>
      <c r="IQ25" t="s">
        <v>441</v>
      </c>
      <c r="IR25" t="s">
        <v>442</v>
      </c>
      <c r="IS25" t="s">
        <v>443</v>
      </c>
      <c r="IT25" t="s">
        <v>443</v>
      </c>
      <c r="IU25" t="s">
        <v>443</v>
      </c>
      <c r="IV25" t="s">
        <v>443</v>
      </c>
      <c r="IW25">
        <v>0</v>
      </c>
      <c r="IX25">
        <v>100</v>
      </c>
      <c r="IY25">
        <v>100</v>
      </c>
      <c r="IZ25">
        <v>-0.22500000000000001</v>
      </c>
      <c r="JA25">
        <v>4.7899999999999998E-2</v>
      </c>
      <c r="JB25">
        <v>-0.56878522957770705</v>
      </c>
      <c r="JC25">
        <v>1.2895252552789099E-3</v>
      </c>
      <c r="JD25">
        <v>-1.3413235761916901E-6</v>
      </c>
      <c r="JE25">
        <v>5.15758973323309E-10</v>
      </c>
      <c r="JF25">
        <v>-3.0010734924764401E-2</v>
      </c>
      <c r="JG25">
        <v>6.5251638908432196E-4</v>
      </c>
      <c r="JH25">
        <v>5.4169000468764204E-4</v>
      </c>
      <c r="JI25">
        <v>-7.2718995916457801E-6</v>
      </c>
      <c r="JJ25">
        <v>20</v>
      </c>
      <c r="JK25">
        <v>2004</v>
      </c>
      <c r="JL25">
        <v>0</v>
      </c>
      <c r="JM25">
        <v>19</v>
      </c>
      <c r="JN25">
        <v>13.5</v>
      </c>
      <c r="JO25">
        <v>13.5</v>
      </c>
      <c r="JP25">
        <v>1.3745099999999999</v>
      </c>
      <c r="JQ25">
        <v>2.52441</v>
      </c>
      <c r="JR25">
        <v>2.2436500000000001</v>
      </c>
      <c r="JS25">
        <v>2.8552200000000001</v>
      </c>
      <c r="JT25">
        <v>2.49756</v>
      </c>
      <c r="JU25">
        <v>2.3327599999999999</v>
      </c>
      <c r="JV25">
        <v>34.417999999999999</v>
      </c>
      <c r="JW25">
        <v>23.877400000000002</v>
      </c>
      <c r="JX25">
        <v>18</v>
      </c>
      <c r="JY25">
        <v>659.55899999999997</v>
      </c>
      <c r="JZ25">
        <v>637.44299999999998</v>
      </c>
      <c r="KA25">
        <v>19.998999999999999</v>
      </c>
      <c r="KB25">
        <v>26.7438</v>
      </c>
      <c r="KC25">
        <v>29.9999</v>
      </c>
      <c r="KD25">
        <v>26.911100000000001</v>
      </c>
      <c r="KE25">
        <v>26.889099999999999</v>
      </c>
      <c r="KF25">
        <v>27.542300000000001</v>
      </c>
      <c r="KG25">
        <v>38.079599999999999</v>
      </c>
      <c r="KH25">
        <v>0</v>
      </c>
      <c r="KI25">
        <v>20</v>
      </c>
      <c r="KJ25">
        <v>420</v>
      </c>
      <c r="KK25">
        <v>12.3752</v>
      </c>
      <c r="KL25">
        <v>101.318</v>
      </c>
      <c r="KM25">
        <v>100.447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mjc467@student.ubc.ca</cp:lastModifiedBy>
  <dcterms:created xsi:type="dcterms:W3CDTF">2023-12-05T11:32:12Z</dcterms:created>
  <dcterms:modified xsi:type="dcterms:W3CDTF">2023-12-05T10:28:37Z</dcterms:modified>
</cp:coreProperties>
</file>