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3-2024/PFTC7/Light.sat.pftc7/"/>
    </mc:Choice>
  </mc:AlternateContent>
  <xr:revisionPtr revIDLastSave="0" documentId="13_ncr:1_{B8E0B0FE-46D4-284B-BD13-D2F7AE32C2D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5" i="1" l="1"/>
  <c r="CZ25" i="1"/>
  <c r="CX25" i="1"/>
  <c r="CY25" i="1" s="1"/>
  <c r="AZ25" i="1" s="1"/>
  <c r="BB25" i="1" s="1"/>
  <c r="BM25" i="1"/>
  <c r="BL25" i="1"/>
  <c r="BD25" i="1"/>
  <c r="AX25" i="1"/>
  <c r="AR25" i="1"/>
  <c r="BE25" i="1" s="1"/>
  <c r="BH25" i="1" s="1"/>
  <c r="AM25" i="1"/>
  <c r="AK25" i="1" s="1"/>
  <c r="AC25" i="1"/>
  <c r="AA25" i="1" s="1"/>
  <c r="AB25" i="1"/>
  <c r="T25" i="1"/>
  <c r="DA24" i="1"/>
  <c r="CZ24" i="1"/>
  <c r="CX24" i="1"/>
  <c r="CY24" i="1" s="1"/>
  <c r="AZ24" i="1" s="1"/>
  <c r="BB24" i="1" s="1"/>
  <c r="BM24" i="1"/>
  <c r="BL24" i="1"/>
  <c r="BD24" i="1"/>
  <c r="AX24" i="1"/>
  <c r="AR24" i="1"/>
  <c r="BE24" i="1" s="1"/>
  <c r="BH24" i="1" s="1"/>
  <c r="AM24" i="1"/>
  <c r="AK24" i="1"/>
  <c r="O24" i="1" s="1"/>
  <c r="AC24" i="1"/>
  <c r="AB24" i="1"/>
  <c r="AA24" i="1"/>
  <c r="T24" i="1"/>
  <c r="R24" i="1"/>
  <c r="DA23" i="1"/>
  <c r="CZ23" i="1"/>
  <c r="CX23" i="1"/>
  <c r="CY23" i="1" s="1"/>
  <c r="AZ23" i="1" s="1"/>
  <c r="BB23" i="1" s="1"/>
  <c r="BM23" i="1"/>
  <c r="BL23" i="1"/>
  <c r="BD23" i="1"/>
  <c r="AX23" i="1"/>
  <c r="AR23" i="1"/>
  <c r="BE23" i="1" s="1"/>
  <c r="BH23" i="1" s="1"/>
  <c r="AM23" i="1"/>
  <c r="AL23" i="1"/>
  <c r="AK23" i="1"/>
  <c r="M23" i="1" s="1"/>
  <c r="L23" i="1" s="1"/>
  <c r="AC23" i="1"/>
  <c r="AB23" i="1"/>
  <c r="AA23" i="1" s="1"/>
  <c r="T23" i="1"/>
  <c r="R23" i="1"/>
  <c r="O23" i="1"/>
  <c r="N23" i="1"/>
  <c r="BA23" i="1" s="1"/>
  <c r="DA22" i="1"/>
  <c r="CZ22" i="1"/>
  <c r="CX22" i="1"/>
  <c r="CY22" i="1" s="1"/>
  <c r="AZ22" i="1" s="1"/>
  <c r="BM22" i="1"/>
  <c r="BL22" i="1"/>
  <c r="BD22" i="1"/>
  <c r="AX22" i="1"/>
  <c r="AR22" i="1"/>
  <c r="BE22" i="1" s="1"/>
  <c r="BH22" i="1" s="1"/>
  <c r="AM22" i="1"/>
  <c r="AK22" i="1" s="1"/>
  <c r="AC22" i="1"/>
  <c r="AB22" i="1"/>
  <c r="AA22" i="1" s="1"/>
  <c r="T22" i="1"/>
  <c r="DA21" i="1"/>
  <c r="CZ21" i="1"/>
  <c r="CX21" i="1"/>
  <c r="CY21" i="1" s="1"/>
  <c r="AZ21" i="1" s="1"/>
  <c r="BB21" i="1" s="1"/>
  <c r="BM21" i="1"/>
  <c r="BL21" i="1"/>
  <c r="BD21" i="1"/>
  <c r="AX21" i="1"/>
  <c r="AR21" i="1"/>
  <c r="BE21" i="1" s="1"/>
  <c r="BH21" i="1" s="1"/>
  <c r="AM21" i="1"/>
  <c r="AL21" i="1"/>
  <c r="AK21" i="1"/>
  <c r="O21" i="1" s="1"/>
  <c r="AC21" i="1"/>
  <c r="AB21" i="1"/>
  <c r="AA21" i="1" s="1"/>
  <c r="T21" i="1"/>
  <c r="R21" i="1"/>
  <c r="N21" i="1"/>
  <c r="BA21" i="1" s="1"/>
  <c r="BC21" i="1" s="1"/>
  <c r="DA20" i="1"/>
  <c r="CZ20" i="1"/>
  <c r="CX20" i="1"/>
  <c r="CY20" i="1" s="1"/>
  <c r="AZ20" i="1" s="1"/>
  <c r="BB20" i="1" s="1"/>
  <c r="BM20" i="1"/>
  <c r="BL20" i="1"/>
  <c r="BD20" i="1"/>
  <c r="AX20" i="1"/>
  <c r="AR20" i="1"/>
  <c r="BE20" i="1" s="1"/>
  <c r="BH20" i="1" s="1"/>
  <c r="AM20" i="1"/>
  <c r="AL20" i="1"/>
  <c r="AK20" i="1"/>
  <c r="O20" i="1" s="1"/>
  <c r="AC20" i="1"/>
  <c r="AB20" i="1"/>
  <c r="AA20" i="1" s="1"/>
  <c r="T20" i="1"/>
  <c r="R20" i="1"/>
  <c r="DA19" i="1"/>
  <c r="CZ19" i="1"/>
  <c r="CX19" i="1"/>
  <c r="CY19" i="1" s="1"/>
  <c r="AZ19" i="1" s="1"/>
  <c r="BB19" i="1" s="1"/>
  <c r="BM19" i="1"/>
  <c r="BL19" i="1"/>
  <c r="BD19" i="1"/>
  <c r="AX19" i="1"/>
  <c r="AR19" i="1"/>
  <c r="BE19" i="1" s="1"/>
  <c r="BH19" i="1" s="1"/>
  <c r="AM19" i="1"/>
  <c r="AL19" i="1"/>
  <c r="AK19" i="1"/>
  <c r="M19" i="1" s="1"/>
  <c r="L19" i="1" s="1"/>
  <c r="AC19" i="1"/>
  <c r="AB19" i="1"/>
  <c r="AA19" i="1" s="1"/>
  <c r="T19" i="1"/>
  <c r="R19" i="1"/>
  <c r="O19" i="1"/>
  <c r="N19" i="1"/>
  <c r="BA19" i="1" s="1"/>
  <c r="BC19" i="1" s="1"/>
  <c r="DA18" i="1"/>
  <c r="CZ18" i="1"/>
  <c r="CX18" i="1"/>
  <c r="CY18" i="1" s="1"/>
  <c r="AZ18" i="1" s="1"/>
  <c r="BM18" i="1"/>
  <c r="BL18" i="1"/>
  <c r="BD18" i="1"/>
  <c r="AX18" i="1"/>
  <c r="BB18" i="1" s="1"/>
  <c r="AR18" i="1"/>
  <c r="BE18" i="1" s="1"/>
  <c r="BH18" i="1" s="1"/>
  <c r="AM18" i="1"/>
  <c r="AK18" i="1" s="1"/>
  <c r="AC18" i="1"/>
  <c r="AB18" i="1"/>
  <c r="AA18" i="1" s="1"/>
  <c r="T18" i="1"/>
  <c r="DA17" i="1"/>
  <c r="CZ17" i="1"/>
  <c r="CX17" i="1"/>
  <c r="CY17" i="1" s="1"/>
  <c r="AZ17" i="1" s="1"/>
  <c r="BB17" i="1" s="1"/>
  <c r="BM17" i="1"/>
  <c r="BL17" i="1"/>
  <c r="BD17" i="1"/>
  <c r="AX17" i="1"/>
  <c r="AR17" i="1"/>
  <c r="BE17" i="1" s="1"/>
  <c r="BH17" i="1" s="1"/>
  <c r="AM17" i="1"/>
  <c r="AL17" i="1"/>
  <c r="AK17" i="1"/>
  <c r="M17" i="1" s="1"/>
  <c r="L17" i="1" s="1"/>
  <c r="AC17" i="1"/>
  <c r="AB17" i="1"/>
  <c r="AA17" i="1" s="1"/>
  <c r="T17" i="1"/>
  <c r="R17" i="1"/>
  <c r="BJ18" i="1" l="1"/>
  <c r="BN18" i="1" s="1"/>
  <c r="BO18" i="1" s="1"/>
  <c r="BK18" i="1"/>
  <c r="BI18" i="1"/>
  <c r="BK21" i="1"/>
  <c r="BJ21" i="1"/>
  <c r="BN21" i="1" s="1"/>
  <c r="BO21" i="1" s="1"/>
  <c r="BI21" i="1"/>
  <c r="BJ19" i="1"/>
  <c r="BN19" i="1" s="1"/>
  <c r="BO19" i="1" s="1"/>
  <c r="BK19" i="1"/>
  <c r="BI19" i="1"/>
  <c r="BI20" i="1"/>
  <c r="BJ20" i="1"/>
  <c r="BN20" i="1" s="1"/>
  <c r="BO20" i="1" s="1"/>
  <c r="BK20" i="1"/>
  <c r="AE17" i="1"/>
  <c r="BK25" i="1"/>
  <c r="BJ25" i="1"/>
  <c r="BN25" i="1" s="1"/>
  <c r="BO25" i="1" s="1"/>
  <c r="BI25" i="1"/>
  <c r="AE23" i="1"/>
  <c r="R22" i="1"/>
  <c r="AL22" i="1"/>
  <c r="O22" i="1"/>
  <c r="N22" i="1"/>
  <c r="BA22" i="1" s="1"/>
  <c r="BC22" i="1" s="1"/>
  <c r="M22" i="1"/>
  <c r="L22" i="1" s="1"/>
  <c r="BK17" i="1"/>
  <c r="BJ17" i="1"/>
  <c r="BN17" i="1" s="1"/>
  <c r="BO17" i="1" s="1"/>
  <c r="BI17" i="1"/>
  <c r="BK22" i="1"/>
  <c r="BJ22" i="1"/>
  <c r="BN22" i="1" s="1"/>
  <c r="BO22" i="1" s="1"/>
  <c r="BI22" i="1"/>
  <c r="BC23" i="1"/>
  <c r="BI24" i="1"/>
  <c r="BK24" i="1"/>
  <c r="BJ24" i="1"/>
  <c r="BN24" i="1" s="1"/>
  <c r="BO24" i="1" s="1"/>
  <c r="BB22" i="1"/>
  <c r="BK23" i="1"/>
  <c r="BJ23" i="1"/>
  <c r="BN23" i="1" s="1"/>
  <c r="BO23" i="1" s="1"/>
  <c r="BI23" i="1"/>
  <c r="AE19" i="1"/>
  <c r="R18" i="1"/>
  <c r="N18" i="1"/>
  <c r="BA18" i="1" s="1"/>
  <c r="BC18" i="1" s="1"/>
  <c r="O18" i="1"/>
  <c r="AL18" i="1"/>
  <c r="M18" i="1"/>
  <c r="L18" i="1" s="1"/>
  <c r="O25" i="1"/>
  <c r="N25" i="1"/>
  <c r="BA25" i="1" s="1"/>
  <c r="BC25" i="1" s="1"/>
  <c r="R25" i="1"/>
  <c r="M25" i="1"/>
  <c r="L25" i="1" s="1"/>
  <c r="AL25" i="1"/>
  <c r="W19" i="1"/>
  <c r="W23" i="1"/>
  <c r="W18" i="1"/>
  <c r="M21" i="1"/>
  <c r="L21" i="1" s="1"/>
  <c r="W22" i="1"/>
  <c r="AL24" i="1"/>
  <c r="O17" i="1"/>
  <c r="W17" i="1"/>
  <c r="M20" i="1"/>
  <c r="L20" i="1" s="1"/>
  <c r="W21" i="1"/>
  <c r="M24" i="1"/>
  <c r="L24" i="1" s="1"/>
  <c r="W25" i="1"/>
  <c r="N17" i="1"/>
  <c r="BA17" i="1" s="1"/>
  <c r="BC17" i="1" s="1"/>
  <c r="N20" i="1"/>
  <c r="BA20" i="1" s="1"/>
  <c r="BC20" i="1" s="1"/>
  <c r="N24" i="1"/>
  <c r="BA24" i="1" s="1"/>
  <c r="BC24" i="1" s="1"/>
  <c r="W20" i="1"/>
  <c r="W24" i="1"/>
  <c r="X17" i="1" l="1"/>
  <c r="Y17" i="1" s="1"/>
  <c r="X20" i="1"/>
  <c r="Y20" i="1" s="1"/>
  <c r="X24" i="1"/>
  <c r="Y24" i="1" s="1"/>
  <c r="X19" i="1"/>
  <c r="Y19" i="1" s="1"/>
  <c r="AE25" i="1"/>
  <c r="X22" i="1"/>
  <c r="Y22" i="1" s="1"/>
  <c r="AE20" i="1"/>
  <c r="U20" i="1"/>
  <c r="S20" i="1" s="1"/>
  <c r="V20" i="1" s="1"/>
  <c r="P20" i="1" s="1"/>
  <c r="Q20" i="1" s="1"/>
  <c r="X25" i="1"/>
  <c r="Y25" i="1" s="1"/>
  <c r="AE21" i="1"/>
  <c r="AE24" i="1"/>
  <c r="X18" i="1"/>
  <c r="Y18" i="1" s="1"/>
  <c r="AE18" i="1"/>
  <c r="U18" i="1"/>
  <c r="S18" i="1" s="1"/>
  <c r="V18" i="1" s="1"/>
  <c r="P18" i="1" s="1"/>
  <c r="Q18" i="1" s="1"/>
  <c r="AE22" i="1"/>
  <c r="X21" i="1"/>
  <c r="Y21" i="1" s="1"/>
  <c r="X23" i="1"/>
  <c r="Y23" i="1" s="1"/>
  <c r="Z19" i="1" l="1"/>
  <c r="AD19" i="1" s="1"/>
  <c r="AF19" i="1"/>
  <c r="AG19" i="1"/>
  <c r="U19" i="1"/>
  <c r="S19" i="1" s="1"/>
  <c r="V19" i="1" s="1"/>
  <c r="P19" i="1" s="1"/>
  <c r="Q19" i="1" s="1"/>
  <c r="Z18" i="1"/>
  <c r="AD18" i="1" s="1"/>
  <c r="AG18" i="1"/>
  <c r="AH18" i="1" s="1"/>
  <c r="AF18" i="1"/>
  <c r="Z23" i="1"/>
  <c r="AD23" i="1" s="1"/>
  <c r="AG23" i="1"/>
  <c r="AH23" i="1" s="1"/>
  <c r="AF23" i="1"/>
  <c r="U23" i="1"/>
  <c r="S23" i="1" s="1"/>
  <c r="V23" i="1" s="1"/>
  <c r="P23" i="1" s="1"/>
  <c r="Q23" i="1" s="1"/>
  <c r="AG25" i="1"/>
  <c r="Z25" i="1"/>
  <c r="AD25" i="1" s="1"/>
  <c r="AF25" i="1"/>
  <c r="Z24" i="1"/>
  <c r="AD24" i="1" s="1"/>
  <c r="AG24" i="1"/>
  <c r="AH24" i="1" s="1"/>
  <c r="AF24" i="1"/>
  <c r="AG21" i="1"/>
  <c r="Z21" i="1"/>
  <c r="AD21" i="1" s="1"/>
  <c r="AF21" i="1"/>
  <c r="U24" i="1"/>
  <c r="S24" i="1" s="1"/>
  <c r="V24" i="1" s="1"/>
  <c r="P24" i="1" s="1"/>
  <c r="Q24" i="1" s="1"/>
  <c r="Z22" i="1"/>
  <c r="AD22" i="1" s="1"/>
  <c r="AG22" i="1"/>
  <c r="AF22" i="1"/>
  <c r="AF20" i="1"/>
  <c r="Z20" i="1"/>
  <c r="AD20" i="1" s="1"/>
  <c r="AG20" i="1"/>
  <c r="AH20" i="1" s="1"/>
  <c r="U22" i="1"/>
  <c r="S22" i="1" s="1"/>
  <c r="V22" i="1" s="1"/>
  <c r="P22" i="1" s="1"/>
  <c r="Q22" i="1" s="1"/>
  <c r="U21" i="1"/>
  <c r="S21" i="1" s="1"/>
  <c r="V21" i="1" s="1"/>
  <c r="P21" i="1" s="1"/>
  <c r="Q21" i="1" s="1"/>
  <c r="U25" i="1"/>
  <c r="S25" i="1" s="1"/>
  <c r="V25" i="1" s="1"/>
  <c r="P25" i="1" s="1"/>
  <c r="Q25" i="1" s="1"/>
  <c r="AG17" i="1"/>
  <c r="AH17" i="1" s="1"/>
  <c r="Z17" i="1"/>
  <c r="AD17" i="1" s="1"/>
  <c r="AF17" i="1"/>
  <c r="U17" i="1"/>
  <c r="S17" i="1" s="1"/>
  <c r="V17" i="1" s="1"/>
  <c r="P17" i="1" s="1"/>
  <c r="Q17" i="1" s="1"/>
  <c r="AH22" i="1" l="1"/>
  <c r="AH19" i="1"/>
  <c r="AH21" i="1"/>
  <c r="AH25" i="1"/>
</calcChain>
</file>

<file path=xl/sharedStrings.xml><?xml version="1.0" encoding="utf-8"?>
<sst xmlns="http://schemas.openxmlformats.org/spreadsheetml/2006/main" count="987" uniqueCount="455">
  <si>
    <t>File opened</t>
  </si>
  <si>
    <t>2023-12-05 11:02:11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</si>
  <si>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</si>
  <si>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</si>
  <si>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</si>
  <si>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</si>
  <si>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</si>
  <si>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</si>
  <si>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</si>
  <si>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</si>
  <si>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</si>
  <si>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</si>
  <si>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</si>
  <si>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{"co2bspan2a": "0.327161", "tazero": "-0.0478325", "co2aspanconc2": "309.1", "co2bspanconc1": "2490", "co2aspan2b": "0.325324", "h2oaspanconc1": "12.52", "h2obspan2": "0", "h2oazero": "1.00658", "co2aspanconc1": "2490", "ssb_ref": "38434", "flowbzero": "0.28071", "h2obspan2b": "0.0697624", "h2obspanconc2": "0", "co2aspan2": "-0.030163", "h2obspan1": "1.00227", "h2oaspanconc2": "0", "co2bspan2b": "0.324713", "co2azero": "0.992736", "h2obspanconc1": "12.52", "co2bzero": "0.959397", "co2bspan1": "1.00258", "co2bspanconc2": "309.1", "co2bspan2": "-0.0307545", "ssa_ref": "36474.5", "flowazero": "0.30585", "tbzero": "-0.0150089", "h2obzero": "1.00009", "h2oaspan1": "1.00419", "oxygen": "21", "flowmeterzero": "2.50828", "h2oaspan2a": "0.0693836", "h2oaspan2": "0", "chamberpressurezero": "2.57993", "co2aspan1": "1.0024", "h2obspan2a": "0.0696041", "h2oaspan2b": "0.0696742", "co2aspan2a": "0.327778"}</t>
  </si>
  <si>
    <t>CO2 rangematch</t>
  </si>
  <si>
    <t>Thu Aug 10 08:26</t>
  </si>
  <si>
    <t>H2O rangematch</t>
  </si>
  <si>
    <t>Thu Aug 10 08:13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</si>
  <si>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</si>
  <si>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</si>
  <si>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</si>
  <si>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</si>
  <si>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</si>
  <si>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</si>
  <si>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</si>
  <si>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</si>
  <si>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</si>
  <si>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11:02:11</t>
  </si>
  <si>
    <t>Stability Definition:	F (FlrLS): Slp&lt;1 Per=20	ΔCO2 (Meas2): Slp&lt;0.5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</si>
  <si>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</si>
  <si>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</si>
  <si>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</si>
  <si>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</si>
  <si>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</si>
  <si>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</si>
  <si>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</si>
  <si>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</si>
  <si>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</si>
  <si>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</si>
  <si>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</si>
  <si>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</si>
  <si>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</si>
  <si>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</si>
  <si>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</si>
  <si>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</si>
  <si>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</si>
  <si>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</si>
  <si>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</si>
  <si>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</si>
  <si>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</si>
  <si>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</si>
  <si>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</si>
  <si>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</si>
  <si>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</si>
  <si>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</si>
  <si>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</si>
  <si>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</si>
  <si>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</si>
  <si>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</si>
  <si>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</si>
  <si>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</si>
  <si>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</si>
  <si>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</si>
  <si>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</si>
  <si>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</si>
  <si>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</si>
  <si>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</si>
  <si>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</si>
  <si>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</si>
  <si>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</si>
  <si>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</si>
  <si>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</si>
  <si>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</si>
  <si>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</si>
  <si>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</si>
  <si>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</si>
  <si>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</si>
  <si>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</si>
  <si>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</si>
  <si>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</si>
  <si>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4.01879 210.338 375.539 654.856 881.732 1057.74 1240.55 1358.73</t>
  </si>
  <si>
    <t>Fs_true</t>
  </si>
  <si>
    <t>-0.0282411 211.643 378.945 615.874 815.453 1001.15 1201.38 1401.07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</si>
  <si>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</si>
  <si>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</si>
  <si>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</si>
  <si>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</si>
  <si>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</si>
  <si>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</si>
  <si>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</si>
  <si>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</si>
  <si>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</si>
  <si>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</si>
  <si>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</si>
  <si>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</si>
  <si>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</si>
  <si>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</si>
  <si>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</si>
  <si>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</si>
  <si>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</si>
  <si>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</si>
  <si>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</si>
  <si>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</si>
  <si>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</si>
  <si>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</si>
  <si>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</si>
  <si>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</si>
  <si>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</si>
  <si>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</si>
  <si>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</si>
  <si>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</si>
  <si>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</si>
  <si>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</si>
  <si>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</si>
  <si>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</si>
  <si>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</si>
  <si>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</si>
  <si>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</si>
  <si>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</si>
  <si>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</si>
  <si>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</si>
  <si>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</si>
  <si>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</si>
  <si>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</si>
  <si>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</si>
  <si>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</si>
  <si>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</si>
  <si>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</si>
  <si>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</si>
  <si>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</si>
  <si>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</si>
  <si>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</si>
  <si>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</si>
  <si>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</si>
  <si>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</si>
  <si>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</si>
  <si>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</si>
  <si>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</si>
  <si>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</si>
  <si>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</si>
  <si>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</si>
  <si>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</si>
  <si>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</si>
  <si>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</si>
  <si>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</si>
  <si>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</si>
  <si>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</si>
  <si>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</si>
  <si>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</si>
  <si>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</si>
  <si>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</si>
  <si>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</si>
  <si>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</si>
  <si>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</si>
  <si>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</si>
  <si>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</si>
  <si>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</si>
  <si>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</si>
  <si>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</si>
  <si>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</si>
  <si>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</si>
  <si>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</si>
  <si>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</si>
  <si>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</si>
  <si>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</si>
  <si>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</si>
  <si>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</si>
  <si>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</si>
  <si>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</si>
  <si>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</si>
  <si>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</si>
  <si>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</si>
  <si>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</si>
  <si>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</si>
  <si>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</si>
  <si>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</si>
  <si>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</si>
  <si>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</si>
  <si>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</si>
  <si>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</si>
  <si>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</si>
  <si>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</si>
  <si>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</si>
  <si>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</si>
  <si>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</si>
  <si>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</si>
  <si>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</si>
  <si>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</si>
  <si>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</si>
  <si>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</si>
  <si>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</si>
  <si>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</si>
  <si>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</si>
  <si>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</si>
  <si>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</si>
  <si>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</si>
  <si>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</si>
  <si>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</si>
  <si>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</si>
  <si>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</si>
  <si>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</si>
  <si>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</si>
  <si>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</si>
  <si>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</si>
  <si>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</si>
  <si>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</si>
  <si>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</si>
  <si>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</si>
  <si>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</si>
  <si>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</si>
  <si>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</si>
  <si>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</si>
  <si>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</si>
  <si>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</si>
  <si>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</si>
  <si>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</si>
  <si>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</si>
  <si>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</si>
  <si>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</si>
  <si>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</si>
  <si>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</si>
  <si>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</si>
  <si>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</si>
  <si>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</si>
  <si>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</si>
  <si>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</si>
  <si>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</si>
  <si>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</si>
  <si>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</si>
  <si>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</si>
  <si>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</si>
  <si>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</si>
  <si>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</si>
  <si>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</si>
  <si>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</si>
  <si>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</si>
  <si>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</si>
  <si>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</si>
  <si>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</si>
  <si>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</si>
  <si>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</si>
  <si>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</si>
  <si>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</si>
  <si>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</si>
  <si>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</si>
  <si>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</si>
  <si>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</si>
  <si>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</si>
  <si>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</si>
  <si>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</si>
  <si>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</si>
  <si>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</si>
  <si>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</si>
  <si>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</si>
  <si>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</si>
  <si>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</si>
  <si>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</si>
  <si>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</si>
  <si>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</si>
  <si>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</si>
  <si>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</si>
  <si>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</si>
  <si>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</si>
  <si>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</si>
  <si>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</si>
  <si>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</si>
  <si>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</si>
  <si>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</si>
  <si>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</si>
  <si>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</si>
  <si>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</si>
  <si>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</si>
  <si>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</si>
  <si>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</si>
  <si>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</si>
  <si>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</si>
  <si>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</si>
  <si>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</si>
  <si>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</si>
  <si>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</si>
  <si>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</si>
  <si>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</si>
  <si>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</si>
  <si>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</si>
  <si>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</si>
  <si>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</si>
  <si>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</si>
  <si>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</si>
  <si>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</si>
  <si>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</si>
  <si>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</si>
  <si>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</si>
  <si>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</si>
  <si>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</si>
  <si>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</si>
  <si>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</si>
  <si>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</si>
  <si>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</si>
  <si>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</si>
  <si>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</si>
  <si>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</si>
  <si>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</si>
  <si>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</si>
  <si>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</si>
  <si>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</si>
  <si>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</si>
  <si>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</si>
  <si>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</si>
  <si>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</si>
  <si>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</si>
  <si>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</si>
  <si>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</si>
  <si>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</si>
  <si>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</si>
  <si>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</si>
  <si>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</si>
  <si>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</si>
  <si>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</si>
  <si>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</si>
  <si>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</si>
  <si>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</si>
  <si>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</si>
  <si>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</si>
  <si>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</si>
  <si>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</si>
  <si>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</si>
  <si>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</si>
  <si>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</si>
  <si>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</si>
  <si>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</si>
  <si>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</si>
  <si>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</si>
  <si>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</si>
  <si>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</si>
  <si>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</si>
  <si>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</si>
  <si>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</si>
  <si>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</si>
  <si>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</si>
  <si>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</si>
  <si>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</si>
  <si>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</si>
  <si>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</si>
  <si>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</si>
  <si>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</si>
  <si>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</si>
  <si>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</si>
  <si>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</si>
  <si>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</si>
  <si>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</si>
  <si>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</si>
  <si>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</si>
  <si>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</si>
  <si>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</si>
  <si>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</si>
  <si>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</si>
  <si>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</si>
  <si>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</si>
  <si>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</si>
  <si>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</si>
  <si>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</si>
  <si>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</si>
  <si>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</si>
  <si>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</si>
  <si>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</si>
  <si>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</si>
  <si>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</si>
  <si>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</si>
  <si>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</si>
  <si>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</si>
  <si>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</si>
  <si>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</si>
  <si>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</si>
  <si>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</si>
  <si>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</si>
  <si>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</si>
  <si>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</si>
  <si>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</si>
  <si>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</si>
  <si>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</si>
  <si>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</si>
  <si>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</si>
  <si>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</si>
  <si>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</si>
  <si>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</si>
  <si>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</si>
  <si>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</si>
  <si>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</si>
  <si>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</si>
  <si>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</si>
  <si>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</si>
  <si>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</si>
  <si>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</si>
  <si>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</si>
  <si>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</si>
  <si>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</si>
  <si>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</si>
  <si>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</si>
  <si>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</si>
  <si>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</si>
  <si>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</si>
  <si>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</si>
  <si>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</si>
  <si>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</si>
  <si>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</si>
  <si>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</si>
  <si>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</si>
  <si>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</si>
  <si>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</si>
  <si>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</si>
  <si>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</si>
  <si>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</si>
  <si>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</si>
  <si>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</si>
  <si>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</si>
  <si>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</si>
  <si>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</si>
  <si>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</si>
  <si>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11:37:06</t>
  </si>
  <si>
    <t>11:37:06</t>
  </si>
  <si>
    <t>Intact</t>
  </si>
  <si>
    <t>RECT-356-20230621-10_57_37</t>
  </si>
  <si>
    <t>MPF-1584-20231205-11_37_09</t>
  </si>
  <si>
    <t>-</t>
  </si>
  <si>
    <t>0: Broadleaf</t>
  </si>
  <si>
    <t>11:31:43</t>
  </si>
  <si>
    <t>3/3</t>
  </si>
  <si>
    <t>11111111</t>
  </si>
  <si>
    <t>oooooooo</t>
  </si>
  <si>
    <t>on</t>
  </si>
  <si>
    <t>20231205 11:38:10</t>
  </si>
  <si>
    <t>11:38:10</t>
  </si>
  <si>
    <t>MPF-1585-20231205-11_38_13</t>
  </si>
  <si>
    <t>20231205 11:39:14</t>
  </si>
  <si>
    <t>11:39:14</t>
  </si>
  <si>
    <t>MPF-1586-20231205-11_39_17</t>
  </si>
  <si>
    <t>20231205 11:40:34</t>
  </si>
  <si>
    <t>11:40:34</t>
  </si>
  <si>
    <t>MPF-1587-20231205-11_40_37</t>
  </si>
  <si>
    <t>20231205 11:42:38</t>
  </si>
  <si>
    <t>11:42:38</t>
  </si>
  <si>
    <t>MPF-1588-20231205-11_42_41</t>
  </si>
  <si>
    <t>2/3</t>
  </si>
  <si>
    <t>20231205 11:43:47</t>
  </si>
  <si>
    <t>11:43:47</t>
  </si>
  <si>
    <t>MPF-1589-20231205-11_43_50</t>
  </si>
  <si>
    <t>20231205 11:45:51</t>
  </si>
  <si>
    <t>11:45:51</t>
  </si>
  <si>
    <t>MPF-1590-20231205-11_45_54</t>
  </si>
  <si>
    <t>20231205 11:47:31</t>
  </si>
  <si>
    <t>11:47:31</t>
  </si>
  <si>
    <t>MPF-1591-20231205-11_47_34</t>
  </si>
  <si>
    <t>20231205 11:49:05</t>
  </si>
  <si>
    <t>11:49:05</t>
  </si>
  <si>
    <t>RECT-1592-20231205-11_49_08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</si>
</sst>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Z25"/>
  <sheetViews>
    <sheetView tabSelected="1" topLeftCell="CQ13" workbookViewId="0">
      <selection activeCell="CY23" sqref="CY23"/>
    </sheetView>
  </sheetViews>
  <sheetFormatPr baseColWidth="10" defaultColWidth="8.83203125" defaultRowHeight="15" x14ac:dyDescent="0.2"/>
  <sheetData>
    <row r="2" spans="1:286" x14ac:dyDescent="0.2">
      <c r="A2" t="s">
        <v>29</v>
      </c>
      <c r="B2" t="s">
        <v>30</v>
      </c>
      <c r="C2" t="s">
        <v>31</v>
      </c>
    </row>
    <row r="3" spans="1:286" x14ac:dyDescent="0.2">
      <c r="B3">
        <v>0</v>
      </c>
      <c r="C3">
        <v>21</v>
      </c>
    </row>
    <row r="4" spans="1:28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6" x14ac:dyDescent="0.2">
      <c r="B7">
        <v>0</v>
      </c>
      <c r="C7">
        <v>1</v>
      </c>
      <c r="D7">
        <v>0</v>
      </c>
      <c r="E7">
        <v>0</v>
      </c>
    </row>
    <row r="8" spans="1:28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8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8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91</v>
      </c>
      <c r="CY14" t="s">
        <v>91</v>
      </c>
      <c r="CZ14" t="s">
        <v>91</v>
      </c>
      <c r="DA14" t="s">
        <v>91</v>
      </c>
      <c r="DB14" t="s">
        <v>92</v>
      </c>
      <c r="DC14" t="s">
        <v>92</v>
      </c>
      <c r="DD14" t="s">
        <v>92</v>
      </c>
      <c r="DE14" t="s">
        <v>92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99</v>
      </c>
      <c r="GV14" t="s">
        <v>99</v>
      </c>
      <c r="GW14" t="s">
        <v>99</v>
      </c>
      <c r="GX14" t="s">
        <v>99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100</v>
      </c>
      <c r="HO14" t="s">
        <v>100</v>
      </c>
      <c r="HP14" t="s">
        <v>100</v>
      </c>
      <c r="HQ14" t="s">
        <v>100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102</v>
      </c>
      <c r="IZ14" t="s">
        <v>102</v>
      </c>
      <c r="JA14" t="s">
        <v>102</v>
      </c>
      <c r="JB14" t="s">
        <v>102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104</v>
      </c>
      <c r="JY14" t="s">
        <v>104</v>
      </c>
      <c r="JZ14" t="s">
        <v>104</v>
      </c>
    </row>
    <row r="15" spans="1:286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171</v>
      </c>
      <c r="CL15" t="s">
        <v>192</v>
      </c>
      <c r="CM15" t="s">
        <v>193</v>
      </c>
      <c r="CN15" t="s">
        <v>194</v>
      </c>
      <c r="CO15" t="s">
        <v>145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115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106</v>
      </c>
      <c r="FF15" t="s">
        <v>109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  <c r="JW15" t="s">
        <v>381</v>
      </c>
      <c r="JX15" t="s">
        <v>382</v>
      </c>
      <c r="JY15" t="s">
        <v>383</v>
      </c>
      <c r="JZ15" t="s">
        <v>384</v>
      </c>
    </row>
    <row r="16" spans="1:286" x14ac:dyDescent="0.2">
      <c r="B16" t="s">
        <v>385</v>
      </c>
      <c r="C16" t="s">
        <v>385</v>
      </c>
      <c r="F16" t="s">
        <v>385</v>
      </c>
      <c r="I16" t="s">
        <v>386</v>
      </c>
      <c r="J16" t="s">
        <v>387</v>
      </c>
      <c r="K16" t="s">
        <v>385</v>
      </c>
      <c r="L16" t="s">
        <v>388</v>
      </c>
      <c r="M16" t="s">
        <v>389</v>
      </c>
      <c r="N16" t="s">
        <v>390</v>
      </c>
      <c r="O16" t="s">
        <v>391</v>
      </c>
      <c r="P16" t="s">
        <v>391</v>
      </c>
      <c r="Q16" t="s">
        <v>218</v>
      </c>
      <c r="R16" t="s">
        <v>218</v>
      </c>
      <c r="S16" t="s">
        <v>388</v>
      </c>
      <c r="T16" t="s">
        <v>388</v>
      </c>
      <c r="U16" t="s">
        <v>388</v>
      </c>
      <c r="V16" t="s">
        <v>388</v>
      </c>
      <c r="W16" t="s">
        <v>392</v>
      </c>
      <c r="X16" t="s">
        <v>393</v>
      </c>
      <c r="Y16" t="s">
        <v>393</v>
      </c>
      <c r="Z16" t="s">
        <v>394</v>
      </c>
      <c r="AA16" t="s">
        <v>395</v>
      </c>
      <c r="AB16" t="s">
        <v>394</v>
      </c>
      <c r="AC16" t="s">
        <v>394</v>
      </c>
      <c r="AD16" t="s">
        <v>394</v>
      </c>
      <c r="AE16" t="s">
        <v>392</v>
      </c>
      <c r="AF16" t="s">
        <v>392</v>
      </c>
      <c r="AG16" t="s">
        <v>392</v>
      </c>
      <c r="AH16" t="s">
        <v>392</v>
      </c>
      <c r="AI16" t="s">
        <v>396</v>
      </c>
      <c r="AJ16" t="s">
        <v>395</v>
      </c>
      <c r="AL16" t="s">
        <v>395</v>
      </c>
      <c r="AM16" t="s">
        <v>396</v>
      </c>
      <c r="AS16" t="s">
        <v>390</v>
      </c>
      <c r="AZ16" t="s">
        <v>390</v>
      </c>
      <c r="BA16" t="s">
        <v>390</v>
      </c>
      <c r="BB16" t="s">
        <v>390</v>
      </c>
      <c r="BC16" t="s">
        <v>397</v>
      </c>
      <c r="BQ16" t="s">
        <v>398</v>
      </c>
      <c r="BS16" t="s">
        <v>398</v>
      </c>
      <c r="BT16" t="s">
        <v>390</v>
      </c>
      <c r="BW16" t="s">
        <v>398</v>
      </c>
      <c r="BX16" t="s">
        <v>395</v>
      </c>
      <c r="CA16" t="s">
        <v>399</v>
      </c>
      <c r="CB16" t="s">
        <v>399</v>
      </c>
      <c r="CD16" t="s">
        <v>400</v>
      </c>
      <c r="CE16" t="s">
        <v>398</v>
      </c>
      <c r="CG16" t="s">
        <v>398</v>
      </c>
      <c r="CH16" t="s">
        <v>390</v>
      </c>
      <c r="CL16" t="s">
        <v>398</v>
      </c>
      <c r="CN16" t="s">
        <v>401</v>
      </c>
      <c r="CQ16" t="s">
        <v>398</v>
      </c>
      <c r="CR16" t="s">
        <v>398</v>
      </c>
      <c r="CT16" t="s">
        <v>398</v>
      </c>
      <c r="CV16" t="s">
        <v>398</v>
      </c>
      <c r="CX16" t="s">
        <v>390</v>
      </c>
      <c r="CY16" t="s">
        <v>390</v>
      </c>
      <c r="DA16" t="s">
        <v>402</v>
      </c>
      <c r="DB16" t="s">
        <v>403</v>
      </c>
      <c r="DE16" t="s">
        <v>388</v>
      </c>
      <c r="DF16" t="s">
        <v>385</v>
      </c>
      <c r="DG16" t="s">
        <v>391</v>
      </c>
      <c r="DH16" t="s">
        <v>391</v>
      </c>
      <c r="DI16" t="s">
        <v>404</v>
      </c>
      <c r="DJ16" t="s">
        <v>404</v>
      </c>
      <c r="DK16" t="s">
        <v>391</v>
      </c>
      <c r="DL16" t="s">
        <v>404</v>
      </c>
      <c r="DM16" t="s">
        <v>396</v>
      </c>
      <c r="DN16" t="s">
        <v>394</v>
      </c>
      <c r="DO16" t="s">
        <v>394</v>
      </c>
      <c r="DP16" t="s">
        <v>393</v>
      </c>
      <c r="DQ16" t="s">
        <v>393</v>
      </c>
      <c r="DR16" t="s">
        <v>393</v>
      </c>
      <c r="DS16" t="s">
        <v>393</v>
      </c>
      <c r="DT16" t="s">
        <v>393</v>
      </c>
      <c r="DU16" t="s">
        <v>405</v>
      </c>
      <c r="DV16" t="s">
        <v>390</v>
      </c>
      <c r="DW16" t="s">
        <v>390</v>
      </c>
      <c r="DX16" t="s">
        <v>391</v>
      </c>
      <c r="DY16" t="s">
        <v>391</v>
      </c>
      <c r="DZ16" t="s">
        <v>391</v>
      </c>
      <c r="EA16" t="s">
        <v>404</v>
      </c>
      <c r="EB16" t="s">
        <v>391</v>
      </c>
      <c r="EC16" t="s">
        <v>404</v>
      </c>
      <c r="ED16" t="s">
        <v>394</v>
      </c>
      <c r="EE16" t="s">
        <v>394</v>
      </c>
      <c r="EF16" t="s">
        <v>393</v>
      </c>
      <c r="EG16" t="s">
        <v>393</v>
      </c>
      <c r="EH16" t="s">
        <v>390</v>
      </c>
      <c r="EM16" t="s">
        <v>390</v>
      </c>
      <c r="EP16" t="s">
        <v>393</v>
      </c>
      <c r="EQ16" t="s">
        <v>393</v>
      </c>
      <c r="ER16" t="s">
        <v>393</v>
      </c>
      <c r="ES16" t="s">
        <v>393</v>
      </c>
      <c r="ET16" t="s">
        <v>393</v>
      </c>
      <c r="EU16" t="s">
        <v>390</v>
      </c>
      <c r="EV16" t="s">
        <v>390</v>
      </c>
      <c r="EW16" t="s">
        <v>390</v>
      </c>
      <c r="EX16" t="s">
        <v>385</v>
      </c>
      <c r="FA16" t="s">
        <v>406</v>
      </c>
      <c r="FB16" t="s">
        <v>406</v>
      </c>
      <c r="FD16" t="s">
        <v>385</v>
      </c>
      <c r="FE16" t="s">
        <v>407</v>
      </c>
      <c r="FG16" t="s">
        <v>385</v>
      </c>
      <c r="FH16" t="s">
        <v>385</v>
      </c>
      <c r="FJ16" t="s">
        <v>408</v>
      </c>
      <c r="FK16" t="s">
        <v>409</v>
      </c>
      <c r="FL16" t="s">
        <v>408</v>
      </c>
      <c r="FM16" t="s">
        <v>409</v>
      </c>
      <c r="FN16" t="s">
        <v>408</v>
      </c>
      <c r="FO16" t="s">
        <v>409</v>
      </c>
      <c r="FP16" t="s">
        <v>395</v>
      </c>
      <c r="FQ16" t="s">
        <v>395</v>
      </c>
      <c r="FR16" t="s">
        <v>391</v>
      </c>
      <c r="FS16" t="s">
        <v>410</v>
      </c>
      <c r="FT16" t="s">
        <v>391</v>
      </c>
      <c r="FW16" t="s">
        <v>411</v>
      </c>
      <c r="FZ16" t="s">
        <v>404</v>
      </c>
      <c r="GA16" t="s">
        <v>412</v>
      </c>
      <c r="GB16" t="s">
        <v>404</v>
      </c>
      <c r="GG16" t="s">
        <v>413</v>
      </c>
      <c r="GH16" t="s">
        <v>413</v>
      </c>
      <c r="GU16" t="s">
        <v>413</v>
      </c>
      <c r="GV16" t="s">
        <v>413</v>
      </c>
      <c r="GW16" t="s">
        <v>414</v>
      </c>
      <c r="GX16" t="s">
        <v>414</v>
      </c>
      <c r="GY16" t="s">
        <v>393</v>
      </c>
      <c r="GZ16" t="s">
        <v>393</v>
      </c>
      <c r="HA16" t="s">
        <v>395</v>
      </c>
      <c r="HB16" t="s">
        <v>393</v>
      </c>
      <c r="HC16" t="s">
        <v>404</v>
      </c>
      <c r="HD16" t="s">
        <v>395</v>
      </c>
      <c r="HE16" t="s">
        <v>395</v>
      </c>
      <c r="HG16" t="s">
        <v>413</v>
      </c>
      <c r="HH16" t="s">
        <v>413</v>
      </c>
      <c r="HI16" t="s">
        <v>413</v>
      </c>
      <c r="HJ16" t="s">
        <v>413</v>
      </c>
      <c r="HK16" t="s">
        <v>413</v>
      </c>
      <c r="HL16" t="s">
        <v>413</v>
      </c>
      <c r="HM16" t="s">
        <v>413</v>
      </c>
      <c r="HN16" t="s">
        <v>415</v>
      </c>
      <c r="HO16" t="s">
        <v>415</v>
      </c>
      <c r="HP16" t="s">
        <v>416</v>
      </c>
      <c r="HQ16" t="s">
        <v>415</v>
      </c>
      <c r="HR16" t="s">
        <v>413</v>
      </c>
      <c r="HS16" t="s">
        <v>413</v>
      </c>
      <c r="HT16" t="s">
        <v>413</v>
      </c>
      <c r="HU16" t="s">
        <v>413</v>
      </c>
      <c r="HV16" t="s">
        <v>413</v>
      </c>
      <c r="HW16" t="s">
        <v>413</v>
      </c>
      <c r="HX16" t="s">
        <v>413</v>
      </c>
      <c r="HY16" t="s">
        <v>413</v>
      </c>
      <c r="HZ16" t="s">
        <v>413</v>
      </c>
      <c r="IA16" t="s">
        <v>413</v>
      </c>
      <c r="IB16" t="s">
        <v>413</v>
      </c>
      <c r="IC16" t="s">
        <v>413</v>
      </c>
      <c r="IJ16" t="s">
        <v>413</v>
      </c>
      <c r="IK16" t="s">
        <v>395</v>
      </c>
      <c r="IL16" t="s">
        <v>395</v>
      </c>
      <c r="IM16" t="s">
        <v>408</v>
      </c>
      <c r="IN16" t="s">
        <v>409</v>
      </c>
      <c r="IO16" t="s">
        <v>409</v>
      </c>
      <c r="IS16" t="s">
        <v>409</v>
      </c>
      <c r="IW16" t="s">
        <v>391</v>
      </c>
      <c r="IX16" t="s">
        <v>391</v>
      </c>
      <c r="IY16" t="s">
        <v>404</v>
      </c>
      <c r="IZ16" t="s">
        <v>404</v>
      </c>
      <c r="JA16" t="s">
        <v>417</v>
      </c>
      <c r="JB16" t="s">
        <v>417</v>
      </c>
      <c r="JC16" t="s">
        <v>413</v>
      </c>
      <c r="JD16" t="s">
        <v>413</v>
      </c>
      <c r="JE16" t="s">
        <v>413</v>
      </c>
      <c r="JF16" t="s">
        <v>413</v>
      </c>
      <c r="JG16" t="s">
        <v>413</v>
      </c>
      <c r="JH16" t="s">
        <v>413</v>
      </c>
      <c r="JI16" t="s">
        <v>393</v>
      </c>
      <c r="JJ16" t="s">
        <v>413</v>
      </c>
      <c r="JL16" t="s">
        <v>396</v>
      </c>
      <c r="JM16" t="s">
        <v>396</v>
      </c>
      <c r="JN16" t="s">
        <v>393</v>
      </c>
      <c r="JO16" t="s">
        <v>393</v>
      </c>
      <c r="JP16" t="s">
        <v>393</v>
      </c>
      <c r="JQ16" t="s">
        <v>393</v>
      </c>
      <c r="JR16" t="s">
        <v>393</v>
      </c>
      <c r="JS16" t="s">
        <v>395</v>
      </c>
      <c r="JT16" t="s">
        <v>395</v>
      </c>
      <c r="JU16" t="s">
        <v>395</v>
      </c>
      <c r="JV16" t="s">
        <v>393</v>
      </c>
      <c r="JW16" t="s">
        <v>391</v>
      </c>
      <c r="JX16" t="s">
        <v>404</v>
      </c>
      <c r="JY16" t="s">
        <v>395</v>
      </c>
      <c r="JZ16" t="s">
        <v>395</v>
      </c>
    </row>
    <row r="17" spans="1:286" x14ac:dyDescent="0.2">
      <c r="A17">
        <v>1</v>
      </c>
      <c r="B17">
        <v>1701805026.0999999</v>
      </c>
      <c r="C17">
        <v>0</v>
      </c>
      <c r="D17" t="s">
        <v>418</v>
      </c>
      <c r="E17" t="s">
        <v>419</v>
      </c>
      <c r="F17">
        <v>30</v>
      </c>
      <c r="H17" t="s">
        <v>420</v>
      </c>
      <c r="K17">
        <v>1701805018.0999999</v>
      </c>
      <c r="L17">
        <f t="shared" ref="L17:L25" si="0">(M17)/1000</f>
        <v>2.370229208961658E-3</v>
      </c>
      <c r="M17">
        <f t="shared" ref="M17:M25" si="1">1000*DM17*AK17*(DI17-DJ17)/(100*DB17*(1000-AK17*DI17))</f>
        <v>2.3702292089616579</v>
      </c>
      <c r="N17" s="1">
        <f t="shared" ref="N17:N25" si="2">DM17*AK17*(DH17-DG17*(1000-AK17*DJ17)/(1000-AK17*DI17))/(100*DB17)</f>
        <v>7.5297562414282995</v>
      </c>
      <c r="O17">
        <f t="shared" ref="O17:O25" si="3">DG17 - IF(AK17&gt;1, N17*DB17*100/(AM17*DU17), 0)</f>
        <v>415.74959999999999</v>
      </c>
      <c r="P17">
        <f t="shared" ref="P17:P25" si="4">((V17-L17/2)*O17-N17)/(V17+L17/2)</f>
        <v>259.29755027393423</v>
      </c>
      <c r="Q17">
        <f t="shared" ref="Q17:Q25" si="5">P17*(DN17+DO17)/1000</f>
        <v>20.441988921626727</v>
      </c>
      <c r="R17">
        <f t="shared" ref="R17:R25" si="6">(DG17 - IF(AK17&gt;1, N17*DB17*100/(AM17*DU17), 0))*(DN17+DO17)/1000</f>
        <v>32.776047087187138</v>
      </c>
      <c r="S17">
        <f t="shared" ref="S17:S25" si="7">2/((1/U17-1/T17)+SIGN(U17)*SQRT((1/U17-1/T17)*(1/U17-1/T17) + 4*DC17/((DC17+1)*(DC17+1))*(2*1/U17*1/T17-1/T17*1/T17)))</f>
        <v>8.6270658504282213E-2</v>
      </c>
      <c r="T17">
        <f t="shared" ref="T17:T25" si="8">IF(LEFT(DD17,1)&lt;&gt;"0",IF(LEFT(DD17,1)="1",3,DE17),$D$5+$E$5*(DU17*DN17/($K$5*1000))+$F$5*(DU17*DN17/($K$5*1000))*MAX(MIN(DB17,$J$5),$I$5)*MAX(MIN(DB17,$J$5),$I$5)+$G$5*MAX(MIN(DB17,$J$5),$I$5)*(DU17*DN17/($K$5*1000))+$H$5*(DU17*DN17/($K$5*1000))*(DU17*DN17/($K$5*1000)))</f>
        <v>3.2216945285331731</v>
      </c>
      <c r="U17">
        <f t="shared" ref="U17:U25" si="9">L17*(1000-(1000*0.61365*EXP(17.502*Y17/(240.97+Y17))/(DN17+DO17)+DI17)/2)/(1000*0.61365*EXP(17.502*Y17/(240.97+Y17))/(DN17+DO17)-DI17)</f>
        <v>8.5007515614747592E-2</v>
      </c>
      <c r="V17">
        <f t="shared" ref="V17:V25" si="10">1/((DC17+1)/(S17/1.6)+1/(T17/1.37)) + DC17/((DC17+1)/(S17/1.6) + DC17/(T17/1.37))</f>
        <v>5.3241644916227127E-2</v>
      </c>
      <c r="W17">
        <f t="shared" ref="W17:W25" si="11">(CX17*DA17)</f>
        <v>289.56232141270277</v>
      </c>
      <c r="X17">
        <f t="shared" ref="X17:X25" si="12">(DP17+(W17+2*0.95*0.0000000567*(((DP17+$B$7)+273)^4-(DP17+273)^4)-44100*L17)/(1.84*29.3*T17+8*0.95*0.0000000567*(DP17+273)^3))</f>
        <v>25.578342679818437</v>
      </c>
      <c r="Y17">
        <f t="shared" ref="Y17:Y25" si="13">($C$7*DQ17+$D$7*DR17+$E$7*X17)</f>
        <v>25.2469133333333</v>
      </c>
      <c r="Z17">
        <f t="shared" ref="Z17:Z25" si="14">0.61365*EXP(17.502*Y17/(240.97+Y17))</f>
        <v>3.2267869829202018</v>
      </c>
      <c r="AA17">
        <f t="shared" ref="AA17:AA25" si="15">(AB17/AC17*100)</f>
        <v>35.115490097800411</v>
      </c>
      <c r="AB17">
        <f t="shared" ref="AB17:AB25" si="16">DI17*(DN17+DO17)/1000</f>
        <v>1.0887996519018091</v>
      </c>
      <c r="AC17">
        <f t="shared" ref="AC17:AC25" si="17">0.61365*EXP(17.502*DP17/(240.97+DP17))</f>
        <v>3.100624963141295</v>
      </c>
      <c r="AD17">
        <f t="shared" ref="AD17:AD25" si="18">(Z17-DI17*(DN17+DO17)/1000)</f>
        <v>2.137987331018393</v>
      </c>
      <c r="AE17">
        <f t="shared" ref="AE17:AE25" si="19">(-L17*44100)</f>
        <v>-104.52710811520912</v>
      </c>
      <c r="AF17">
        <f t="shared" ref="AF17:AF25" si="20">2*29.3*T17*0.92*(DP17-Y17)</f>
        <v>-116.11505661966099</v>
      </c>
      <c r="AG17">
        <f t="shared" ref="AG17:AG25" si="21">2*0.95*0.0000000567*(((DP17+$B$7)+273)^4-(Y17+273)^4)</f>
        <v>-7.616979158952053</v>
      </c>
      <c r="AH17">
        <f t="shared" ref="AH17:AH25" si="22">W17+AG17+AE17+AF17</f>
        <v>61.303177518880617</v>
      </c>
      <c r="AI17">
        <v>0</v>
      </c>
      <c r="AJ17">
        <v>0</v>
      </c>
      <c r="AK17">
        <f t="shared" ref="AK17:AK25" si="23">IF(AI17*$H$13&gt;=AM17,1,(AM17/(AM17-AI17*$H$13)))</f>
        <v>1</v>
      </c>
      <c r="AL17">
        <f t="shared" ref="AL17:AL25" si="24">(AK17-1)*100</f>
        <v>0</v>
      </c>
      <c r="AM17">
        <f t="shared" ref="AM17:AM25" si="25">MAX(0,($B$13+$C$13*DU17)/(1+$D$13*DU17)*DN17/(DP17+273)*$E$13)</f>
        <v>42005.774503083245</v>
      </c>
      <c r="AN17" t="s">
        <v>421</v>
      </c>
      <c r="AO17">
        <v>10070.200000000001</v>
      </c>
      <c r="AP17">
        <v>138.84153846153799</v>
      </c>
      <c r="AQ17">
        <v>472.31</v>
      </c>
      <c r="AR17">
        <f t="shared" ref="AR17:AR25" si="26">1-AP17/AQ17</f>
        <v>0.70603726691889235</v>
      </c>
      <c r="AS17">
        <v>-0.242176552167957</v>
      </c>
      <c r="AT17" t="s">
        <v>422</v>
      </c>
      <c r="AU17">
        <v>10004.4</v>
      </c>
      <c r="AV17">
        <v>171.78438461538499</v>
      </c>
      <c r="AW17">
        <v>205.64471558151001</v>
      </c>
      <c r="AX17">
        <f t="shared" ref="AX17:AX25" si="27">1-AV17/AW17</f>
        <v>0.16465451529049391</v>
      </c>
      <c r="AY17">
        <v>0.5</v>
      </c>
      <c r="AZ17">
        <f t="shared" ref="AZ17:AZ25" si="28">CY17</f>
        <v>1513.1628600065817</v>
      </c>
      <c r="BA17">
        <f t="shared" ref="BA17:BA25" si="29">N17</f>
        <v>7.5297562414282995</v>
      </c>
      <c r="BB17">
        <f t="shared" ref="BB17:BB25" si="30">AX17*AY17*AZ17</f>
        <v>124.5745486349806</v>
      </c>
      <c r="BC17">
        <f t="shared" ref="BC17:BC25" si="31">(BA17-AS17)/AZ17</f>
        <v>5.1362169922426273E-3</v>
      </c>
      <c r="BD17">
        <f t="shared" ref="BD17:BD25" si="32">(AQ17-AW17)/AW17</f>
        <v>1.2967281151107122</v>
      </c>
      <c r="BE17">
        <f t="shared" ref="BE17:BE25" si="33">AP17/(AR17+AP17/AW17)</f>
        <v>100.52314635860498</v>
      </c>
      <c r="BF17" t="s">
        <v>423</v>
      </c>
      <c r="BG17">
        <v>0</v>
      </c>
      <c r="BH17">
        <f t="shared" ref="BH17:BH25" si="34">IF(BG17&lt;&gt;0, BG17, BE17)</f>
        <v>100.52314635860498</v>
      </c>
      <c r="BI17">
        <f t="shared" ref="BI17:BI25" si="35">1-BH17/AW17</f>
        <v>0.51118050335331233</v>
      </c>
      <c r="BJ17">
        <f t="shared" ref="BJ17:BJ25" si="36">(AW17-AV17)/(AW17-BH17)</f>
        <v>0.3221064070526371</v>
      </c>
      <c r="BK17">
        <f t="shared" ref="BK17:BK25" si="37">(AQ17-AW17)/(AQ17-BH17)</f>
        <v>0.71725312986913869</v>
      </c>
      <c r="BL17">
        <f t="shared" ref="BL17:BL25" si="38">(AW17-AV17)/(AW17-AP17)</f>
        <v>0.50686707467992353</v>
      </c>
      <c r="BM17">
        <f t="shared" ref="BM17:BM25" si="39">(AQ17-AW17)/(AQ17-AP17)</f>
        <v>0.79967167865958144</v>
      </c>
      <c r="BN17">
        <f t="shared" ref="BN17:BN25" si="40">(BJ17*BH17/AV17)</f>
        <v>0.18848715249463224</v>
      </c>
      <c r="BO17">
        <f t="shared" ref="BO17:BO25" si="41">(1-BN17)</f>
        <v>0.81151284750536778</v>
      </c>
      <c r="BP17">
        <v>1584</v>
      </c>
      <c r="BQ17">
        <v>290</v>
      </c>
      <c r="BR17">
        <v>199.33</v>
      </c>
      <c r="BS17">
        <v>275</v>
      </c>
      <c r="BT17">
        <v>10004.4</v>
      </c>
      <c r="BU17">
        <v>199.24</v>
      </c>
      <c r="BV17">
        <v>0.09</v>
      </c>
      <c r="BW17">
        <v>300</v>
      </c>
      <c r="BX17">
        <v>24.2</v>
      </c>
      <c r="BY17">
        <v>205.64471558151001</v>
      </c>
      <c r="BZ17">
        <v>1.43825473881197</v>
      </c>
      <c r="CA17">
        <v>-6.4054311963572799</v>
      </c>
      <c r="CB17">
        <v>1.2818038628450099</v>
      </c>
      <c r="CC17">
        <v>0.47141901358492</v>
      </c>
      <c r="CD17">
        <v>-6.8219988876529504E-3</v>
      </c>
      <c r="CE17">
        <v>290</v>
      </c>
      <c r="CF17">
        <v>199.57</v>
      </c>
      <c r="CG17">
        <v>755</v>
      </c>
      <c r="CH17">
        <v>9982.39</v>
      </c>
      <c r="CI17">
        <v>199.23</v>
      </c>
      <c r="CJ17">
        <v>0.34</v>
      </c>
      <c r="CX17" s="1">
        <f t="shared" ref="CX17:CX25" si="42">$B$11*DV17+$C$11*DW17+$F$11*EH17*(1-EK17)</f>
        <v>1799.9739999999999</v>
      </c>
      <c r="CY17">
        <f t="shared" ref="CY17:CY25" si="43">CX17*CZ17</f>
        <v>1513.1628600065817</v>
      </c>
      <c r="CZ17">
        <f t="shared" ref="CZ17:CZ25" si="44">($B$11*$D$9+$C$11*$D$9+$F$11*((EU17+EM17)/MAX(EU17+EM17+EV17, 0.1)*$I$9+EV17/MAX(EU17+EM17+EV17, 0.1)*$J$9))/($B$11+$C$11+$F$11)</f>
        <v>0.84065817617731242</v>
      </c>
      <c r="DA17">
        <f t="shared" ref="DA17:DA25" si="45">($B$11*$K$9+$C$11*$K$9+$F$11*((EU17+EM17)/MAX(EU17+EM17+EV17, 0.1)*$P$9+EV17/MAX(EU17+EM17+EV17, 0.1)*$Q$9))/($B$11+$C$11+$F$11)</f>
        <v>0.16087028002221299</v>
      </c>
      <c r="DB17">
        <v>3</v>
      </c>
      <c r="DC17">
        <v>0.5</v>
      </c>
      <c r="DD17" t="s">
        <v>424</v>
      </c>
      <c r="DE17">
        <v>2</v>
      </c>
      <c r="DF17">
        <v>1701805018.0999999</v>
      </c>
      <c r="DG17">
        <v>415.74959999999999</v>
      </c>
      <c r="DH17">
        <v>420.00733333333301</v>
      </c>
      <c r="DI17">
        <v>13.81094</v>
      </c>
      <c r="DJ17">
        <v>12.642153333333299</v>
      </c>
      <c r="DK17">
        <v>417.07446666666698</v>
      </c>
      <c r="DL17">
        <v>13.642853333333299</v>
      </c>
      <c r="DM17">
        <v>599.97966666666696</v>
      </c>
      <c r="DN17">
        <v>78.736113333333293</v>
      </c>
      <c r="DO17">
        <v>9.9914619999999996E-2</v>
      </c>
      <c r="DP17">
        <v>24.578386666666699</v>
      </c>
      <c r="DQ17">
        <v>25.2469133333333</v>
      </c>
      <c r="DR17">
        <v>999.9</v>
      </c>
      <c r="DS17">
        <v>0</v>
      </c>
      <c r="DT17">
        <v>0</v>
      </c>
      <c r="DU17">
        <v>10008.333333333299</v>
      </c>
      <c r="DV17">
        <v>0</v>
      </c>
      <c r="DW17">
        <v>0.221023</v>
      </c>
      <c r="DX17">
        <v>-4.2576260000000001</v>
      </c>
      <c r="DY17">
        <v>421.57186666666701</v>
      </c>
      <c r="DZ17">
        <v>425.38499999999999</v>
      </c>
      <c r="EA17">
        <v>1.16876466666667</v>
      </c>
      <c r="EB17">
        <v>420.00733333333301</v>
      </c>
      <c r="EC17">
        <v>12.642153333333299</v>
      </c>
      <c r="ED17">
        <v>1.0874173333333299</v>
      </c>
      <c r="EE17">
        <v>0.99539453333333305</v>
      </c>
      <c r="EF17">
        <v>8.1434706666666692</v>
      </c>
      <c r="EG17">
        <v>6.8491413333333302</v>
      </c>
      <c r="EH17">
        <v>1799.9739999999999</v>
      </c>
      <c r="EI17">
        <v>0.97799820000000004</v>
      </c>
      <c r="EJ17">
        <v>2.20017066666667E-2</v>
      </c>
      <c r="EK17">
        <v>0</v>
      </c>
      <c r="EL17">
        <v>171.7518</v>
      </c>
      <c r="EM17">
        <v>4.9999900000000004</v>
      </c>
      <c r="EN17">
        <v>3299.674</v>
      </c>
      <c r="EO17">
        <v>15729.46</v>
      </c>
      <c r="EP17">
        <v>47.936999999999998</v>
      </c>
      <c r="EQ17">
        <v>48.936999999999998</v>
      </c>
      <c r="ER17">
        <v>48.75</v>
      </c>
      <c r="ES17">
        <v>48.182866666666698</v>
      </c>
      <c r="ET17">
        <v>49.311999999999998</v>
      </c>
      <c r="EU17">
        <v>1755.4839999999999</v>
      </c>
      <c r="EV17">
        <v>39.49</v>
      </c>
      <c r="EW17">
        <v>0</v>
      </c>
      <c r="EX17">
        <v>1701805026.3</v>
      </c>
      <c r="EY17">
        <v>0</v>
      </c>
      <c r="EZ17">
        <v>171.78438461538499</v>
      </c>
      <c r="FA17">
        <v>-0.65258119410774196</v>
      </c>
      <c r="FB17">
        <v>-1.5360683783262901</v>
      </c>
      <c r="FC17">
        <v>3299.69038461538</v>
      </c>
      <c r="FD17">
        <v>15</v>
      </c>
      <c r="FE17">
        <v>1701804703</v>
      </c>
      <c r="FF17" t="s">
        <v>425</v>
      </c>
      <c r="FG17">
        <v>1701804699</v>
      </c>
      <c r="FH17">
        <v>1701804703</v>
      </c>
      <c r="FI17">
        <v>1</v>
      </c>
      <c r="FJ17">
        <v>0.23300000000000001</v>
      </c>
      <c r="FK17">
        <v>-2.1000000000000001E-2</v>
      </c>
      <c r="FL17">
        <v>-1.329</v>
      </c>
      <c r="FM17">
        <v>0.14599999999999999</v>
      </c>
      <c r="FN17">
        <v>420</v>
      </c>
      <c r="FO17">
        <v>13</v>
      </c>
      <c r="FP17">
        <v>1.37</v>
      </c>
      <c r="FQ17">
        <v>0.12</v>
      </c>
      <c r="FR17">
        <v>-4.2590523809523804</v>
      </c>
      <c r="FS17">
        <v>6.2057142857167603E-3</v>
      </c>
      <c r="FT17">
        <v>4.5952954193315701E-2</v>
      </c>
      <c r="FU17">
        <v>1</v>
      </c>
      <c r="FV17">
        <v>171.79079411764701</v>
      </c>
      <c r="FW17">
        <v>-0.64194041145230796</v>
      </c>
      <c r="FX17">
        <v>0.194931327185599</v>
      </c>
      <c r="FY17">
        <v>1</v>
      </c>
      <c r="FZ17">
        <v>1.17226428571429</v>
      </c>
      <c r="GA17">
        <v>-5.5284935064937597E-2</v>
      </c>
      <c r="GB17">
        <v>6.63816495830029E-3</v>
      </c>
      <c r="GC17">
        <v>1</v>
      </c>
      <c r="GD17">
        <v>3</v>
      </c>
      <c r="GE17">
        <v>3</v>
      </c>
      <c r="GF17" t="s">
        <v>426</v>
      </c>
      <c r="GG17">
        <v>3.2493099999999999</v>
      </c>
      <c r="GH17">
        <v>2.7293699999999999</v>
      </c>
      <c r="GI17">
        <v>8.5058599999999998E-2</v>
      </c>
      <c r="GJ17">
        <v>8.5244399999999998E-2</v>
      </c>
      <c r="GK17">
        <v>6.0785899999999997E-2</v>
      </c>
      <c r="GL17">
        <v>5.7575599999999998E-2</v>
      </c>
      <c r="GM17">
        <v>28447.5</v>
      </c>
      <c r="GN17">
        <v>32545.200000000001</v>
      </c>
      <c r="GO17">
        <v>30999.4</v>
      </c>
      <c r="GP17">
        <v>34276.6</v>
      </c>
      <c r="GQ17">
        <v>39720.400000000001</v>
      </c>
      <c r="GR17">
        <v>40036.6</v>
      </c>
      <c r="GS17">
        <v>42641.599999999999</v>
      </c>
      <c r="GT17">
        <v>42549.599999999999</v>
      </c>
      <c r="GU17">
        <v>2.3203999999999998</v>
      </c>
      <c r="GV17">
        <v>2.4674</v>
      </c>
      <c r="GW17">
        <v>0.17943999999999999</v>
      </c>
      <c r="GX17">
        <v>0</v>
      </c>
      <c r="GY17">
        <v>22.293500000000002</v>
      </c>
      <c r="GZ17">
        <v>999.9</v>
      </c>
      <c r="HA17">
        <v>54.151000000000003</v>
      </c>
      <c r="HB17">
        <v>27.311</v>
      </c>
      <c r="HC17">
        <v>25.071200000000001</v>
      </c>
      <c r="HD17">
        <v>59.269199999999998</v>
      </c>
      <c r="HE17">
        <v>6.8429500000000001</v>
      </c>
      <c r="HF17">
        <v>3</v>
      </c>
      <c r="HG17">
        <v>-0.14878</v>
      </c>
      <c r="HH17">
        <v>2.0844200000000002</v>
      </c>
      <c r="HI17">
        <v>20.280200000000001</v>
      </c>
      <c r="HJ17">
        <v>5.2406499999999996</v>
      </c>
      <c r="HK17">
        <v>11.992000000000001</v>
      </c>
      <c r="HL17">
        <v>4.9714</v>
      </c>
      <c r="HM17">
        <v>3.2974000000000001</v>
      </c>
      <c r="HN17">
        <v>9999</v>
      </c>
      <c r="HO17">
        <v>9999</v>
      </c>
      <c r="HP17">
        <v>999.9</v>
      </c>
      <c r="HQ17">
        <v>9999</v>
      </c>
      <c r="HR17">
        <v>4.9720300000000002</v>
      </c>
      <c r="HS17">
        <v>1.85425</v>
      </c>
      <c r="HT17">
        <v>1.8551899999999999</v>
      </c>
      <c r="HU17">
        <v>1.8594999999999999</v>
      </c>
      <c r="HV17">
        <v>1.85379</v>
      </c>
      <c r="HW17">
        <v>1.85822</v>
      </c>
      <c r="HX17">
        <v>1.85547</v>
      </c>
      <c r="HY17">
        <v>1.85399</v>
      </c>
      <c r="HZ17">
        <v>0</v>
      </c>
      <c r="IA17">
        <v>0</v>
      </c>
      <c r="IB17">
        <v>0</v>
      </c>
      <c r="IC17">
        <v>0</v>
      </c>
      <c r="ID17" t="s">
        <v>427</v>
      </c>
      <c r="IE17" t="s">
        <v>428</v>
      </c>
      <c r="IF17" t="s">
        <v>429</v>
      </c>
      <c r="IG17" t="s">
        <v>429</v>
      </c>
      <c r="IH17" t="s">
        <v>429</v>
      </c>
      <c r="II17" t="s">
        <v>429</v>
      </c>
      <c r="IJ17">
        <v>0</v>
      </c>
      <c r="IK17">
        <v>100</v>
      </c>
      <c r="IL17">
        <v>100</v>
      </c>
      <c r="IM17">
        <v>-1.325</v>
      </c>
      <c r="IN17">
        <v>0.16800000000000001</v>
      </c>
      <c r="IO17">
        <v>-0.92032855122333801</v>
      </c>
      <c r="IP17">
        <v>-1.05186957192226E-3</v>
      </c>
      <c r="IQ17">
        <v>1.9673310352916599E-7</v>
      </c>
      <c r="IR17">
        <v>-4.3399417730844201E-13</v>
      </c>
      <c r="IS17">
        <v>3.4581839368023198E-2</v>
      </c>
      <c r="IT17">
        <v>-1.77947445623986E-3</v>
      </c>
      <c r="IU17">
        <v>9.1911948237911195E-4</v>
      </c>
      <c r="IV17">
        <v>-5.2429791716041204E-6</v>
      </c>
      <c r="IW17">
        <v>6</v>
      </c>
      <c r="IX17">
        <v>2176</v>
      </c>
      <c r="IY17">
        <v>1</v>
      </c>
      <c r="IZ17">
        <v>24</v>
      </c>
      <c r="JA17">
        <v>5.5</v>
      </c>
      <c r="JB17">
        <v>5.4</v>
      </c>
      <c r="JC17">
        <v>1.58081</v>
      </c>
      <c r="JD17">
        <v>2.3901400000000002</v>
      </c>
      <c r="JE17">
        <v>3.0468799999999998</v>
      </c>
      <c r="JF17">
        <v>3.2238799999999999</v>
      </c>
      <c r="JG17">
        <v>3.0883799999999999</v>
      </c>
      <c r="JH17">
        <v>2.36816</v>
      </c>
      <c r="JI17">
        <v>32.709099999999999</v>
      </c>
      <c r="JJ17">
        <v>13.9482</v>
      </c>
      <c r="JK17">
        <v>18</v>
      </c>
      <c r="JL17">
        <v>641.27800000000002</v>
      </c>
      <c r="JM17">
        <v>910.24800000000005</v>
      </c>
      <c r="JN17">
        <v>20.0001</v>
      </c>
      <c r="JO17">
        <v>25.357600000000001</v>
      </c>
      <c r="JP17">
        <v>29.9999</v>
      </c>
      <c r="JQ17">
        <v>25.241599999999998</v>
      </c>
      <c r="JR17">
        <v>25.1874</v>
      </c>
      <c r="JS17">
        <v>31.6768</v>
      </c>
      <c r="JT17">
        <v>48.471899999999998</v>
      </c>
      <c r="JU17">
        <v>0</v>
      </c>
      <c r="JV17">
        <v>20</v>
      </c>
      <c r="JW17">
        <v>420</v>
      </c>
      <c r="JX17">
        <v>12.614599999999999</v>
      </c>
      <c r="JY17">
        <v>100.949</v>
      </c>
      <c r="JZ17">
        <v>99.945599999999999</v>
      </c>
    </row>
    <row r="18" spans="1:286" x14ac:dyDescent="0.2">
      <c r="A18">
        <v>2</v>
      </c>
      <c r="B18">
        <v>1701805090.0999999</v>
      </c>
      <c r="C18">
        <v>64</v>
      </c>
      <c r="D18" t="s">
        <v>430</v>
      </c>
      <c r="E18" t="s">
        <v>431</v>
      </c>
      <c r="F18">
        <v>30</v>
      </c>
      <c r="H18" t="s">
        <v>420</v>
      </c>
      <c r="K18">
        <v>1701805081.5999999</v>
      </c>
      <c r="L18">
        <f t="shared" si="0"/>
        <v>2.2805941659542642E-3</v>
      </c>
      <c r="M18">
        <f t="shared" si="1"/>
        <v>2.2805941659542643</v>
      </c>
      <c r="N18" s="1">
        <f t="shared" si="2"/>
        <v>7.3937714815255173</v>
      </c>
      <c r="O18">
        <f t="shared" si="3"/>
        <v>415.82956250000001</v>
      </c>
      <c r="P18">
        <f t="shared" si="4"/>
        <v>261.39829435671896</v>
      </c>
      <c r="Q18">
        <f t="shared" si="5"/>
        <v>20.607977170248702</v>
      </c>
      <c r="R18">
        <f t="shared" si="6"/>
        <v>32.782945855875425</v>
      </c>
      <c r="S18">
        <f t="shared" si="7"/>
        <v>8.5675159066185877E-2</v>
      </c>
      <c r="T18">
        <f t="shared" si="8"/>
        <v>3.2180661131636406</v>
      </c>
      <c r="U18">
        <f t="shared" si="9"/>
        <v>8.4427875655349607E-2</v>
      </c>
      <c r="V18">
        <f t="shared" si="10"/>
        <v>5.2877973025732564E-2</v>
      </c>
      <c r="W18">
        <f t="shared" si="11"/>
        <v>241.7413327655787</v>
      </c>
      <c r="X18">
        <f t="shared" si="12"/>
        <v>25.293473365714561</v>
      </c>
      <c r="Y18">
        <f t="shared" si="13"/>
        <v>24.886693749999999</v>
      </c>
      <c r="Z18">
        <f t="shared" si="14"/>
        <v>3.1582614754056473</v>
      </c>
      <c r="AA18">
        <f t="shared" si="15"/>
        <v>35.127276179882934</v>
      </c>
      <c r="AB18">
        <f t="shared" si="16"/>
        <v>1.0860012649063246</v>
      </c>
      <c r="AC18">
        <f t="shared" si="17"/>
        <v>3.0916182038852975</v>
      </c>
      <c r="AD18">
        <f t="shared" si="18"/>
        <v>2.0722602104993229</v>
      </c>
      <c r="AE18">
        <f t="shared" si="19"/>
        <v>-100.57420271858305</v>
      </c>
      <c r="AF18">
        <f t="shared" si="20"/>
        <v>-61.925936490789347</v>
      </c>
      <c r="AG18">
        <f t="shared" si="21"/>
        <v>-4.0584620087603351</v>
      </c>
      <c r="AH18">
        <f t="shared" si="22"/>
        <v>75.182731547445968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41948.354398884498</v>
      </c>
      <c r="AN18" t="s">
        <v>421</v>
      </c>
      <c r="AO18">
        <v>10070.200000000001</v>
      </c>
      <c r="AP18">
        <v>138.84153846153799</v>
      </c>
      <c r="AQ18">
        <v>472.31</v>
      </c>
      <c r="AR18">
        <f t="shared" si="26"/>
        <v>0.70603726691889235</v>
      </c>
      <c r="AS18">
        <v>-0.242176552167957</v>
      </c>
      <c r="AT18" t="s">
        <v>432</v>
      </c>
      <c r="AU18">
        <v>10011.5</v>
      </c>
      <c r="AV18">
        <v>170.89326923076899</v>
      </c>
      <c r="AW18">
        <v>215.63929108693199</v>
      </c>
      <c r="AX18">
        <f t="shared" si="27"/>
        <v>0.20750402967205206</v>
      </c>
      <c r="AY18">
        <v>0.5</v>
      </c>
      <c r="AZ18">
        <f t="shared" si="28"/>
        <v>1261.2344250080721</v>
      </c>
      <c r="BA18">
        <f t="shared" si="29"/>
        <v>7.3937714815255173</v>
      </c>
      <c r="BB18">
        <f t="shared" si="30"/>
        <v>130.85561277514427</v>
      </c>
      <c r="BC18">
        <f t="shared" si="31"/>
        <v>6.0543447612006022E-3</v>
      </c>
      <c r="BD18">
        <f t="shared" si="32"/>
        <v>1.1902780222440759</v>
      </c>
      <c r="BE18">
        <f t="shared" si="33"/>
        <v>102.85340238637828</v>
      </c>
      <c r="BF18" t="s">
        <v>423</v>
      </c>
      <c r="BG18">
        <v>0</v>
      </c>
      <c r="BH18">
        <f t="shared" si="34"/>
        <v>102.85340238637828</v>
      </c>
      <c r="BI18">
        <f t="shared" si="35"/>
        <v>0.52303032593019261</v>
      </c>
      <c r="BJ18">
        <f t="shared" si="36"/>
        <v>0.3967342224430539</v>
      </c>
      <c r="BK18">
        <f t="shared" si="37"/>
        <v>0.69472492999433344</v>
      </c>
      <c r="BL18">
        <f t="shared" si="38"/>
        <v>0.58264754275331809</v>
      </c>
      <c r="BM18">
        <f t="shared" si="39"/>
        <v>0.76970010215932749</v>
      </c>
      <c r="BN18">
        <f t="shared" si="40"/>
        <v>0.2387774826068772</v>
      </c>
      <c r="BO18">
        <f t="shared" si="41"/>
        <v>0.76122251739312286</v>
      </c>
      <c r="BP18">
        <v>1585</v>
      </c>
      <c r="BQ18">
        <v>290</v>
      </c>
      <c r="BR18">
        <v>206.41</v>
      </c>
      <c r="BS18">
        <v>245</v>
      </c>
      <c r="BT18">
        <v>10011.5</v>
      </c>
      <c r="BU18">
        <v>206.15</v>
      </c>
      <c r="BV18">
        <v>0.26</v>
      </c>
      <c r="BW18">
        <v>300</v>
      </c>
      <c r="BX18">
        <v>24.2</v>
      </c>
      <c r="BY18">
        <v>215.63929108693199</v>
      </c>
      <c r="BZ18">
        <v>1.16508412616646</v>
      </c>
      <c r="CA18">
        <v>-9.4952067796552608</v>
      </c>
      <c r="CB18">
        <v>1.03383358071677</v>
      </c>
      <c r="CC18">
        <v>0.75078850882832204</v>
      </c>
      <c r="CD18">
        <v>-7.0722164627363797E-3</v>
      </c>
      <c r="CE18">
        <v>290</v>
      </c>
      <c r="CF18">
        <v>205.84</v>
      </c>
      <c r="CG18">
        <v>855</v>
      </c>
      <c r="CH18">
        <v>9981.2800000000007</v>
      </c>
      <c r="CI18">
        <v>206.13</v>
      </c>
      <c r="CJ18">
        <v>-0.28999999999999998</v>
      </c>
      <c r="CX18" s="1">
        <f t="shared" si="42"/>
        <v>1500.028125</v>
      </c>
      <c r="CY18">
        <f t="shared" si="43"/>
        <v>1261.2344250080721</v>
      </c>
      <c r="CZ18">
        <f t="shared" si="44"/>
        <v>0.84080718487066497</v>
      </c>
      <c r="DA18">
        <f t="shared" si="45"/>
        <v>0.1611578668003833</v>
      </c>
      <c r="DB18">
        <v>3</v>
      </c>
      <c r="DC18">
        <v>0.5</v>
      </c>
      <c r="DD18" t="s">
        <v>424</v>
      </c>
      <c r="DE18">
        <v>2</v>
      </c>
      <c r="DF18">
        <v>1701805081.5999999</v>
      </c>
      <c r="DG18">
        <v>415.82956250000001</v>
      </c>
      <c r="DH18">
        <v>420.00074999999998</v>
      </c>
      <c r="DI18">
        <v>13.77519375</v>
      </c>
      <c r="DJ18">
        <v>12.65056875</v>
      </c>
      <c r="DK18">
        <v>417.15449999999998</v>
      </c>
      <c r="DL18">
        <v>13.6078375</v>
      </c>
      <c r="DM18">
        <v>599.98093749999998</v>
      </c>
      <c r="DN18">
        <v>78.737468750000005</v>
      </c>
      <c r="DO18">
        <v>9.9989700000000001E-2</v>
      </c>
      <c r="DP18">
        <v>24.529756249999998</v>
      </c>
      <c r="DQ18">
        <v>24.886693749999999</v>
      </c>
      <c r="DR18">
        <v>999.9</v>
      </c>
      <c r="DS18">
        <v>0</v>
      </c>
      <c r="DT18">
        <v>0</v>
      </c>
      <c r="DU18">
        <v>9992.1875</v>
      </c>
      <c r="DV18">
        <v>0</v>
      </c>
      <c r="DW18">
        <v>0.221023</v>
      </c>
      <c r="DX18">
        <v>-4.1712350000000002</v>
      </c>
      <c r="DY18">
        <v>421.6378125</v>
      </c>
      <c r="DZ18">
        <v>425.38212499999997</v>
      </c>
      <c r="EA18">
        <v>1.1246175</v>
      </c>
      <c r="EB18">
        <v>420.00074999999998</v>
      </c>
      <c r="EC18">
        <v>12.65056875</v>
      </c>
      <c r="ED18">
        <v>1.08462375</v>
      </c>
      <c r="EE18">
        <v>0.99607437499999996</v>
      </c>
      <c r="EF18">
        <v>8.105614375</v>
      </c>
      <c r="EG18">
        <v>6.8590843750000001</v>
      </c>
      <c r="EH18">
        <v>1500.028125</v>
      </c>
      <c r="EI18">
        <v>0.97300374999999995</v>
      </c>
      <c r="EJ18">
        <v>2.699640625E-2</v>
      </c>
      <c r="EK18">
        <v>0</v>
      </c>
      <c r="EL18">
        <v>170.89949999999999</v>
      </c>
      <c r="EM18">
        <v>4.9999900000000004</v>
      </c>
      <c r="EN18">
        <v>2733.3612499999999</v>
      </c>
      <c r="EO18">
        <v>13078.518749999999</v>
      </c>
      <c r="EP18">
        <v>47.8395625</v>
      </c>
      <c r="EQ18">
        <v>49</v>
      </c>
      <c r="ER18">
        <v>48.811999999999998</v>
      </c>
      <c r="ES18">
        <v>48.186999999999998</v>
      </c>
      <c r="ET18">
        <v>49.311999999999998</v>
      </c>
      <c r="EU18">
        <v>1454.6681249999999</v>
      </c>
      <c r="EV18">
        <v>40.36</v>
      </c>
      <c r="EW18">
        <v>0</v>
      </c>
      <c r="EX18">
        <v>62.900000095367403</v>
      </c>
      <c r="EY18">
        <v>0</v>
      </c>
      <c r="EZ18">
        <v>170.89326923076899</v>
      </c>
      <c r="FA18">
        <v>3.1829059136219702E-2</v>
      </c>
      <c r="FB18">
        <v>-19.578803401372699</v>
      </c>
      <c r="FC18">
        <v>2732.9815384615399</v>
      </c>
      <c r="FD18">
        <v>15</v>
      </c>
      <c r="FE18">
        <v>1701804703</v>
      </c>
      <c r="FF18" t="s">
        <v>425</v>
      </c>
      <c r="FG18">
        <v>1701804699</v>
      </c>
      <c r="FH18">
        <v>1701804703</v>
      </c>
      <c r="FI18">
        <v>1</v>
      </c>
      <c r="FJ18">
        <v>0.23300000000000001</v>
      </c>
      <c r="FK18">
        <v>-2.1000000000000001E-2</v>
      </c>
      <c r="FL18">
        <v>-1.329</v>
      </c>
      <c r="FM18">
        <v>0.14599999999999999</v>
      </c>
      <c r="FN18">
        <v>420</v>
      </c>
      <c r="FO18">
        <v>13</v>
      </c>
      <c r="FP18">
        <v>1.37</v>
      </c>
      <c r="FQ18">
        <v>0.12</v>
      </c>
      <c r="FR18">
        <v>-4.1830024999999997</v>
      </c>
      <c r="FS18">
        <v>0.29470601503759503</v>
      </c>
      <c r="FT18">
        <v>6.1689651147903299E-2</v>
      </c>
      <c r="FU18">
        <v>1</v>
      </c>
      <c r="FV18">
        <v>170.88120588235299</v>
      </c>
      <c r="FW18">
        <v>0.54904507119149304</v>
      </c>
      <c r="FX18">
        <v>0.170309541615842</v>
      </c>
      <c r="FY18">
        <v>1</v>
      </c>
      <c r="FZ18">
        <v>1.1274550000000001</v>
      </c>
      <c r="GA18">
        <v>-5.11678195488715E-2</v>
      </c>
      <c r="GB18">
        <v>5.3243999661933498E-3</v>
      </c>
      <c r="GC18">
        <v>1</v>
      </c>
      <c r="GD18">
        <v>3</v>
      </c>
      <c r="GE18">
        <v>3</v>
      </c>
      <c r="GF18" t="s">
        <v>426</v>
      </c>
      <c r="GG18">
        <v>3.2496499999999999</v>
      </c>
      <c r="GH18">
        <v>2.7294200000000002</v>
      </c>
      <c r="GI18">
        <v>8.5086999999999996E-2</v>
      </c>
      <c r="GJ18">
        <v>8.52657E-2</v>
      </c>
      <c r="GK18">
        <v>6.0657500000000003E-2</v>
      </c>
      <c r="GL18">
        <v>5.7609100000000003E-2</v>
      </c>
      <c r="GM18">
        <v>28447.3</v>
      </c>
      <c r="GN18">
        <v>32545.7</v>
      </c>
      <c r="GO18">
        <v>31000.2</v>
      </c>
      <c r="GP18">
        <v>34277.800000000003</v>
      </c>
      <c r="GQ18">
        <v>39726.800000000003</v>
      </c>
      <c r="GR18">
        <v>40036.6</v>
      </c>
      <c r="GS18">
        <v>42642.5</v>
      </c>
      <c r="GT18">
        <v>42551.199999999997</v>
      </c>
      <c r="GU18">
        <v>2.3216000000000001</v>
      </c>
      <c r="GV18">
        <v>2.4653</v>
      </c>
      <c r="GW18">
        <v>0.15628300000000001</v>
      </c>
      <c r="GX18">
        <v>0</v>
      </c>
      <c r="GY18">
        <v>22.2958</v>
      </c>
      <c r="GZ18">
        <v>999.9</v>
      </c>
      <c r="HA18">
        <v>54.052999999999997</v>
      </c>
      <c r="HB18">
        <v>27.352</v>
      </c>
      <c r="HC18">
        <v>25.084700000000002</v>
      </c>
      <c r="HD18">
        <v>59.409199999999998</v>
      </c>
      <c r="HE18">
        <v>6.8509599999999997</v>
      </c>
      <c r="HF18">
        <v>3</v>
      </c>
      <c r="HG18">
        <v>-0.15045700000000001</v>
      </c>
      <c r="HH18">
        <v>2.0790000000000002</v>
      </c>
      <c r="HI18">
        <v>20.282599999999999</v>
      </c>
      <c r="HJ18">
        <v>5.2406499999999996</v>
      </c>
      <c r="HK18">
        <v>11.992000000000001</v>
      </c>
      <c r="HL18">
        <v>4.97</v>
      </c>
      <c r="HM18">
        <v>3.2976000000000001</v>
      </c>
      <c r="HN18">
        <v>9999</v>
      </c>
      <c r="HO18">
        <v>9999</v>
      </c>
      <c r="HP18">
        <v>999.9</v>
      </c>
      <c r="HQ18">
        <v>9999</v>
      </c>
      <c r="HR18">
        <v>4.9719100000000003</v>
      </c>
      <c r="HS18">
        <v>1.85425</v>
      </c>
      <c r="HT18">
        <v>1.8552900000000001</v>
      </c>
      <c r="HU18">
        <v>1.8595299999999999</v>
      </c>
      <c r="HV18">
        <v>1.85382</v>
      </c>
      <c r="HW18">
        <v>1.8582799999999999</v>
      </c>
      <c r="HX18">
        <v>1.85548</v>
      </c>
      <c r="HY18">
        <v>1.8540399999999999</v>
      </c>
      <c r="HZ18">
        <v>0</v>
      </c>
      <c r="IA18">
        <v>0</v>
      </c>
      <c r="IB18">
        <v>0</v>
      </c>
      <c r="IC18">
        <v>0</v>
      </c>
      <c r="ID18" t="s">
        <v>427</v>
      </c>
      <c r="IE18" t="s">
        <v>428</v>
      </c>
      <c r="IF18" t="s">
        <v>429</v>
      </c>
      <c r="IG18" t="s">
        <v>429</v>
      </c>
      <c r="IH18" t="s">
        <v>429</v>
      </c>
      <c r="II18" t="s">
        <v>429</v>
      </c>
      <c r="IJ18">
        <v>0</v>
      </c>
      <c r="IK18">
        <v>100</v>
      </c>
      <c r="IL18">
        <v>100</v>
      </c>
      <c r="IM18">
        <v>-1.325</v>
      </c>
      <c r="IN18">
        <v>0.16719999999999999</v>
      </c>
      <c r="IO18">
        <v>-0.92032855122333801</v>
      </c>
      <c r="IP18">
        <v>-1.05186957192226E-3</v>
      </c>
      <c r="IQ18">
        <v>1.9673310352916599E-7</v>
      </c>
      <c r="IR18">
        <v>-4.3399417730844201E-13</v>
      </c>
      <c r="IS18">
        <v>3.4581839368023198E-2</v>
      </c>
      <c r="IT18">
        <v>-1.77947445623986E-3</v>
      </c>
      <c r="IU18">
        <v>9.1911948237911195E-4</v>
      </c>
      <c r="IV18">
        <v>-5.2429791716041204E-6</v>
      </c>
      <c r="IW18">
        <v>6</v>
      </c>
      <c r="IX18">
        <v>2176</v>
      </c>
      <c r="IY18">
        <v>1</v>
      </c>
      <c r="IZ18">
        <v>24</v>
      </c>
      <c r="JA18">
        <v>6.5</v>
      </c>
      <c r="JB18">
        <v>6.5</v>
      </c>
      <c r="JC18">
        <v>1.58203</v>
      </c>
      <c r="JD18">
        <v>2.3938000000000001</v>
      </c>
      <c r="JE18">
        <v>3.0468799999999998</v>
      </c>
      <c r="JF18">
        <v>3.2226599999999999</v>
      </c>
      <c r="JG18">
        <v>3.0883799999999999</v>
      </c>
      <c r="JH18">
        <v>2.34741</v>
      </c>
      <c r="JI18">
        <v>32.753500000000003</v>
      </c>
      <c r="JJ18">
        <v>13.9482</v>
      </c>
      <c r="JK18">
        <v>18</v>
      </c>
      <c r="JL18">
        <v>641.923</v>
      </c>
      <c r="JM18">
        <v>907.81</v>
      </c>
      <c r="JN18">
        <v>20.000299999999999</v>
      </c>
      <c r="JO18">
        <v>25.3384</v>
      </c>
      <c r="JP18">
        <v>30</v>
      </c>
      <c r="JQ18">
        <v>25.224599999999999</v>
      </c>
      <c r="JR18">
        <v>25.172499999999999</v>
      </c>
      <c r="JS18">
        <v>31.6737</v>
      </c>
      <c r="JT18">
        <v>48.471899999999998</v>
      </c>
      <c r="JU18">
        <v>0</v>
      </c>
      <c r="JV18">
        <v>20</v>
      </c>
      <c r="JW18">
        <v>420</v>
      </c>
      <c r="JX18">
        <v>12.5867</v>
      </c>
      <c r="JY18">
        <v>100.95099999999999</v>
      </c>
      <c r="JZ18">
        <v>99.949200000000005</v>
      </c>
    </row>
    <row r="19" spans="1:286" x14ac:dyDescent="0.2">
      <c r="A19">
        <v>3</v>
      </c>
      <c r="B19">
        <v>1701805154.0999999</v>
      </c>
      <c r="C19">
        <v>128</v>
      </c>
      <c r="D19" t="s">
        <v>433</v>
      </c>
      <c r="E19" t="s">
        <v>434</v>
      </c>
      <c r="F19">
        <v>30</v>
      </c>
      <c r="H19" t="s">
        <v>420</v>
      </c>
      <c r="K19">
        <v>1701805145.5999999</v>
      </c>
      <c r="L19">
        <f t="shared" si="0"/>
        <v>2.1369373671331214E-3</v>
      </c>
      <c r="M19">
        <f t="shared" si="1"/>
        <v>2.1369373671331213</v>
      </c>
      <c r="N19" s="1">
        <f t="shared" si="2"/>
        <v>7.0613086915545562</v>
      </c>
      <c r="O19">
        <f t="shared" si="3"/>
        <v>416.02412500000003</v>
      </c>
      <c r="P19">
        <f t="shared" si="4"/>
        <v>264.12459382678634</v>
      </c>
      <c r="Q19">
        <f t="shared" si="5"/>
        <v>20.823306326601148</v>
      </c>
      <c r="R19">
        <f t="shared" si="6"/>
        <v>32.798906260930877</v>
      </c>
      <c r="S19">
        <f t="shared" si="7"/>
        <v>8.3038418659953109E-2</v>
      </c>
      <c r="T19">
        <f t="shared" si="8"/>
        <v>3.2212319492328572</v>
      </c>
      <c r="U19">
        <f t="shared" si="9"/>
        <v>8.1867294906803181E-2</v>
      </c>
      <c r="V19">
        <f t="shared" si="10"/>
        <v>5.1270904114299548E-2</v>
      </c>
      <c r="W19">
        <f t="shared" si="11"/>
        <v>193.8065685190295</v>
      </c>
      <c r="X19">
        <f t="shared" si="12"/>
        <v>24.972966395464397</v>
      </c>
      <c r="Y19">
        <f t="shared" si="13"/>
        <v>24.472681250000001</v>
      </c>
      <c r="Z19">
        <f t="shared" si="14"/>
        <v>3.0810766148072055</v>
      </c>
      <c r="AA19">
        <f t="shared" si="15"/>
        <v>35.049717023034162</v>
      </c>
      <c r="AB19">
        <f t="shared" si="16"/>
        <v>1.0774604292614951</v>
      </c>
      <c r="AC19">
        <f t="shared" si="17"/>
        <v>3.0740916640023195</v>
      </c>
      <c r="AD19">
        <f t="shared" si="18"/>
        <v>2.0036161855457104</v>
      </c>
      <c r="AE19">
        <f t="shared" si="19"/>
        <v>-94.238937890570654</v>
      </c>
      <c r="AF19">
        <f t="shared" si="20"/>
        <v>-6.5840006427136295</v>
      </c>
      <c r="AG19">
        <f t="shared" si="21"/>
        <v>-0.429969165579488</v>
      </c>
      <c r="AH19">
        <f t="shared" si="22"/>
        <v>92.553660820165732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42017.9168003128</v>
      </c>
      <c r="AN19" t="s">
        <v>421</v>
      </c>
      <c r="AO19">
        <v>10070.200000000001</v>
      </c>
      <c r="AP19">
        <v>138.84153846153799</v>
      </c>
      <c r="AQ19">
        <v>472.31</v>
      </c>
      <c r="AR19">
        <f t="shared" si="26"/>
        <v>0.70603726691889235</v>
      </c>
      <c r="AS19">
        <v>-0.242176552167957</v>
      </c>
      <c r="AT19" t="s">
        <v>435</v>
      </c>
      <c r="AU19">
        <v>10025.299999999999</v>
      </c>
      <c r="AV19">
        <v>171.64430769230799</v>
      </c>
      <c r="AW19">
        <v>229.12764063865299</v>
      </c>
      <c r="AX19">
        <f t="shared" si="27"/>
        <v>0.25087908550064197</v>
      </c>
      <c r="AY19">
        <v>0.5</v>
      </c>
      <c r="AZ19">
        <f t="shared" si="28"/>
        <v>1009.1989500098598</v>
      </c>
      <c r="BA19">
        <f t="shared" si="29"/>
        <v>7.0613086915545562</v>
      </c>
      <c r="BB19">
        <f t="shared" si="30"/>
        <v>126.59345483334086</v>
      </c>
      <c r="BC19">
        <f t="shared" si="31"/>
        <v>7.2369132405965732E-3</v>
      </c>
      <c r="BD19">
        <f t="shared" si="32"/>
        <v>1.0613401276402923</v>
      </c>
      <c r="BE19">
        <f t="shared" si="33"/>
        <v>105.82479142935598</v>
      </c>
      <c r="BF19" t="s">
        <v>423</v>
      </c>
      <c r="BG19">
        <v>0</v>
      </c>
      <c r="BH19">
        <f t="shared" si="34"/>
        <v>105.82479142935598</v>
      </c>
      <c r="BI19">
        <f t="shared" si="35"/>
        <v>0.538140439388334</v>
      </c>
      <c r="BJ19">
        <f t="shared" si="36"/>
        <v>0.4661963070194064</v>
      </c>
      <c r="BK19">
        <f t="shared" si="37"/>
        <v>0.66355299934150258</v>
      </c>
      <c r="BL19">
        <f t="shared" si="38"/>
        <v>0.63667974981996089</v>
      </c>
      <c r="BM19">
        <f t="shared" si="39"/>
        <v>0.72925145076515285</v>
      </c>
      <c r="BN19">
        <f t="shared" si="40"/>
        <v>0.28742652534626162</v>
      </c>
      <c r="BO19">
        <f t="shared" si="41"/>
        <v>0.71257347465373844</v>
      </c>
      <c r="BP19">
        <v>1586</v>
      </c>
      <c r="BQ19">
        <v>290</v>
      </c>
      <c r="BR19">
        <v>218.89</v>
      </c>
      <c r="BS19">
        <v>165</v>
      </c>
      <c r="BT19">
        <v>10025.299999999999</v>
      </c>
      <c r="BU19">
        <v>218.86</v>
      </c>
      <c r="BV19">
        <v>0.03</v>
      </c>
      <c r="BW19">
        <v>300</v>
      </c>
      <c r="BX19">
        <v>24.2</v>
      </c>
      <c r="BY19">
        <v>229.12764063865299</v>
      </c>
      <c r="BZ19">
        <v>1.31187218576079</v>
      </c>
      <c r="CA19">
        <v>-10.296406175254001</v>
      </c>
      <c r="CB19">
        <v>1.15885560016817</v>
      </c>
      <c r="CC19">
        <v>0.73817786295794297</v>
      </c>
      <c r="CD19">
        <v>-7.3213221357063497E-3</v>
      </c>
      <c r="CE19">
        <v>290</v>
      </c>
      <c r="CF19">
        <v>218.47</v>
      </c>
      <c r="CG19">
        <v>715</v>
      </c>
      <c r="CH19">
        <v>9989.98</v>
      </c>
      <c r="CI19">
        <v>218.82</v>
      </c>
      <c r="CJ19">
        <v>-0.35</v>
      </c>
      <c r="CX19" s="1">
        <f t="shared" si="42"/>
        <v>1200.01875</v>
      </c>
      <c r="CY19">
        <f t="shared" si="43"/>
        <v>1009.1989500098598</v>
      </c>
      <c r="CZ19">
        <f t="shared" si="44"/>
        <v>0.84098598460220708</v>
      </c>
      <c r="DA19">
        <f t="shared" si="45"/>
        <v>0.16150295028225975</v>
      </c>
      <c r="DB19">
        <v>3</v>
      </c>
      <c r="DC19">
        <v>0.5</v>
      </c>
      <c r="DD19" t="s">
        <v>424</v>
      </c>
      <c r="DE19">
        <v>2</v>
      </c>
      <c r="DF19">
        <v>1701805145.5999999</v>
      </c>
      <c r="DG19">
        <v>416.02412500000003</v>
      </c>
      <c r="DH19">
        <v>419.99925000000002</v>
      </c>
      <c r="DI19">
        <v>13.666600000000001</v>
      </c>
      <c r="DJ19">
        <v>12.61274375</v>
      </c>
      <c r="DK19">
        <v>417.34924999999998</v>
      </c>
      <c r="DL19">
        <v>13.5013875</v>
      </c>
      <c r="DM19">
        <v>600.00575000000003</v>
      </c>
      <c r="DN19">
        <v>78.738937500000006</v>
      </c>
      <c r="DO19">
        <v>0.10001507499999999</v>
      </c>
      <c r="DP19">
        <v>24.43476875</v>
      </c>
      <c r="DQ19">
        <v>24.472681250000001</v>
      </c>
      <c r="DR19">
        <v>999.9</v>
      </c>
      <c r="DS19">
        <v>0</v>
      </c>
      <c r="DT19">
        <v>0</v>
      </c>
      <c r="DU19">
        <v>10005.9375</v>
      </c>
      <c r="DV19">
        <v>0</v>
      </c>
      <c r="DW19">
        <v>0.221023</v>
      </c>
      <c r="DX19">
        <v>-3.9750112500000001</v>
      </c>
      <c r="DY19">
        <v>421.78843749999999</v>
      </c>
      <c r="DZ19">
        <v>425.36406249999999</v>
      </c>
      <c r="EA19">
        <v>1.053855625</v>
      </c>
      <c r="EB19">
        <v>419.99925000000002</v>
      </c>
      <c r="EC19">
        <v>12.61274375</v>
      </c>
      <c r="ED19">
        <v>1.0760931250000001</v>
      </c>
      <c r="EE19">
        <v>0.99311375000000002</v>
      </c>
      <c r="EF19">
        <v>7.9895137500000004</v>
      </c>
      <c r="EG19">
        <v>6.8157418749999996</v>
      </c>
      <c r="EH19">
        <v>1200.01875</v>
      </c>
      <c r="EI19">
        <v>0.96699756250000002</v>
      </c>
      <c r="EJ19">
        <v>3.3002443749999999E-2</v>
      </c>
      <c r="EK19">
        <v>0</v>
      </c>
      <c r="EL19">
        <v>171.64993749999999</v>
      </c>
      <c r="EM19">
        <v>4.9999900000000004</v>
      </c>
      <c r="EN19">
        <v>2195.3887500000001</v>
      </c>
      <c r="EO19">
        <v>10432.43125</v>
      </c>
      <c r="EP19">
        <v>47.542625000000001</v>
      </c>
      <c r="EQ19">
        <v>49</v>
      </c>
      <c r="ER19">
        <v>48.746062500000001</v>
      </c>
      <c r="ES19">
        <v>48.198812500000003</v>
      </c>
      <c r="ET19">
        <v>49.171500000000002</v>
      </c>
      <c r="EU19">
        <v>1155.5787499999999</v>
      </c>
      <c r="EV19">
        <v>39.44</v>
      </c>
      <c r="EW19">
        <v>0</v>
      </c>
      <c r="EX19">
        <v>62.900000095367403</v>
      </c>
      <c r="EY19">
        <v>0</v>
      </c>
      <c r="EZ19">
        <v>171.64430769230799</v>
      </c>
      <c r="FA19">
        <v>-1.16615384751027</v>
      </c>
      <c r="FB19">
        <v>-6.1466666797444001</v>
      </c>
      <c r="FC19">
        <v>2195.2080769230802</v>
      </c>
      <c r="FD19">
        <v>15</v>
      </c>
      <c r="FE19">
        <v>1701804703</v>
      </c>
      <c r="FF19" t="s">
        <v>425</v>
      </c>
      <c r="FG19">
        <v>1701804699</v>
      </c>
      <c r="FH19">
        <v>1701804703</v>
      </c>
      <c r="FI19">
        <v>1</v>
      </c>
      <c r="FJ19">
        <v>0.23300000000000001</v>
      </c>
      <c r="FK19">
        <v>-2.1000000000000001E-2</v>
      </c>
      <c r="FL19">
        <v>-1.329</v>
      </c>
      <c r="FM19">
        <v>0.14599999999999999</v>
      </c>
      <c r="FN19">
        <v>420</v>
      </c>
      <c r="FO19">
        <v>13</v>
      </c>
      <c r="FP19">
        <v>1.37</v>
      </c>
      <c r="FQ19">
        <v>0.12</v>
      </c>
      <c r="FR19">
        <v>-3.9906405</v>
      </c>
      <c r="FS19">
        <v>0.27700105263158598</v>
      </c>
      <c r="FT19">
        <v>7.5907138035562899E-2</v>
      </c>
      <c r="FU19">
        <v>1</v>
      </c>
      <c r="FV19">
        <v>171.68194117647101</v>
      </c>
      <c r="FW19">
        <v>-0.34982429118866898</v>
      </c>
      <c r="FX19">
        <v>0.192572819103422</v>
      </c>
      <c r="FY19">
        <v>1</v>
      </c>
      <c r="FZ19">
        <v>1.0577749999999999</v>
      </c>
      <c r="GA19">
        <v>-7.8467368421054104E-2</v>
      </c>
      <c r="GB19">
        <v>7.99025062185163E-3</v>
      </c>
      <c r="GC19">
        <v>1</v>
      </c>
      <c r="GD19">
        <v>3</v>
      </c>
      <c r="GE19">
        <v>3</v>
      </c>
      <c r="GF19" t="s">
        <v>426</v>
      </c>
      <c r="GG19">
        <v>3.2496100000000001</v>
      </c>
      <c r="GH19">
        <v>2.72905</v>
      </c>
      <c r="GI19">
        <v>8.5111300000000001E-2</v>
      </c>
      <c r="GJ19">
        <v>8.5264699999999999E-2</v>
      </c>
      <c r="GK19">
        <v>6.03051E-2</v>
      </c>
      <c r="GL19">
        <v>5.74852E-2</v>
      </c>
      <c r="GM19">
        <v>28447.599999999999</v>
      </c>
      <c r="GN19">
        <v>32545.4</v>
      </c>
      <c r="GO19">
        <v>31001.200000000001</v>
      </c>
      <c r="GP19">
        <v>34277.5</v>
      </c>
      <c r="GQ19">
        <v>39743.4</v>
      </c>
      <c r="GR19">
        <v>40041.9</v>
      </c>
      <c r="GS19">
        <v>42644.2</v>
      </c>
      <c r="GT19">
        <v>42551.199999999997</v>
      </c>
      <c r="GU19">
        <v>2.3209</v>
      </c>
      <c r="GV19">
        <v>2.4658000000000002</v>
      </c>
      <c r="GW19">
        <v>0.128746</v>
      </c>
      <c r="GX19">
        <v>0</v>
      </c>
      <c r="GY19">
        <v>22.3202</v>
      </c>
      <c r="GZ19">
        <v>999.9</v>
      </c>
      <c r="HA19">
        <v>53.930999999999997</v>
      </c>
      <c r="HB19">
        <v>27.402000000000001</v>
      </c>
      <c r="HC19">
        <v>25.100200000000001</v>
      </c>
      <c r="HD19">
        <v>59.0092</v>
      </c>
      <c r="HE19">
        <v>6.8429500000000001</v>
      </c>
      <c r="HF19">
        <v>3</v>
      </c>
      <c r="HG19">
        <v>-0.15042700000000001</v>
      </c>
      <c r="HH19">
        <v>2.12514</v>
      </c>
      <c r="HI19">
        <v>20.2852</v>
      </c>
      <c r="HJ19">
        <v>5.2406499999999996</v>
      </c>
      <c r="HK19">
        <v>11.992000000000001</v>
      </c>
      <c r="HL19">
        <v>4.9718</v>
      </c>
      <c r="HM19">
        <v>3.2974000000000001</v>
      </c>
      <c r="HN19">
        <v>9999</v>
      </c>
      <c r="HO19">
        <v>9999</v>
      </c>
      <c r="HP19">
        <v>999.9</v>
      </c>
      <c r="HQ19">
        <v>9999</v>
      </c>
      <c r="HR19">
        <v>4.9720899999999997</v>
      </c>
      <c r="HS19">
        <v>1.85425</v>
      </c>
      <c r="HT19">
        <v>1.8553200000000001</v>
      </c>
      <c r="HU19">
        <v>1.85958</v>
      </c>
      <c r="HV19">
        <v>1.8538399999999999</v>
      </c>
      <c r="HW19">
        <v>1.85825</v>
      </c>
      <c r="HX19">
        <v>1.8555299999999999</v>
      </c>
      <c r="HY19">
        <v>1.85405</v>
      </c>
      <c r="HZ19">
        <v>0</v>
      </c>
      <c r="IA19">
        <v>0</v>
      </c>
      <c r="IB19">
        <v>0</v>
      </c>
      <c r="IC19">
        <v>0</v>
      </c>
      <c r="ID19" t="s">
        <v>427</v>
      </c>
      <c r="IE19" t="s">
        <v>428</v>
      </c>
      <c r="IF19" t="s">
        <v>429</v>
      </c>
      <c r="IG19" t="s">
        <v>429</v>
      </c>
      <c r="IH19" t="s">
        <v>429</v>
      </c>
      <c r="II19" t="s">
        <v>429</v>
      </c>
      <c r="IJ19">
        <v>0</v>
      </c>
      <c r="IK19">
        <v>100</v>
      </c>
      <c r="IL19">
        <v>100</v>
      </c>
      <c r="IM19">
        <v>-1.325</v>
      </c>
      <c r="IN19">
        <v>0.16500000000000001</v>
      </c>
      <c r="IO19">
        <v>-0.92032855122333801</v>
      </c>
      <c r="IP19">
        <v>-1.05186957192226E-3</v>
      </c>
      <c r="IQ19">
        <v>1.9673310352916599E-7</v>
      </c>
      <c r="IR19">
        <v>-4.3399417730844201E-13</v>
      </c>
      <c r="IS19">
        <v>3.4581839368023198E-2</v>
      </c>
      <c r="IT19">
        <v>-1.77947445623986E-3</v>
      </c>
      <c r="IU19">
        <v>9.1911948237911195E-4</v>
      </c>
      <c r="IV19">
        <v>-5.2429791716041204E-6</v>
      </c>
      <c r="IW19">
        <v>6</v>
      </c>
      <c r="IX19">
        <v>2176</v>
      </c>
      <c r="IY19">
        <v>1</v>
      </c>
      <c r="IZ19">
        <v>24</v>
      </c>
      <c r="JA19">
        <v>7.6</v>
      </c>
      <c r="JB19">
        <v>7.5</v>
      </c>
      <c r="JC19">
        <v>1.58081</v>
      </c>
      <c r="JD19">
        <v>2.3877000000000002</v>
      </c>
      <c r="JE19">
        <v>3.0468799999999998</v>
      </c>
      <c r="JF19">
        <v>3.2214399999999999</v>
      </c>
      <c r="JG19">
        <v>3.0883799999999999</v>
      </c>
      <c r="JH19">
        <v>2.3718300000000001</v>
      </c>
      <c r="JI19">
        <v>32.798000000000002</v>
      </c>
      <c r="JJ19">
        <v>13.9482</v>
      </c>
      <c r="JK19">
        <v>18</v>
      </c>
      <c r="JL19">
        <v>641.36099999999999</v>
      </c>
      <c r="JM19">
        <v>908.26</v>
      </c>
      <c r="JN19">
        <v>20.000900000000001</v>
      </c>
      <c r="JO19">
        <v>25.332000000000001</v>
      </c>
      <c r="JP19">
        <v>30.0001</v>
      </c>
      <c r="JQ19">
        <v>25.2182</v>
      </c>
      <c r="JR19">
        <v>25.168199999999999</v>
      </c>
      <c r="JS19">
        <v>31.673999999999999</v>
      </c>
      <c r="JT19">
        <v>48.750900000000001</v>
      </c>
      <c r="JU19">
        <v>0</v>
      </c>
      <c r="JV19">
        <v>20</v>
      </c>
      <c r="JW19">
        <v>420</v>
      </c>
      <c r="JX19">
        <v>12.584300000000001</v>
      </c>
      <c r="JY19">
        <v>100.955</v>
      </c>
      <c r="JZ19">
        <v>99.948800000000006</v>
      </c>
    </row>
    <row r="20" spans="1:286" x14ac:dyDescent="0.2">
      <c r="A20">
        <v>4</v>
      </c>
      <c r="B20">
        <v>1701805234.0999999</v>
      </c>
      <c r="C20">
        <v>208</v>
      </c>
      <c r="D20" t="s">
        <v>436</v>
      </c>
      <c r="E20" t="s">
        <v>437</v>
      </c>
      <c r="F20">
        <v>30</v>
      </c>
      <c r="H20" t="s">
        <v>420</v>
      </c>
      <c r="K20">
        <v>1701805225.5999999</v>
      </c>
      <c r="L20">
        <f t="shared" si="0"/>
        <v>1.938862843527747E-3</v>
      </c>
      <c r="M20">
        <f t="shared" si="1"/>
        <v>1.9388628435277471</v>
      </c>
      <c r="N20" s="1">
        <f t="shared" si="2"/>
        <v>6.5888643227972272</v>
      </c>
      <c r="O20">
        <f t="shared" si="3"/>
        <v>416.29768749999999</v>
      </c>
      <c r="P20">
        <f t="shared" si="4"/>
        <v>266.80264285493854</v>
      </c>
      <c r="Q20">
        <f t="shared" si="5"/>
        <v>21.034388747008485</v>
      </c>
      <c r="R20">
        <f t="shared" si="6"/>
        <v>32.820392255696767</v>
      </c>
      <c r="S20">
        <f t="shared" si="7"/>
        <v>7.8504476156647823E-2</v>
      </c>
      <c r="T20">
        <f t="shared" si="8"/>
        <v>3.2231470381174732</v>
      </c>
      <c r="U20">
        <f t="shared" si="9"/>
        <v>7.7457492534814543E-2</v>
      </c>
      <c r="V20">
        <f t="shared" si="10"/>
        <v>4.8503836795904975E-2</v>
      </c>
      <c r="W20">
        <f t="shared" si="11"/>
        <v>145.91969618868794</v>
      </c>
      <c r="X20">
        <f t="shared" si="12"/>
        <v>24.596101012576025</v>
      </c>
      <c r="Y20">
        <f t="shared" si="13"/>
        <v>23.995175</v>
      </c>
      <c r="Z20">
        <f t="shared" si="14"/>
        <v>2.9941065339576749</v>
      </c>
      <c r="AA20">
        <f t="shared" si="15"/>
        <v>35.204024845890238</v>
      </c>
      <c r="AB20">
        <f t="shared" si="16"/>
        <v>1.0715532272785091</v>
      </c>
      <c r="AC20">
        <f t="shared" si="17"/>
        <v>3.0438372656801587</v>
      </c>
      <c r="AD20">
        <f t="shared" si="18"/>
        <v>1.9225533066791658</v>
      </c>
      <c r="AE20">
        <f t="shared" si="19"/>
        <v>-85.503851399573648</v>
      </c>
      <c r="AF20">
        <f t="shared" si="20"/>
        <v>47.699936245557339</v>
      </c>
      <c r="AG20">
        <f t="shared" si="21"/>
        <v>3.1031240463654806</v>
      </c>
      <c r="AH20">
        <f t="shared" si="22"/>
        <v>111.21890508103711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42075.227594538919</v>
      </c>
      <c r="AN20" t="s">
        <v>421</v>
      </c>
      <c r="AO20">
        <v>10070.200000000001</v>
      </c>
      <c r="AP20">
        <v>138.84153846153799</v>
      </c>
      <c r="AQ20">
        <v>472.31</v>
      </c>
      <c r="AR20">
        <f t="shared" si="26"/>
        <v>0.70603726691889235</v>
      </c>
      <c r="AS20">
        <v>-0.242176552167957</v>
      </c>
      <c r="AT20" t="s">
        <v>438</v>
      </c>
      <c r="AU20">
        <v>10015.299999999999</v>
      </c>
      <c r="AV20">
        <v>176.56556</v>
      </c>
      <c r="AW20">
        <v>261.14049771889199</v>
      </c>
      <c r="AX20">
        <f t="shared" si="27"/>
        <v>0.32386756729679578</v>
      </c>
      <c r="AY20">
        <v>0.5</v>
      </c>
      <c r="AZ20">
        <f t="shared" si="28"/>
        <v>757.18152105631498</v>
      </c>
      <c r="BA20">
        <f t="shared" si="29"/>
        <v>6.5888643227972272</v>
      </c>
      <c r="BB20">
        <f t="shared" si="30"/>
        <v>122.61326861329815</v>
      </c>
      <c r="BC20">
        <f t="shared" si="31"/>
        <v>9.021668761059384E-3</v>
      </c>
      <c r="BD20">
        <f t="shared" si="32"/>
        <v>0.80864325574053286</v>
      </c>
      <c r="BE20">
        <f t="shared" si="33"/>
        <v>112.17605768368932</v>
      </c>
      <c r="BF20" t="s">
        <v>423</v>
      </c>
      <c r="BG20">
        <v>0</v>
      </c>
      <c r="BH20">
        <f t="shared" si="34"/>
        <v>112.17605768368932</v>
      </c>
      <c r="BI20">
        <f t="shared" si="35"/>
        <v>0.57043791114910614</v>
      </c>
      <c r="BJ20">
        <f t="shared" si="36"/>
        <v>0.56775253005956039</v>
      </c>
      <c r="BK20">
        <f t="shared" si="37"/>
        <v>0.58636378710350734</v>
      </c>
      <c r="BL20">
        <f t="shared" si="38"/>
        <v>0.69154257920478901</v>
      </c>
      <c r="BM20">
        <f t="shared" si="39"/>
        <v>0.63325179630743544</v>
      </c>
      <c r="BN20">
        <f t="shared" si="40"/>
        <v>0.3607059075508372</v>
      </c>
      <c r="BO20">
        <f t="shared" si="41"/>
        <v>0.6392940924491628</v>
      </c>
      <c r="BP20">
        <v>1587</v>
      </c>
      <c r="BQ20">
        <v>290</v>
      </c>
      <c r="BR20">
        <v>247.71</v>
      </c>
      <c r="BS20">
        <v>275</v>
      </c>
      <c r="BT20">
        <v>10015.299999999999</v>
      </c>
      <c r="BU20">
        <v>247.47</v>
      </c>
      <c r="BV20">
        <v>0.24</v>
      </c>
      <c r="BW20">
        <v>300</v>
      </c>
      <c r="BX20">
        <v>24.2</v>
      </c>
      <c r="BY20">
        <v>261.14049771889199</v>
      </c>
      <c r="BZ20">
        <v>1.16415556903651</v>
      </c>
      <c r="CA20">
        <v>-13.6917194435984</v>
      </c>
      <c r="CB20">
        <v>1.0239261070352601</v>
      </c>
      <c r="CC20">
        <v>0.86460651019725598</v>
      </c>
      <c r="CD20">
        <v>-7.57196462736375E-3</v>
      </c>
      <c r="CE20">
        <v>290</v>
      </c>
      <c r="CF20">
        <v>246.35</v>
      </c>
      <c r="CG20">
        <v>625</v>
      </c>
      <c r="CH20">
        <v>10000.200000000001</v>
      </c>
      <c r="CI20">
        <v>247.45</v>
      </c>
      <c r="CJ20">
        <v>-1.1000000000000001</v>
      </c>
      <c r="CX20" s="1">
        <f t="shared" si="42"/>
        <v>900.00043749999998</v>
      </c>
      <c r="CY20">
        <f t="shared" si="43"/>
        <v>757.18152105631498</v>
      </c>
      <c r="CZ20">
        <f t="shared" si="44"/>
        <v>0.84131239220238152</v>
      </c>
      <c r="DA20">
        <f t="shared" si="45"/>
        <v>0.16213291695059642</v>
      </c>
      <c r="DB20">
        <v>3</v>
      </c>
      <c r="DC20">
        <v>0.5</v>
      </c>
      <c r="DD20" t="s">
        <v>424</v>
      </c>
      <c r="DE20">
        <v>2</v>
      </c>
      <c r="DF20">
        <v>1701805225.5999999</v>
      </c>
      <c r="DG20">
        <v>416.29768749999999</v>
      </c>
      <c r="DH20">
        <v>419.99593750000003</v>
      </c>
      <c r="DI20">
        <v>13.59170625</v>
      </c>
      <c r="DJ20">
        <v>12.6353875</v>
      </c>
      <c r="DK20">
        <v>417.62287500000002</v>
      </c>
      <c r="DL20">
        <v>13.428006249999999</v>
      </c>
      <c r="DM20">
        <v>599.96012499999995</v>
      </c>
      <c r="DN20">
        <v>78.738906249999999</v>
      </c>
      <c r="DO20">
        <v>9.9850825000000004E-2</v>
      </c>
      <c r="DP20">
        <v>24.269681250000001</v>
      </c>
      <c r="DQ20">
        <v>23.995175</v>
      </c>
      <c r="DR20">
        <v>999.9</v>
      </c>
      <c r="DS20">
        <v>0</v>
      </c>
      <c r="DT20">
        <v>0</v>
      </c>
      <c r="DU20">
        <v>10014.375</v>
      </c>
      <c r="DV20">
        <v>0</v>
      </c>
      <c r="DW20">
        <v>0.221023</v>
      </c>
      <c r="DX20">
        <v>-3.698250625</v>
      </c>
      <c r="DY20">
        <v>422.03381250000001</v>
      </c>
      <c r="DZ20">
        <v>425.37056250000001</v>
      </c>
      <c r="EA20">
        <v>0.95632474999999995</v>
      </c>
      <c r="EB20">
        <v>419.99593750000003</v>
      </c>
      <c r="EC20">
        <v>12.6353875</v>
      </c>
      <c r="ED20">
        <v>1.07019625</v>
      </c>
      <c r="EE20">
        <v>0.99489656250000003</v>
      </c>
      <c r="EF20">
        <v>7.9087868749999997</v>
      </c>
      <c r="EG20">
        <v>6.8418543749999996</v>
      </c>
      <c r="EH20">
        <v>900.00043749999998</v>
      </c>
      <c r="EI20">
        <v>0.95601143749999995</v>
      </c>
      <c r="EJ20">
        <v>4.3988431250000001E-2</v>
      </c>
      <c r="EK20">
        <v>0</v>
      </c>
      <c r="EL20">
        <v>176.57806249999999</v>
      </c>
      <c r="EM20">
        <v>4.9999900000000004</v>
      </c>
      <c r="EN20">
        <v>1689.4137499999999</v>
      </c>
      <c r="EO20">
        <v>7783.671875</v>
      </c>
      <c r="EP20">
        <v>47.003625</v>
      </c>
      <c r="EQ20">
        <v>48.936999999999998</v>
      </c>
      <c r="ER20">
        <v>48.515500000000003</v>
      </c>
      <c r="ES20">
        <v>48.186999999999998</v>
      </c>
      <c r="ET20">
        <v>48.823875000000001</v>
      </c>
      <c r="EU20">
        <v>855.63062500000001</v>
      </c>
      <c r="EV20">
        <v>39.371875000000003</v>
      </c>
      <c r="EW20">
        <v>0</v>
      </c>
      <c r="EX20">
        <v>79.099999904632597</v>
      </c>
      <c r="EY20">
        <v>0</v>
      </c>
      <c r="EZ20">
        <v>176.56556</v>
      </c>
      <c r="FA20">
        <v>-1.39084615867817</v>
      </c>
      <c r="FB20">
        <v>-16.226153868726801</v>
      </c>
      <c r="FC20">
        <v>1688.9648</v>
      </c>
      <c r="FD20">
        <v>15</v>
      </c>
      <c r="FE20">
        <v>1701804703</v>
      </c>
      <c r="FF20" t="s">
        <v>425</v>
      </c>
      <c r="FG20">
        <v>1701804699</v>
      </c>
      <c r="FH20">
        <v>1701804703</v>
      </c>
      <c r="FI20">
        <v>1</v>
      </c>
      <c r="FJ20">
        <v>0.23300000000000001</v>
      </c>
      <c r="FK20">
        <v>-2.1000000000000001E-2</v>
      </c>
      <c r="FL20">
        <v>-1.329</v>
      </c>
      <c r="FM20">
        <v>0.14599999999999999</v>
      </c>
      <c r="FN20">
        <v>420</v>
      </c>
      <c r="FO20">
        <v>13</v>
      </c>
      <c r="FP20">
        <v>1.37</v>
      </c>
      <c r="FQ20">
        <v>0.12</v>
      </c>
      <c r="FR20">
        <v>-3.6981785</v>
      </c>
      <c r="FS20">
        <v>-0.14349338345864801</v>
      </c>
      <c r="FT20">
        <v>6.55151146129654E-2</v>
      </c>
      <c r="FU20">
        <v>1</v>
      </c>
      <c r="FV20">
        <v>176.65741176470601</v>
      </c>
      <c r="FW20">
        <v>-0.891642474330541</v>
      </c>
      <c r="FX20">
        <v>0.17585791685453001</v>
      </c>
      <c r="FY20">
        <v>1</v>
      </c>
      <c r="FZ20">
        <v>0.95878479999999999</v>
      </c>
      <c r="GA20">
        <v>-6.0154646616540998E-2</v>
      </c>
      <c r="GB20">
        <v>6.3969874597344699E-3</v>
      </c>
      <c r="GC20">
        <v>1</v>
      </c>
      <c r="GD20">
        <v>3</v>
      </c>
      <c r="GE20">
        <v>3</v>
      </c>
      <c r="GF20" t="s">
        <v>426</v>
      </c>
      <c r="GG20">
        <v>3.2499899999999999</v>
      </c>
      <c r="GH20">
        <v>2.7302300000000002</v>
      </c>
      <c r="GI20">
        <v>8.5154300000000002E-2</v>
      </c>
      <c r="GJ20">
        <v>8.5259100000000004E-2</v>
      </c>
      <c r="GK20">
        <v>6.00768E-2</v>
      </c>
      <c r="GL20">
        <v>5.7566699999999998E-2</v>
      </c>
      <c r="GM20">
        <v>28442.799999999999</v>
      </c>
      <c r="GN20">
        <v>32543.8</v>
      </c>
      <c r="GO20">
        <v>30997.599999999999</v>
      </c>
      <c r="GP20">
        <v>34275.699999999997</v>
      </c>
      <c r="GQ20">
        <v>39748.800000000003</v>
      </c>
      <c r="GR20">
        <v>40036.199999999997</v>
      </c>
      <c r="GS20">
        <v>42639.7</v>
      </c>
      <c r="GT20">
        <v>42548.800000000003</v>
      </c>
      <c r="GU20">
        <v>2.3210999999999999</v>
      </c>
      <c r="GV20">
        <v>2.4653999999999998</v>
      </c>
      <c r="GW20">
        <v>9.9748400000000001E-2</v>
      </c>
      <c r="GX20">
        <v>0</v>
      </c>
      <c r="GY20">
        <v>22.333100000000002</v>
      </c>
      <c r="GZ20">
        <v>999.9</v>
      </c>
      <c r="HA20">
        <v>53.832999999999998</v>
      </c>
      <c r="HB20">
        <v>27.472999999999999</v>
      </c>
      <c r="HC20">
        <v>25.157499999999999</v>
      </c>
      <c r="HD20">
        <v>59.319200000000002</v>
      </c>
      <c r="HE20">
        <v>6.9431099999999999</v>
      </c>
      <c r="HF20">
        <v>3</v>
      </c>
      <c r="HG20">
        <v>-0.14806900000000001</v>
      </c>
      <c r="HH20">
        <v>2.1339000000000001</v>
      </c>
      <c r="HI20">
        <v>20.287199999999999</v>
      </c>
      <c r="HJ20">
        <v>5.24125</v>
      </c>
      <c r="HK20">
        <v>11.992000000000001</v>
      </c>
      <c r="HL20">
        <v>4.9706000000000001</v>
      </c>
      <c r="HM20">
        <v>3.2974000000000001</v>
      </c>
      <c r="HN20">
        <v>9999</v>
      </c>
      <c r="HO20">
        <v>9999</v>
      </c>
      <c r="HP20">
        <v>999.9</v>
      </c>
      <c r="HQ20">
        <v>9999</v>
      </c>
      <c r="HR20">
        <v>4.9720300000000002</v>
      </c>
      <c r="HS20">
        <v>1.85425</v>
      </c>
      <c r="HT20">
        <v>1.8552999999999999</v>
      </c>
      <c r="HU20">
        <v>1.85954</v>
      </c>
      <c r="HV20">
        <v>1.85382</v>
      </c>
      <c r="HW20">
        <v>1.8583099999999999</v>
      </c>
      <c r="HX20">
        <v>1.8554999999999999</v>
      </c>
      <c r="HY20">
        <v>1.8540000000000001</v>
      </c>
      <c r="HZ20">
        <v>0</v>
      </c>
      <c r="IA20">
        <v>0</v>
      </c>
      <c r="IB20">
        <v>0</v>
      </c>
      <c r="IC20">
        <v>0</v>
      </c>
      <c r="ID20" t="s">
        <v>427</v>
      </c>
      <c r="IE20" t="s">
        <v>428</v>
      </c>
      <c r="IF20" t="s">
        <v>429</v>
      </c>
      <c r="IG20" t="s">
        <v>429</v>
      </c>
      <c r="IH20" t="s">
        <v>429</v>
      </c>
      <c r="II20" t="s">
        <v>429</v>
      </c>
      <c r="IJ20">
        <v>0</v>
      </c>
      <c r="IK20">
        <v>100</v>
      </c>
      <c r="IL20">
        <v>100</v>
      </c>
      <c r="IM20">
        <v>-1.325</v>
      </c>
      <c r="IN20">
        <v>0.16370000000000001</v>
      </c>
      <c r="IO20">
        <v>-0.92032855122333801</v>
      </c>
      <c r="IP20">
        <v>-1.05186957192226E-3</v>
      </c>
      <c r="IQ20">
        <v>1.9673310352916599E-7</v>
      </c>
      <c r="IR20">
        <v>-4.3399417730844201E-13</v>
      </c>
      <c r="IS20">
        <v>3.4581839368023198E-2</v>
      </c>
      <c r="IT20">
        <v>-1.77947445623986E-3</v>
      </c>
      <c r="IU20">
        <v>9.1911948237911195E-4</v>
      </c>
      <c r="IV20">
        <v>-5.2429791716041204E-6</v>
      </c>
      <c r="IW20">
        <v>6</v>
      </c>
      <c r="IX20">
        <v>2176</v>
      </c>
      <c r="IY20">
        <v>1</v>
      </c>
      <c r="IZ20">
        <v>24</v>
      </c>
      <c r="JA20">
        <v>8.9</v>
      </c>
      <c r="JB20">
        <v>8.9</v>
      </c>
      <c r="JC20">
        <v>1.58081</v>
      </c>
      <c r="JD20">
        <v>2.3950200000000001</v>
      </c>
      <c r="JE20">
        <v>3.0468799999999998</v>
      </c>
      <c r="JF20">
        <v>3.2226599999999999</v>
      </c>
      <c r="JG20">
        <v>3.0883799999999999</v>
      </c>
      <c r="JH20">
        <v>2.3645</v>
      </c>
      <c r="JI20">
        <v>32.842399999999998</v>
      </c>
      <c r="JJ20">
        <v>13.9482</v>
      </c>
      <c r="JK20">
        <v>18</v>
      </c>
      <c r="JL20">
        <v>641.64599999999996</v>
      </c>
      <c r="JM20">
        <v>907.98500000000001</v>
      </c>
      <c r="JN20">
        <v>20.000299999999999</v>
      </c>
      <c r="JO20">
        <v>25.353400000000001</v>
      </c>
      <c r="JP20">
        <v>30</v>
      </c>
      <c r="JQ20">
        <v>25.230899999999998</v>
      </c>
      <c r="JR20">
        <v>25.1768</v>
      </c>
      <c r="JS20">
        <v>31.673400000000001</v>
      </c>
      <c r="JT20">
        <v>49.308500000000002</v>
      </c>
      <c r="JU20">
        <v>0</v>
      </c>
      <c r="JV20">
        <v>20</v>
      </c>
      <c r="JW20">
        <v>420</v>
      </c>
      <c r="JX20">
        <v>12.5113</v>
      </c>
      <c r="JY20">
        <v>100.943</v>
      </c>
      <c r="JZ20">
        <v>99.9435</v>
      </c>
    </row>
    <row r="21" spans="1:286" x14ac:dyDescent="0.2">
      <c r="A21">
        <v>5</v>
      </c>
      <c r="B21">
        <v>1701805358.0999999</v>
      </c>
      <c r="C21">
        <v>332</v>
      </c>
      <c r="D21" t="s">
        <v>439</v>
      </c>
      <c r="E21" t="s">
        <v>440</v>
      </c>
      <c r="F21">
        <v>30</v>
      </c>
      <c r="H21" t="s">
        <v>420</v>
      </c>
      <c r="K21">
        <v>1701805349.5999999</v>
      </c>
      <c r="L21">
        <f t="shared" si="0"/>
        <v>1.7258104819731232E-3</v>
      </c>
      <c r="M21">
        <f t="shared" si="1"/>
        <v>1.7258104819731233</v>
      </c>
      <c r="N21" s="1">
        <f t="shared" si="2"/>
        <v>5.6655047735188822</v>
      </c>
      <c r="O21">
        <f t="shared" si="3"/>
        <v>416.80725000000001</v>
      </c>
      <c r="P21">
        <f t="shared" si="4"/>
        <v>279.93706801001605</v>
      </c>
      <c r="Q21">
        <f t="shared" si="5"/>
        <v>22.0701652436152</v>
      </c>
      <c r="R21">
        <f t="shared" si="6"/>
        <v>32.86097460271926</v>
      </c>
      <c r="S21">
        <f t="shared" si="7"/>
        <v>7.4058919413291902E-2</v>
      </c>
      <c r="T21">
        <f t="shared" si="8"/>
        <v>3.2174899362095135</v>
      </c>
      <c r="U21">
        <f t="shared" si="9"/>
        <v>7.312477886194986E-2</v>
      </c>
      <c r="V21">
        <f t="shared" si="10"/>
        <v>4.5785933839234086E-2</v>
      </c>
      <c r="W21">
        <f t="shared" si="11"/>
        <v>82.094799906693851</v>
      </c>
      <c r="X21">
        <f t="shared" si="12"/>
        <v>24.041222029636319</v>
      </c>
      <c r="Y21">
        <f t="shared" si="13"/>
        <v>23.292493749999998</v>
      </c>
      <c r="Z21">
        <f t="shared" si="14"/>
        <v>2.8700287975132457</v>
      </c>
      <c r="AA21">
        <f t="shared" si="15"/>
        <v>35.229215744215139</v>
      </c>
      <c r="AB21">
        <f t="shared" si="16"/>
        <v>1.0556650842627939</v>
      </c>
      <c r="AC21">
        <f t="shared" si="17"/>
        <v>2.996561410641509</v>
      </c>
      <c r="AD21">
        <f t="shared" si="18"/>
        <v>1.8143637132504518</v>
      </c>
      <c r="AE21">
        <f t="shared" si="19"/>
        <v>-76.10824225501473</v>
      </c>
      <c r="AF21">
        <f t="shared" si="20"/>
        <v>124.25467821587246</v>
      </c>
      <c r="AG21">
        <f t="shared" si="21"/>
        <v>8.0582981703428889</v>
      </c>
      <c r="AH21">
        <f t="shared" si="22"/>
        <v>138.29953403789449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42011.746207552875</v>
      </c>
      <c r="AN21" t="s">
        <v>421</v>
      </c>
      <c r="AO21">
        <v>10070.200000000001</v>
      </c>
      <c r="AP21">
        <v>138.84153846153799</v>
      </c>
      <c r="AQ21">
        <v>472.31</v>
      </c>
      <c r="AR21">
        <f t="shared" si="26"/>
        <v>0.70603726691889235</v>
      </c>
      <c r="AS21">
        <v>-0.242176552167957</v>
      </c>
      <c r="AT21" t="s">
        <v>441</v>
      </c>
      <c r="AU21">
        <v>10045.200000000001</v>
      </c>
      <c r="AV21">
        <v>201.63004000000001</v>
      </c>
      <c r="AW21">
        <v>382.63681900633799</v>
      </c>
      <c r="AX21">
        <f t="shared" si="27"/>
        <v>0.47305112842091601</v>
      </c>
      <c r="AY21">
        <v>0.5</v>
      </c>
      <c r="AZ21">
        <f t="shared" si="28"/>
        <v>421.20099039206929</v>
      </c>
      <c r="BA21">
        <f t="shared" si="29"/>
        <v>5.6655047735188822</v>
      </c>
      <c r="BB21">
        <f t="shared" si="30"/>
        <v>99.624801898487888</v>
      </c>
      <c r="BC21">
        <f t="shared" si="31"/>
        <v>1.4025801126886605E-2</v>
      </c>
      <c r="BD21">
        <f t="shared" si="32"/>
        <v>0.23435586054298835</v>
      </c>
      <c r="BE21">
        <f t="shared" si="33"/>
        <v>129.89296658918227</v>
      </c>
      <c r="BF21" t="s">
        <v>423</v>
      </c>
      <c r="BG21">
        <v>0</v>
      </c>
      <c r="BH21">
        <f t="shared" si="34"/>
        <v>129.89296658918227</v>
      </c>
      <c r="BI21">
        <f t="shared" si="35"/>
        <v>0.6605319714749387</v>
      </c>
      <c r="BJ21">
        <f t="shared" si="36"/>
        <v>0.71616689100546294</v>
      </c>
      <c r="BK21">
        <f t="shared" si="37"/>
        <v>0.26188294460829542</v>
      </c>
      <c r="BL21">
        <f t="shared" si="38"/>
        <v>0.74245399091339692</v>
      </c>
      <c r="BM21">
        <f t="shared" si="39"/>
        <v>0.26891053078888894</v>
      </c>
      <c r="BN21">
        <f t="shared" si="40"/>
        <v>0.46136499326018648</v>
      </c>
      <c r="BO21">
        <f t="shared" si="41"/>
        <v>0.53863500673981357</v>
      </c>
      <c r="BP21">
        <v>1588</v>
      </c>
      <c r="BQ21">
        <v>290</v>
      </c>
      <c r="BR21">
        <v>365.6</v>
      </c>
      <c r="BS21">
        <v>125</v>
      </c>
      <c r="BT21">
        <v>10045.200000000001</v>
      </c>
      <c r="BU21">
        <v>364.99</v>
      </c>
      <c r="BV21">
        <v>0.61</v>
      </c>
      <c r="BW21">
        <v>300</v>
      </c>
      <c r="BX21">
        <v>24.2</v>
      </c>
      <c r="BY21">
        <v>382.63681900633799</v>
      </c>
      <c r="BZ21">
        <v>1.4160932294637201</v>
      </c>
      <c r="CA21">
        <v>-17.726539386299098</v>
      </c>
      <c r="CB21">
        <v>1.2386049367105501</v>
      </c>
      <c r="CC21">
        <v>0.87973784061813098</v>
      </c>
      <c r="CD21">
        <v>-7.9079715239154594E-3</v>
      </c>
      <c r="CE21">
        <v>290</v>
      </c>
      <c r="CF21">
        <v>363.6</v>
      </c>
      <c r="CG21">
        <v>625</v>
      </c>
      <c r="CH21">
        <v>10009.299999999999</v>
      </c>
      <c r="CI21">
        <v>364.93</v>
      </c>
      <c r="CJ21">
        <v>-1.33</v>
      </c>
      <c r="CX21" s="1">
        <f t="shared" si="42"/>
        <v>500.01581249999998</v>
      </c>
      <c r="CY21">
        <f t="shared" si="43"/>
        <v>421.20099039206929</v>
      </c>
      <c r="CZ21">
        <f t="shared" si="44"/>
        <v>0.84237534066399011</v>
      </c>
      <c r="DA21">
        <f t="shared" si="45"/>
        <v>0.16418440748150109</v>
      </c>
      <c r="DB21">
        <v>3</v>
      </c>
      <c r="DC21">
        <v>0.5</v>
      </c>
      <c r="DD21" t="s">
        <v>424</v>
      </c>
      <c r="DE21">
        <v>2</v>
      </c>
      <c r="DF21">
        <v>1701805349.5999999</v>
      </c>
      <c r="DG21">
        <v>416.80725000000001</v>
      </c>
      <c r="DH21">
        <v>419.99968749999999</v>
      </c>
      <c r="DI21">
        <v>13.390012499999999</v>
      </c>
      <c r="DJ21">
        <v>12.538656250000001</v>
      </c>
      <c r="DK21">
        <v>418.13312500000001</v>
      </c>
      <c r="DL21">
        <v>13.23024375</v>
      </c>
      <c r="DM21">
        <v>599.99625000000003</v>
      </c>
      <c r="DN21">
        <v>78.739649999999997</v>
      </c>
      <c r="DO21">
        <v>0.10008851874999999</v>
      </c>
      <c r="DP21">
        <v>24.00881875</v>
      </c>
      <c r="DQ21">
        <v>23.292493749999998</v>
      </c>
      <c r="DR21">
        <v>999.9</v>
      </c>
      <c r="DS21">
        <v>0</v>
      </c>
      <c r="DT21">
        <v>0</v>
      </c>
      <c r="DU21">
        <v>9989.375</v>
      </c>
      <c r="DV21">
        <v>0</v>
      </c>
      <c r="DW21">
        <v>0.221023</v>
      </c>
      <c r="DX21">
        <v>-3.1923656249999999</v>
      </c>
      <c r="DY21">
        <v>422.46412500000002</v>
      </c>
      <c r="DZ21">
        <v>425.332875</v>
      </c>
      <c r="EA21">
        <v>0.85135075000000004</v>
      </c>
      <c r="EB21">
        <v>419.99968749999999</v>
      </c>
      <c r="EC21">
        <v>12.538656250000001</v>
      </c>
      <c r="ED21">
        <v>1.054325</v>
      </c>
      <c r="EE21">
        <v>0.98728968750000001</v>
      </c>
      <c r="EF21">
        <v>7.6895356250000004</v>
      </c>
      <c r="EG21">
        <v>6.730146875</v>
      </c>
      <c r="EH21">
        <v>500.01581249999998</v>
      </c>
      <c r="EI21">
        <v>0.92001437500000005</v>
      </c>
      <c r="EJ21">
        <v>7.9985543749999999E-2</v>
      </c>
      <c r="EK21">
        <v>0</v>
      </c>
      <c r="EL21">
        <v>201.64656249999999</v>
      </c>
      <c r="EM21">
        <v>4.9999900000000004</v>
      </c>
      <c r="EN21">
        <v>1058.7106249999999</v>
      </c>
      <c r="EO21">
        <v>4251.4043750000001</v>
      </c>
      <c r="EP21">
        <v>45.902124999999998</v>
      </c>
      <c r="EQ21">
        <v>48.698812500000003</v>
      </c>
      <c r="ER21">
        <v>47.898187499999999</v>
      </c>
      <c r="ES21">
        <v>48</v>
      </c>
      <c r="ET21">
        <v>48.027124999999998</v>
      </c>
      <c r="EU21">
        <v>455.42250000000001</v>
      </c>
      <c r="EV21">
        <v>39.590000000000003</v>
      </c>
      <c r="EW21">
        <v>0</v>
      </c>
      <c r="EX21">
        <v>122.5</v>
      </c>
      <c r="EY21">
        <v>0</v>
      </c>
      <c r="EZ21">
        <v>201.63004000000001</v>
      </c>
      <c r="FA21">
        <v>-1.0696923031644201</v>
      </c>
      <c r="FB21">
        <v>-15.5038461335399</v>
      </c>
      <c r="FC21">
        <v>1058.4151999999999</v>
      </c>
      <c r="FD21">
        <v>15</v>
      </c>
      <c r="FE21">
        <v>1701804703</v>
      </c>
      <c r="FF21" t="s">
        <v>425</v>
      </c>
      <c r="FG21">
        <v>1701804699</v>
      </c>
      <c r="FH21">
        <v>1701804703</v>
      </c>
      <c r="FI21">
        <v>1</v>
      </c>
      <c r="FJ21">
        <v>0.23300000000000001</v>
      </c>
      <c r="FK21">
        <v>-2.1000000000000001E-2</v>
      </c>
      <c r="FL21">
        <v>-1.329</v>
      </c>
      <c r="FM21">
        <v>0.14599999999999999</v>
      </c>
      <c r="FN21">
        <v>420</v>
      </c>
      <c r="FO21">
        <v>13</v>
      </c>
      <c r="FP21">
        <v>1.37</v>
      </c>
      <c r="FQ21">
        <v>0.12</v>
      </c>
      <c r="FR21">
        <v>-3.1885385714285701</v>
      </c>
      <c r="FS21">
        <v>-1.26896103896098E-2</v>
      </c>
      <c r="FT21">
        <v>6.7701215244471299E-2</v>
      </c>
      <c r="FU21">
        <v>1</v>
      </c>
      <c r="FV21">
        <v>201.75138235294099</v>
      </c>
      <c r="FW21">
        <v>-1.78968678151439</v>
      </c>
      <c r="FX21">
        <v>0.236629521143951</v>
      </c>
      <c r="FY21">
        <v>0</v>
      </c>
      <c r="FZ21">
        <v>0.85256766666666695</v>
      </c>
      <c r="GA21">
        <v>-3.9256051948052803E-2</v>
      </c>
      <c r="GB21">
        <v>4.4309369463153203E-3</v>
      </c>
      <c r="GC21">
        <v>1</v>
      </c>
      <c r="GD21">
        <v>2</v>
      </c>
      <c r="GE21">
        <v>3</v>
      </c>
      <c r="GF21" t="s">
        <v>442</v>
      </c>
      <c r="GG21">
        <v>3.2494200000000002</v>
      </c>
      <c r="GH21">
        <v>2.7295500000000001</v>
      </c>
      <c r="GI21">
        <v>8.5228899999999996E-2</v>
      </c>
      <c r="GJ21">
        <v>8.5232000000000002E-2</v>
      </c>
      <c r="GK21">
        <v>5.9389499999999998E-2</v>
      </c>
      <c r="GL21">
        <v>5.7218199999999997E-2</v>
      </c>
      <c r="GM21">
        <v>28437.3</v>
      </c>
      <c r="GN21">
        <v>32540.7</v>
      </c>
      <c r="GO21">
        <v>30994.400000000001</v>
      </c>
      <c r="GP21">
        <v>34271.800000000003</v>
      </c>
      <c r="GQ21">
        <v>39773.300000000003</v>
      </c>
      <c r="GR21">
        <v>40047.199999999997</v>
      </c>
      <c r="GS21">
        <v>42634.6</v>
      </c>
      <c r="GT21">
        <v>42544.7</v>
      </c>
      <c r="GU21">
        <v>2.3195000000000001</v>
      </c>
      <c r="GV21">
        <v>2.4630000000000001</v>
      </c>
      <c r="GW21">
        <v>5.72801E-2</v>
      </c>
      <c r="GX21">
        <v>0</v>
      </c>
      <c r="GY21">
        <v>22.342500000000001</v>
      </c>
      <c r="GZ21">
        <v>999.9</v>
      </c>
      <c r="HA21">
        <v>53.662999999999997</v>
      </c>
      <c r="HB21">
        <v>27.573</v>
      </c>
      <c r="HC21">
        <v>25.2271</v>
      </c>
      <c r="HD21">
        <v>59.309199999999997</v>
      </c>
      <c r="HE21">
        <v>6.9351000000000003</v>
      </c>
      <c r="HF21">
        <v>3</v>
      </c>
      <c r="HG21">
        <v>-0.14240900000000001</v>
      </c>
      <c r="HH21">
        <v>2.2059799999999998</v>
      </c>
      <c r="HI21">
        <v>20.290600000000001</v>
      </c>
      <c r="HJ21">
        <v>5.24125</v>
      </c>
      <c r="HK21">
        <v>11.992000000000001</v>
      </c>
      <c r="HL21">
        <v>4.9715999999999996</v>
      </c>
      <c r="HM21">
        <v>3.2974999999999999</v>
      </c>
      <c r="HN21">
        <v>9999</v>
      </c>
      <c r="HO21">
        <v>9999</v>
      </c>
      <c r="HP21">
        <v>999.9</v>
      </c>
      <c r="HQ21">
        <v>9999</v>
      </c>
      <c r="HR21">
        <v>4.9719499999999996</v>
      </c>
      <c r="HS21">
        <v>1.85426</v>
      </c>
      <c r="HT21">
        <v>1.8553200000000001</v>
      </c>
      <c r="HU21">
        <v>1.8595600000000001</v>
      </c>
      <c r="HV21">
        <v>1.85385</v>
      </c>
      <c r="HW21">
        <v>1.8583400000000001</v>
      </c>
      <c r="HX21">
        <v>1.85548</v>
      </c>
      <c r="HY21">
        <v>1.8541000000000001</v>
      </c>
      <c r="HZ21">
        <v>0</v>
      </c>
      <c r="IA21">
        <v>0</v>
      </c>
      <c r="IB21">
        <v>0</v>
      </c>
      <c r="IC21">
        <v>0</v>
      </c>
      <c r="ID21" t="s">
        <v>427</v>
      </c>
      <c r="IE21" t="s">
        <v>428</v>
      </c>
      <c r="IF21" t="s">
        <v>429</v>
      </c>
      <c r="IG21" t="s">
        <v>429</v>
      </c>
      <c r="IH21" t="s">
        <v>429</v>
      </c>
      <c r="II21" t="s">
        <v>429</v>
      </c>
      <c r="IJ21">
        <v>0</v>
      </c>
      <c r="IK21">
        <v>100</v>
      </c>
      <c r="IL21">
        <v>100</v>
      </c>
      <c r="IM21">
        <v>-1.325</v>
      </c>
      <c r="IN21">
        <v>0.15970000000000001</v>
      </c>
      <c r="IO21">
        <v>-0.92032855122333801</v>
      </c>
      <c r="IP21">
        <v>-1.05186957192226E-3</v>
      </c>
      <c r="IQ21">
        <v>1.9673310352916599E-7</v>
      </c>
      <c r="IR21">
        <v>-4.3399417730844201E-13</v>
      </c>
      <c r="IS21">
        <v>3.4581839368023198E-2</v>
      </c>
      <c r="IT21">
        <v>-1.77947445623986E-3</v>
      </c>
      <c r="IU21">
        <v>9.1911948237911195E-4</v>
      </c>
      <c r="IV21">
        <v>-5.2429791716041204E-6</v>
      </c>
      <c r="IW21">
        <v>6</v>
      </c>
      <c r="IX21">
        <v>2176</v>
      </c>
      <c r="IY21">
        <v>1</v>
      </c>
      <c r="IZ21">
        <v>24</v>
      </c>
      <c r="JA21">
        <v>11</v>
      </c>
      <c r="JB21">
        <v>10.9</v>
      </c>
      <c r="JC21">
        <v>1.58081</v>
      </c>
      <c r="JD21">
        <v>2.3889200000000002</v>
      </c>
      <c r="JE21">
        <v>3.0468799999999998</v>
      </c>
      <c r="JF21">
        <v>3.2202099999999998</v>
      </c>
      <c r="JG21">
        <v>3.0883799999999999</v>
      </c>
      <c r="JH21">
        <v>2.3327599999999999</v>
      </c>
      <c r="JI21">
        <v>32.909199999999998</v>
      </c>
      <c r="JJ21">
        <v>13.9306</v>
      </c>
      <c r="JK21">
        <v>18</v>
      </c>
      <c r="JL21">
        <v>641.01</v>
      </c>
      <c r="JM21">
        <v>906.16099999999994</v>
      </c>
      <c r="JN21">
        <v>20.0001</v>
      </c>
      <c r="JO21">
        <v>25.414000000000001</v>
      </c>
      <c r="JP21">
        <v>30.000599999999999</v>
      </c>
      <c r="JQ21">
        <v>25.273499999999999</v>
      </c>
      <c r="JR21">
        <v>25.217099999999999</v>
      </c>
      <c r="JS21">
        <v>31.665199999999999</v>
      </c>
      <c r="JT21">
        <v>49.881799999999998</v>
      </c>
      <c r="JU21">
        <v>0</v>
      </c>
      <c r="JV21">
        <v>20</v>
      </c>
      <c r="JW21">
        <v>420</v>
      </c>
      <c r="JX21">
        <v>12.497199999999999</v>
      </c>
      <c r="JY21">
        <v>100.932</v>
      </c>
      <c r="JZ21">
        <v>99.933000000000007</v>
      </c>
    </row>
    <row r="22" spans="1:286" x14ac:dyDescent="0.2">
      <c r="A22">
        <v>6</v>
      </c>
      <c r="B22">
        <v>1701805427.0999999</v>
      </c>
      <c r="C22">
        <v>401</v>
      </c>
      <c r="D22" t="s">
        <v>443</v>
      </c>
      <c r="E22" t="s">
        <v>444</v>
      </c>
      <c r="F22">
        <v>30</v>
      </c>
      <c r="H22" t="s">
        <v>420</v>
      </c>
      <c r="K22">
        <v>1701805419.0999999</v>
      </c>
      <c r="L22">
        <f t="shared" si="0"/>
        <v>1.6660186946237852E-3</v>
      </c>
      <c r="M22">
        <f t="shared" si="1"/>
        <v>1.6660186946237852</v>
      </c>
      <c r="N22" s="1">
        <f t="shared" si="2"/>
        <v>3.8954680499445726</v>
      </c>
      <c r="O22">
        <f t="shared" si="3"/>
        <v>417.70666666666699</v>
      </c>
      <c r="P22">
        <f t="shared" si="4"/>
        <v>318.94695927258516</v>
      </c>
      <c r="Q22">
        <f t="shared" si="5"/>
        <v>25.144293726176066</v>
      </c>
      <c r="R22">
        <f t="shared" si="6"/>
        <v>32.930049378750617</v>
      </c>
      <c r="S22">
        <f t="shared" si="7"/>
        <v>7.3847995928724111E-2</v>
      </c>
      <c r="T22">
        <f t="shared" si="8"/>
        <v>3.2202357632623415</v>
      </c>
      <c r="U22">
        <f t="shared" si="9"/>
        <v>7.2919914054742033E-2</v>
      </c>
      <c r="V22">
        <f t="shared" si="10"/>
        <v>4.56573589074179E-2</v>
      </c>
      <c r="W22">
        <f t="shared" si="11"/>
        <v>41.316480931263179</v>
      </c>
      <c r="X22">
        <f t="shared" si="12"/>
        <v>23.658269541846042</v>
      </c>
      <c r="Y22">
        <f t="shared" si="13"/>
        <v>22.900766666666701</v>
      </c>
      <c r="Z22">
        <f t="shared" si="14"/>
        <v>2.802830365432929</v>
      </c>
      <c r="AA22">
        <f t="shared" si="15"/>
        <v>35.266535860326414</v>
      </c>
      <c r="AB22">
        <f t="shared" si="16"/>
        <v>1.045623670189918</v>
      </c>
      <c r="AC22">
        <f t="shared" si="17"/>
        <v>2.9649174342813946</v>
      </c>
      <c r="AD22">
        <f t="shared" si="18"/>
        <v>1.757206695243011</v>
      </c>
      <c r="AE22">
        <f t="shared" si="19"/>
        <v>-73.471424432908918</v>
      </c>
      <c r="AF22">
        <f t="shared" si="20"/>
        <v>161.70437860949349</v>
      </c>
      <c r="AG22">
        <f t="shared" si="21"/>
        <v>10.448011384033803</v>
      </c>
      <c r="AH22">
        <f t="shared" si="22"/>
        <v>139.99744649188156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42085.437081509546</v>
      </c>
      <c r="AN22" t="s">
        <v>421</v>
      </c>
      <c r="AO22">
        <v>10070.200000000001</v>
      </c>
      <c r="AP22">
        <v>138.84153846153799</v>
      </c>
      <c r="AQ22">
        <v>472.31</v>
      </c>
      <c r="AR22">
        <f t="shared" si="26"/>
        <v>0.70603726691889235</v>
      </c>
      <c r="AS22">
        <v>-0.242176552167957</v>
      </c>
      <c r="AT22" t="s">
        <v>445</v>
      </c>
      <c r="AU22">
        <v>10034</v>
      </c>
      <c r="AV22">
        <v>217.26546153846201</v>
      </c>
      <c r="AW22">
        <v>517.24998153843001</v>
      </c>
      <c r="AX22">
        <f t="shared" si="27"/>
        <v>0.57996042669298786</v>
      </c>
      <c r="AY22">
        <v>0.5</v>
      </c>
      <c r="AZ22">
        <f t="shared" si="28"/>
        <v>210.72408296956641</v>
      </c>
      <c r="BA22">
        <f t="shared" si="29"/>
        <v>3.8954680499445726</v>
      </c>
      <c r="BB22">
        <f t="shared" si="30"/>
        <v>61.105814536759155</v>
      </c>
      <c r="BC22">
        <f t="shared" si="31"/>
        <v>1.9635366512474533E-2</v>
      </c>
      <c r="BD22">
        <f t="shared" si="32"/>
        <v>-8.6882519366684813E-2</v>
      </c>
      <c r="BE22">
        <f t="shared" si="33"/>
        <v>142.48052276473419</v>
      </c>
      <c r="BF22" t="s">
        <v>423</v>
      </c>
      <c r="BG22">
        <v>0</v>
      </c>
      <c r="BH22">
        <f t="shared" si="34"/>
        <v>142.48052276473419</v>
      </c>
      <c r="BI22">
        <f t="shared" si="35"/>
        <v>0.72454223711915522</v>
      </c>
      <c r="BJ22">
        <f t="shared" si="36"/>
        <v>0.80045081843532351</v>
      </c>
      <c r="BK22">
        <f t="shared" si="37"/>
        <v>-0.13625216859066397</v>
      </c>
      <c r="BL22">
        <f t="shared" si="38"/>
        <v>0.79275324186942531</v>
      </c>
      <c r="BM22">
        <f t="shared" si="39"/>
        <v>-0.13476531283078072</v>
      </c>
      <c r="BN22">
        <f t="shared" si="40"/>
        <v>0.52492766337798447</v>
      </c>
      <c r="BO22">
        <f t="shared" si="41"/>
        <v>0.47507233662201553</v>
      </c>
      <c r="BP22">
        <v>1589</v>
      </c>
      <c r="BQ22">
        <v>290</v>
      </c>
      <c r="BR22">
        <v>495.91</v>
      </c>
      <c r="BS22">
        <v>135</v>
      </c>
      <c r="BT22">
        <v>10034</v>
      </c>
      <c r="BU22">
        <v>495.16</v>
      </c>
      <c r="BV22">
        <v>0.75</v>
      </c>
      <c r="BW22">
        <v>300</v>
      </c>
      <c r="BX22">
        <v>24.1</v>
      </c>
      <c r="BY22">
        <v>517.24998153843001</v>
      </c>
      <c r="BZ22">
        <v>1.3151646496047</v>
      </c>
      <c r="CA22">
        <v>-22.167070869738598</v>
      </c>
      <c r="CB22">
        <v>1.1445894707250699</v>
      </c>
      <c r="CC22">
        <v>0.93053387217499794</v>
      </c>
      <c r="CD22">
        <v>-8.1058743047831006E-3</v>
      </c>
      <c r="CE22">
        <v>290</v>
      </c>
      <c r="CF22">
        <v>494.79</v>
      </c>
      <c r="CG22">
        <v>635</v>
      </c>
      <c r="CH22">
        <v>9999.36</v>
      </c>
      <c r="CI22">
        <v>495.08</v>
      </c>
      <c r="CJ22">
        <v>-0.28999999999999998</v>
      </c>
      <c r="CX22" s="1">
        <f t="shared" si="42"/>
        <v>249.98699999999999</v>
      </c>
      <c r="CY22">
        <f t="shared" si="43"/>
        <v>210.72408296956641</v>
      </c>
      <c r="CZ22">
        <f t="shared" si="44"/>
        <v>0.84294016476683353</v>
      </c>
      <c r="DA22">
        <f t="shared" si="45"/>
        <v>0.16527451799998871</v>
      </c>
      <c r="DB22">
        <v>3</v>
      </c>
      <c r="DC22">
        <v>0.5</v>
      </c>
      <c r="DD22" t="s">
        <v>424</v>
      </c>
      <c r="DE22">
        <v>2</v>
      </c>
      <c r="DF22">
        <v>1701805419.0999999</v>
      </c>
      <c r="DG22">
        <v>417.70666666666699</v>
      </c>
      <c r="DH22">
        <v>420.00233333333301</v>
      </c>
      <c r="DI22">
        <v>13.263386666666699</v>
      </c>
      <c r="DJ22">
        <v>12.4414333333333</v>
      </c>
      <c r="DK22">
        <v>419.03346666666698</v>
      </c>
      <c r="DL22">
        <v>13.1060533333333</v>
      </c>
      <c r="DM22">
        <v>600.00546666666696</v>
      </c>
      <c r="DN22">
        <v>78.735406666666705</v>
      </c>
      <c r="DO22">
        <v>9.9938819999999998E-2</v>
      </c>
      <c r="DP22">
        <v>23.832193333333301</v>
      </c>
      <c r="DQ22">
        <v>22.900766666666701</v>
      </c>
      <c r="DR22">
        <v>999.9</v>
      </c>
      <c r="DS22">
        <v>0</v>
      </c>
      <c r="DT22">
        <v>0</v>
      </c>
      <c r="DU22">
        <v>10002</v>
      </c>
      <c r="DV22">
        <v>0</v>
      </c>
      <c r="DW22">
        <v>0.221023</v>
      </c>
      <c r="DX22">
        <v>-2.29537066666667</v>
      </c>
      <c r="DY22">
        <v>423.32139999999998</v>
      </c>
      <c r="DZ22">
        <v>425.29326666666702</v>
      </c>
      <c r="EA22">
        <v>0.82193780000000005</v>
      </c>
      <c r="EB22">
        <v>420.00233333333301</v>
      </c>
      <c r="EC22">
        <v>12.4414333333333</v>
      </c>
      <c r="ED22">
        <v>1.0442979999999999</v>
      </c>
      <c r="EE22">
        <v>0.97958226666666703</v>
      </c>
      <c r="EF22">
        <v>7.549512</v>
      </c>
      <c r="EG22">
        <v>6.6161633333333301</v>
      </c>
      <c r="EH22">
        <v>249.98699999999999</v>
      </c>
      <c r="EI22">
        <v>0.89999226666666698</v>
      </c>
      <c r="EJ22">
        <v>0.100007973333333</v>
      </c>
      <c r="EK22">
        <v>0</v>
      </c>
      <c r="EL22">
        <v>217.29453333333299</v>
      </c>
      <c r="EM22">
        <v>4.9999900000000004</v>
      </c>
      <c r="EN22">
        <v>577.42053333333297</v>
      </c>
      <c r="EO22">
        <v>2089.2766666666698</v>
      </c>
      <c r="EP22">
        <v>45.2622</v>
      </c>
      <c r="EQ22">
        <v>48.478999999999999</v>
      </c>
      <c r="ER22">
        <v>47.470599999999997</v>
      </c>
      <c r="ES22">
        <v>47.791333333333299</v>
      </c>
      <c r="ET22">
        <v>47.558066666666697</v>
      </c>
      <c r="EU22">
        <v>220.48599999999999</v>
      </c>
      <c r="EV22">
        <v>24.5</v>
      </c>
      <c r="EW22">
        <v>0</v>
      </c>
      <c r="EX22">
        <v>67.900000095367403</v>
      </c>
      <c r="EY22">
        <v>0</v>
      </c>
      <c r="EZ22">
        <v>217.26546153846201</v>
      </c>
      <c r="FA22">
        <v>-5.1096752079367498</v>
      </c>
      <c r="FB22">
        <v>-23.042871810935502</v>
      </c>
      <c r="FC22">
        <v>577.178</v>
      </c>
      <c r="FD22">
        <v>15</v>
      </c>
      <c r="FE22">
        <v>1701804703</v>
      </c>
      <c r="FF22" t="s">
        <v>425</v>
      </c>
      <c r="FG22">
        <v>1701804699</v>
      </c>
      <c r="FH22">
        <v>1701804703</v>
      </c>
      <c r="FI22">
        <v>1</v>
      </c>
      <c r="FJ22">
        <v>0.23300000000000001</v>
      </c>
      <c r="FK22">
        <v>-2.1000000000000001E-2</v>
      </c>
      <c r="FL22">
        <v>-1.329</v>
      </c>
      <c r="FM22">
        <v>0.14599999999999999</v>
      </c>
      <c r="FN22">
        <v>420</v>
      </c>
      <c r="FO22">
        <v>13</v>
      </c>
      <c r="FP22">
        <v>1.37</v>
      </c>
      <c r="FQ22">
        <v>0.12</v>
      </c>
      <c r="FR22">
        <v>-2.2780171428571401</v>
      </c>
      <c r="FS22">
        <v>-0.267971688311685</v>
      </c>
      <c r="FT22">
        <v>7.8203585665136605E-2</v>
      </c>
      <c r="FU22">
        <v>1</v>
      </c>
      <c r="FV22">
        <v>217.29185294117599</v>
      </c>
      <c r="FW22">
        <v>-0.23573720126200101</v>
      </c>
      <c r="FX22">
        <v>0.42540148042781101</v>
      </c>
      <c r="FY22">
        <v>1</v>
      </c>
      <c r="FZ22">
        <v>0.82011776190476204</v>
      </c>
      <c r="GA22">
        <v>5.2465168831169001E-2</v>
      </c>
      <c r="GB22">
        <v>1.0636688711851699E-2</v>
      </c>
      <c r="GC22">
        <v>1</v>
      </c>
      <c r="GD22">
        <v>3</v>
      </c>
      <c r="GE22">
        <v>3</v>
      </c>
      <c r="GF22" t="s">
        <v>426</v>
      </c>
      <c r="GG22">
        <v>3.2492299999999998</v>
      </c>
      <c r="GH22">
        <v>2.72953</v>
      </c>
      <c r="GI22">
        <v>8.5346699999999998E-2</v>
      </c>
      <c r="GJ22">
        <v>8.5223199999999999E-2</v>
      </c>
      <c r="GK22">
        <v>5.8880700000000001E-2</v>
      </c>
      <c r="GL22">
        <v>5.6791300000000003E-2</v>
      </c>
      <c r="GM22">
        <v>28432.2</v>
      </c>
      <c r="GN22">
        <v>32539.200000000001</v>
      </c>
      <c r="GO22">
        <v>30993</v>
      </c>
      <c r="GP22">
        <v>34270</v>
      </c>
      <c r="GQ22">
        <v>39794</v>
      </c>
      <c r="GR22">
        <v>40063.699999999997</v>
      </c>
      <c r="GS22">
        <v>42633.7</v>
      </c>
      <c r="GT22">
        <v>42542.9</v>
      </c>
      <c r="GU22">
        <v>2.3188</v>
      </c>
      <c r="GV22">
        <v>2.4611000000000001</v>
      </c>
      <c r="GW22">
        <v>3.6805900000000003E-2</v>
      </c>
      <c r="GX22">
        <v>0</v>
      </c>
      <c r="GY22">
        <v>22.2669</v>
      </c>
      <c r="GZ22">
        <v>999.9</v>
      </c>
      <c r="HA22">
        <v>53.588999999999999</v>
      </c>
      <c r="HB22">
        <v>27.643999999999998</v>
      </c>
      <c r="HC22">
        <v>25.295200000000001</v>
      </c>
      <c r="HD22">
        <v>59.669199999999996</v>
      </c>
      <c r="HE22">
        <v>7.0272399999999999</v>
      </c>
      <c r="HF22">
        <v>3</v>
      </c>
      <c r="HG22">
        <v>-0.14077200000000001</v>
      </c>
      <c r="HH22">
        <v>2.0841599999999998</v>
      </c>
      <c r="HI22">
        <v>20.294499999999999</v>
      </c>
      <c r="HJ22">
        <v>5.24125</v>
      </c>
      <c r="HK22">
        <v>11.992000000000001</v>
      </c>
      <c r="HL22">
        <v>4.9715999999999996</v>
      </c>
      <c r="HM22">
        <v>3.2976000000000001</v>
      </c>
      <c r="HN22">
        <v>9999</v>
      </c>
      <c r="HO22">
        <v>9999</v>
      </c>
      <c r="HP22">
        <v>999.9</v>
      </c>
      <c r="HQ22">
        <v>9999</v>
      </c>
      <c r="HR22">
        <v>4.9721900000000003</v>
      </c>
      <c r="HS22">
        <v>1.85425</v>
      </c>
      <c r="HT22">
        <v>1.8553200000000001</v>
      </c>
      <c r="HU22">
        <v>1.85958</v>
      </c>
      <c r="HV22">
        <v>1.85385</v>
      </c>
      <c r="HW22">
        <v>1.85833</v>
      </c>
      <c r="HX22">
        <v>1.85551</v>
      </c>
      <c r="HY22">
        <v>1.8541000000000001</v>
      </c>
      <c r="HZ22">
        <v>0</v>
      </c>
      <c r="IA22">
        <v>0</v>
      </c>
      <c r="IB22">
        <v>0</v>
      </c>
      <c r="IC22">
        <v>0</v>
      </c>
      <c r="ID22" t="s">
        <v>427</v>
      </c>
      <c r="IE22" t="s">
        <v>428</v>
      </c>
      <c r="IF22" t="s">
        <v>429</v>
      </c>
      <c r="IG22" t="s">
        <v>429</v>
      </c>
      <c r="IH22" t="s">
        <v>429</v>
      </c>
      <c r="II22" t="s">
        <v>429</v>
      </c>
      <c r="IJ22">
        <v>0</v>
      </c>
      <c r="IK22">
        <v>100</v>
      </c>
      <c r="IL22">
        <v>100</v>
      </c>
      <c r="IM22">
        <v>-1.327</v>
      </c>
      <c r="IN22">
        <v>0.15679999999999999</v>
      </c>
      <c r="IO22">
        <v>-0.92032855122333801</v>
      </c>
      <c r="IP22">
        <v>-1.05186957192226E-3</v>
      </c>
      <c r="IQ22">
        <v>1.9673310352916599E-7</v>
      </c>
      <c r="IR22">
        <v>-4.3399417730844201E-13</v>
      </c>
      <c r="IS22">
        <v>3.4581839368023198E-2</v>
      </c>
      <c r="IT22">
        <v>-1.77947445623986E-3</v>
      </c>
      <c r="IU22">
        <v>9.1911948237911195E-4</v>
      </c>
      <c r="IV22">
        <v>-5.2429791716041204E-6</v>
      </c>
      <c r="IW22">
        <v>6</v>
      </c>
      <c r="IX22">
        <v>2176</v>
      </c>
      <c r="IY22">
        <v>1</v>
      </c>
      <c r="IZ22">
        <v>24</v>
      </c>
      <c r="JA22">
        <v>12.1</v>
      </c>
      <c r="JB22">
        <v>12.1</v>
      </c>
      <c r="JC22">
        <v>1.58081</v>
      </c>
      <c r="JD22">
        <v>2.3986800000000001</v>
      </c>
      <c r="JE22">
        <v>3.0468799999999998</v>
      </c>
      <c r="JF22">
        <v>3.2214399999999999</v>
      </c>
      <c r="JG22">
        <v>3.0883799999999999</v>
      </c>
      <c r="JH22">
        <v>2.32544</v>
      </c>
      <c r="JI22">
        <v>32.953699999999998</v>
      </c>
      <c r="JJ22">
        <v>13.939399999999999</v>
      </c>
      <c r="JK22">
        <v>18</v>
      </c>
      <c r="JL22">
        <v>640.76300000000003</v>
      </c>
      <c r="JM22">
        <v>904.46900000000005</v>
      </c>
      <c r="JN22">
        <v>19.997900000000001</v>
      </c>
      <c r="JO22">
        <v>25.443100000000001</v>
      </c>
      <c r="JP22">
        <v>30</v>
      </c>
      <c r="JQ22">
        <v>25.294799999999999</v>
      </c>
      <c r="JR22">
        <v>25.234000000000002</v>
      </c>
      <c r="JS22">
        <v>31.665600000000001</v>
      </c>
      <c r="JT22">
        <v>50.445500000000003</v>
      </c>
      <c r="JU22">
        <v>0</v>
      </c>
      <c r="JV22">
        <v>20</v>
      </c>
      <c r="JW22">
        <v>420</v>
      </c>
      <c r="JX22">
        <v>12.3871</v>
      </c>
      <c r="JY22">
        <v>100.929</v>
      </c>
      <c r="JZ22">
        <v>99.928399999999996</v>
      </c>
    </row>
    <row r="23" spans="1:286" x14ac:dyDescent="0.2">
      <c r="A23">
        <v>7</v>
      </c>
      <c r="B23">
        <v>1701805551.0999999</v>
      </c>
      <c r="C23">
        <v>525</v>
      </c>
      <c r="D23" t="s">
        <v>446</v>
      </c>
      <c r="E23" t="s">
        <v>447</v>
      </c>
      <c r="F23">
        <v>30</v>
      </c>
      <c r="H23" t="s">
        <v>420</v>
      </c>
      <c r="K23">
        <v>1701805542.5999999</v>
      </c>
      <c r="L23">
        <f t="shared" si="0"/>
        <v>1.4279435388283659E-3</v>
      </c>
      <c r="M23">
        <f t="shared" si="1"/>
        <v>1.4279435388283659</v>
      </c>
      <c r="N23" s="1">
        <f t="shared" si="2"/>
        <v>1.4913490658720667</v>
      </c>
      <c r="O23">
        <f t="shared" si="3"/>
        <v>418.95462500000002</v>
      </c>
      <c r="P23">
        <f t="shared" si="4"/>
        <v>368.07993573439342</v>
      </c>
      <c r="Q23">
        <f t="shared" si="5"/>
        <v>29.015393774462915</v>
      </c>
      <c r="R23">
        <f t="shared" si="6"/>
        <v>33.025797490845342</v>
      </c>
      <c r="S23">
        <f t="shared" si="7"/>
        <v>6.5196219230395036E-2</v>
      </c>
      <c r="T23">
        <f t="shared" si="8"/>
        <v>3.2211627257599349</v>
      </c>
      <c r="U23">
        <f t="shared" si="9"/>
        <v>6.4471915942078559E-2</v>
      </c>
      <c r="V23">
        <f t="shared" si="10"/>
        <v>4.0359352625625081E-2</v>
      </c>
      <c r="W23">
        <f t="shared" si="11"/>
        <v>16.509109678316381</v>
      </c>
      <c r="X23">
        <f t="shared" si="12"/>
        <v>23.264634134319905</v>
      </c>
      <c r="Y23">
        <f t="shared" si="13"/>
        <v>22.44905</v>
      </c>
      <c r="Z23">
        <f t="shared" si="14"/>
        <v>2.727053412783659</v>
      </c>
      <c r="AA23">
        <f t="shared" si="15"/>
        <v>35.154807058605371</v>
      </c>
      <c r="AB23">
        <f t="shared" si="16"/>
        <v>1.022648354881553</v>
      </c>
      <c r="AC23">
        <f t="shared" si="17"/>
        <v>2.9089858271067484</v>
      </c>
      <c r="AD23">
        <f t="shared" si="18"/>
        <v>1.7044050579021059</v>
      </c>
      <c r="AE23">
        <f t="shared" si="19"/>
        <v>-62.972310062330934</v>
      </c>
      <c r="AF23">
        <f t="shared" si="20"/>
        <v>185.27387759270979</v>
      </c>
      <c r="AG23">
        <f t="shared" si="21"/>
        <v>11.920986757451965</v>
      </c>
      <c r="AH23">
        <f t="shared" si="22"/>
        <v>150.73166396614721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42146.675154097567</v>
      </c>
      <c r="AN23" t="s">
        <v>421</v>
      </c>
      <c r="AO23">
        <v>10070.200000000001</v>
      </c>
      <c r="AP23">
        <v>138.84153846153799</v>
      </c>
      <c r="AQ23">
        <v>472.31</v>
      </c>
      <c r="AR23">
        <f t="shared" si="26"/>
        <v>0.70603726691889235</v>
      </c>
      <c r="AS23">
        <v>-0.242176552167957</v>
      </c>
      <c r="AT23" t="s">
        <v>448</v>
      </c>
      <c r="AU23">
        <v>10020.9</v>
      </c>
      <c r="AV23">
        <v>205.64265384615399</v>
      </c>
      <c r="AW23">
        <v>582.80129543339297</v>
      </c>
      <c r="AX23">
        <f t="shared" si="27"/>
        <v>0.64714791223442569</v>
      </c>
      <c r="AY23">
        <v>0.5</v>
      </c>
      <c r="AZ23">
        <f t="shared" si="28"/>
        <v>84.285076032806401</v>
      </c>
      <c r="BA23">
        <f t="shared" si="29"/>
        <v>1.4913490658720667</v>
      </c>
      <c r="BB23">
        <f t="shared" si="30"/>
        <v>27.272455493575247</v>
      </c>
      <c r="BC23">
        <f t="shared" si="31"/>
        <v>2.0567408841931652E-2</v>
      </c>
      <c r="BD23">
        <f t="shared" si="32"/>
        <v>-0.18958656457897452</v>
      </c>
      <c r="BE23">
        <f t="shared" si="33"/>
        <v>147.03606178243373</v>
      </c>
      <c r="BF23" t="s">
        <v>423</v>
      </c>
      <c r="BG23">
        <v>0</v>
      </c>
      <c r="BH23">
        <f t="shared" si="34"/>
        <v>147.03606178243373</v>
      </c>
      <c r="BI23">
        <f t="shared" si="35"/>
        <v>0.7477080731725344</v>
      </c>
      <c r="BJ23">
        <f t="shared" si="36"/>
        <v>0.86550879340993248</v>
      </c>
      <c r="BK23">
        <f t="shared" si="37"/>
        <v>-0.33968689910683392</v>
      </c>
      <c r="BL23">
        <f t="shared" si="38"/>
        <v>0.84953339951294082</v>
      </c>
      <c r="BM23">
        <f t="shared" si="39"/>
        <v>-0.33133956633751699</v>
      </c>
      <c r="BN23">
        <f t="shared" si="40"/>
        <v>0.61884537103994675</v>
      </c>
      <c r="BO23">
        <f t="shared" si="41"/>
        <v>0.38115462896005325</v>
      </c>
      <c r="BP23">
        <v>1590</v>
      </c>
      <c r="BQ23">
        <v>290</v>
      </c>
      <c r="BR23">
        <v>554.29</v>
      </c>
      <c r="BS23">
        <v>165</v>
      </c>
      <c r="BT23">
        <v>10020.9</v>
      </c>
      <c r="BU23">
        <v>552.69000000000005</v>
      </c>
      <c r="BV23">
        <v>1.6</v>
      </c>
      <c r="BW23">
        <v>300</v>
      </c>
      <c r="BX23">
        <v>24.1</v>
      </c>
      <c r="BY23">
        <v>582.80129543339297</v>
      </c>
      <c r="BZ23">
        <v>1.19402426119973</v>
      </c>
      <c r="CA23">
        <v>-30.176215576103299</v>
      </c>
      <c r="CB23">
        <v>1.03579647846311</v>
      </c>
      <c r="CC23">
        <v>0.96806393629894405</v>
      </c>
      <c r="CD23">
        <v>-8.2226985539488404E-3</v>
      </c>
      <c r="CE23">
        <v>290</v>
      </c>
      <c r="CF23">
        <v>548.4</v>
      </c>
      <c r="CG23">
        <v>675</v>
      </c>
      <c r="CH23">
        <v>9989.4</v>
      </c>
      <c r="CI23">
        <v>552.59</v>
      </c>
      <c r="CJ23">
        <v>-4.1900000000000004</v>
      </c>
      <c r="CX23" s="1">
        <f t="shared" si="42"/>
        <v>100.00074375</v>
      </c>
      <c r="CY23">
        <f t="shared" si="43"/>
        <v>84.285076032806401</v>
      </c>
      <c r="CZ23">
        <f t="shared" si="44"/>
        <v>0.84284449167215725</v>
      </c>
      <c r="DA23">
        <f t="shared" si="45"/>
        <v>0.16508986892726368</v>
      </c>
      <c r="DB23">
        <v>3</v>
      </c>
      <c r="DC23">
        <v>0.5</v>
      </c>
      <c r="DD23" t="s">
        <v>424</v>
      </c>
      <c r="DE23">
        <v>2</v>
      </c>
      <c r="DF23">
        <v>1701805542.5999999</v>
      </c>
      <c r="DG23">
        <v>418.95462500000002</v>
      </c>
      <c r="DH23">
        <v>419.99950000000001</v>
      </c>
      <c r="DI23">
        <v>12.9729875</v>
      </c>
      <c r="DJ23">
        <v>12.268224999999999</v>
      </c>
      <c r="DK23">
        <v>420.28250000000003</v>
      </c>
      <c r="DL23">
        <v>12.821175</v>
      </c>
      <c r="DM23">
        <v>599.9548125</v>
      </c>
      <c r="DN23">
        <v>78.729162500000001</v>
      </c>
      <c r="DO23">
        <v>9.9893250000000003E-2</v>
      </c>
      <c r="DP23">
        <v>23.515931250000001</v>
      </c>
      <c r="DQ23">
        <v>22.44905</v>
      </c>
      <c r="DR23">
        <v>999.9</v>
      </c>
      <c r="DS23">
        <v>0</v>
      </c>
      <c r="DT23">
        <v>0</v>
      </c>
      <c r="DU23">
        <v>10006.875</v>
      </c>
      <c r="DV23">
        <v>0</v>
      </c>
      <c r="DW23">
        <v>0.221023</v>
      </c>
      <c r="DX23">
        <v>-1.0448627500000001</v>
      </c>
      <c r="DY23">
        <v>424.46125000000001</v>
      </c>
      <c r="DZ23">
        <v>425.21625</v>
      </c>
      <c r="EA23">
        <v>0.70474562500000004</v>
      </c>
      <c r="EB23">
        <v>419.99950000000001</v>
      </c>
      <c r="EC23">
        <v>12.268224999999999</v>
      </c>
      <c r="ED23">
        <v>1.0213512499999999</v>
      </c>
      <c r="EE23">
        <v>0.96586756250000005</v>
      </c>
      <c r="EF23">
        <v>7.2245743750000004</v>
      </c>
      <c r="EG23">
        <v>6.4114206249999999</v>
      </c>
      <c r="EH23">
        <v>100.00074375</v>
      </c>
      <c r="EI23">
        <v>0.90021806250000003</v>
      </c>
      <c r="EJ23">
        <v>9.978203125E-2</v>
      </c>
      <c r="EK23">
        <v>0</v>
      </c>
      <c r="EL23">
        <v>205.7134375</v>
      </c>
      <c r="EM23">
        <v>4.9999900000000004</v>
      </c>
      <c r="EN23">
        <v>230.21062499999999</v>
      </c>
      <c r="EO23">
        <v>810.241625</v>
      </c>
      <c r="EP23">
        <v>44.003625</v>
      </c>
      <c r="EQ23">
        <v>47.847437499999998</v>
      </c>
      <c r="ER23">
        <v>46.488</v>
      </c>
      <c r="ES23">
        <v>47.187125000000002</v>
      </c>
      <c r="ET23">
        <v>46.503562500000001</v>
      </c>
      <c r="EU23">
        <v>85.520624999999995</v>
      </c>
      <c r="EV23">
        <v>9.4818750000000005</v>
      </c>
      <c r="EW23">
        <v>0</v>
      </c>
      <c r="EX23">
        <v>122.90000009536701</v>
      </c>
      <c r="EY23">
        <v>0</v>
      </c>
      <c r="EZ23">
        <v>205.64265384615399</v>
      </c>
      <c r="FA23">
        <v>-4.4485811960717401</v>
      </c>
      <c r="FB23">
        <v>-6.1970598266450603</v>
      </c>
      <c r="FC23">
        <v>230.068307692308</v>
      </c>
      <c r="FD23">
        <v>15</v>
      </c>
      <c r="FE23">
        <v>1701804703</v>
      </c>
      <c r="FF23" t="s">
        <v>425</v>
      </c>
      <c r="FG23">
        <v>1701804699</v>
      </c>
      <c r="FH23">
        <v>1701804703</v>
      </c>
      <c r="FI23">
        <v>1</v>
      </c>
      <c r="FJ23">
        <v>0.23300000000000001</v>
      </c>
      <c r="FK23">
        <v>-2.1000000000000001E-2</v>
      </c>
      <c r="FL23">
        <v>-1.329</v>
      </c>
      <c r="FM23">
        <v>0.14599999999999999</v>
      </c>
      <c r="FN23">
        <v>420</v>
      </c>
      <c r="FO23">
        <v>13</v>
      </c>
      <c r="FP23">
        <v>1.37</v>
      </c>
      <c r="FQ23">
        <v>0.12</v>
      </c>
      <c r="FR23">
        <v>-1.03139519047619</v>
      </c>
      <c r="FS23">
        <v>-1.1688311688340901E-3</v>
      </c>
      <c r="FT23">
        <v>7.4234620348254204E-2</v>
      </c>
      <c r="FU23">
        <v>1</v>
      </c>
      <c r="FV23">
        <v>205.92752941176499</v>
      </c>
      <c r="FW23">
        <v>-4.1450878574302701</v>
      </c>
      <c r="FX23">
        <v>0.42767533283019599</v>
      </c>
      <c r="FY23">
        <v>0</v>
      </c>
      <c r="FZ23">
        <v>0.70881485714285697</v>
      </c>
      <c r="GA23">
        <v>-6.8583662337661694E-2</v>
      </c>
      <c r="GB23">
        <v>7.1413171873309297E-3</v>
      </c>
      <c r="GC23">
        <v>1</v>
      </c>
      <c r="GD23">
        <v>2</v>
      </c>
      <c r="GE23">
        <v>3</v>
      </c>
      <c r="GF23" t="s">
        <v>442</v>
      </c>
      <c r="GG23">
        <v>3.24939</v>
      </c>
      <c r="GH23">
        <v>2.7290100000000002</v>
      </c>
      <c r="GI23">
        <v>8.5543400000000006E-2</v>
      </c>
      <c r="GJ23">
        <v>8.5229799999999994E-2</v>
      </c>
      <c r="GK23">
        <v>5.7955300000000001E-2</v>
      </c>
      <c r="GL23">
        <v>5.6272999999999997E-2</v>
      </c>
      <c r="GM23">
        <v>28429.5</v>
      </c>
      <c r="GN23">
        <v>32544.7</v>
      </c>
      <c r="GO23">
        <v>30996.400000000001</v>
      </c>
      <c r="GP23">
        <v>34275.800000000003</v>
      </c>
      <c r="GQ23">
        <v>39838.199999999997</v>
      </c>
      <c r="GR23">
        <v>40092</v>
      </c>
      <c r="GS23">
        <v>42638.8</v>
      </c>
      <c r="GT23">
        <v>42549.5</v>
      </c>
      <c r="GU23">
        <v>2.3201000000000001</v>
      </c>
      <c r="GV23">
        <v>2.4622999999999999</v>
      </c>
      <c r="GW23">
        <v>2.6136599999999999E-2</v>
      </c>
      <c r="GX23">
        <v>0</v>
      </c>
      <c r="GY23">
        <v>22.0093</v>
      </c>
      <c r="GZ23">
        <v>999.9</v>
      </c>
      <c r="HA23">
        <v>53.393999999999998</v>
      </c>
      <c r="HB23">
        <v>27.724</v>
      </c>
      <c r="HC23">
        <v>25.325299999999999</v>
      </c>
      <c r="HD23">
        <v>59.719200000000001</v>
      </c>
      <c r="HE23">
        <v>7.0112199999999998</v>
      </c>
      <c r="HF23">
        <v>3</v>
      </c>
      <c r="HG23">
        <v>-0.146484</v>
      </c>
      <c r="HH23">
        <v>1.8974899999999999</v>
      </c>
      <c r="HI23">
        <v>20.297799999999999</v>
      </c>
      <c r="HJ23">
        <v>5.2382600000000004</v>
      </c>
      <c r="HK23">
        <v>11.992000000000001</v>
      </c>
      <c r="HL23">
        <v>4.9707999999999997</v>
      </c>
      <c r="HM23">
        <v>3.2972999999999999</v>
      </c>
      <c r="HN23">
        <v>9999</v>
      </c>
      <c r="HO23">
        <v>9999</v>
      </c>
      <c r="HP23">
        <v>999.9</v>
      </c>
      <c r="HQ23">
        <v>9999</v>
      </c>
      <c r="HR23">
        <v>4.9721700000000002</v>
      </c>
      <c r="HS23">
        <v>1.85425</v>
      </c>
      <c r="HT23">
        <v>1.8553200000000001</v>
      </c>
      <c r="HU23">
        <v>1.8595900000000001</v>
      </c>
      <c r="HV23">
        <v>1.85385</v>
      </c>
      <c r="HW23">
        <v>1.8582799999999999</v>
      </c>
      <c r="HX23">
        <v>1.85551</v>
      </c>
      <c r="HY23">
        <v>1.85408</v>
      </c>
      <c r="HZ23">
        <v>0</v>
      </c>
      <c r="IA23">
        <v>0</v>
      </c>
      <c r="IB23">
        <v>0</v>
      </c>
      <c r="IC23">
        <v>0</v>
      </c>
      <c r="ID23" t="s">
        <v>427</v>
      </c>
      <c r="IE23" t="s">
        <v>428</v>
      </c>
      <c r="IF23" t="s">
        <v>429</v>
      </c>
      <c r="IG23" t="s">
        <v>429</v>
      </c>
      <c r="IH23" t="s">
        <v>429</v>
      </c>
      <c r="II23" t="s">
        <v>429</v>
      </c>
      <c r="IJ23">
        <v>0</v>
      </c>
      <c r="IK23">
        <v>100</v>
      </c>
      <c r="IL23">
        <v>100</v>
      </c>
      <c r="IM23">
        <v>-1.3280000000000001</v>
      </c>
      <c r="IN23">
        <v>0.1515</v>
      </c>
      <c r="IO23">
        <v>-0.92032855122333801</v>
      </c>
      <c r="IP23">
        <v>-1.05186957192226E-3</v>
      </c>
      <c r="IQ23">
        <v>1.9673310352916599E-7</v>
      </c>
      <c r="IR23">
        <v>-4.3399417730844201E-13</v>
      </c>
      <c r="IS23">
        <v>3.4581839368023198E-2</v>
      </c>
      <c r="IT23">
        <v>-1.77947445623986E-3</v>
      </c>
      <c r="IU23">
        <v>9.1911948237911195E-4</v>
      </c>
      <c r="IV23">
        <v>-5.2429791716041204E-6</v>
      </c>
      <c r="IW23">
        <v>6</v>
      </c>
      <c r="IX23">
        <v>2176</v>
      </c>
      <c r="IY23">
        <v>1</v>
      </c>
      <c r="IZ23">
        <v>24</v>
      </c>
      <c r="JA23">
        <v>14.2</v>
      </c>
      <c r="JB23">
        <v>14.1</v>
      </c>
      <c r="JC23">
        <v>1.58081</v>
      </c>
      <c r="JD23">
        <v>2.3913600000000002</v>
      </c>
      <c r="JE23">
        <v>3.0468799999999998</v>
      </c>
      <c r="JF23">
        <v>3.2189899999999998</v>
      </c>
      <c r="JG23">
        <v>3.0883799999999999</v>
      </c>
      <c r="JH23">
        <v>2.34131</v>
      </c>
      <c r="JI23">
        <v>33.020600000000002</v>
      </c>
      <c r="JJ23">
        <v>13.939399999999999</v>
      </c>
      <c r="JK23">
        <v>18</v>
      </c>
      <c r="JL23">
        <v>641.399</v>
      </c>
      <c r="JM23">
        <v>905.36199999999997</v>
      </c>
      <c r="JN23">
        <v>19.999199999999998</v>
      </c>
      <c r="JO23">
        <v>25.396000000000001</v>
      </c>
      <c r="JP23">
        <v>29.999700000000001</v>
      </c>
      <c r="JQ23">
        <v>25.270499999999998</v>
      </c>
      <c r="JR23">
        <v>25.212800000000001</v>
      </c>
      <c r="JS23">
        <v>31.670500000000001</v>
      </c>
      <c r="JT23">
        <v>51.002000000000002</v>
      </c>
      <c r="JU23">
        <v>0</v>
      </c>
      <c r="JV23">
        <v>20</v>
      </c>
      <c r="JW23">
        <v>420</v>
      </c>
      <c r="JX23">
        <v>12.2621</v>
      </c>
      <c r="JY23">
        <v>100.941</v>
      </c>
      <c r="JZ23">
        <v>99.944500000000005</v>
      </c>
    </row>
    <row r="24" spans="1:286" x14ac:dyDescent="0.2">
      <c r="A24">
        <v>8</v>
      </c>
      <c r="B24">
        <v>1701805651.0999999</v>
      </c>
      <c r="C24">
        <v>625</v>
      </c>
      <c r="D24" t="s">
        <v>449</v>
      </c>
      <c r="E24" t="s">
        <v>450</v>
      </c>
      <c r="F24">
        <v>30</v>
      </c>
      <c r="H24" t="s">
        <v>420</v>
      </c>
      <c r="K24">
        <v>1701805642.5999999</v>
      </c>
      <c r="L24">
        <f t="shared" si="0"/>
        <v>1.1124902005332799E-3</v>
      </c>
      <c r="M24">
        <f t="shared" si="1"/>
        <v>1.11249020053328</v>
      </c>
      <c r="N24" s="1">
        <f t="shared" si="2"/>
        <v>0.27527575515305497</v>
      </c>
      <c r="O24">
        <f t="shared" si="3"/>
        <v>419.62950000000001</v>
      </c>
      <c r="P24">
        <f t="shared" si="4"/>
        <v>396.37683253089426</v>
      </c>
      <c r="Q24">
        <f t="shared" si="5"/>
        <v>31.245033069992026</v>
      </c>
      <c r="R24">
        <f t="shared" si="6"/>
        <v>33.077961496708568</v>
      </c>
      <c r="S24">
        <f t="shared" si="7"/>
        <v>5.0548480709563033E-2</v>
      </c>
      <c r="T24">
        <f t="shared" si="8"/>
        <v>3.2202029336968332</v>
      </c>
      <c r="U24">
        <f t="shared" si="9"/>
        <v>5.0111772724531954E-2</v>
      </c>
      <c r="V24">
        <f t="shared" si="10"/>
        <v>3.1358779820797815E-2</v>
      </c>
      <c r="W24">
        <f t="shared" si="11"/>
        <v>8.2379186809094254</v>
      </c>
      <c r="X24">
        <f t="shared" si="12"/>
        <v>23.143038617937975</v>
      </c>
      <c r="Y24">
        <f t="shared" si="13"/>
        <v>22.40158125</v>
      </c>
      <c r="Z24">
        <f t="shared" si="14"/>
        <v>2.7191954575890764</v>
      </c>
      <c r="AA24">
        <f t="shared" si="15"/>
        <v>35.061818873067935</v>
      </c>
      <c r="AB24">
        <f t="shared" si="16"/>
        <v>1.0106327222603377</v>
      </c>
      <c r="AC24">
        <f t="shared" si="17"/>
        <v>2.8824309597829676</v>
      </c>
      <c r="AD24">
        <f t="shared" si="18"/>
        <v>1.7085627353287387</v>
      </c>
      <c r="AE24">
        <f t="shared" si="19"/>
        <v>-49.060817843517647</v>
      </c>
      <c r="AF24">
        <f t="shared" si="20"/>
        <v>167.06800001118938</v>
      </c>
      <c r="AG24">
        <f t="shared" si="21"/>
        <v>10.74190517578721</v>
      </c>
      <c r="AH24">
        <f t="shared" si="22"/>
        <v>136.98700602436838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42151.159507015553</v>
      </c>
      <c r="AN24" t="s">
        <v>421</v>
      </c>
      <c r="AO24">
        <v>10070.200000000001</v>
      </c>
      <c r="AP24">
        <v>138.84153846153799</v>
      </c>
      <c r="AQ24">
        <v>472.31</v>
      </c>
      <c r="AR24">
        <f t="shared" si="26"/>
        <v>0.70603726691889235</v>
      </c>
      <c r="AS24">
        <v>-0.242176552167957</v>
      </c>
      <c r="AT24" t="s">
        <v>451</v>
      </c>
      <c r="AU24">
        <v>10009.5</v>
      </c>
      <c r="AV24">
        <v>199.885769230769</v>
      </c>
      <c r="AW24">
        <v>624.95218990799799</v>
      </c>
      <c r="AX24">
        <f t="shared" si="27"/>
        <v>0.68015830257320153</v>
      </c>
      <c r="AY24">
        <v>0.5</v>
      </c>
      <c r="AZ24">
        <f t="shared" si="28"/>
        <v>42.119872591144777</v>
      </c>
      <c r="BA24">
        <f t="shared" si="29"/>
        <v>0.27527575515305497</v>
      </c>
      <c r="BB24">
        <f t="shared" si="30"/>
        <v>14.324090523096274</v>
      </c>
      <c r="BC24">
        <f t="shared" si="31"/>
        <v>1.2285229643116263E-2</v>
      </c>
      <c r="BD24">
        <f t="shared" si="32"/>
        <v>-0.24424618774512835</v>
      </c>
      <c r="BE24">
        <f t="shared" si="33"/>
        <v>149.58137287048004</v>
      </c>
      <c r="BF24" t="s">
        <v>423</v>
      </c>
      <c r="BG24">
        <v>0</v>
      </c>
      <c r="BH24">
        <f t="shared" si="34"/>
        <v>149.58137287048004</v>
      </c>
      <c r="BI24">
        <f t="shared" si="35"/>
        <v>0.76065149416869704</v>
      </c>
      <c r="BJ24">
        <f t="shared" si="36"/>
        <v>0.8941786189699592</v>
      </c>
      <c r="BK24">
        <f t="shared" si="37"/>
        <v>-0.47297381476709976</v>
      </c>
      <c r="BL24">
        <f t="shared" si="38"/>
        <v>0.87442317795837388</v>
      </c>
      <c r="BM24">
        <f t="shared" si="39"/>
        <v>-0.45774100856129191</v>
      </c>
      <c r="BN24">
        <f t="shared" si="40"/>
        <v>0.66914451154618493</v>
      </c>
      <c r="BO24">
        <f t="shared" si="41"/>
        <v>0.33085548845381507</v>
      </c>
      <c r="BP24">
        <v>1591</v>
      </c>
      <c r="BQ24">
        <v>290</v>
      </c>
      <c r="BR24">
        <v>592.95000000000005</v>
      </c>
      <c r="BS24">
        <v>245</v>
      </c>
      <c r="BT24">
        <v>10009.5</v>
      </c>
      <c r="BU24">
        <v>591.16</v>
      </c>
      <c r="BV24">
        <v>1.79</v>
      </c>
      <c r="BW24">
        <v>300</v>
      </c>
      <c r="BX24">
        <v>24.1</v>
      </c>
      <c r="BY24">
        <v>624.95218990799799</v>
      </c>
      <c r="BZ24">
        <v>1.3092203862560901</v>
      </c>
      <c r="CA24">
        <v>-33.820014583768398</v>
      </c>
      <c r="CB24">
        <v>1.13476095692177</v>
      </c>
      <c r="CC24">
        <v>0.96944090008958195</v>
      </c>
      <c r="CD24">
        <v>-8.2624042269188007E-3</v>
      </c>
      <c r="CE24">
        <v>290</v>
      </c>
      <c r="CF24">
        <v>584.78</v>
      </c>
      <c r="CG24">
        <v>645</v>
      </c>
      <c r="CH24">
        <v>9991.0400000000009</v>
      </c>
      <c r="CI24">
        <v>591.1</v>
      </c>
      <c r="CJ24">
        <v>-6.32</v>
      </c>
      <c r="CX24" s="1">
        <f t="shared" si="42"/>
        <v>49.981825000000001</v>
      </c>
      <c r="CY24">
        <f t="shared" si="43"/>
        <v>42.119872591144777</v>
      </c>
      <c r="CZ24">
        <f t="shared" si="44"/>
        <v>0.84270377464497903</v>
      </c>
      <c r="DA24">
        <f t="shared" si="45"/>
        <v>0.16481828506480956</v>
      </c>
      <c r="DB24">
        <v>3</v>
      </c>
      <c r="DC24">
        <v>0.5</v>
      </c>
      <c r="DD24" t="s">
        <v>424</v>
      </c>
      <c r="DE24">
        <v>2</v>
      </c>
      <c r="DF24">
        <v>1701805642.5999999</v>
      </c>
      <c r="DG24">
        <v>419.62950000000001</v>
      </c>
      <c r="DH24">
        <v>420.0005625</v>
      </c>
      <c r="DI24">
        <v>12.8209625</v>
      </c>
      <c r="DJ24">
        <v>12.2718375</v>
      </c>
      <c r="DK24">
        <v>420.95781249999999</v>
      </c>
      <c r="DL24">
        <v>12.672000000000001</v>
      </c>
      <c r="DM24">
        <v>599.98743750000006</v>
      </c>
      <c r="DN24">
        <v>78.726643749999994</v>
      </c>
      <c r="DO24">
        <v>9.9943743749999994E-2</v>
      </c>
      <c r="DP24">
        <v>23.363912500000001</v>
      </c>
      <c r="DQ24">
        <v>22.40158125</v>
      </c>
      <c r="DR24">
        <v>999.9</v>
      </c>
      <c r="DS24">
        <v>0</v>
      </c>
      <c r="DT24">
        <v>0</v>
      </c>
      <c r="DU24">
        <v>10002.96875</v>
      </c>
      <c r="DV24">
        <v>0</v>
      </c>
      <c r="DW24">
        <v>0.221023</v>
      </c>
      <c r="DX24">
        <v>-0.37099650000000001</v>
      </c>
      <c r="DY24">
        <v>425.07937500000003</v>
      </c>
      <c r="DZ24">
        <v>425.21875</v>
      </c>
      <c r="EA24">
        <v>0.54912749999999999</v>
      </c>
      <c r="EB24">
        <v>420.0005625</v>
      </c>
      <c r="EC24">
        <v>12.2718375</v>
      </c>
      <c r="ED24">
        <v>1.0093506249999999</v>
      </c>
      <c r="EE24">
        <v>0.96612068750000002</v>
      </c>
      <c r="EF24">
        <v>7.05207125</v>
      </c>
      <c r="EG24">
        <v>6.4152250000000004</v>
      </c>
      <c r="EH24">
        <v>49.981825000000001</v>
      </c>
      <c r="EI24">
        <v>0.89980018750000001</v>
      </c>
      <c r="EJ24">
        <v>0.1001998625</v>
      </c>
      <c r="EK24">
        <v>0</v>
      </c>
      <c r="EL24">
        <v>199.90731249999999</v>
      </c>
      <c r="EM24">
        <v>4.9999900000000004</v>
      </c>
      <c r="EN24">
        <v>113.9598125</v>
      </c>
      <c r="EO24">
        <v>383.58443749999998</v>
      </c>
      <c r="EP24">
        <v>43.148125</v>
      </c>
      <c r="EQ24">
        <v>47.277124999999998</v>
      </c>
      <c r="ER24">
        <v>45.702937499999997</v>
      </c>
      <c r="ES24">
        <v>46.659875</v>
      </c>
      <c r="ET24">
        <v>45.761499999999998</v>
      </c>
      <c r="EU24">
        <v>40.474375000000002</v>
      </c>
      <c r="EV24">
        <v>4.5043749999999996</v>
      </c>
      <c r="EW24">
        <v>0</v>
      </c>
      <c r="EX24">
        <v>98.900000095367403</v>
      </c>
      <c r="EY24">
        <v>0</v>
      </c>
      <c r="EZ24">
        <v>199.885769230769</v>
      </c>
      <c r="FA24">
        <v>-0.408341889132118</v>
      </c>
      <c r="FB24">
        <v>-8.9091623759346099</v>
      </c>
      <c r="FC24">
        <v>113.856346153846</v>
      </c>
      <c r="FD24">
        <v>15</v>
      </c>
      <c r="FE24">
        <v>1701804703</v>
      </c>
      <c r="FF24" t="s">
        <v>425</v>
      </c>
      <c r="FG24">
        <v>1701804699</v>
      </c>
      <c r="FH24">
        <v>1701804703</v>
      </c>
      <c r="FI24">
        <v>1</v>
      </c>
      <c r="FJ24">
        <v>0.23300000000000001</v>
      </c>
      <c r="FK24">
        <v>-2.1000000000000001E-2</v>
      </c>
      <c r="FL24">
        <v>-1.329</v>
      </c>
      <c r="FM24">
        <v>0.14599999999999999</v>
      </c>
      <c r="FN24">
        <v>420</v>
      </c>
      <c r="FO24">
        <v>13</v>
      </c>
      <c r="FP24">
        <v>1.37</v>
      </c>
      <c r="FQ24">
        <v>0.12</v>
      </c>
      <c r="FR24">
        <v>-0.36182514285714301</v>
      </c>
      <c r="FS24">
        <v>-7.6844961038960602E-2</v>
      </c>
      <c r="FT24">
        <v>5.1077533229288902E-2</v>
      </c>
      <c r="FU24">
        <v>1</v>
      </c>
      <c r="FV24">
        <v>199.92150000000001</v>
      </c>
      <c r="FW24">
        <v>-0.246646299473958</v>
      </c>
      <c r="FX24">
        <v>0.156113881886421</v>
      </c>
      <c r="FY24">
        <v>1</v>
      </c>
      <c r="FZ24">
        <v>0.55488247619047604</v>
      </c>
      <c r="GA24">
        <v>-9.8761792207792701E-2</v>
      </c>
      <c r="GB24">
        <v>1.01386933816705E-2</v>
      </c>
      <c r="GC24">
        <v>1</v>
      </c>
      <c r="GD24">
        <v>3</v>
      </c>
      <c r="GE24">
        <v>3</v>
      </c>
      <c r="GF24" t="s">
        <v>426</v>
      </c>
      <c r="GG24">
        <v>3.2490700000000001</v>
      </c>
      <c r="GH24">
        <v>2.72783</v>
      </c>
      <c r="GI24">
        <v>8.5652000000000006E-2</v>
      </c>
      <c r="GJ24">
        <v>8.5236999999999993E-2</v>
      </c>
      <c r="GK24">
        <v>5.7451099999999998E-2</v>
      </c>
      <c r="GL24">
        <v>5.6299399999999999E-2</v>
      </c>
      <c r="GM24">
        <v>28430.400000000001</v>
      </c>
      <c r="GN24">
        <v>32547.7</v>
      </c>
      <c r="GO24">
        <v>31000.799999999999</v>
      </c>
      <c r="GP24">
        <v>34278.800000000003</v>
      </c>
      <c r="GQ24">
        <v>39865.5</v>
      </c>
      <c r="GR24">
        <v>40094.699999999997</v>
      </c>
      <c r="GS24">
        <v>42644.9</v>
      </c>
      <c r="GT24">
        <v>42553.5</v>
      </c>
      <c r="GU24">
        <v>2.3197000000000001</v>
      </c>
      <c r="GV24">
        <v>2.4626000000000001</v>
      </c>
      <c r="GW24">
        <v>2.98619E-2</v>
      </c>
      <c r="GX24">
        <v>0</v>
      </c>
      <c r="GY24">
        <v>21.910599999999999</v>
      </c>
      <c r="GZ24">
        <v>999.9</v>
      </c>
      <c r="HA24">
        <v>53.198999999999998</v>
      </c>
      <c r="HB24">
        <v>27.795000000000002</v>
      </c>
      <c r="HC24">
        <v>25.339400000000001</v>
      </c>
      <c r="HD24">
        <v>59.0792</v>
      </c>
      <c r="HE24">
        <v>7.0392599999999996</v>
      </c>
      <c r="HF24">
        <v>3</v>
      </c>
      <c r="HG24">
        <v>-0.15189</v>
      </c>
      <c r="HH24">
        <v>1.8394299999999999</v>
      </c>
      <c r="HI24">
        <v>20.2973</v>
      </c>
      <c r="HJ24">
        <v>5.23346</v>
      </c>
      <c r="HK24">
        <v>11.992000000000001</v>
      </c>
      <c r="HL24">
        <v>4.9682000000000004</v>
      </c>
      <c r="HM24">
        <v>3.2959000000000001</v>
      </c>
      <c r="HN24">
        <v>9999</v>
      </c>
      <c r="HO24">
        <v>9999</v>
      </c>
      <c r="HP24">
        <v>999.9</v>
      </c>
      <c r="HQ24">
        <v>9999</v>
      </c>
      <c r="HR24">
        <v>4.9720700000000004</v>
      </c>
      <c r="HS24">
        <v>1.85425</v>
      </c>
      <c r="HT24">
        <v>1.8553200000000001</v>
      </c>
      <c r="HU24">
        <v>1.8595900000000001</v>
      </c>
      <c r="HV24">
        <v>1.85382</v>
      </c>
      <c r="HW24">
        <v>1.85833</v>
      </c>
      <c r="HX24">
        <v>1.85547</v>
      </c>
      <c r="HY24">
        <v>1.8540700000000001</v>
      </c>
      <c r="HZ24">
        <v>0</v>
      </c>
      <c r="IA24">
        <v>0</v>
      </c>
      <c r="IB24">
        <v>0</v>
      </c>
      <c r="IC24">
        <v>0</v>
      </c>
      <c r="ID24" t="s">
        <v>427</v>
      </c>
      <c r="IE24" t="s">
        <v>428</v>
      </c>
      <c r="IF24" t="s">
        <v>429</v>
      </c>
      <c r="IG24" t="s">
        <v>429</v>
      </c>
      <c r="IH24" t="s">
        <v>429</v>
      </c>
      <c r="II24" t="s">
        <v>429</v>
      </c>
      <c r="IJ24">
        <v>0</v>
      </c>
      <c r="IK24">
        <v>100</v>
      </c>
      <c r="IL24">
        <v>100</v>
      </c>
      <c r="IM24">
        <v>-1.3280000000000001</v>
      </c>
      <c r="IN24">
        <v>0.14879999999999999</v>
      </c>
      <c r="IO24">
        <v>-0.92032855122333801</v>
      </c>
      <c r="IP24">
        <v>-1.05186957192226E-3</v>
      </c>
      <c r="IQ24">
        <v>1.9673310352916599E-7</v>
      </c>
      <c r="IR24">
        <v>-4.3399417730844201E-13</v>
      </c>
      <c r="IS24">
        <v>3.4581839368023198E-2</v>
      </c>
      <c r="IT24">
        <v>-1.77947445623986E-3</v>
      </c>
      <c r="IU24">
        <v>9.1911948237911195E-4</v>
      </c>
      <c r="IV24">
        <v>-5.2429791716041204E-6</v>
      </c>
      <c r="IW24">
        <v>6</v>
      </c>
      <c r="IX24">
        <v>2176</v>
      </c>
      <c r="IY24">
        <v>1</v>
      </c>
      <c r="IZ24">
        <v>24</v>
      </c>
      <c r="JA24">
        <v>15.9</v>
      </c>
      <c r="JB24">
        <v>15.8</v>
      </c>
      <c r="JC24">
        <v>1.58081</v>
      </c>
      <c r="JD24">
        <v>2.3974600000000001</v>
      </c>
      <c r="JE24">
        <v>3.0468799999999998</v>
      </c>
      <c r="JF24">
        <v>3.2177699999999998</v>
      </c>
      <c r="JG24">
        <v>3.0883799999999999</v>
      </c>
      <c r="JH24">
        <v>2.33887</v>
      </c>
      <c r="JI24">
        <v>33.065199999999997</v>
      </c>
      <c r="JJ24">
        <v>13.921900000000001</v>
      </c>
      <c r="JK24">
        <v>18</v>
      </c>
      <c r="JL24">
        <v>640.66700000000003</v>
      </c>
      <c r="JM24">
        <v>905.10799999999995</v>
      </c>
      <c r="JN24">
        <v>19.9999</v>
      </c>
      <c r="JO24">
        <v>25.333300000000001</v>
      </c>
      <c r="JP24">
        <v>29.9998</v>
      </c>
      <c r="JQ24">
        <v>25.230899999999998</v>
      </c>
      <c r="JR24">
        <v>25.178899999999999</v>
      </c>
      <c r="JS24">
        <v>31.6737</v>
      </c>
      <c r="JT24">
        <v>51.002000000000002</v>
      </c>
      <c r="JU24">
        <v>0</v>
      </c>
      <c r="JV24">
        <v>20</v>
      </c>
      <c r="JW24">
        <v>420</v>
      </c>
      <c r="JX24">
        <v>12.2685</v>
      </c>
      <c r="JY24">
        <v>100.955</v>
      </c>
      <c r="JZ24">
        <v>99.953599999999994</v>
      </c>
    </row>
    <row r="25" spans="1:286" x14ac:dyDescent="0.2">
      <c r="A25">
        <v>9</v>
      </c>
      <c r="B25">
        <v>1701805745.0999999</v>
      </c>
      <c r="C25">
        <v>719</v>
      </c>
      <c r="D25" t="s">
        <v>452</v>
      </c>
      <c r="E25" t="s">
        <v>453</v>
      </c>
      <c r="F25">
        <v>30</v>
      </c>
      <c r="H25" t="s">
        <v>420</v>
      </c>
      <c r="K25">
        <v>1701805736.5999999</v>
      </c>
      <c r="L25">
        <f t="shared" si="0"/>
        <v>8.4012786406161011E-4</v>
      </c>
      <c r="M25">
        <f t="shared" si="1"/>
        <v>0.84012786406161011</v>
      </c>
      <c r="N25" s="1">
        <f t="shared" si="2"/>
        <v>-0.74264441255339919</v>
      </c>
      <c r="O25">
        <f t="shared" si="3"/>
        <v>420.19062500000001</v>
      </c>
      <c r="P25">
        <f t="shared" si="4"/>
        <v>436.39909683511672</v>
      </c>
      <c r="Q25">
        <f t="shared" si="5"/>
        <v>34.396630988079608</v>
      </c>
      <c r="R25">
        <f t="shared" si="6"/>
        <v>33.119092082439217</v>
      </c>
      <c r="S25">
        <f t="shared" si="7"/>
        <v>3.8002032466731527E-2</v>
      </c>
      <c r="T25">
        <f t="shared" si="8"/>
        <v>3.2176094192300164</v>
      </c>
      <c r="U25">
        <f t="shared" si="9"/>
        <v>3.7754437301936776E-2</v>
      </c>
      <c r="V25">
        <f t="shared" si="10"/>
        <v>2.3618634116558596E-2</v>
      </c>
      <c r="W25">
        <f t="shared" si="11"/>
        <v>1.6542209038564186</v>
      </c>
      <c r="X25">
        <f t="shared" si="12"/>
        <v>23.072710003347588</v>
      </c>
      <c r="Y25">
        <f t="shared" si="13"/>
        <v>22.421187499999998</v>
      </c>
      <c r="Z25">
        <f t="shared" si="14"/>
        <v>2.7224386620766317</v>
      </c>
      <c r="AA25">
        <f t="shared" si="15"/>
        <v>35.252792336189508</v>
      </c>
      <c r="AB25">
        <f t="shared" si="16"/>
        <v>1.0100484399513623</v>
      </c>
      <c r="AC25">
        <f t="shared" si="17"/>
        <v>2.8651586811024767</v>
      </c>
      <c r="AD25">
        <f t="shared" si="18"/>
        <v>1.7123902221252694</v>
      </c>
      <c r="AE25">
        <f t="shared" si="19"/>
        <v>-37.049638805117006</v>
      </c>
      <c r="AF25">
        <f t="shared" si="20"/>
        <v>146.2658460498474</v>
      </c>
      <c r="AG25">
        <f t="shared" si="21"/>
        <v>9.4081584443613888</v>
      </c>
      <c r="AH25">
        <f t="shared" si="22"/>
        <v>120.2785865929482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42118.993353474405</v>
      </c>
      <c r="AN25" t="s">
        <v>421</v>
      </c>
      <c r="AO25">
        <v>10070.200000000001</v>
      </c>
      <c r="AP25">
        <v>138.84153846153799</v>
      </c>
      <c r="AQ25">
        <v>472.31</v>
      </c>
      <c r="AR25">
        <f t="shared" si="26"/>
        <v>0.70603726691889235</v>
      </c>
      <c r="AS25">
        <v>-0.242176552167957</v>
      </c>
      <c r="AT25" t="s">
        <v>454</v>
      </c>
      <c r="AU25">
        <v>10020.200000000001</v>
      </c>
      <c r="AV25">
        <v>194.872307692308</v>
      </c>
      <c r="AW25">
        <v>631.79999999999995</v>
      </c>
      <c r="AX25">
        <f t="shared" si="27"/>
        <v>0.69156013344047484</v>
      </c>
      <c r="AY25">
        <v>0.5</v>
      </c>
      <c r="AZ25">
        <f t="shared" si="28"/>
        <v>8.4330771652105803</v>
      </c>
      <c r="BA25">
        <f t="shared" si="29"/>
        <v>-0.74264441255339919</v>
      </c>
      <c r="BB25">
        <f t="shared" si="30"/>
        <v>2.9159899848434252</v>
      </c>
      <c r="BC25">
        <f t="shared" si="31"/>
        <v>-5.9345817734248747E-2</v>
      </c>
      <c r="BD25">
        <f t="shared" si="32"/>
        <v>-0.25243748021525791</v>
      </c>
      <c r="BE25">
        <f t="shared" si="33"/>
        <v>149.97042556781844</v>
      </c>
      <c r="BF25" t="s">
        <v>423</v>
      </c>
      <c r="BG25">
        <v>0</v>
      </c>
      <c r="BH25">
        <f t="shared" si="34"/>
        <v>149.97042556781844</v>
      </c>
      <c r="BI25">
        <f t="shared" si="35"/>
        <v>0.76262990571728639</v>
      </c>
      <c r="BJ25">
        <f t="shared" si="36"/>
        <v>0.90680961794965609</v>
      </c>
      <c r="BK25">
        <f t="shared" si="37"/>
        <v>-0.49478876517396331</v>
      </c>
      <c r="BL25">
        <f t="shared" si="38"/>
        <v>0.88633774729029913</v>
      </c>
      <c r="BM25">
        <f t="shared" si="39"/>
        <v>-0.47827611422138788</v>
      </c>
      <c r="BN25">
        <f t="shared" si="40"/>
        <v>0.69786531459168821</v>
      </c>
      <c r="BO25">
        <f t="shared" si="41"/>
        <v>0.30213468540831179</v>
      </c>
      <c r="BP25">
        <v>1591</v>
      </c>
      <c r="BQ25">
        <v>290</v>
      </c>
      <c r="BR25">
        <v>592.95000000000005</v>
      </c>
      <c r="BS25">
        <v>245</v>
      </c>
      <c r="BT25">
        <v>10009.5</v>
      </c>
      <c r="BU25">
        <v>591.16</v>
      </c>
      <c r="BV25">
        <v>1.79</v>
      </c>
      <c r="BW25">
        <v>300</v>
      </c>
      <c r="BX25">
        <v>24.1</v>
      </c>
      <c r="BY25">
        <v>624.95218990799799</v>
      </c>
      <c r="BZ25">
        <v>1.3092203862560901</v>
      </c>
      <c r="CA25">
        <v>-33.820014583768398</v>
      </c>
      <c r="CB25">
        <v>1.13476095692177</v>
      </c>
      <c r="CC25">
        <v>0.96944090008958195</v>
      </c>
      <c r="CD25">
        <v>-8.2624042269188007E-3</v>
      </c>
      <c r="CE25">
        <v>290</v>
      </c>
      <c r="CF25">
        <v>584.78</v>
      </c>
      <c r="CG25">
        <v>645</v>
      </c>
      <c r="CH25">
        <v>9991.0400000000009</v>
      </c>
      <c r="CI25">
        <v>591.1</v>
      </c>
      <c r="CJ25">
        <v>-6.32</v>
      </c>
      <c r="CX25" s="1">
        <f t="shared" si="42"/>
        <v>10.00384375</v>
      </c>
      <c r="CY25">
        <f t="shared" si="43"/>
        <v>8.4330771652105803</v>
      </c>
      <c r="CZ25">
        <f t="shared" si="44"/>
        <v>0.84298369466342182</v>
      </c>
      <c r="DA25">
        <f t="shared" si="45"/>
        <v>0.16535853070040391</v>
      </c>
      <c r="DB25">
        <v>3</v>
      </c>
      <c r="DC25">
        <v>0.5</v>
      </c>
      <c r="DD25" t="s">
        <v>424</v>
      </c>
      <c r="DE25">
        <v>2</v>
      </c>
      <c r="DF25">
        <v>1701805736.5999999</v>
      </c>
      <c r="DG25">
        <v>420.19062500000001</v>
      </c>
      <c r="DH25">
        <v>419.9958125</v>
      </c>
      <c r="DI25">
        <v>12.81475</v>
      </c>
      <c r="DJ25">
        <v>12.400074999999999</v>
      </c>
      <c r="DK25">
        <v>421.51931250000001</v>
      </c>
      <c r="DL25">
        <v>12.665912499999999</v>
      </c>
      <c r="DM25">
        <v>600.00856250000004</v>
      </c>
      <c r="DN25">
        <v>78.719168749999994</v>
      </c>
      <c r="DO25">
        <v>0.1000388</v>
      </c>
      <c r="DP25">
        <v>23.264375000000001</v>
      </c>
      <c r="DQ25">
        <v>22.421187499999998</v>
      </c>
      <c r="DR25">
        <v>999.9</v>
      </c>
      <c r="DS25">
        <v>0</v>
      </c>
      <c r="DT25">
        <v>0</v>
      </c>
      <c r="DU25">
        <v>9992.5</v>
      </c>
      <c r="DV25">
        <v>0</v>
      </c>
      <c r="DW25">
        <v>0.221023</v>
      </c>
      <c r="DX25">
        <v>0.1946067125</v>
      </c>
      <c r="DY25">
        <v>425.64499999999998</v>
      </c>
      <c r="DZ25">
        <v>425.26937500000003</v>
      </c>
      <c r="EA25">
        <v>0.41467087499999999</v>
      </c>
      <c r="EB25">
        <v>419.9958125</v>
      </c>
      <c r="EC25">
        <v>12.400074999999999</v>
      </c>
      <c r="ED25">
        <v>1.0087656250000001</v>
      </c>
      <c r="EE25">
        <v>0.97612343749999997</v>
      </c>
      <c r="EF25">
        <v>7.043606875</v>
      </c>
      <c r="EG25">
        <v>6.5647812500000002</v>
      </c>
      <c r="EH25">
        <v>10.00384375</v>
      </c>
      <c r="EI25">
        <v>0.90002262499999997</v>
      </c>
      <c r="EJ25">
        <v>9.9977637499999994E-2</v>
      </c>
      <c r="EK25">
        <v>0</v>
      </c>
      <c r="EL25">
        <v>194.76</v>
      </c>
      <c r="EM25">
        <v>4.99999E-2</v>
      </c>
      <c r="EN25">
        <v>30.004375</v>
      </c>
      <c r="EO25">
        <v>84.888750000000002</v>
      </c>
      <c r="EP25">
        <v>42.4020625</v>
      </c>
      <c r="EQ25">
        <v>46.738124999999997</v>
      </c>
      <c r="ER25">
        <v>44.999812499999997</v>
      </c>
      <c r="ES25">
        <v>46.007562499999999</v>
      </c>
      <c r="ET25">
        <v>44.8239375</v>
      </c>
      <c r="EU25">
        <v>8.9593749999999996</v>
      </c>
      <c r="EV25">
        <v>0.995</v>
      </c>
      <c r="EW25">
        <v>0</v>
      </c>
      <c r="EX25">
        <v>92.400000095367403</v>
      </c>
      <c r="EY25">
        <v>0</v>
      </c>
      <c r="EZ25">
        <v>194.872307692308</v>
      </c>
      <c r="FA25">
        <v>1.4406837360968101</v>
      </c>
      <c r="FB25">
        <v>0.70735045566177002</v>
      </c>
      <c r="FC25">
        <v>29.754999999999999</v>
      </c>
      <c r="FD25">
        <v>15</v>
      </c>
      <c r="FE25">
        <v>1701804703</v>
      </c>
      <c r="FF25" t="s">
        <v>425</v>
      </c>
      <c r="FG25">
        <v>1701804699</v>
      </c>
      <c r="FH25">
        <v>1701804703</v>
      </c>
      <c r="FI25">
        <v>1</v>
      </c>
      <c r="FJ25">
        <v>0.23300000000000001</v>
      </c>
      <c r="FK25">
        <v>-2.1000000000000001E-2</v>
      </c>
      <c r="FL25">
        <v>-1.329</v>
      </c>
      <c r="FM25">
        <v>0.14599999999999999</v>
      </c>
      <c r="FN25">
        <v>420</v>
      </c>
      <c r="FO25">
        <v>13</v>
      </c>
      <c r="FP25">
        <v>1.37</v>
      </c>
      <c r="FQ25">
        <v>0.12</v>
      </c>
      <c r="FR25">
        <v>0.18765397142857099</v>
      </c>
      <c r="FS25">
        <v>4.9024036363636503E-2</v>
      </c>
      <c r="FT25">
        <v>5.9301936168802298E-2</v>
      </c>
      <c r="FU25">
        <v>1</v>
      </c>
      <c r="FV25">
        <v>195.01647058823499</v>
      </c>
      <c r="FW25">
        <v>-0.106951892569684</v>
      </c>
      <c r="FX25">
        <v>1.87926437790858</v>
      </c>
      <c r="FY25">
        <v>1</v>
      </c>
      <c r="FZ25">
        <v>0.41439423809523801</v>
      </c>
      <c r="GA25">
        <v>-1.82901038961037E-2</v>
      </c>
      <c r="GB25">
        <v>3.7437637657559098E-3</v>
      </c>
      <c r="GC25">
        <v>1</v>
      </c>
      <c r="GD25">
        <v>3</v>
      </c>
      <c r="GE25">
        <v>3</v>
      </c>
      <c r="GF25" t="s">
        <v>426</v>
      </c>
      <c r="GG25">
        <v>3.2496399999999999</v>
      </c>
      <c r="GH25">
        <v>2.7290800000000002</v>
      </c>
      <c r="GI25">
        <v>8.5718299999999997E-2</v>
      </c>
      <c r="GJ25">
        <v>8.5236500000000007E-2</v>
      </c>
      <c r="GK25">
        <v>5.74473E-2</v>
      </c>
      <c r="GL25">
        <v>5.6653099999999998E-2</v>
      </c>
      <c r="GM25">
        <v>28428.2</v>
      </c>
      <c r="GN25">
        <v>32548.799999999999</v>
      </c>
      <c r="GO25">
        <v>31000.5</v>
      </c>
      <c r="GP25">
        <v>34279.800000000003</v>
      </c>
      <c r="GQ25">
        <v>39864.9</v>
      </c>
      <c r="GR25">
        <v>40081.199999999997</v>
      </c>
      <c r="GS25">
        <v>42644.1</v>
      </c>
      <c r="GT25">
        <v>42555.1</v>
      </c>
      <c r="GU25">
        <v>2.3201000000000001</v>
      </c>
      <c r="GV25">
        <v>2.4643000000000002</v>
      </c>
      <c r="GW25">
        <v>3.1411599999999998E-2</v>
      </c>
      <c r="GX25">
        <v>0</v>
      </c>
      <c r="GY25">
        <v>21.894300000000001</v>
      </c>
      <c r="GZ25">
        <v>999.9</v>
      </c>
      <c r="HA25">
        <v>53.106999999999999</v>
      </c>
      <c r="HB25">
        <v>27.875</v>
      </c>
      <c r="HC25">
        <v>25.414899999999999</v>
      </c>
      <c r="HD25">
        <v>57.599200000000003</v>
      </c>
      <c r="HE25">
        <v>6.8910299999999998</v>
      </c>
      <c r="HF25">
        <v>3</v>
      </c>
      <c r="HG25">
        <v>-0.15303900000000001</v>
      </c>
      <c r="HH25">
        <v>1.8365800000000001</v>
      </c>
      <c r="HI25">
        <v>20.300999999999998</v>
      </c>
      <c r="HJ25">
        <v>5.2418500000000003</v>
      </c>
      <c r="HK25">
        <v>11.992000000000001</v>
      </c>
      <c r="HL25">
        <v>4.9714</v>
      </c>
      <c r="HM25">
        <v>3.2976000000000001</v>
      </c>
      <c r="HN25">
        <v>9999</v>
      </c>
      <c r="HO25">
        <v>9999</v>
      </c>
      <c r="HP25">
        <v>999.9</v>
      </c>
      <c r="HQ25">
        <v>9999</v>
      </c>
      <c r="HR25">
        <v>4.9722499999999998</v>
      </c>
      <c r="HS25">
        <v>1.85425</v>
      </c>
      <c r="HT25">
        <v>1.8553200000000001</v>
      </c>
      <c r="HU25">
        <v>1.8595600000000001</v>
      </c>
      <c r="HV25">
        <v>1.8539099999999999</v>
      </c>
      <c r="HW25">
        <v>1.85833</v>
      </c>
      <c r="HX25">
        <v>1.8555900000000001</v>
      </c>
      <c r="HY25">
        <v>1.85408</v>
      </c>
      <c r="HZ25">
        <v>0</v>
      </c>
      <c r="IA25">
        <v>0</v>
      </c>
      <c r="IB25">
        <v>0</v>
      </c>
      <c r="IC25">
        <v>0</v>
      </c>
      <c r="ID25" t="s">
        <v>427</v>
      </c>
      <c r="IE25" t="s">
        <v>428</v>
      </c>
      <c r="IF25" t="s">
        <v>429</v>
      </c>
      <c r="IG25" t="s">
        <v>429</v>
      </c>
      <c r="IH25" t="s">
        <v>429</v>
      </c>
      <c r="II25" t="s">
        <v>429</v>
      </c>
      <c r="IJ25">
        <v>0</v>
      </c>
      <c r="IK25">
        <v>100</v>
      </c>
      <c r="IL25">
        <v>100</v>
      </c>
      <c r="IM25">
        <v>-1.329</v>
      </c>
      <c r="IN25">
        <v>0.14879999999999999</v>
      </c>
      <c r="IO25">
        <v>-0.92032855122333801</v>
      </c>
      <c r="IP25">
        <v>-1.05186957192226E-3</v>
      </c>
      <c r="IQ25">
        <v>1.9673310352916599E-7</v>
      </c>
      <c r="IR25">
        <v>-4.3399417730844201E-13</v>
      </c>
      <c r="IS25">
        <v>3.4581839368023198E-2</v>
      </c>
      <c r="IT25">
        <v>-1.77947445623986E-3</v>
      </c>
      <c r="IU25">
        <v>9.1911948237911195E-4</v>
      </c>
      <c r="IV25">
        <v>-5.2429791716041204E-6</v>
      </c>
      <c r="IW25">
        <v>6</v>
      </c>
      <c r="IX25">
        <v>2176</v>
      </c>
      <c r="IY25">
        <v>1</v>
      </c>
      <c r="IZ25">
        <v>24</v>
      </c>
      <c r="JA25">
        <v>17.399999999999999</v>
      </c>
      <c r="JB25">
        <v>17.399999999999999</v>
      </c>
      <c r="JC25">
        <v>1.58203</v>
      </c>
      <c r="JD25">
        <v>2.3986800000000001</v>
      </c>
      <c r="JE25">
        <v>3.0468799999999998</v>
      </c>
      <c r="JF25">
        <v>3.2214399999999999</v>
      </c>
      <c r="JG25">
        <v>3.0883799999999999</v>
      </c>
      <c r="JH25">
        <v>2.3718300000000001</v>
      </c>
      <c r="JI25">
        <v>33.087499999999999</v>
      </c>
      <c r="JJ25">
        <v>13.921900000000001</v>
      </c>
      <c r="JK25">
        <v>18</v>
      </c>
      <c r="JL25">
        <v>640.68200000000002</v>
      </c>
      <c r="JM25">
        <v>906.55799999999999</v>
      </c>
      <c r="JN25">
        <v>19.9998</v>
      </c>
      <c r="JO25">
        <v>25.302199999999999</v>
      </c>
      <c r="JP25">
        <v>29.9999</v>
      </c>
      <c r="JQ25">
        <v>25.207599999999999</v>
      </c>
      <c r="JR25">
        <v>25.159800000000001</v>
      </c>
      <c r="JS25">
        <v>31.693300000000001</v>
      </c>
      <c r="JT25">
        <v>49.868299999999998</v>
      </c>
      <c r="JU25">
        <v>0</v>
      </c>
      <c r="JV25">
        <v>20</v>
      </c>
      <c r="JW25">
        <v>420</v>
      </c>
      <c r="JX25">
        <v>12.308299999999999</v>
      </c>
      <c r="JY25">
        <v>100.953</v>
      </c>
      <c r="JZ25">
        <v>99.956999999999994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mjc467@student.ubc.ca</cp:lastModifiedBy>
  <dcterms:created xsi:type="dcterms:W3CDTF">2023-12-05T11:55:38Z</dcterms:created>
  <dcterms:modified xsi:type="dcterms:W3CDTF">2023-12-05T10:30:38Z</dcterms:modified>
</cp:coreProperties>
</file>