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<sst xmlns="http://schemas.openxmlformats.org/spreadsheetml/2006/main" count="1090" uniqueCount="458">
  <si>
    <t>File opened</t>
  </si>
  <si>
    <t>2023-12-06 10:39:31</t>
  </si>
  <si>
    <t>Console s/n</t>
  </si>
  <si>
    <t>68C-812019</t>
  </si>
  <si>
    <t>Console ver</t>
  </si>
  <si>
    <t>Bluestem v.2.1.08</t>
  </si>
  <si>
    <t>Scripts ver</t>
  </si>
  <si>
    <t>2022.05  2.1.08, Aug 2022</t>
  </si>
  <si>
    <t>Head s/n</t>
  </si>
  <si>
    <t>68H-712009</t>
  </si>
  <si>
    <t>Head ver</t>
  </si>
  <si>
    <t>1.4.22</t>
  </si>
  <si>
    <t>Head cal</t>
  </si>
  <si>
    <t>{"h2oaspanconc1": "12.13", "flowazero": "0.283", "co2bspan1": "1.00151", "tazero": "0.0341759", "co2azero": "0.922448", "co2bspan2": "-0.0310871", "h2obspan2": "0", "co2aspanconc2": "305.4", "h2oaspan1": "1.00803", "co2bspan2a": "0.318485", "oxygen": "21", "h2oaspan2b": "0.0705203", "h2oaspan2": "0", "co2aspan2b": "0.314238", "h2oaspan2a": "0.0699583", "co2aspan2a": "0.316838", "h2obspan2b": "0.070949", "co2bspan2b": "0.315813", "co2aspan1": "1.0013", "co2bspanconc2": "305.4", "h2obspanconc1": "12.14", "h2obspan1": "1.00269", "h2oazero": "1.07663", "ssb_ref": "32930.3", "h2oaspanconc2": "0", "chamberpressurezero": "2.72257", "tbzero": "0.143333", "h2obspanconc2": "0", "h2obspan2a": "0.0707583", "flowbzero": "0.33058", "co2bspanconc1": "2486", "ssa_ref": "32011.3", "co2bzero": "0.90941", "flowmeterzero": "2.48926", "co2aspan2": "-0.0300219", "co2aspanconc1": "2486", "h2obzero": "1.06397"}</t>
  </si>
  <si>
    <t>CO2 rangematch</t>
  </si>
  <si>
    <t>Tue Dec  5 13:00</t>
  </si>
  <si>
    <t>H2O rangematch</t>
  </si>
  <si>
    <t>Tue Dec  5 13:05</t>
  </si>
  <si>
    <t>Chamber type</t>
  </si>
  <si>
    <t>6800-01A</t>
  </si>
  <si>
    <t>Chamber s/n</t>
  </si>
  <si>
    <t>MPF-551028</t>
  </si>
  <si>
    <t>Chamber rev</t>
  </si>
  <si>
    <t>0</t>
  </si>
  <si>
    <t>Chamber cal</t>
  </si>
  <si>
    <t>Fluorometer</t>
  </si>
  <si>
    <t>Flr. Version</t>
  </si>
  <si>
    <t>10:39:31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</si>
  <si>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</si>
  <si>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</si>
  <si>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</si>
  <si>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</si>
  <si>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</si>
  <si>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</si>
  <si>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</si>
  <si>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</si>
  <si>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</si>
  <si>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</si>
  <si>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</si>
  <si>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</si>
  <si>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</si>
  <si>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</si>
  <si>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</si>
  <si>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</si>
  <si>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</si>
  <si>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</si>
  <si>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</si>
  <si>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</si>
  <si>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</si>
  <si>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</si>
  <si>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</si>
  <si>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</si>
  <si>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</si>
  <si>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</si>
  <si>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</si>
  <si>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</si>
  <si>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</si>
  <si>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</si>
  <si>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</si>
  <si>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</si>
  <si>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</si>
  <si>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</si>
  <si>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</si>
  <si>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</si>
  <si>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</si>
  <si>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</si>
  <si>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</si>
  <si>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</si>
  <si>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</si>
  <si>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</si>
  <si>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</si>
  <si>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</si>
  <si>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</si>
  <si>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</si>
  <si>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</si>
  <si>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</si>
  <si>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</si>
  <si>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</si>
  <si>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</si>
  <si>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</si>
  <si>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</si>
  <si>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2.96151 184.912 357.791 648.136 851.75 1034.07 1153.16 1208.57</t>
  </si>
  <si>
    <t>Fs_true</t>
  </si>
  <si>
    <t>-0.9604 201.762 373.796 618.472 801.246 1003.2 1200.57 1401.61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</si>
  <si>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</si>
  <si>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</si>
  <si>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</si>
  <si>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</si>
  <si>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</si>
  <si>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</si>
  <si>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</si>
  <si>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</si>
  <si>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</si>
  <si>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</si>
  <si>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</si>
  <si>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</si>
  <si>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</si>
  <si>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</si>
  <si>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</si>
  <si>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</si>
  <si>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</si>
  <si>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</si>
  <si>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</si>
  <si>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</si>
  <si>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</si>
  <si>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</si>
  <si>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</si>
  <si>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</si>
  <si>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</si>
  <si>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</si>
  <si>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</si>
  <si>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</si>
  <si>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</si>
  <si>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sample_name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</si>
  <si>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</si>
  <si>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</si>
  <si>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</si>
  <si>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</si>
  <si>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</si>
  <si>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</si>
  <si>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</si>
  <si>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</si>
  <si>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</si>
  <si>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</si>
  <si>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</si>
  <si>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</si>
  <si>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</si>
  <si>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</si>
  <si>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</si>
  <si>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</si>
  <si>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</si>
  <si>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</si>
  <si>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</si>
  <si>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</si>
  <si>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</si>
  <si>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</si>
  <si>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</si>
  <si>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</si>
  <si>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</si>
  <si>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</si>
  <si>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</si>
  <si>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</si>
  <si>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</si>
  <si>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</si>
  <si>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</si>
  <si>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</si>
  <si>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</si>
  <si>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</si>
  <si>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</si>
  <si>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</si>
  <si>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</si>
  <si>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</si>
  <si>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</si>
  <si>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</si>
  <si>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</si>
  <si>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</si>
  <si>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</si>
  <si>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</si>
  <si>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</si>
  <si>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</si>
  <si>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</si>
  <si>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</si>
  <si>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</si>
  <si>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</si>
  <si>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</si>
  <si>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</si>
  <si>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</si>
  <si>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</si>
  <si>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</si>
  <si>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</si>
  <si>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</si>
  <si>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</si>
  <si>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</si>
  <si>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</si>
  <si>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</si>
  <si>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</si>
  <si>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</si>
  <si>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</si>
  <si>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</si>
  <si>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</si>
  <si>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</si>
  <si>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</si>
  <si>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</si>
  <si>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</si>
  <si>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</si>
  <si>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</si>
  <si>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</si>
  <si>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</si>
  <si>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</si>
  <si>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</si>
  <si>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</si>
  <si>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</si>
  <si>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</si>
  <si>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</si>
  <si>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</si>
  <si>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</si>
  <si>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</si>
  <si>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</si>
  <si>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</si>
  <si>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</si>
  <si>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</si>
  <si>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</si>
  <si>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</si>
  <si>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</si>
  <si>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</si>
  <si>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</si>
  <si>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</si>
  <si>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</si>
  <si>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</si>
  <si>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</si>
  <si>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</si>
  <si>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</si>
  <si>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</si>
  <si>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</si>
  <si>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</si>
  <si>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</si>
  <si>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</si>
  <si>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</si>
  <si>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</si>
  <si>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</si>
  <si>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</si>
  <si>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</si>
  <si>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</si>
  <si>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</si>
  <si>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</si>
  <si>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</si>
  <si>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</si>
  <si>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</si>
  <si>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</si>
  <si>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</si>
  <si>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</si>
  <si>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</si>
  <si>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</si>
  <si>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</si>
  <si>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</si>
  <si>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</si>
  <si>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</si>
  <si>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</si>
  <si>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</si>
  <si>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</si>
  <si>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</si>
  <si>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</si>
  <si>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</si>
  <si>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</si>
  <si>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</si>
  <si>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</si>
  <si>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</si>
  <si>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</si>
  <si>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</si>
  <si>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</si>
  <si>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</si>
  <si>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</si>
  <si>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</si>
  <si>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</si>
  <si>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</si>
  <si>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</si>
  <si>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</si>
  <si>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</si>
  <si>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</si>
  <si>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</si>
  <si>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</si>
  <si>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</si>
  <si>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</si>
  <si>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</si>
  <si>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</si>
  <si>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</si>
  <si>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</si>
  <si>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</si>
  <si>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</si>
  <si>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</si>
  <si>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</si>
  <si>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</si>
  <si>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</si>
  <si>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</si>
  <si>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</si>
  <si>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</si>
  <si>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</si>
  <si>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</si>
  <si>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</si>
  <si>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</si>
  <si>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</si>
  <si>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</si>
  <si>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</si>
  <si>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</si>
  <si>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</si>
  <si>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</si>
  <si>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</si>
  <si>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</si>
  <si>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</si>
  <si>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</si>
  <si>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</si>
  <si>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</si>
  <si>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</si>
  <si>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</si>
  <si>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</si>
  <si>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</si>
  <si>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</si>
  <si>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</si>
  <si>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</si>
  <si>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</si>
  <si>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</si>
  <si>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</si>
  <si>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</si>
  <si>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</si>
  <si>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</si>
  <si>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</si>
  <si>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</si>
  <si>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</si>
  <si>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</si>
  <si>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</si>
  <si>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</si>
  <si>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</si>
  <si>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</si>
  <si>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</si>
  <si>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</si>
  <si>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</si>
  <si>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</si>
  <si>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</si>
  <si>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</si>
  <si>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</si>
  <si>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</si>
  <si>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</si>
  <si>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</si>
  <si>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</si>
  <si>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</si>
  <si>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</si>
  <si>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</si>
  <si>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</si>
  <si>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</si>
  <si>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</si>
  <si>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</si>
  <si>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</si>
  <si>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</si>
  <si>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</si>
  <si>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</si>
  <si>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</si>
  <si>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</si>
  <si>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</si>
  <si>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</si>
  <si>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</si>
  <si>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</si>
  <si>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</si>
  <si>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</si>
  <si>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</si>
  <si>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</si>
  <si>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</si>
  <si>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</si>
  <si>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</si>
  <si>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</si>
  <si>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</si>
  <si>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</si>
  <si>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</si>
  <si>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</si>
  <si>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</si>
  <si>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</si>
  <si>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</si>
  <si>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</si>
  <si>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</si>
  <si>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</si>
  <si>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</si>
  <si>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</si>
  <si>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</si>
  <si>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</si>
  <si>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</si>
  <si>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</si>
  <si>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</si>
  <si>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</si>
  <si>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</si>
  <si>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</si>
  <si>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</si>
  <si>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</si>
  <si>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</si>
  <si>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</si>
  <si>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</si>
  <si>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</si>
  <si>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</si>
  <si>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</si>
  <si>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</si>
  <si>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</si>
  <si>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</si>
  <si>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</si>
  <si>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</si>
  <si>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</si>
  <si>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</si>
  <si>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</si>
  <si>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</si>
  <si>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</si>
  <si>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</si>
  <si>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</si>
  <si>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</si>
  <si>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</si>
  <si>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</si>
  <si>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</si>
  <si>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</si>
  <si>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</si>
  <si>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</si>
  <si>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</si>
  <si>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</si>
  <si>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</si>
  <si>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</si>
  <si>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</si>
  <si>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</si>
  <si>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</si>
  <si>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</si>
  <si>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</si>
  <si>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</si>
  <si>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</si>
  <si>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</si>
  <si>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</si>
  <si>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</si>
  <si>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</si>
  <si>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</si>
  <si>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</si>
  <si>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</si>
  <si>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</si>
  <si>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</si>
  <si>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</si>
  <si>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</si>
  <si>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</si>
  <si>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</si>
  <si>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</si>
  <si>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</si>
  <si>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</si>
  <si>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</si>
  <si>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</si>
  <si>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</si>
  <si>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</si>
  <si>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</si>
  <si>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</si>
  <si>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</si>
  <si>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</si>
  <si>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20231206 11:38:49</t>
  </si>
  <si>
    <t>11:38:49</t>
  </si>
  <si>
    <t>-</t>
  </si>
  <si>
    <t>0: Broadleaf</t>
  </si>
  <si>
    <t>--:--:--</t>
  </si>
  <si>
    <t>3/3</t>
  </si>
  <si>
    <t>11111111</t>
  </si>
  <si>
    <t>oooooooo</t>
  </si>
  <si>
    <t>on</t>
  </si>
  <si>
    <t>20231206 11:40:50</t>
  </si>
  <si>
    <t>11:40:50</t>
  </si>
  <si>
    <t>2/3</t>
  </si>
  <si>
    <t>20231206 11:42:51</t>
  </si>
  <si>
    <t>11:42:51</t>
  </si>
  <si>
    <t>20231206 11:44:36</t>
  </si>
  <si>
    <t>11:44:36</t>
  </si>
  <si>
    <t>20231206 11:46:37</t>
  </si>
  <si>
    <t>11:46:37</t>
  </si>
  <si>
    <t>20231206 11:48:38</t>
  </si>
  <si>
    <t>11:48:38</t>
  </si>
  <si>
    <t>20231206 11:50:39</t>
  </si>
  <si>
    <t>11:50:39</t>
  </si>
  <si>
    <t>1/3</t>
  </si>
  <si>
    <t>20231206 11:52:40</t>
  </si>
  <si>
    <t>11:52:40</t>
  </si>
  <si>
    <t>20231206 11:54:41</t>
  </si>
  <si>
    <t>11:54:41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</si>
</sst>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25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>
        <v>21</v>
      </c>
    </row>
    <row r="4" spans="1:296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6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6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6">
      <c r="B7">
        <v>0</v>
      </c>
      <c r="C7">
        <v>0</v>
      </c>
      <c r="D7">
        <v>0</v>
      </c>
      <c r="E7">
        <v>1</v>
      </c>
    </row>
    <row r="8" spans="1:296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6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6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6">
      <c r="B11">
        <v>0</v>
      </c>
      <c r="C11">
        <v>0</v>
      </c>
      <c r="D11">
        <v>0</v>
      </c>
      <c r="E11">
        <v>0</v>
      </c>
      <c r="F11">
        <v>1</v>
      </c>
    </row>
    <row r="12" spans="1:296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6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96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93</v>
      </c>
      <c r="DH14" t="s">
        <v>93</v>
      </c>
      <c r="DI14" t="s">
        <v>93</v>
      </c>
      <c r="DJ14" t="s">
        <v>93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</row>
    <row r="15" spans="1:296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89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182</v>
      </c>
      <c r="CU15" t="s">
        <v>203</v>
      </c>
      <c r="CV15" t="s">
        <v>204</v>
      </c>
      <c r="CW15" t="s">
        <v>205</v>
      </c>
      <c r="CX15" t="s">
        <v>156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114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108</v>
      </c>
      <c r="FP15" t="s">
        <v>111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</row>
    <row r="16" spans="1:296">
      <c r="B16" t="s">
        <v>397</v>
      </c>
      <c r="C16" t="s">
        <v>397</v>
      </c>
      <c r="F16" t="s">
        <v>397</v>
      </c>
      <c r="H16" t="s">
        <v>397</v>
      </c>
      <c r="I16" t="s">
        <v>398</v>
      </c>
      <c r="J16" t="s">
        <v>399</v>
      </c>
      <c r="K16" t="s">
        <v>400</v>
      </c>
      <c r="L16" t="s">
        <v>401</v>
      </c>
      <c r="M16" t="s">
        <v>401</v>
      </c>
      <c r="N16" t="s">
        <v>230</v>
      </c>
      <c r="O16" t="s">
        <v>230</v>
      </c>
      <c r="P16" t="s">
        <v>398</v>
      </c>
      <c r="Q16" t="s">
        <v>398</v>
      </c>
      <c r="R16" t="s">
        <v>398</v>
      </c>
      <c r="S16" t="s">
        <v>398</v>
      </c>
      <c r="T16" t="s">
        <v>402</v>
      </c>
      <c r="U16" t="s">
        <v>403</v>
      </c>
      <c r="V16" t="s">
        <v>403</v>
      </c>
      <c r="W16" t="s">
        <v>404</v>
      </c>
      <c r="X16" t="s">
        <v>405</v>
      </c>
      <c r="Y16" t="s">
        <v>404</v>
      </c>
      <c r="Z16" t="s">
        <v>404</v>
      </c>
      <c r="AA16" t="s">
        <v>404</v>
      </c>
      <c r="AB16" t="s">
        <v>402</v>
      </c>
      <c r="AC16" t="s">
        <v>402</v>
      </c>
      <c r="AD16" t="s">
        <v>402</v>
      </c>
      <c r="AE16" t="s">
        <v>402</v>
      </c>
      <c r="AF16" t="s">
        <v>400</v>
      </c>
      <c r="AG16" t="s">
        <v>399</v>
      </c>
      <c r="AH16" t="s">
        <v>400</v>
      </c>
      <c r="AI16" t="s">
        <v>401</v>
      </c>
      <c r="AJ16" t="s">
        <v>401</v>
      </c>
      <c r="AK16" t="s">
        <v>406</v>
      </c>
      <c r="AL16" t="s">
        <v>407</v>
      </c>
      <c r="AM16" t="s">
        <v>399</v>
      </c>
      <c r="AN16" t="s">
        <v>408</v>
      </c>
      <c r="AO16" t="s">
        <v>408</v>
      </c>
      <c r="AP16" t="s">
        <v>409</v>
      </c>
      <c r="AQ16" t="s">
        <v>407</v>
      </c>
      <c r="AR16" t="s">
        <v>410</v>
      </c>
      <c r="AS16" t="s">
        <v>405</v>
      </c>
      <c r="AU16" t="s">
        <v>405</v>
      </c>
      <c r="AV16" t="s">
        <v>410</v>
      </c>
      <c r="BB16" t="s">
        <v>400</v>
      </c>
      <c r="BI16" t="s">
        <v>400</v>
      </c>
      <c r="BJ16" t="s">
        <v>400</v>
      </c>
      <c r="BK16" t="s">
        <v>400</v>
      </c>
      <c r="BL16" t="s">
        <v>411</v>
      </c>
      <c r="BZ16" t="s">
        <v>412</v>
      </c>
      <c r="CB16" t="s">
        <v>412</v>
      </c>
      <c r="CC16" t="s">
        <v>400</v>
      </c>
      <c r="CF16" t="s">
        <v>412</v>
      </c>
      <c r="CG16" t="s">
        <v>405</v>
      </c>
      <c r="CJ16" t="s">
        <v>413</v>
      </c>
      <c r="CK16" t="s">
        <v>413</v>
      </c>
      <c r="CM16" t="s">
        <v>414</v>
      </c>
      <c r="CN16" t="s">
        <v>412</v>
      </c>
      <c r="CP16" t="s">
        <v>412</v>
      </c>
      <c r="CQ16" t="s">
        <v>400</v>
      </c>
      <c r="CU16" t="s">
        <v>412</v>
      </c>
      <c r="CW16" t="s">
        <v>415</v>
      </c>
      <c r="CZ16" t="s">
        <v>412</v>
      </c>
      <c r="DA16" t="s">
        <v>412</v>
      </c>
      <c r="DC16" t="s">
        <v>412</v>
      </c>
      <c r="DE16" t="s">
        <v>412</v>
      </c>
      <c r="DG16" t="s">
        <v>400</v>
      </c>
      <c r="DH16" t="s">
        <v>400</v>
      </c>
      <c r="DJ16" t="s">
        <v>416</v>
      </c>
      <c r="DK16" t="s">
        <v>417</v>
      </c>
      <c r="DN16" t="s">
        <v>398</v>
      </c>
      <c r="DP16" t="s">
        <v>397</v>
      </c>
      <c r="DQ16" t="s">
        <v>401</v>
      </c>
      <c r="DR16" t="s">
        <v>401</v>
      </c>
      <c r="DS16" t="s">
        <v>408</v>
      </c>
      <c r="DT16" t="s">
        <v>408</v>
      </c>
      <c r="DU16" t="s">
        <v>401</v>
      </c>
      <c r="DV16" t="s">
        <v>408</v>
      </c>
      <c r="DW16" t="s">
        <v>410</v>
      </c>
      <c r="DX16" t="s">
        <v>404</v>
      </c>
      <c r="DY16" t="s">
        <v>404</v>
      </c>
      <c r="DZ16" t="s">
        <v>403</v>
      </c>
      <c r="EA16" t="s">
        <v>403</v>
      </c>
      <c r="EB16" t="s">
        <v>403</v>
      </c>
      <c r="EC16" t="s">
        <v>403</v>
      </c>
      <c r="ED16" t="s">
        <v>403</v>
      </c>
      <c r="EE16" t="s">
        <v>418</v>
      </c>
      <c r="EF16" t="s">
        <v>400</v>
      </c>
      <c r="EG16" t="s">
        <v>400</v>
      </c>
      <c r="EH16" t="s">
        <v>401</v>
      </c>
      <c r="EI16" t="s">
        <v>401</v>
      </c>
      <c r="EJ16" t="s">
        <v>401</v>
      </c>
      <c r="EK16" t="s">
        <v>408</v>
      </c>
      <c r="EL16" t="s">
        <v>401</v>
      </c>
      <c r="EM16" t="s">
        <v>408</v>
      </c>
      <c r="EN16" t="s">
        <v>404</v>
      </c>
      <c r="EO16" t="s">
        <v>404</v>
      </c>
      <c r="EP16" t="s">
        <v>403</v>
      </c>
      <c r="EQ16" t="s">
        <v>403</v>
      </c>
      <c r="ER16" t="s">
        <v>400</v>
      </c>
      <c r="EW16" t="s">
        <v>400</v>
      </c>
      <c r="EZ16" t="s">
        <v>403</v>
      </c>
      <c r="FA16" t="s">
        <v>403</v>
      </c>
      <c r="FB16" t="s">
        <v>403</v>
      </c>
      <c r="FC16" t="s">
        <v>403</v>
      </c>
      <c r="FD16" t="s">
        <v>403</v>
      </c>
      <c r="FE16" t="s">
        <v>400</v>
      </c>
      <c r="FF16" t="s">
        <v>400</v>
      </c>
      <c r="FG16" t="s">
        <v>400</v>
      </c>
      <c r="FH16" t="s">
        <v>397</v>
      </c>
      <c r="FK16" t="s">
        <v>419</v>
      </c>
      <c r="FL16" t="s">
        <v>419</v>
      </c>
      <c r="FN16" t="s">
        <v>397</v>
      </c>
      <c r="FO16" t="s">
        <v>420</v>
      </c>
      <c r="FQ16" t="s">
        <v>397</v>
      </c>
      <c r="FR16" t="s">
        <v>397</v>
      </c>
      <c r="FT16" t="s">
        <v>421</v>
      </c>
      <c r="FU16" t="s">
        <v>422</v>
      </c>
      <c r="FV16" t="s">
        <v>421</v>
      </c>
      <c r="FW16" t="s">
        <v>422</v>
      </c>
      <c r="FX16" t="s">
        <v>421</v>
      </c>
      <c r="FY16" t="s">
        <v>422</v>
      </c>
      <c r="FZ16" t="s">
        <v>405</v>
      </c>
      <c r="GA16" t="s">
        <v>405</v>
      </c>
      <c r="GB16" t="s">
        <v>401</v>
      </c>
      <c r="GC16" t="s">
        <v>423</v>
      </c>
      <c r="GD16" t="s">
        <v>401</v>
      </c>
      <c r="GG16" t="s">
        <v>424</v>
      </c>
      <c r="GJ16" t="s">
        <v>408</v>
      </c>
      <c r="GK16" t="s">
        <v>425</v>
      </c>
      <c r="GL16" t="s">
        <v>408</v>
      </c>
      <c r="GQ16" t="s">
        <v>426</v>
      </c>
      <c r="GR16" t="s">
        <v>426</v>
      </c>
      <c r="HE16" t="s">
        <v>426</v>
      </c>
      <c r="HF16" t="s">
        <v>426</v>
      </c>
      <c r="HG16" t="s">
        <v>427</v>
      </c>
      <c r="HH16" t="s">
        <v>427</v>
      </c>
      <c r="HI16" t="s">
        <v>403</v>
      </c>
      <c r="HJ16" t="s">
        <v>403</v>
      </c>
      <c r="HK16" t="s">
        <v>405</v>
      </c>
      <c r="HL16" t="s">
        <v>403</v>
      </c>
      <c r="HM16" t="s">
        <v>408</v>
      </c>
      <c r="HN16" t="s">
        <v>405</v>
      </c>
      <c r="HO16" t="s">
        <v>405</v>
      </c>
      <c r="HQ16" t="s">
        <v>426</v>
      </c>
      <c r="HR16" t="s">
        <v>426</v>
      </c>
      <c r="HS16" t="s">
        <v>426</v>
      </c>
      <c r="HT16" t="s">
        <v>426</v>
      </c>
      <c r="HU16" t="s">
        <v>426</v>
      </c>
      <c r="HV16" t="s">
        <v>426</v>
      </c>
      <c r="HW16" t="s">
        <v>426</v>
      </c>
      <c r="HX16" t="s">
        <v>428</v>
      </c>
      <c r="HY16" t="s">
        <v>429</v>
      </c>
      <c r="HZ16" t="s">
        <v>428</v>
      </c>
      <c r="IA16" t="s">
        <v>428</v>
      </c>
      <c r="IB16" t="s">
        <v>426</v>
      </c>
      <c r="IC16" t="s">
        <v>426</v>
      </c>
      <c r="ID16" t="s">
        <v>426</v>
      </c>
      <c r="IE16" t="s">
        <v>426</v>
      </c>
      <c r="IF16" t="s">
        <v>426</v>
      </c>
      <c r="IG16" t="s">
        <v>426</v>
      </c>
      <c r="IH16" t="s">
        <v>426</v>
      </c>
      <c r="II16" t="s">
        <v>426</v>
      </c>
      <c r="IJ16" t="s">
        <v>426</v>
      </c>
      <c r="IK16" t="s">
        <v>426</v>
      </c>
      <c r="IL16" t="s">
        <v>426</v>
      </c>
      <c r="IM16" t="s">
        <v>426</v>
      </c>
      <c r="IT16" t="s">
        <v>426</v>
      </c>
      <c r="IU16" t="s">
        <v>405</v>
      </c>
      <c r="IV16" t="s">
        <v>405</v>
      </c>
      <c r="IW16" t="s">
        <v>421</v>
      </c>
      <c r="IX16" t="s">
        <v>422</v>
      </c>
      <c r="IY16" t="s">
        <v>422</v>
      </c>
      <c r="JC16" t="s">
        <v>422</v>
      </c>
      <c r="JG16" t="s">
        <v>401</v>
      </c>
      <c r="JH16" t="s">
        <v>401</v>
      </c>
      <c r="JI16" t="s">
        <v>408</v>
      </c>
      <c r="JJ16" t="s">
        <v>408</v>
      </c>
      <c r="JK16" t="s">
        <v>430</v>
      </c>
      <c r="JL16" t="s">
        <v>430</v>
      </c>
      <c r="JM16" t="s">
        <v>426</v>
      </c>
      <c r="JN16" t="s">
        <v>426</v>
      </c>
      <c r="JO16" t="s">
        <v>426</v>
      </c>
      <c r="JP16" t="s">
        <v>426</v>
      </c>
      <c r="JQ16" t="s">
        <v>426</v>
      </c>
      <c r="JR16" t="s">
        <v>426</v>
      </c>
      <c r="JS16" t="s">
        <v>403</v>
      </c>
      <c r="JT16" t="s">
        <v>426</v>
      </c>
      <c r="JV16" t="s">
        <v>410</v>
      </c>
      <c r="JW16" t="s">
        <v>410</v>
      </c>
      <c r="JX16" t="s">
        <v>403</v>
      </c>
      <c r="JY16" t="s">
        <v>403</v>
      </c>
      <c r="JZ16" t="s">
        <v>403</v>
      </c>
      <c r="KA16" t="s">
        <v>403</v>
      </c>
      <c r="KB16" t="s">
        <v>403</v>
      </c>
      <c r="KC16" t="s">
        <v>405</v>
      </c>
      <c r="KD16" t="s">
        <v>405</v>
      </c>
      <c r="KE16" t="s">
        <v>405</v>
      </c>
      <c r="KF16" t="s">
        <v>403</v>
      </c>
      <c r="KG16" t="s">
        <v>401</v>
      </c>
      <c r="KH16" t="s">
        <v>408</v>
      </c>
      <c r="KI16" t="s">
        <v>405</v>
      </c>
      <c r="KJ16" t="s">
        <v>405</v>
      </c>
    </row>
    <row r="17" spans="1:296">
      <c r="A17">
        <v>1</v>
      </c>
      <c r="B17">
        <v>1701891529.1</v>
      </c>
      <c r="C17">
        <v>0</v>
      </c>
      <c r="D17" t="s">
        <v>431</v>
      </c>
      <c r="E17" t="s">
        <v>432</v>
      </c>
      <c r="F17">
        <v>15</v>
      </c>
      <c r="H17">
        <v>1701891521.1</v>
      </c>
      <c r="I17">
        <f>(J17)/1000</f>
        <v>0</v>
      </c>
      <c r="J17">
        <f>IF(DO17, AM17, AG17)</f>
        <v>0</v>
      </c>
      <c r="K17">
        <f>IF(DO17, AH17, AF17)</f>
        <v>0</v>
      </c>
      <c r="L17">
        <f>DQ17 - IF(AT17&gt;1, K17*DK17*100.0/(AV17*EE17), 0)</f>
        <v>0</v>
      </c>
      <c r="M17">
        <f>((S17-I17/2)*L17-K17)/(S17+I17/2)</f>
        <v>0</v>
      </c>
      <c r="N17">
        <f>M17*(DX17+DY17)/1000.0</f>
        <v>0</v>
      </c>
      <c r="O17">
        <f>(DQ17 - IF(AT17&gt;1, K17*DK17*100.0/(AV17*EE17), 0))*(DX17+DY17)/1000.0</f>
        <v>0</v>
      </c>
      <c r="P17">
        <f>2.0/((1/R17-1/Q17)+SIGN(R17)*SQRT((1/R17-1/Q17)*(1/R17-1/Q17) + 4*DL17/((DL17+1)*(DL17+1))*(2*1/R17*1/Q17-1/Q17*1/Q17)))</f>
        <v>0</v>
      </c>
      <c r="Q17">
        <f>IF(LEFT(DM17,1)&lt;&gt;"0",IF(LEFT(DM17,1)="1",3.0,DN17),$D$5+$E$5*(EE17*DX17/($K$5*1000))+$F$5*(EE17*DX17/($K$5*1000))*MAX(MIN(DK17,$J$5),$I$5)*MAX(MIN(DK17,$J$5),$I$5)+$G$5*MAX(MIN(DK17,$J$5),$I$5)*(EE17*DX17/($K$5*1000))+$H$5*(EE17*DX17/($K$5*1000))*(EE17*DX17/($K$5*1000)))</f>
        <v>0</v>
      </c>
      <c r="R17">
        <f>I17*(1000-(1000*0.61365*exp(17.502*V17/(240.97+V17))/(DX17+DY17)+DS17)/2)/(1000*0.61365*exp(17.502*V17/(240.97+V17))/(DX17+DY17)-DS17)</f>
        <v>0</v>
      </c>
      <c r="S17">
        <f>1/((DL17+1)/(P17/1.6)+1/(Q17/1.37)) + DL17/((DL17+1)/(P17/1.6) + DL17/(Q17/1.37))</f>
        <v>0</v>
      </c>
      <c r="T17">
        <f>(DG17*DJ17)</f>
        <v>0</v>
      </c>
      <c r="U17">
        <f>(DZ17+(T17+2*0.95*5.67E-8*(((DZ17+$B$7)+273)^4-(DZ17+273)^4)-44100*I17)/(1.84*29.3*Q17+8*0.95*5.67E-8*(DZ17+273)^3))</f>
        <v>0</v>
      </c>
      <c r="V17">
        <f>($C$7*EA17+$D$7*EB17+$E$7*U17)</f>
        <v>0</v>
      </c>
      <c r="W17">
        <f>0.61365*exp(17.502*V17/(240.97+V17))</f>
        <v>0</v>
      </c>
      <c r="X17">
        <f>(Y17/Z17*100)</f>
        <v>0</v>
      </c>
      <c r="Y17">
        <f>DS17*(DX17+DY17)/1000</f>
        <v>0</v>
      </c>
      <c r="Z17">
        <f>0.61365*exp(17.502*DZ17/(240.97+DZ17))</f>
        <v>0</v>
      </c>
      <c r="AA17">
        <f>(W17-DS17*(DX17+DY17)/1000)</f>
        <v>0</v>
      </c>
      <c r="AB17">
        <f>(-I17*44100)</f>
        <v>0</v>
      </c>
      <c r="AC17">
        <f>2*29.3*Q17*0.92*(DZ17-V17)</f>
        <v>0</v>
      </c>
      <c r="AD17">
        <f>2*0.95*5.67E-8*(((DZ17+$B$7)+273)^4-(V17+273)^4)</f>
        <v>0</v>
      </c>
      <c r="AE17">
        <f>T17+AD17+AB17+AC17</f>
        <v>0</v>
      </c>
      <c r="AF17">
        <f>DW17*AT17*(DR17-DQ17*(1000-AT17*DT17)/(1000-AT17*DS17))/(100*DK17)</f>
        <v>0</v>
      </c>
      <c r="AG17">
        <f>1000*DW17*AT17*(DS17-DT17)/(100*DK17*(1000-AT17*DS17))</f>
        <v>0</v>
      </c>
      <c r="AH17">
        <f>(AI17 - AJ17 - DX17*1E3/(8.314*(DZ17+273.15)) * AL17/DW17 * AK17) * DW17/(100*DK17) * (1000 - DT17)/1000</f>
        <v>0</v>
      </c>
      <c r="AI17">
        <v>423.294504250355</v>
      </c>
      <c r="AJ17">
        <v>401.757272727273</v>
      </c>
      <c r="AK17">
        <v>-0.000156623292207383</v>
      </c>
      <c r="AL17">
        <v>66.9977801313139</v>
      </c>
      <c r="AM17">
        <f>(AO17 - AN17 + DX17*1E3/(8.314*(DZ17+273.15)) * AQ17/DW17 * AP17) * DW17/(100*DK17) * 1000/(1000 - AO17)</f>
        <v>0</v>
      </c>
      <c r="AN17">
        <v>7.84639781984023</v>
      </c>
      <c r="AO17">
        <v>13.0688854545455</v>
      </c>
      <c r="AP17">
        <v>-8.93675097910271e-06</v>
      </c>
      <c r="AQ17">
        <v>77.6786379997974</v>
      </c>
      <c r="AR17">
        <v>6</v>
      </c>
      <c r="AS17">
        <v>1</v>
      </c>
      <c r="AT17">
        <f>IF(AR17*$H$13&gt;=AV17,1.0,(AV17/(AV17-AR17*$H$13)))</f>
        <v>0</v>
      </c>
      <c r="AU17">
        <f>(AT17-1)*100</f>
        <v>0</v>
      </c>
      <c r="AV17">
        <f>MAX(0,($B$13+$C$13*EE17)/(1+$D$13*EE17)*DX17/(DZ17+273)*$E$13)</f>
        <v>0</v>
      </c>
      <c r="AW17" t="s">
        <v>433</v>
      </c>
      <c r="AX17" t="s">
        <v>433</v>
      </c>
      <c r="AY17">
        <v>0</v>
      </c>
      <c r="AZ17">
        <v>0</v>
      </c>
      <c r="BA17">
        <f>1-AY17/AZ17</f>
        <v>0</v>
      </c>
      <c r="BB17">
        <v>0</v>
      </c>
      <c r="BC17" t="s">
        <v>433</v>
      </c>
      <c r="BD17" t="s">
        <v>433</v>
      </c>
      <c r="BE17">
        <v>0</v>
      </c>
      <c r="BF17">
        <v>0</v>
      </c>
      <c r="BG17">
        <f>1-BE17/BF17</f>
        <v>0</v>
      </c>
      <c r="BH17">
        <v>0.5</v>
      </c>
      <c r="BI17">
        <f>DH17</f>
        <v>0</v>
      </c>
      <c r="BJ17">
        <f>K17</f>
        <v>0</v>
      </c>
      <c r="BK17">
        <f>BG17*BH17*BI17</f>
        <v>0</v>
      </c>
      <c r="BL17">
        <f>(BJ17-BB17)/BI17</f>
        <v>0</v>
      </c>
      <c r="BM17">
        <f>(AZ17-BF17)/BF17</f>
        <v>0</v>
      </c>
      <c r="BN17">
        <f>AY17/(BA17+AY17/BF17)</f>
        <v>0</v>
      </c>
      <c r="BO17" t="s">
        <v>433</v>
      </c>
      <c r="BP17">
        <v>0</v>
      </c>
      <c r="BQ17">
        <f>IF(BP17&lt;&gt;0, BP17, BN17)</f>
        <v>0</v>
      </c>
      <c r="BR17">
        <f>1-BQ17/BF17</f>
        <v>0</v>
      </c>
      <c r="BS17">
        <f>(BF17-BE17)/(BF17-BQ17)</f>
        <v>0</v>
      </c>
      <c r="BT17">
        <f>(AZ17-BF17)/(AZ17-BQ17)</f>
        <v>0</v>
      </c>
      <c r="BU17">
        <f>(BF17-BE17)/(BF17-AY17)</f>
        <v>0</v>
      </c>
      <c r="BV17">
        <f>(AZ17-BF17)/(AZ17-AY17)</f>
        <v>0</v>
      </c>
      <c r="BW17">
        <f>(BS17*BQ17/BE17)</f>
        <v>0</v>
      </c>
      <c r="BX17">
        <f>(1-BW17)</f>
        <v>0</v>
      </c>
      <c r="DG17">
        <f>$B$11*EF17+$C$11*EG17+$F$11*ER17*(1-EU17)</f>
        <v>0</v>
      </c>
      <c r="DH17">
        <f>DG17*DI17</f>
        <v>0</v>
      </c>
      <c r="DI17">
        <f>($B$11*$D$9+$C$11*$D$9+$F$11*((FE17+EW17)/MAX(FE17+EW17+FF17, 0.1)*$I$9+FF17/MAX(FE17+EW17+FF17, 0.1)*$J$9))/($B$11+$C$11+$F$11)</f>
        <v>0</v>
      </c>
      <c r="DJ17">
        <f>($B$11*$K$9+$C$11*$K$9+$F$11*((FE17+EW17)/MAX(FE17+EW17+FF17, 0.1)*$P$9+FF17/MAX(FE17+EW17+FF17, 0.1)*$Q$9))/($B$11+$C$11+$F$11)</f>
        <v>0</v>
      </c>
      <c r="DK17">
        <v>6</v>
      </c>
      <c r="DL17">
        <v>0.5</v>
      </c>
      <c r="DM17" t="s">
        <v>434</v>
      </c>
      <c r="DN17">
        <v>2</v>
      </c>
      <c r="DO17" t="b">
        <v>1</v>
      </c>
      <c r="DP17">
        <v>1701891521.1</v>
      </c>
      <c r="DQ17">
        <v>396.514733333333</v>
      </c>
      <c r="DR17">
        <v>419.997133333333</v>
      </c>
      <c r="DS17">
        <v>13.0788</v>
      </c>
      <c r="DT17">
        <v>7.84776666666667</v>
      </c>
      <c r="DU17">
        <v>397.213866666667</v>
      </c>
      <c r="DV17">
        <v>13.1283266666667</v>
      </c>
      <c r="DW17">
        <v>599.9832</v>
      </c>
      <c r="DX17">
        <v>79.0599133333333</v>
      </c>
      <c r="DY17">
        <v>0.0437405466666667</v>
      </c>
      <c r="DZ17">
        <v>23.8637866666667</v>
      </c>
      <c r="EA17">
        <v>23.56944</v>
      </c>
      <c r="EB17">
        <v>999.9</v>
      </c>
      <c r="EC17">
        <v>0</v>
      </c>
      <c r="ED17">
        <v>0</v>
      </c>
      <c r="EE17">
        <v>10002.1313333333</v>
      </c>
      <c r="EF17">
        <v>0</v>
      </c>
      <c r="EG17">
        <v>0.771975</v>
      </c>
      <c r="EH17">
        <v>-23.4824066666667</v>
      </c>
      <c r="EI17">
        <v>401.769266666667</v>
      </c>
      <c r="EJ17">
        <v>423.3192</v>
      </c>
      <c r="EK17">
        <v>5.23102933333333</v>
      </c>
      <c r="EL17">
        <v>419.997133333333</v>
      </c>
      <c r="EM17">
        <v>7.84776666666667</v>
      </c>
      <c r="EN17">
        <v>1.03400933333333</v>
      </c>
      <c r="EO17">
        <v>0.620443933333333</v>
      </c>
      <c r="EP17">
        <v>7.40459666666667</v>
      </c>
      <c r="EQ17">
        <v>0.151683066666667</v>
      </c>
      <c r="ER17">
        <v>1799.99333333333</v>
      </c>
      <c r="ES17">
        <v>0.978007</v>
      </c>
      <c r="ET17">
        <v>0.021993</v>
      </c>
      <c r="EU17">
        <v>0</v>
      </c>
      <c r="EV17">
        <v>604.5534</v>
      </c>
      <c r="EW17">
        <v>5.0002</v>
      </c>
      <c r="EX17">
        <v>11050.3333333333</v>
      </c>
      <c r="EY17">
        <v>17256.2666666667</v>
      </c>
      <c r="EZ17">
        <v>42.937</v>
      </c>
      <c r="FA17">
        <v>43.3666</v>
      </c>
      <c r="FB17">
        <v>43.5454666666667</v>
      </c>
      <c r="FC17">
        <v>43.5081333333333</v>
      </c>
      <c r="FD17">
        <v>44.8832666666667</v>
      </c>
      <c r="FE17">
        <v>1755.51333333333</v>
      </c>
      <c r="FF17">
        <v>39.48</v>
      </c>
      <c r="FG17">
        <v>0</v>
      </c>
      <c r="FH17">
        <v>1701891529.5</v>
      </c>
      <c r="FI17">
        <v>0</v>
      </c>
      <c r="FJ17">
        <v>604.548769230769</v>
      </c>
      <c r="FK17">
        <v>-0.747487174634232</v>
      </c>
      <c r="FL17">
        <v>-8.52991451212958</v>
      </c>
      <c r="FM17">
        <v>11050.25</v>
      </c>
      <c r="FN17">
        <v>15</v>
      </c>
      <c r="FO17">
        <v>0</v>
      </c>
      <c r="FP17" t="s">
        <v>435</v>
      </c>
      <c r="FQ17">
        <v>1701826241</v>
      </c>
      <c r="FR17">
        <v>1701826232</v>
      </c>
      <c r="FS17">
        <v>0</v>
      </c>
      <c r="FT17">
        <v>0.652</v>
      </c>
      <c r="FU17">
        <v>-0.035</v>
      </c>
      <c r="FV17">
        <v>-0.669</v>
      </c>
      <c r="FW17">
        <v>-0.015</v>
      </c>
      <c r="FX17">
        <v>420</v>
      </c>
      <c r="FY17">
        <v>17</v>
      </c>
      <c r="FZ17">
        <v>0.33</v>
      </c>
      <c r="GA17">
        <v>0.13</v>
      </c>
      <c r="GB17">
        <v>-23.4937523809524</v>
      </c>
      <c r="GC17">
        <v>0.252631168831145</v>
      </c>
      <c r="GD17">
        <v>0.031239880175485</v>
      </c>
      <c r="GE17">
        <v>1</v>
      </c>
      <c r="GF17">
        <v>604.595911764706</v>
      </c>
      <c r="GG17">
        <v>-0.62571427900882</v>
      </c>
      <c r="GH17">
        <v>0.186555364380774</v>
      </c>
      <c r="GI17">
        <v>1</v>
      </c>
      <c r="GJ17">
        <v>5.22474857142857</v>
      </c>
      <c r="GK17">
        <v>0.0470103896103906</v>
      </c>
      <c r="GL17">
        <v>0.0122265118982185</v>
      </c>
      <c r="GM17">
        <v>1</v>
      </c>
      <c r="GN17">
        <v>3</v>
      </c>
      <c r="GO17">
        <v>3</v>
      </c>
      <c r="GP17" t="s">
        <v>436</v>
      </c>
      <c r="GQ17">
        <v>3.26726</v>
      </c>
      <c r="GR17">
        <v>2.8149</v>
      </c>
      <c r="GS17">
        <v>0.0783708</v>
      </c>
      <c r="GT17">
        <v>0.0822981</v>
      </c>
      <c r="GU17">
        <v>0.0602477</v>
      </c>
      <c r="GV17">
        <v>0.0410712</v>
      </c>
      <c r="GW17">
        <v>26747.8</v>
      </c>
      <c r="GX17">
        <v>26423.2</v>
      </c>
      <c r="GY17">
        <v>26852.5</v>
      </c>
      <c r="GZ17">
        <v>26256.6</v>
      </c>
      <c r="HA17">
        <v>34451.5</v>
      </c>
      <c r="HB17">
        <v>33415.6</v>
      </c>
      <c r="HC17">
        <v>39512.1</v>
      </c>
      <c r="HD17">
        <v>37114.8</v>
      </c>
      <c r="HE17">
        <v>2.3316</v>
      </c>
      <c r="HF17">
        <v>2.18807</v>
      </c>
      <c r="HG17">
        <v>0.152264</v>
      </c>
      <c r="HH17">
        <v>0</v>
      </c>
      <c r="HI17">
        <v>21.0663</v>
      </c>
      <c r="HJ17">
        <v>999.9</v>
      </c>
      <c r="HK17">
        <v>44.683</v>
      </c>
      <c r="HL17">
        <v>25.468</v>
      </c>
      <c r="HM17">
        <v>18.4771</v>
      </c>
      <c r="HN17">
        <v>56.42</v>
      </c>
      <c r="HO17">
        <v>24.5633</v>
      </c>
      <c r="HP17">
        <v>2</v>
      </c>
      <c r="HQ17">
        <v>-0.316596</v>
      </c>
      <c r="HR17">
        <v>0.836547</v>
      </c>
      <c r="HS17">
        <v>20.2867</v>
      </c>
      <c r="HT17">
        <v>5.23182</v>
      </c>
      <c r="HU17">
        <v>11.9553</v>
      </c>
      <c r="HV17">
        <v>4.99025</v>
      </c>
      <c r="HW17">
        <v>3.2833</v>
      </c>
      <c r="HX17">
        <v>9999</v>
      </c>
      <c r="HY17">
        <v>999.9</v>
      </c>
      <c r="HZ17">
        <v>9999</v>
      </c>
      <c r="IA17">
        <v>9999</v>
      </c>
      <c r="IB17">
        <v>4.97221</v>
      </c>
      <c r="IC17">
        <v>1.87714</v>
      </c>
      <c r="ID17">
        <v>1.87744</v>
      </c>
      <c r="IE17">
        <v>1.87696</v>
      </c>
      <c r="IF17">
        <v>1.87286</v>
      </c>
      <c r="IG17">
        <v>1.87439</v>
      </c>
      <c r="IH17">
        <v>1.875</v>
      </c>
      <c r="II17">
        <v>1.88127</v>
      </c>
      <c r="IJ17">
        <v>0</v>
      </c>
      <c r="IK17">
        <v>0</v>
      </c>
      <c r="IL17">
        <v>0</v>
      </c>
      <c r="IM17">
        <v>0</v>
      </c>
      <c r="IN17" t="s">
        <v>437</v>
      </c>
      <c r="IO17" t="s">
        <v>438</v>
      </c>
      <c r="IP17" t="s">
        <v>439</v>
      </c>
      <c r="IQ17" t="s">
        <v>439</v>
      </c>
      <c r="IR17" t="s">
        <v>439</v>
      </c>
      <c r="IS17" t="s">
        <v>439</v>
      </c>
      <c r="IT17">
        <v>0</v>
      </c>
      <c r="IU17">
        <v>100</v>
      </c>
      <c r="IV17">
        <v>100</v>
      </c>
      <c r="IW17">
        <v>-0.699</v>
      </c>
      <c r="IX17">
        <v>-0.0497</v>
      </c>
      <c r="IY17">
        <v>-1.24392344433513</v>
      </c>
      <c r="IZ17">
        <v>0.00148515978480196</v>
      </c>
      <c r="JA17">
        <v>-4.55315636894543e-07</v>
      </c>
      <c r="JB17">
        <v>4.24819310367488e-10</v>
      </c>
      <c r="JC17">
        <v>-0.116935014634633</v>
      </c>
      <c r="JD17">
        <v>0.00245802416588237</v>
      </c>
      <c r="JE17">
        <v>0.000189516848913841</v>
      </c>
      <c r="JF17">
        <v>1.09469458142325e-06</v>
      </c>
      <c r="JG17">
        <v>32</v>
      </c>
      <c r="JH17">
        <v>2106</v>
      </c>
      <c r="JI17">
        <v>0</v>
      </c>
      <c r="JJ17">
        <v>24</v>
      </c>
      <c r="JK17">
        <v>1088.1</v>
      </c>
      <c r="JL17">
        <v>1088.3</v>
      </c>
      <c r="JM17">
        <v>1.34521</v>
      </c>
      <c r="JN17">
        <v>2.52563</v>
      </c>
      <c r="JO17">
        <v>2.24854</v>
      </c>
      <c r="JP17">
        <v>2.76367</v>
      </c>
      <c r="JQ17">
        <v>2.30103</v>
      </c>
      <c r="JR17">
        <v>2.44995</v>
      </c>
      <c r="JS17">
        <v>30.4584</v>
      </c>
      <c r="JT17">
        <v>23.9912</v>
      </c>
      <c r="JU17">
        <v>18</v>
      </c>
      <c r="JV17">
        <v>619.117</v>
      </c>
      <c r="JW17">
        <v>613.582</v>
      </c>
      <c r="JX17">
        <v>20.0005</v>
      </c>
      <c r="JY17">
        <v>22.9086</v>
      </c>
      <c r="JZ17">
        <v>30.0004</v>
      </c>
      <c r="KA17">
        <v>22.9024</v>
      </c>
      <c r="KB17">
        <v>22.8991</v>
      </c>
      <c r="KC17">
        <v>26.9029</v>
      </c>
      <c r="KD17">
        <v>43.3806</v>
      </c>
      <c r="KE17">
        <v>0</v>
      </c>
      <c r="KF17">
        <v>20</v>
      </c>
      <c r="KG17">
        <v>420</v>
      </c>
      <c r="KH17">
        <v>7.86766</v>
      </c>
      <c r="KI17">
        <v>103.658</v>
      </c>
      <c r="KJ17">
        <v>96.2206</v>
      </c>
    </row>
    <row r="18" spans="1:296">
      <c r="A18">
        <v>2</v>
      </c>
      <c r="B18">
        <v>1701891650.1</v>
      </c>
      <c r="C18">
        <v>121</v>
      </c>
      <c r="D18" t="s">
        <v>440</v>
      </c>
      <c r="E18" t="s">
        <v>441</v>
      </c>
      <c r="F18">
        <v>15</v>
      </c>
      <c r="H18">
        <v>1701891641.6</v>
      </c>
      <c r="I18">
        <f>(J18)/1000</f>
        <v>0</v>
      </c>
      <c r="J18">
        <f>IF(DO18, AM18, AG18)</f>
        <v>0</v>
      </c>
      <c r="K18">
        <f>IF(DO18, AH18, AF18)</f>
        <v>0</v>
      </c>
      <c r="L18">
        <f>DQ18 - IF(AT18&gt;1, K18*DK18*100.0/(AV18*EE18), 0)</f>
        <v>0</v>
      </c>
      <c r="M18">
        <f>((S18-I18/2)*L18-K18)/(S18+I18/2)</f>
        <v>0</v>
      </c>
      <c r="N18">
        <f>M18*(DX18+DY18)/1000.0</f>
        <v>0</v>
      </c>
      <c r="O18">
        <f>(DQ18 - IF(AT18&gt;1, K18*DK18*100.0/(AV18*EE18), 0))*(DX18+DY18)/1000.0</f>
        <v>0</v>
      </c>
      <c r="P18">
        <f>2.0/((1/R18-1/Q18)+SIGN(R18)*SQRT((1/R18-1/Q18)*(1/R18-1/Q18) + 4*DL18/((DL18+1)*(DL18+1))*(2*1/R18*1/Q18-1/Q18*1/Q18)))</f>
        <v>0</v>
      </c>
      <c r="Q18">
        <f>IF(LEFT(DM18,1)&lt;&gt;"0",IF(LEFT(DM18,1)="1",3.0,DN18),$D$5+$E$5*(EE18*DX18/($K$5*1000))+$F$5*(EE18*DX18/($K$5*1000))*MAX(MIN(DK18,$J$5),$I$5)*MAX(MIN(DK18,$J$5),$I$5)+$G$5*MAX(MIN(DK18,$J$5),$I$5)*(EE18*DX18/($K$5*1000))+$H$5*(EE18*DX18/($K$5*1000))*(EE18*DX18/($K$5*1000)))</f>
        <v>0</v>
      </c>
      <c r="R18">
        <f>I18*(1000-(1000*0.61365*exp(17.502*V18/(240.97+V18))/(DX18+DY18)+DS18)/2)/(1000*0.61365*exp(17.502*V18/(240.97+V18))/(DX18+DY18)-DS18)</f>
        <v>0</v>
      </c>
      <c r="S18">
        <f>1/((DL18+1)/(P18/1.6)+1/(Q18/1.37)) + DL18/((DL18+1)/(P18/1.6) + DL18/(Q18/1.37))</f>
        <v>0</v>
      </c>
      <c r="T18">
        <f>(DG18*DJ18)</f>
        <v>0</v>
      </c>
      <c r="U18">
        <f>(DZ18+(T18+2*0.95*5.67E-8*(((DZ18+$B$7)+273)^4-(DZ18+273)^4)-44100*I18)/(1.84*29.3*Q18+8*0.95*5.67E-8*(DZ18+273)^3))</f>
        <v>0</v>
      </c>
      <c r="V18">
        <f>($C$7*EA18+$D$7*EB18+$E$7*U18)</f>
        <v>0</v>
      </c>
      <c r="W18">
        <f>0.61365*exp(17.502*V18/(240.97+V18))</f>
        <v>0</v>
      </c>
      <c r="X18">
        <f>(Y18/Z18*100)</f>
        <v>0</v>
      </c>
      <c r="Y18">
        <f>DS18*(DX18+DY18)/1000</f>
        <v>0</v>
      </c>
      <c r="Z18">
        <f>0.61365*exp(17.502*DZ18/(240.97+DZ18))</f>
        <v>0</v>
      </c>
      <c r="AA18">
        <f>(W18-DS18*(DX18+DY18)/1000)</f>
        <v>0</v>
      </c>
      <c r="AB18">
        <f>(-I18*44100)</f>
        <v>0</v>
      </c>
      <c r="AC18">
        <f>2*29.3*Q18*0.92*(DZ18-V18)</f>
        <v>0</v>
      </c>
      <c r="AD18">
        <f>2*0.95*5.67E-8*(((DZ18+$B$7)+273)^4-(V18+273)^4)</f>
        <v>0</v>
      </c>
      <c r="AE18">
        <f>T18+AD18+AB18+AC18</f>
        <v>0</v>
      </c>
      <c r="AF18">
        <f>DW18*AT18*(DR18-DQ18*(1000-AT18*DT18)/(1000-AT18*DS18))/(100*DK18)</f>
        <v>0</v>
      </c>
      <c r="AG18">
        <f>1000*DW18*AT18*(DS18-DT18)/(100*DK18*(1000-AT18*DS18))</f>
        <v>0</v>
      </c>
      <c r="AH18">
        <f>(AI18 - AJ18 - DX18*1E3/(8.314*(DZ18+273.15)) * AL18/DW18 * AK18) * DW18/(100*DK18) * (1000 - DT18)/1000</f>
        <v>0</v>
      </c>
      <c r="AI18">
        <v>423.540370406928</v>
      </c>
      <c r="AJ18">
        <v>402.488115151515</v>
      </c>
      <c r="AK18">
        <v>0.0005855104966686</v>
      </c>
      <c r="AL18">
        <v>66.9977801313139</v>
      </c>
      <c r="AM18">
        <f>(AO18 - AN18 + DX18*1E3/(8.314*(DZ18+273.15)) * AQ18/DW18 * AP18) * DW18/(100*DK18) * 1000/(1000 - AO18)</f>
        <v>0</v>
      </c>
      <c r="AN18">
        <v>8.24344842906498</v>
      </c>
      <c r="AO18">
        <v>13.1626351515151</v>
      </c>
      <c r="AP18">
        <v>-6.37517269865733e-05</v>
      </c>
      <c r="AQ18">
        <v>77.6786379997974</v>
      </c>
      <c r="AR18">
        <v>6</v>
      </c>
      <c r="AS18">
        <v>1</v>
      </c>
      <c r="AT18">
        <f>IF(AR18*$H$13&gt;=AV18,1.0,(AV18/(AV18-AR18*$H$13)))</f>
        <v>0</v>
      </c>
      <c r="AU18">
        <f>(AT18-1)*100</f>
        <v>0</v>
      </c>
      <c r="AV18">
        <f>MAX(0,($B$13+$C$13*EE18)/(1+$D$13*EE18)*DX18/(DZ18+273)*$E$13)</f>
        <v>0</v>
      </c>
      <c r="AW18" t="s">
        <v>433</v>
      </c>
      <c r="AX18" t="s">
        <v>433</v>
      </c>
      <c r="AY18">
        <v>0</v>
      </c>
      <c r="AZ18">
        <v>0</v>
      </c>
      <c r="BA18">
        <f>1-AY18/AZ18</f>
        <v>0</v>
      </c>
      <c r="BB18">
        <v>0</v>
      </c>
      <c r="BC18" t="s">
        <v>433</v>
      </c>
      <c r="BD18" t="s">
        <v>433</v>
      </c>
      <c r="BE18">
        <v>0</v>
      </c>
      <c r="BF18">
        <v>0</v>
      </c>
      <c r="BG18">
        <f>1-BE18/BF18</f>
        <v>0</v>
      </c>
      <c r="BH18">
        <v>0.5</v>
      </c>
      <c r="BI18">
        <f>DH18</f>
        <v>0</v>
      </c>
      <c r="BJ18">
        <f>K18</f>
        <v>0</v>
      </c>
      <c r="BK18">
        <f>BG18*BH18*BI18</f>
        <v>0</v>
      </c>
      <c r="BL18">
        <f>(BJ18-BB18)/BI18</f>
        <v>0</v>
      </c>
      <c r="BM18">
        <f>(AZ18-BF18)/BF18</f>
        <v>0</v>
      </c>
      <c r="BN18">
        <f>AY18/(BA18+AY18/BF18)</f>
        <v>0</v>
      </c>
      <c r="BO18" t="s">
        <v>433</v>
      </c>
      <c r="BP18">
        <v>0</v>
      </c>
      <c r="BQ18">
        <f>IF(BP18&lt;&gt;0, BP18, BN18)</f>
        <v>0</v>
      </c>
      <c r="BR18">
        <f>1-BQ18/BF18</f>
        <v>0</v>
      </c>
      <c r="BS18">
        <f>(BF18-BE18)/(BF18-BQ18)</f>
        <v>0</v>
      </c>
      <c r="BT18">
        <f>(AZ18-BF18)/(AZ18-BQ18)</f>
        <v>0</v>
      </c>
      <c r="BU18">
        <f>(BF18-BE18)/(BF18-AY18)</f>
        <v>0</v>
      </c>
      <c r="BV18">
        <f>(AZ18-BF18)/(AZ18-AY18)</f>
        <v>0</v>
      </c>
      <c r="BW18">
        <f>(BS18*BQ18/BE18)</f>
        <v>0</v>
      </c>
      <c r="BX18">
        <f>(1-BW18)</f>
        <v>0</v>
      </c>
      <c r="DG18">
        <f>$B$11*EF18+$C$11*EG18+$F$11*ER18*(1-EU18)</f>
        <v>0</v>
      </c>
      <c r="DH18">
        <f>DG18*DI18</f>
        <v>0</v>
      </c>
      <c r="DI18">
        <f>($B$11*$D$9+$C$11*$D$9+$F$11*((FE18+EW18)/MAX(FE18+EW18+FF18, 0.1)*$I$9+FF18/MAX(FE18+EW18+FF18, 0.1)*$J$9))/($B$11+$C$11+$F$11)</f>
        <v>0</v>
      </c>
      <c r="DJ18">
        <f>($B$11*$K$9+$C$11*$K$9+$F$11*((FE18+EW18)/MAX(FE18+EW18+FF18, 0.1)*$P$9+FF18/MAX(FE18+EW18+FF18, 0.1)*$Q$9))/($B$11+$C$11+$F$11)</f>
        <v>0</v>
      </c>
      <c r="DK18">
        <v>6</v>
      </c>
      <c r="DL18">
        <v>0.5</v>
      </c>
      <c r="DM18" t="s">
        <v>434</v>
      </c>
      <c r="DN18">
        <v>2</v>
      </c>
      <c r="DO18" t="b">
        <v>1</v>
      </c>
      <c r="DP18">
        <v>1701891641.6</v>
      </c>
      <c r="DQ18">
        <v>397.164625</v>
      </c>
      <c r="DR18">
        <v>419.9980625</v>
      </c>
      <c r="DS18">
        <v>13.1662</v>
      </c>
      <c r="DT18">
        <v>8.24171375</v>
      </c>
      <c r="DU18">
        <v>397.8629375</v>
      </c>
      <c r="DV18">
        <v>13.215025</v>
      </c>
      <c r="DW18">
        <v>600.0236875</v>
      </c>
      <c r="DX18">
        <v>79.0580125</v>
      </c>
      <c r="DY18">
        <v>0.0433473</v>
      </c>
      <c r="DZ18">
        <v>23.7912125</v>
      </c>
      <c r="EA18">
        <v>23.1653875</v>
      </c>
      <c r="EB18">
        <v>999.9</v>
      </c>
      <c r="EC18">
        <v>0</v>
      </c>
      <c r="ED18">
        <v>0</v>
      </c>
      <c r="EE18">
        <v>10017.381875</v>
      </c>
      <c r="EF18">
        <v>0</v>
      </c>
      <c r="EG18">
        <v>0.7717165625</v>
      </c>
      <c r="EH18">
        <v>-22.8335125</v>
      </c>
      <c r="EI18">
        <v>402.463625</v>
      </c>
      <c r="EJ18">
        <v>423.488375</v>
      </c>
      <c r="EK18">
        <v>4.924480625</v>
      </c>
      <c r="EL18">
        <v>419.9980625</v>
      </c>
      <c r="EM18">
        <v>8.24171375</v>
      </c>
      <c r="EN18">
        <v>1.040893125</v>
      </c>
      <c r="EO18">
        <v>0.6515734375</v>
      </c>
      <c r="EP18">
        <v>7.5017025</v>
      </c>
      <c r="EQ18">
        <v>0.828443625</v>
      </c>
      <c r="ER18">
        <v>1500.015625</v>
      </c>
      <c r="ES18">
        <v>0.97299375</v>
      </c>
      <c r="ET18">
        <v>0.02700623125</v>
      </c>
      <c r="EU18">
        <v>0</v>
      </c>
      <c r="EV18">
        <v>624.43325</v>
      </c>
      <c r="EW18">
        <v>5.0002</v>
      </c>
      <c r="EX18">
        <v>9485.5425</v>
      </c>
      <c r="EY18">
        <v>14354.48125</v>
      </c>
      <c r="EZ18">
        <v>42.7381875</v>
      </c>
      <c r="FA18">
        <v>43.4566875</v>
      </c>
      <c r="FB18">
        <v>43.5816875</v>
      </c>
      <c r="FC18">
        <v>43.6326875</v>
      </c>
      <c r="FD18">
        <v>44.812</v>
      </c>
      <c r="FE18">
        <v>1454.64</v>
      </c>
      <c r="FF18">
        <v>40.370625</v>
      </c>
      <c r="FG18">
        <v>0</v>
      </c>
      <c r="FH18">
        <v>1701891650.1</v>
      </c>
      <c r="FI18">
        <v>0</v>
      </c>
      <c r="FJ18">
        <v>624.4352</v>
      </c>
      <c r="FK18">
        <v>2.1633846120768</v>
      </c>
      <c r="FL18">
        <v>24.7353846517934</v>
      </c>
      <c r="FM18">
        <v>9485.7712</v>
      </c>
      <c r="FN18">
        <v>15</v>
      </c>
      <c r="FO18">
        <v>0</v>
      </c>
      <c r="FP18" t="s">
        <v>435</v>
      </c>
      <c r="FQ18">
        <v>1701826241</v>
      </c>
      <c r="FR18">
        <v>1701826232</v>
      </c>
      <c r="FS18">
        <v>0</v>
      </c>
      <c r="FT18">
        <v>0.652</v>
      </c>
      <c r="FU18">
        <v>-0.035</v>
      </c>
      <c r="FV18">
        <v>-0.669</v>
      </c>
      <c r="FW18">
        <v>-0.015</v>
      </c>
      <c r="FX18">
        <v>420</v>
      </c>
      <c r="FY18">
        <v>17</v>
      </c>
      <c r="FZ18">
        <v>0.33</v>
      </c>
      <c r="GA18">
        <v>0.13</v>
      </c>
      <c r="GB18">
        <v>-22.83908</v>
      </c>
      <c r="GC18">
        <v>-0.0761864661654347</v>
      </c>
      <c r="GD18">
        <v>0.043367586974606</v>
      </c>
      <c r="GE18">
        <v>1</v>
      </c>
      <c r="GF18">
        <v>624.365882352941</v>
      </c>
      <c r="GG18">
        <v>1.63181053792314</v>
      </c>
      <c r="GH18">
        <v>0.245265853922518</v>
      </c>
      <c r="GI18">
        <v>0</v>
      </c>
      <c r="GJ18">
        <v>4.9246515</v>
      </c>
      <c r="GK18">
        <v>0.0236458646616514</v>
      </c>
      <c r="GL18">
        <v>0.00565026660875399</v>
      </c>
      <c r="GM18">
        <v>1</v>
      </c>
      <c r="GN18">
        <v>2</v>
      </c>
      <c r="GO18">
        <v>3</v>
      </c>
      <c r="GP18" t="s">
        <v>442</v>
      </c>
      <c r="GQ18">
        <v>3.26734</v>
      </c>
      <c r="GR18">
        <v>2.81536</v>
      </c>
      <c r="GS18">
        <v>0.078451</v>
      </c>
      <c r="GT18">
        <v>0.0822757</v>
      </c>
      <c r="GU18">
        <v>0.0605297</v>
      </c>
      <c r="GV18">
        <v>0.0425781</v>
      </c>
      <c r="GW18">
        <v>26741.5</v>
      </c>
      <c r="GX18">
        <v>26419.8</v>
      </c>
      <c r="GY18">
        <v>26848.9</v>
      </c>
      <c r="GZ18">
        <v>26253</v>
      </c>
      <c r="HA18">
        <v>34436.4</v>
      </c>
      <c r="HB18">
        <v>33358.4</v>
      </c>
      <c r="HC18">
        <v>39506.8</v>
      </c>
      <c r="HD18">
        <v>37110.2</v>
      </c>
      <c r="HE18">
        <v>2.32993</v>
      </c>
      <c r="HF18">
        <v>2.1861</v>
      </c>
      <c r="HG18">
        <v>0.127006</v>
      </c>
      <c r="HH18">
        <v>0</v>
      </c>
      <c r="HI18">
        <v>21.0772</v>
      </c>
      <c r="HJ18">
        <v>999.9</v>
      </c>
      <c r="HK18">
        <v>44.824</v>
      </c>
      <c r="HL18">
        <v>25.569</v>
      </c>
      <c r="HM18">
        <v>18.6478</v>
      </c>
      <c r="HN18">
        <v>55.9</v>
      </c>
      <c r="HO18">
        <v>24.5192</v>
      </c>
      <c r="HP18">
        <v>2</v>
      </c>
      <c r="HQ18">
        <v>-0.309477</v>
      </c>
      <c r="HR18">
        <v>0.870351</v>
      </c>
      <c r="HS18">
        <v>20.2898</v>
      </c>
      <c r="HT18">
        <v>5.23511</v>
      </c>
      <c r="HU18">
        <v>11.9557</v>
      </c>
      <c r="HV18">
        <v>4.9914</v>
      </c>
      <c r="HW18">
        <v>3.284</v>
      </c>
      <c r="HX18">
        <v>9999</v>
      </c>
      <c r="HY18">
        <v>999.9</v>
      </c>
      <c r="HZ18">
        <v>9999</v>
      </c>
      <c r="IA18">
        <v>9999</v>
      </c>
      <c r="IB18">
        <v>4.97219</v>
      </c>
      <c r="IC18">
        <v>1.87716</v>
      </c>
      <c r="ID18">
        <v>1.87744</v>
      </c>
      <c r="IE18">
        <v>1.87698</v>
      </c>
      <c r="IF18">
        <v>1.87286</v>
      </c>
      <c r="IG18">
        <v>1.87439</v>
      </c>
      <c r="IH18">
        <v>1.87501</v>
      </c>
      <c r="II18">
        <v>1.88138</v>
      </c>
      <c r="IJ18">
        <v>0</v>
      </c>
      <c r="IK18">
        <v>0</v>
      </c>
      <c r="IL18">
        <v>0</v>
      </c>
      <c r="IM18">
        <v>0</v>
      </c>
      <c r="IN18" t="s">
        <v>437</v>
      </c>
      <c r="IO18" t="s">
        <v>438</v>
      </c>
      <c r="IP18" t="s">
        <v>439</v>
      </c>
      <c r="IQ18" t="s">
        <v>439</v>
      </c>
      <c r="IR18" t="s">
        <v>439</v>
      </c>
      <c r="IS18" t="s">
        <v>439</v>
      </c>
      <c r="IT18">
        <v>0</v>
      </c>
      <c r="IU18">
        <v>100</v>
      </c>
      <c r="IV18">
        <v>100</v>
      </c>
      <c r="IW18">
        <v>-0.698</v>
      </c>
      <c r="IX18">
        <v>-0.0489</v>
      </c>
      <c r="IY18">
        <v>-1.24392344433513</v>
      </c>
      <c r="IZ18">
        <v>0.00148515978480196</v>
      </c>
      <c r="JA18">
        <v>-4.55315636894543e-07</v>
      </c>
      <c r="JB18">
        <v>4.24819310367488e-10</v>
      </c>
      <c r="JC18">
        <v>-0.116935014634633</v>
      </c>
      <c r="JD18">
        <v>0.00245802416588237</v>
      </c>
      <c r="JE18">
        <v>0.000189516848913841</v>
      </c>
      <c r="JF18">
        <v>1.09469458142325e-06</v>
      </c>
      <c r="JG18">
        <v>32</v>
      </c>
      <c r="JH18">
        <v>2106</v>
      </c>
      <c r="JI18">
        <v>0</v>
      </c>
      <c r="JJ18">
        <v>24</v>
      </c>
      <c r="JK18">
        <v>1090.2</v>
      </c>
      <c r="JL18">
        <v>1090.3</v>
      </c>
      <c r="JM18">
        <v>1.34644</v>
      </c>
      <c r="JN18">
        <v>2.53296</v>
      </c>
      <c r="JO18">
        <v>2.24854</v>
      </c>
      <c r="JP18">
        <v>2.76245</v>
      </c>
      <c r="JQ18">
        <v>2.30103</v>
      </c>
      <c r="JR18">
        <v>2.4231</v>
      </c>
      <c r="JS18">
        <v>30.5662</v>
      </c>
      <c r="JT18">
        <v>23.9912</v>
      </c>
      <c r="JU18">
        <v>18</v>
      </c>
      <c r="JV18">
        <v>619.164</v>
      </c>
      <c r="JW18">
        <v>613.213</v>
      </c>
      <c r="JX18">
        <v>19.9999</v>
      </c>
      <c r="JY18">
        <v>23.0109</v>
      </c>
      <c r="JZ18">
        <v>30.0002</v>
      </c>
      <c r="KA18">
        <v>23.0055</v>
      </c>
      <c r="KB18">
        <v>23.0027</v>
      </c>
      <c r="KC18">
        <v>26.9116</v>
      </c>
      <c r="KD18">
        <v>41.3186</v>
      </c>
      <c r="KE18">
        <v>0</v>
      </c>
      <c r="KF18">
        <v>20</v>
      </c>
      <c r="KG18">
        <v>420</v>
      </c>
      <c r="KH18">
        <v>8.18221</v>
      </c>
      <c r="KI18">
        <v>103.644</v>
      </c>
      <c r="KJ18">
        <v>96.2081</v>
      </c>
    </row>
    <row r="19" spans="1:296">
      <c r="A19">
        <v>3</v>
      </c>
      <c r="B19">
        <v>1701891771.1</v>
      </c>
      <c r="C19">
        <v>242</v>
      </c>
      <c r="D19" t="s">
        <v>443</v>
      </c>
      <c r="E19" t="s">
        <v>444</v>
      </c>
      <c r="F19">
        <v>15</v>
      </c>
      <c r="H19">
        <v>1701891762.6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(DZ19+(T19+2*0.95*5.67E-8*(((DZ19+$B$7)+273)^4-(DZ19+273)^4)-44100*I19)/(1.84*29.3*Q19+8*0.95*5.67E-8*(DZ19+273)^3))</f>
        <v>0</v>
      </c>
      <c r="V19">
        <f>($C$7*EA19+$D$7*EB19+$E$7*U19)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2*0.95*5.67E-8*(((DZ19+$B$7)+273)^4-(V19+273)^4)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423.58658002313</v>
      </c>
      <c r="AJ19">
        <v>403.255684848485</v>
      </c>
      <c r="AK19">
        <v>-0.000367575590162126</v>
      </c>
      <c r="AL19">
        <v>66.9977801313139</v>
      </c>
      <c r="AM19">
        <f>(AO19 - AN19 + DX19*1E3/(8.314*(DZ19+273.15)) * AQ19/DW19 * AP19) * DW19/(100*DK19) * 1000/(1000 - AO19)</f>
        <v>0</v>
      </c>
      <c r="AN19">
        <v>8.3857363155051</v>
      </c>
      <c r="AO19">
        <v>13.0367787878788</v>
      </c>
      <c r="AP19">
        <v>-1.9176484304412e-05</v>
      </c>
      <c r="AQ19">
        <v>77.6786379997974</v>
      </c>
      <c r="AR19">
        <v>6</v>
      </c>
      <c r="AS19">
        <v>1</v>
      </c>
      <c r="AT19">
        <f>IF(AR19*$H$13&gt;=AV19,1.0,(AV19/(AV19-AR19*$H$13)))</f>
        <v>0</v>
      </c>
      <c r="AU19">
        <f>(AT19-1)*100</f>
        <v>0</v>
      </c>
      <c r="AV19">
        <f>MAX(0,($B$13+$C$13*EE19)/(1+$D$13*EE19)*DX19/(DZ19+273)*$E$13)</f>
        <v>0</v>
      </c>
      <c r="AW19" t="s">
        <v>433</v>
      </c>
      <c r="AX19" t="s">
        <v>433</v>
      </c>
      <c r="AY19">
        <v>0</v>
      </c>
      <c r="AZ19">
        <v>0</v>
      </c>
      <c r="BA19">
        <f>1-AY19/AZ19</f>
        <v>0</v>
      </c>
      <c r="BB19">
        <v>0</v>
      </c>
      <c r="BC19" t="s">
        <v>433</v>
      </c>
      <c r="BD19" t="s">
        <v>433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433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$B$11*EF19+$C$11*EG19+$F$11*ER19*(1-EU19)</f>
        <v>0</v>
      </c>
      <c r="DH19">
        <f>DG19*DI19</f>
        <v>0</v>
      </c>
      <c r="DI19">
        <f>($B$11*$D$9+$C$11*$D$9+$F$11*((FE19+EW19)/MAX(FE19+EW19+FF19, 0.1)*$I$9+FF19/MAX(FE19+EW19+FF19, 0.1)*$J$9))/($B$11+$C$11+$F$11)</f>
        <v>0</v>
      </c>
      <c r="DJ19">
        <f>($B$11*$K$9+$C$11*$K$9+$F$11*((FE19+EW19)/MAX(FE19+EW19+FF19, 0.1)*$P$9+FF19/MAX(FE19+EW19+FF19, 0.1)*$Q$9))/($B$11+$C$11+$F$11)</f>
        <v>0</v>
      </c>
      <c r="DK19">
        <v>6</v>
      </c>
      <c r="DL19">
        <v>0.5</v>
      </c>
      <c r="DM19" t="s">
        <v>434</v>
      </c>
      <c r="DN19">
        <v>2</v>
      </c>
      <c r="DO19" t="b">
        <v>1</v>
      </c>
      <c r="DP19">
        <v>1701891762.6</v>
      </c>
      <c r="DQ19">
        <v>398.0095</v>
      </c>
      <c r="DR19">
        <v>420.0095</v>
      </c>
      <c r="DS19">
        <v>13.03781875</v>
      </c>
      <c r="DT19">
        <v>8.38314125</v>
      </c>
      <c r="DU19">
        <v>398.7065625</v>
      </c>
      <c r="DV19">
        <v>13.0876625</v>
      </c>
      <c r="DW19">
        <v>600.0013125</v>
      </c>
      <c r="DX19">
        <v>79.05600625</v>
      </c>
      <c r="DY19">
        <v>0.04343443125</v>
      </c>
      <c r="DZ19">
        <v>23.6645375</v>
      </c>
      <c r="EA19">
        <v>22.69321875</v>
      </c>
      <c r="EB19">
        <v>999.9</v>
      </c>
      <c r="EC19">
        <v>0</v>
      </c>
      <c r="ED19">
        <v>0</v>
      </c>
      <c r="EE19">
        <v>10005.98375</v>
      </c>
      <c r="EF19">
        <v>0</v>
      </c>
      <c r="EG19">
        <v>0.716834</v>
      </c>
      <c r="EH19">
        <v>-22</v>
      </c>
      <c r="EI19">
        <v>403.26725</v>
      </c>
      <c r="EJ19">
        <v>423.56025</v>
      </c>
      <c r="EK19">
        <v>4.6546775</v>
      </c>
      <c r="EL19">
        <v>420.0095</v>
      </c>
      <c r="EM19">
        <v>8.38314125</v>
      </c>
      <c r="EN19">
        <v>1.030718125</v>
      </c>
      <c r="EO19">
        <v>0.662737625</v>
      </c>
      <c r="EP19">
        <v>7.357981875</v>
      </c>
      <c r="EQ19">
        <v>1.06419625</v>
      </c>
      <c r="ER19">
        <v>1200.025</v>
      </c>
      <c r="ES19">
        <v>0.966991625</v>
      </c>
      <c r="ET19">
        <v>0.03300835625</v>
      </c>
      <c r="EU19">
        <v>0</v>
      </c>
      <c r="EV19">
        <v>660.762375</v>
      </c>
      <c r="EW19">
        <v>5.0002</v>
      </c>
      <c r="EX19">
        <v>7997.575625</v>
      </c>
      <c r="EY19">
        <v>11456.9625</v>
      </c>
      <c r="EZ19">
        <v>42.3120625</v>
      </c>
      <c r="FA19">
        <v>43.4685</v>
      </c>
      <c r="FB19">
        <v>43.409875</v>
      </c>
      <c r="FC19">
        <v>43.60925</v>
      </c>
      <c r="FD19">
        <v>44.5660625</v>
      </c>
      <c r="FE19">
        <v>1155.576875</v>
      </c>
      <c r="FF19">
        <v>39.448125</v>
      </c>
      <c r="FG19">
        <v>0</v>
      </c>
      <c r="FH19">
        <v>1701891771.3</v>
      </c>
      <c r="FI19">
        <v>0</v>
      </c>
      <c r="FJ19">
        <v>660.79052</v>
      </c>
      <c r="FK19">
        <v>1.89938462048475</v>
      </c>
      <c r="FL19">
        <v>16.7376923459569</v>
      </c>
      <c r="FM19">
        <v>7997.9416</v>
      </c>
      <c r="FN19">
        <v>15</v>
      </c>
      <c r="FO19">
        <v>0</v>
      </c>
      <c r="FP19" t="s">
        <v>435</v>
      </c>
      <c r="FQ19">
        <v>1701826241</v>
      </c>
      <c r="FR19">
        <v>1701826232</v>
      </c>
      <c r="FS19">
        <v>0</v>
      </c>
      <c r="FT19">
        <v>0.652</v>
      </c>
      <c r="FU19">
        <v>-0.035</v>
      </c>
      <c r="FV19">
        <v>-0.669</v>
      </c>
      <c r="FW19">
        <v>-0.015</v>
      </c>
      <c r="FX19">
        <v>420</v>
      </c>
      <c r="FY19">
        <v>17</v>
      </c>
      <c r="FZ19">
        <v>0.33</v>
      </c>
      <c r="GA19">
        <v>0.13</v>
      </c>
      <c r="GB19">
        <v>-21.9988047619048</v>
      </c>
      <c r="GC19">
        <v>-0.101353246753244</v>
      </c>
      <c r="GD19">
        <v>0.0243281431423124</v>
      </c>
      <c r="GE19">
        <v>1</v>
      </c>
      <c r="GF19">
        <v>660.676941176471</v>
      </c>
      <c r="GG19">
        <v>1.90362108557854</v>
      </c>
      <c r="GH19">
        <v>0.265178734527627</v>
      </c>
      <c r="GI19">
        <v>0</v>
      </c>
      <c r="GJ19">
        <v>4.65565095238095</v>
      </c>
      <c r="GK19">
        <v>-0.0286207792207715</v>
      </c>
      <c r="GL19">
        <v>0.00334798575516388</v>
      </c>
      <c r="GM19">
        <v>1</v>
      </c>
      <c r="GN19">
        <v>2</v>
      </c>
      <c r="GO19">
        <v>3</v>
      </c>
      <c r="GP19" t="s">
        <v>442</v>
      </c>
      <c r="GQ19">
        <v>3.26756</v>
      </c>
      <c r="GR19">
        <v>2.81547</v>
      </c>
      <c r="GS19">
        <v>0.0785458</v>
      </c>
      <c r="GT19">
        <v>0.0822596</v>
      </c>
      <c r="GU19">
        <v>0.0601164</v>
      </c>
      <c r="GV19">
        <v>0.0432617</v>
      </c>
      <c r="GW19">
        <v>26734.6</v>
      </c>
      <c r="GX19">
        <v>26417.2</v>
      </c>
      <c r="GY19">
        <v>26845</v>
      </c>
      <c r="GZ19">
        <v>26250.2</v>
      </c>
      <c r="HA19">
        <v>34446.8</v>
      </c>
      <c r="HB19">
        <v>33330.7</v>
      </c>
      <c r="HC19">
        <v>39501.2</v>
      </c>
      <c r="HD19">
        <v>37106.2</v>
      </c>
      <c r="HE19">
        <v>2.32845</v>
      </c>
      <c r="HF19">
        <v>2.1835</v>
      </c>
      <c r="HG19">
        <v>0.0983775</v>
      </c>
      <c r="HH19">
        <v>0</v>
      </c>
      <c r="HI19">
        <v>21.0622</v>
      </c>
      <c r="HJ19">
        <v>999.9</v>
      </c>
      <c r="HK19">
        <v>44.94</v>
      </c>
      <c r="HL19">
        <v>25.639</v>
      </c>
      <c r="HM19">
        <v>18.7739</v>
      </c>
      <c r="HN19">
        <v>55.7999</v>
      </c>
      <c r="HO19">
        <v>24.5272</v>
      </c>
      <c r="HP19">
        <v>2</v>
      </c>
      <c r="HQ19">
        <v>-0.302774</v>
      </c>
      <c r="HR19">
        <v>0.881999</v>
      </c>
      <c r="HS19">
        <v>20.2919</v>
      </c>
      <c r="HT19">
        <v>5.23616</v>
      </c>
      <c r="HU19">
        <v>11.9557</v>
      </c>
      <c r="HV19">
        <v>4.99175</v>
      </c>
      <c r="HW19">
        <v>3.28403</v>
      </c>
      <c r="HX19">
        <v>9999</v>
      </c>
      <c r="HY19">
        <v>999.9</v>
      </c>
      <c r="HZ19">
        <v>9999</v>
      </c>
      <c r="IA19">
        <v>9999</v>
      </c>
      <c r="IB19">
        <v>4.97218</v>
      </c>
      <c r="IC19">
        <v>1.87716</v>
      </c>
      <c r="ID19">
        <v>1.87743</v>
      </c>
      <c r="IE19">
        <v>1.87698</v>
      </c>
      <c r="IF19">
        <v>1.87286</v>
      </c>
      <c r="IG19">
        <v>1.87439</v>
      </c>
      <c r="IH19">
        <v>1.87499</v>
      </c>
      <c r="II19">
        <v>1.88134</v>
      </c>
      <c r="IJ19">
        <v>0</v>
      </c>
      <c r="IK19">
        <v>0</v>
      </c>
      <c r="IL19">
        <v>0</v>
      </c>
      <c r="IM19">
        <v>0</v>
      </c>
      <c r="IN19" t="s">
        <v>437</v>
      </c>
      <c r="IO19" t="s">
        <v>438</v>
      </c>
      <c r="IP19" t="s">
        <v>439</v>
      </c>
      <c r="IQ19" t="s">
        <v>439</v>
      </c>
      <c r="IR19" t="s">
        <v>439</v>
      </c>
      <c r="IS19" t="s">
        <v>439</v>
      </c>
      <c r="IT19">
        <v>0</v>
      </c>
      <c r="IU19">
        <v>100</v>
      </c>
      <c r="IV19">
        <v>100</v>
      </c>
      <c r="IW19">
        <v>-0.697</v>
      </c>
      <c r="IX19">
        <v>-0.0498</v>
      </c>
      <c r="IY19">
        <v>-1.24392344433513</v>
      </c>
      <c r="IZ19">
        <v>0.00148515978480196</v>
      </c>
      <c r="JA19">
        <v>-4.55315636894543e-07</v>
      </c>
      <c r="JB19">
        <v>4.24819310367488e-10</v>
      </c>
      <c r="JC19">
        <v>-0.116935014634633</v>
      </c>
      <c r="JD19">
        <v>0.00245802416588237</v>
      </c>
      <c r="JE19">
        <v>0.000189516848913841</v>
      </c>
      <c r="JF19">
        <v>1.09469458142325e-06</v>
      </c>
      <c r="JG19">
        <v>32</v>
      </c>
      <c r="JH19">
        <v>2106</v>
      </c>
      <c r="JI19">
        <v>0</v>
      </c>
      <c r="JJ19">
        <v>24</v>
      </c>
      <c r="JK19">
        <v>1092.2</v>
      </c>
      <c r="JL19">
        <v>1092.3</v>
      </c>
      <c r="JM19">
        <v>1.34644</v>
      </c>
      <c r="JN19">
        <v>2.5354</v>
      </c>
      <c r="JO19">
        <v>2.24854</v>
      </c>
      <c r="JP19">
        <v>2.76245</v>
      </c>
      <c r="JQ19">
        <v>2.2998</v>
      </c>
      <c r="JR19">
        <v>2.43774</v>
      </c>
      <c r="JS19">
        <v>30.6309</v>
      </c>
      <c r="JT19">
        <v>23.9999</v>
      </c>
      <c r="JU19">
        <v>18</v>
      </c>
      <c r="JV19">
        <v>619.261</v>
      </c>
      <c r="JW19">
        <v>612.239</v>
      </c>
      <c r="JX19">
        <v>20</v>
      </c>
      <c r="JY19">
        <v>23.1021</v>
      </c>
      <c r="JZ19">
        <v>30.0002</v>
      </c>
      <c r="KA19">
        <v>23.1013</v>
      </c>
      <c r="KB19">
        <v>23.0987</v>
      </c>
      <c r="KC19">
        <v>26.9111</v>
      </c>
      <c r="KD19">
        <v>40.742</v>
      </c>
      <c r="KE19">
        <v>0</v>
      </c>
      <c r="KF19">
        <v>20</v>
      </c>
      <c r="KG19">
        <v>420</v>
      </c>
      <c r="KH19">
        <v>8.36087</v>
      </c>
      <c r="KI19">
        <v>103.629</v>
      </c>
      <c r="KJ19">
        <v>96.1977</v>
      </c>
    </row>
    <row r="20" spans="1:296">
      <c r="A20">
        <v>4</v>
      </c>
      <c r="B20">
        <v>1701891876.1</v>
      </c>
      <c r="C20">
        <v>347</v>
      </c>
      <c r="D20" t="s">
        <v>445</v>
      </c>
      <c r="E20" t="s">
        <v>446</v>
      </c>
      <c r="F20">
        <v>15</v>
      </c>
      <c r="H20">
        <v>1701891867.6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(DZ20+(T20+2*0.95*5.67E-8*(((DZ20+$B$7)+273)^4-(DZ20+273)^4)-44100*I20)/(1.84*29.3*Q20+8*0.95*5.67E-8*(DZ20+273)^3))</f>
        <v>0</v>
      </c>
      <c r="V20">
        <f>($C$7*EA20+$D$7*EB20+$E$7*U20)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2*0.95*5.67E-8*(((DZ20+$B$7)+273)^4-(V20+273)^4)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423.637909738494</v>
      </c>
      <c r="AJ20">
        <v>404.590345454545</v>
      </c>
      <c r="AK20">
        <v>-0.000323840226493132</v>
      </c>
      <c r="AL20">
        <v>66.9977801313139</v>
      </c>
      <c r="AM20">
        <f>(AO20 - AN20 + DX20*1E3/(8.314*(DZ20+273.15)) * AQ20/DW20 * AP20) * DW20/(100*DK20) * 1000/(1000 - AO20)</f>
        <v>0</v>
      </c>
      <c r="AN20">
        <v>8.55168500174128</v>
      </c>
      <c r="AO20">
        <v>12.9222418181818</v>
      </c>
      <c r="AP20">
        <v>0.000363084843557417</v>
      </c>
      <c r="AQ20">
        <v>77.6786379997974</v>
      </c>
      <c r="AR20">
        <v>5</v>
      </c>
      <c r="AS20">
        <v>1</v>
      </c>
      <c r="AT20">
        <f>IF(AR20*$H$13&gt;=AV20,1.0,(AV20/(AV20-AR20*$H$13)))</f>
        <v>0</v>
      </c>
      <c r="AU20">
        <f>(AT20-1)*100</f>
        <v>0</v>
      </c>
      <c r="AV20">
        <f>MAX(0,($B$13+$C$13*EE20)/(1+$D$13*EE20)*DX20/(DZ20+273)*$E$13)</f>
        <v>0</v>
      </c>
      <c r="AW20" t="s">
        <v>433</v>
      </c>
      <c r="AX20" t="s">
        <v>433</v>
      </c>
      <c r="AY20">
        <v>0</v>
      </c>
      <c r="AZ20">
        <v>0</v>
      </c>
      <c r="BA20">
        <f>1-AY20/AZ20</f>
        <v>0</v>
      </c>
      <c r="BB20">
        <v>0</v>
      </c>
      <c r="BC20" t="s">
        <v>433</v>
      </c>
      <c r="BD20" t="s">
        <v>433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433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$B$11*EF20+$C$11*EG20+$F$11*ER20*(1-EU20)</f>
        <v>0</v>
      </c>
      <c r="DH20">
        <f>DG20*DI20</f>
        <v>0</v>
      </c>
      <c r="DI20">
        <f>($B$11*$D$9+$C$11*$D$9+$F$11*((FE20+EW20)/MAX(FE20+EW20+FF20, 0.1)*$I$9+FF20/MAX(FE20+EW20+FF20, 0.1)*$J$9))/($B$11+$C$11+$F$11)</f>
        <v>0</v>
      </c>
      <c r="DJ20">
        <f>($B$11*$K$9+$C$11*$K$9+$F$11*((FE20+EW20)/MAX(FE20+EW20+FF20, 0.1)*$P$9+FF20/MAX(FE20+EW20+FF20, 0.1)*$Q$9))/($B$11+$C$11+$F$11)</f>
        <v>0</v>
      </c>
      <c r="DK20">
        <v>6</v>
      </c>
      <c r="DL20">
        <v>0.5</v>
      </c>
      <c r="DM20" t="s">
        <v>434</v>
      </c>
      <c r="DN20">
        <v>2</v>
      </c>
      <c r="DO20" t="b">
        <v>1</v>
      </c>
      <c r="DP20">
        <v>1701891867.6</v>
      </c>
      <c r="DQ20">
        <v>399.38125</v>
      </c>
      <c r="DR20">
        <v>419.9959375</v>
      </c>
      <c r="DS20">
        <v>12.91045</v>
      </c>
      <c r="DT20">
        <v>8.54683125</v>
      </c>
      <c r="DU20">
        <v>400.076625</v>
      </c>
      <c r="DV20">
        <v>12.9612875</v>
      </c>
      <c r="DW20">
        <v>599.985125</v>
      </c>
      <c r="DX20">
        <v>79.058625</v>
      </c>
      <c r="DY20">
        <v>0.04315491875</v>
      </c>
      <c r="DZ20">
        <v>23.51969375</v>
      </c>
      <c r="EA20">
        <v>22.2129125</v>
      </c>
      <c r="EB20">
        <v>999.9</v>
      </c>
      <c r="EC20">
        <v>0</v>
      </c>
      <c r="ED20">
        <v>0</v>
      </c>
      <c r="EE20">
        <v>9984.175625</v>
      </c>
      <c r="EF20">
        <v>0</v>
      </c>
      <c r="EG20">
        <v>0.771975</v>
      </c>
      <c r="EH20">
        <v>-20.61478125</v>
      </c>
      <c r="EI20">
        <v>404.6046875</v>
      </c>
      <c r="EJ20">
        <v>423.6165</v>
      </c>
      <c r="EK20">
        <v>4.36360625</v>
      </c>
      <c r="EL20">
        <v>419.9959375</v>
      </c>
      <c r="EM20">
        <v>8.54683125</v>
      </c>
      <c r="EN20">
        <v>1.020680625</v>
      </c>
      <c r="EO20">
        <v>0.6757006875</v>
      </c>
      <c r="EP20">
        <v>7.2149875</v>
      </c>
      <c r="EQ20">
        <v>1.333560625</v>
      </c>
      <c r="ER20">
        <v>899.9455625</v>
      </c>
      <c r="ES20">
        <v>0.956008125</v>
      </c>
      <c r="ET20">
        <v>0.0439918375</v>
      </c>
      <c r="EU20">
        <v>0</v>
      </c>
      <c r="EV20">
        <v>716.8926875</v>
      </c>
      <c r="EW20">
        <v>5.0002</v>
      </c>
      <c r="EX20">
        <v>6468.465625</v>
      </c>
      <c r="EY20">
        <v>8556.536875</v>
      </c>
      <c r="EZ20">
        <v>41.7499375</v>
      </c>
      <c r="FA20">
        <v>43.375</v>
      </c>
      <c r="FB20">
        <v>43.1365625</v>
      </c>
      <c r="FC20">
        <v>43.52325</v>
      </c>
      <c r="FD20">
        <v>44.198875</v>
      </c>
      <c r="FE20">
        <v>855.574375</v>
      </c>
      <c r="FF20">
        <v>39.37</v>
      </c>
      <c r="FG20">
        <v>0</v>
      </c>
      <c r="FH20">
        <v>1701891876.3</v>
      </c>
      <c r="FI20">
        <v>0</v>
      </c>
      <c r="FJ20">
        <v>716.937307692308</v>
      </c>
      <c r="FK20">
        <v>0.129846161162678</v>
      </c>
      <c r="FL20">
        <v>-3.98393157756105</v>
      </c>
      <c r="FM20">
        <v>6468.68192307692</v>
      </c>
      <c r="FN20">
        <v>15</v>
      </c>
      <c r="FO20">
        <v>0</v>
      </c>
      <c r="FP20" t="s">
        <v>435</v>
      </c>
      <c r="FQ20">
        <v>1701826241</v>
      </c>
      <c r="FR20">
        <v>1701826232</v>
      </c>
      <c r="FS20">
        <v>0</v>
      </c>
      <c r="FT20">
        <v>0.652</v>
      </c>
      <c r="FU20">
        <v>-0.035</v>
      </c>
      <c r="FV20">
        <v>-0.669</v>
      </c>
      <c r="FW20">
        <v>-0.015</v>
      </c>
      <c r="FX20">
        <v>420</v>
      </c>
      <c r="FY20">
        <v>17</v>
      </c>
      <c r="FZ20">
        <v>0.33</v>
      </c>
      <c r="GA20">
        <v>0.13</v>
      </c>
      <c r="GB20">
        <v>-20.6165190476191</v>
      </c>
      <c r="GC20">
        <v>0.0152883116883195</v>
      </c>
      <c r="GD20">
        <v>0.0285439280349496</v>
      </c>
      <c r="GE20">
        <v>1</v>
      </c>
      <c r="GF20">
        <v>716.953941176471</v>
      </c>
      <c r="GG20">
        <v>-0.869518711806537</v>
      </c>
      <c r="GH20">
        <v>0.176558762285517</v>
      </c>
      <c r="GI20">
        <v>1</v>
      </c>
      <c r="GJ20">
        <v>4.36750285714286</v>
      </c>
      <c r="GK20">
        <v>-0.0472238961038866</v>
      </c>
      <c r="GL20">
        <v>0.0152557514971075</v>
      </c>
      <c r="GM20">
        <v>1</v>
      </c>
      <c r="GN20">
        <v>3</v>
      </c>
      <c r="GO20">
        <v>3</v>
      </c>
      <c r="GP20" t="s">
        <v>436</v>
      </c>
      <c r="GQ20">
        <v>3.26763</v>
      </c>
      <c r="GR20">
        <v>2.81538</v>
      </c>
      <c r="GS20">
        <v>0.0787452</v>
      </c>
      <c r="GT20">
        <v>0.0822548</v>
      </c>
      <c r="GU20">
        <v>0.0597076</v>
      </c>
      <c r="GV20">
        <v>0.0439236</v>
      </c>
      <c r="GW20">
        <v>26728.3</v>
      </c>
      <c r="GX20">
        <v>26414.6</v>
      </c>
      <c r="GY20">
        <v>26844.7</v>
      </c>
      <c r="GZ20">
        <v>26247.8</v>
      </c>
      <c r="HA20">
        <v>34461.5</v>
      </c>
      <c r="HB20">
        <v>33304.6</v>
      </c>
      <c r="HC20">
        <v>39500.7</v>
      </c>
      <c r="HD20">
        <v>37103</v>
      </c>
      <c r="HE20">
        <v>2.32772</v>
      </c>
      <c r="HF20">
        <v>2.18175</v>
      </c>
      <c r="HG20">
        <v>0.0707395</v>
      </c>
      <c r="HH20">
        <v>0</v>
      </c>
      <c r="HI20">
        <v>21.04</v>
      </c>
      <c r="HJ20">
        <v>999.9</v>
      </c>
      <c r="HK20">
        <v>45.068</v>
      </c>
      <c r="HL20">
        <v>25.71</v>
      </c>
      <c r="HM20">
        <v>18.9075</v>
      </c>
      <c r="HN20">
        <v>55.8599</v>
      </c>
      <c r="HO20">
        <v>24.5312</v>
      </c>
      <c r="HP20">
        <v>2</v>
      </c>
      <c r="HQ20">
        <v>-0.297688</v>
      </c>
      <c r="HR20">
        <v>0.898941</v>
      </c>
      <c r="HS20">
        <v>20.2947</v>
      </c>
      <c r="HT20">
        <v>5.23601</v>
      </c>
      <c r="HU20">
        <v>11.9559</v>
      </c>
      <c r="HV20">
        <v>4.9916</v>
      </c>
      <c r="HW20">
        <v>3.28405</v>
      </c>
      <c r="HX20">
        <v>9999</v>
      </c>
      <c r="HY20">
        <v>999.9</v>
      </c>
      <c r="HZ20">
        <v>9999</v>
      </c>
      <c r="IA20">
        <v>9999</v>
      </c>
      <c r="IB20">
        <v>4.9722</v>
      </c>
      <c r="IC20">
        <v>1.87714</v>
      </c>
      <c r="ID20">
        <v>1.87744</v>
      </c>
      <c r="IE20">
        <v>1.87698</v>
      </c>
      <c r="IF20">
        <v>1.87286</v>
      </c>
      <c r="IG20">
        <v>1.87439</v>
      </c>
      <c r="IH20">
        <v>1.875</v>
      </c>
      <c r="II20">
        <v>1.88134</v>
      </c>
      <c r="IJ20">
        <v>0</v>
      </c>
      <c r="IK20">
        <v>0</v>
      </c>
      <c r="IL20">
        <v>0</v>
      </c>
      <c r="IM20">
        <v>0</v>
      </c>
      <c r="IN20" t="s">
        <v>437</v>
      </c>
      <c r="IO20" t="s">
        <v>438</v>
      </c>
      <c r="IP20" t="s">
        <v>439</v>
      </c>
      <c r="IQ20" t="s">
        <v>439</v>
      </c>
      <c r="IR20" t="s">
        <v>439</v>
      </c>
      <c r="IS20" t="s">
        <v>439</v>
      </c>
      <c r="IT20">
        <v>0</v>
      </c>
      <c r="IU20">
        <v>100</v>
      </c>
      <c r="IV20">
        <v>100</v>
      </c>
      <c r="IW20">
        <v>-0.695</v>
      </c>
      <c r="IX20">
        <v>-0.0508</v>
      </c>
      <c r="IY20">
        <v>-1.24392344433513</v>
      </c>
      <c r="IZ20">
        <v>0.00148515978480196</v>
      </c>
      <c r="JA20">
        <v>-4.55315636894543e-07</v>
      </c>
      <c r="JB20">
        <v>4.24819310367488e-10</v>
      </c>
      <c r="JC20">
        <v>-0.116935014634633</v>
      </c>
      <c r="JD20">
        <v>0.00245802416588237</v>
      </c>
      <c r="JE20">
        <v>0.000189516848913841</v>
      </c>
      <c r="JF20">
        <v>1.09469458142325e-06</v>
      </c>
      <c r="JG20">
        <v>32</v>
      </c>
      <c r="JH20">
        <v>2106</v>
      </c>
      <c r="JI20">
        <v>0</v>
      </c>
      <c r="JJ20">
        <v>24</v>
      </c>
      <c r="JK20">
        <v>1093.9</v>
      </c>
      <c r="JL20">
        <v>1094.1</v>
      </c>
      <c r="JM20">
        <v>1.34644</v>
      </c>
      <c r="JN20">
        <v>2.52808</v>
      </c>
      <c r="JO20">
        <v>2.24854</v>
      </c>
      <c r="JP20">
        <v>2.76123</v>
      </c>
      <c r="JQ20">
        <v>2.30103</v>
      </c>
      <c r="JR20">
        <v>2.45972</v>
      </c>
      <c r="JS20">
        <v>30.6956</v>
      </c>
      <c r="JT20">
        <v>23.9999</v>
      </c>
      <c r="JU20">
        <v>18</v>
      </c>
      <c r="JV20">
        <v>619.66</v>
      </c>
      <c r="JW20">
        <v>611.743</v>
      </c>
      <c r="JX20">
        <v>20.0002</v>
      </c>
      <c r="JY20">
        <v>23.1765</v>
      </c>
      <c r="JZ20">
        <v>30.0003</v>
      </c>
      <c r="KA20">
        <v>23.179</v>
      </c>
      <c r="KB20">
        <v>23.1768</v>
      </c>
      <c r="KC20">
        <v>26.9112</v>
      </c>
      <c r="KD20">
        <v>40.4574</v>
      </c>
      <c r="KE20">
        <v>0</v>
      </c>
      <c r="KF20">
        <v>20</v>
      </c>
      <c r="KG20">
        <v>420</v>
      </c>
      <c r="KH20">
        <v>8.50131</v>
      </c>
      <c r="KI20">
        <v>103.628</v>
      </c>
      <c r="KJ20">
        <v>96.1892</v>
      </c>
    </row>
    <row r="21" spans="1:296">
      <c r="A21">
        <v>5</v>
      </c>
      <c r="B21">
        <v>1701891997.1</v>
      </c>
      <c r="C21">
        <v>468</v>
      </c>
      <c r="D21" t="s">
        <v>447</v>
      </c>
      <c r="E21" t="s">
        <v>448</v>
      </c>
      <c r="F21">
        <v>15</v>
      </c>
      <c r="H21">
        <v>1701891988.6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(DZ21+(T21+2*0.95*5.67E-8*(((DZ21+$B$7)+273)^4-(DZ21+273)^4)-44100*I21)/(1.84*29.3*Q21+8*0.95*5.67E-8*(DZ21+273)^3))</f>
        <v>0</v>
      </c>
      <c r="V21">
        <f>($C$7*EA21+$D$7*EB21+$E$7*U21)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2*0.95*5.67E-8*(((DZ21+$B$7)+273)^4-(V21+273)^4)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423.692519614888</v>
      </c>
      <c r="AJ21">
        <v>408.642969696969</v>
      </c>
      <c r="AK21">
        <v>0.000255924309994374</v>
      </c>
      <c r="AL21">
        <v>66.9977801313139</v>
      </c>
      <c r="AM21">
        <f>(AO21 - AN21 + DX21*1E3/(8.314*(DZ21+273.15)) * AQ21/DW21 * AP21) * DW21/(100*DK21) * 1000/(1000 - AO21)</f>
        <v>0</v>
      </c>
      <c r="AN21">
        <v>8.6843904138518</v>
      </c>
      <c r="AO21">
        <v>12.6930418181818</v>
      </c>
      <c r="AP21">
        <v>6.35346507943287e-06</v>
      </c>
      <c r="AQ21">
        <v>77.6786379997974</v>
      </c>
      <c r="AR21">
        <v>6</v>
      </c>
      <c r="AS21">
        <v>1</v>
      </c>
      <c r="AT21">
        <f>IF(AR21*$H$13&gt;=AV21,1.0,(AV21/(AV21-AR21*$H$13)))</f>
        <v>0</v>
      </c>
      <c r="AU21">
        <f>(AT21-1)*100</f>
        <v>0</v>
      </c>
      <c r="AV21">
        <f>MAX(0,($B$13+$C$13*EE21)/(1+$D$13*EE21)*DX21/(DZ21+273)*$E$13)</f>
        <v>0</v>
      </c>
      <c r="AW21" t="s">
        <v>433</v>
      </c>
      <c r="AX21" t="s">
        <v>433</v>
      </c>
      <c r="AY21">
        <v>0</v>
      </c>
      <c r="AZ21">
        <v>0</v>
      </c>
      <c r="BA21">
        <f>1-AY21/AZ21</f>
        <v>0</v>
      </c>
      <c r="BB21">
        <v>0</v>
      </c>
      <c r="BC21" t="s">
        <v>433</v>
      </c>
      <c r="BD21" t="s">
        <v>433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433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$B$11*EF21+$C$11*EG21+$F$11*ER21*(1-EU21)</f>
        <v>0</v>
      </c>
      <c r="DH21">
        <f>DG21*DI21</f>
        <v>0</v>
      </c>
      <c r="DI21">
        <f>($B$11*$D$9+$C$11*$D$9+$F$11*((FE21+EW21)/MAX(FE21+EW21+FF21, 0.1)*$I$9+FF21/MAX(FE21+EW21+FF21, 0.1)*$J$9))/($B$11+$C$11+$F$11)</f>
        <v>0</v>
      </c>
      <c r="DJ21">
        <f>($B$11*$K$9+$C$11*$K$9+$F$11*((FE21+EW21)/MAX(FE21+EW21+FF21, 0.1)*$P$9+FF21/MAX(FE21+EW21+FF21, 0.1)*$Q$9))/($B$11+$C$11+$F$11)</f>
        <v>0</v>
      </c>
      <c r="DK21">
        <v>6</v>
      </c>
      <c r="DL21">
        <v>0.5</v>
      </c>
      <c r="DM21" t="s">
        <v>434</v>
      </c>
      <c r="DN21">
        <v>2</v>
      </c>
      <c r="DO21" t="b">
        <v>1</v>
      </c>
      <c r="DP21">
        <v>1701891988.6</v>
      </c>
      <c r="DQ21">
        <v>403.4665625</v>
      </c>
      <c r="DR21">
        <v>420.0101875</v>
      </c>
      <c r="DS21">
        <v>12.69373125</v>
      </c>
      <c r="DT21">
        <v>8.681079375</v>
      </c>
      <c r="DU21">
        <v>404.1566875</v>
      </c>
      <c r="DV21">
        <v>12.746275</v>
      </c>
      <c r="DW21">
        <v>599.9925625</v>
      </c>
      <c r="DX21">
        <v>79.0571625</v>
      </c>
      <c r="DY21">
        <v>0.04325283125</v>
      </c>
      <c r="DZ21">
        <v>23.27795625</v>
      </c>
      <c r="EA21">
        <v>21.53943125</v>
      </c>
      <c r="EB21">
        <v>999.9</v>
      </c>
      <c r="EC21">
        <v>0</v>
      </c>
      <c r="ED21">
        <v>0</v>
      </c>
      <c r="EE21">
        <v>9999.489375</v>
      </c>
      <c r="EF21">
        <v>0</v>
      </c>
      <c r="EG21">
        <v>0.7519865</v>
      </c>
      <c r="EH21">
        <v>-16.5436875</v>
      </c>
      <c r="EI21">
        <v>408.653875</v>
      </c>
      <c r="EJ21">
        <v>423.6884375</v>
      </c>
      <c r="EK21">
        <v>4.012656875</v>
      </c>
      <c r="EL21">
        <v>420.0101875</v>
      </c>
      <c r="EM21">
        <v>8.681079375</v>
      </c>
      <c r="EN21">
        <v>1.00353</v>
      </c>
      <c r="EO21">
        <v>0.6863015625</v>
      </c>
      <c r="EP21">
        <v>6.967743125</v>
      </c>
      <c r="EQ21">
        <v>1.55046125</v>
      </c>
      <c r="ER21">
        <v>500.0239375</v>
      </c>
      <c r="ES21">
        <v>0.92000575</v>
      </c>
      <c r="ET21">
        <v>0.07999454375</v>
      </c>
      <c r="EU21">
        <v>0</v>
      </c>
      <c r="EV21">
        <v>798.8263125</v>
      </c>
      <c r="EW21">
        <v>5.0002</v>
      </c>
      <c r="EX21">
        <v>3954.8475</v>
      </c>
      <c r="EY21">
        <v>4690.295</v>
      </c>
      <c r="EZ21">
        <v>40.81225</v>
      </c>
      <c r="FA21">
        <v>43.1053125</v>
      </c>
      <c r="FB21">
        <v>42.566125</v>
      </c>
      <c r="FC21">
        <v>43.24975</v>
      </c>
      <c r="FD21">
        <v>43.531</v>
      </c>
      <c r="FE21">
        <v>455.424375</v>
      </c>
      <c r="FF21">
        <v>39.6</v>
      </c>
      <c r="FG21">
        <v>0</v>
      </c>
      <c r="FH21">
        <v>1701891997.5</v>
      </c>
      <c r="FI21">
        <v>0</v>
      </c>
      <c r="FJ21">
        <v>798.743461538462</v>
      </c>
      <c r="FK21">
        <v>-6.99719656096897</v>
      </c>
      <c r="FL21">
        <v>-43.5623931328615</v>
      </c>
      <c r="FM21">
        <v>3953.84384615385</v>
      </c>
      <c r="FN21">
        <v>15</v>
      </c>
      <c r="FO21">
        <v>0</v>
      </c>
      <c r="FP21" t="s">
        <v>435</v>
      </c>
      <c r="FQ21">
        <v>1701826241</v>
      </c>
      <c r="FR21">
        <v>1701826232</v>
      </c>
      <c r="FS21">
        <v>0</v>
      </c>
      <c r="FT21">
        <v>0.652</v>
      </c>
      <c r="FU21">
        <v>-0.035</v>
      </c>
      <c r="FV21">
        <v>-0.669</v>
      </c>
      <c r="FW21">
        <v>-0.015</v>
      </c>
      <c r="FX21">
        <v>420</v>
      </c>
      <c r="FY21">
        <v>17</v>
      </c>
      <c r="FZ21">
        <v>0.33</v>
      </c>
      <c r="GA21">
        <v>0.13</v>
      </c>
      <c r="GB21">
        <v>-16.5311761904762</v>
      </c>
      <c r="GC21">
        <v>-0.201553246753239</v>
      </c>
      <c r="GD21">
        <v>0.0373113528588041</v>
      </c>
      <c r="GE21">
        <v>1</v>
      </c>
      <c r="GF21">
        <v>799.234382352941</v>
      </c>
      <c r="GG21">
        <v>-7.90779220461867</v>
      </c>
      <c r="GH21">
        <v>0.801622362855334</v>
      </c>
      <c r="GI21">
        <v>0</v>
      </c>
      <c r="GJ21">
        <v>4.01615476190476</v>
      </c>
      <c r="GK21">
        <v>-0.0766129870129819</v>
      </c>
      <c r="GL21">
        <v>0.00788154663275322</v>
      </c>
      <c r="GM21">
        <v>1</v>
      </c>
      <c r="GN21">
        <v>2</v>
      </c>
      <c r="GO21">
        <v>3</v>
      </c>
      <c r="GP21" t="s">
        <v>442</v>
      </c>
      <c r="GQ21">
        <v>3.26782</v>
      </c>
      <c r="GR21">
        <v>2.81519</v>
      </c>
      <c r="GS21">
        <v>0.0793391</v>
      </c>
      <c r="GT21">
        <v>0.0822213</v>
      </c>
      <c r="GU21">
        <v>0.0589038</v>
      </c>
      <c r="GV21">
        <v>0.0444378</v>
      </c>
      <c r="GW21">
        <v>26707.2</v>
      </c>
      <c r="GX21">
        <v>26411.8</v>
      </c>
      <c r="GY21">
        <v>26841.2</v>
      </c>
      <c r="GZ21">
        <v>26244.2</v>
      </c>
      <c r="HA21">
        <v>34486.3</v>
      </c>
      <c r="HB21">
        <v>33281.5</v>
      </c>
      <c r="HC21">
        <v>39495.1</v>
      </c>
      <c r="HD21">
        <v>37097.4</v>
      </c>
      <c r="HE21">
        <v>2.32593</v>
      </c>
      <c r="HF21">
        <v>2.17952</v>
      </c>
      <c r="HG21">
        <v>0.0339039</v>
      </c>
      <c r="HH21">
        <v>0</v>
      </c>
      <c r="HI21">
        <v>20.9761</v>
      </c>
      <c r="HJ21">
        <v>999.9</v>
      </c>
      <c r="HK21">
        <v>45.208</v>
      </c>
      <c r="HL21">
        <v>25.791</v>
      </c>
      <c r="HM21">
        <v>19.0564</v>
      </c>
      <c r="HN21">
        <v>55.5499</v>
      </c>
      <c r="HO21">
        <v>24.5312</v>
      </c>
      <c r="HP21">
        <v>2</v>
      </c>
      <c r="HQ21">
        <v>-0.291794</v>
      </c>
      <c r="HR21">
        <v>0.896465</v>
      </c>
      <c r="HS21">
        <v>20.2982</v>
      </c>
      <c r="HT21">
        <v>5.23571</v>
      </c>
      <c r="HU21">
        <v>11.956</v>
      </c>
      <c r="HV21">
        <v>4.9917</v>
      </c>
      <c r="HW21">
        <v>3.28403</v>
      </c>
      <c r="HX21">
        <v>9999</v>
      </c>
      <c r="HY21">
        <v>999.9</v>
      </c>
      <c r="HZ21">
        <v>9999</v>
      </c>
      <c r="IA21">
        <v>9999</v>
      </c>
      <c r="IB21">
        <v>4.97221</v>
      </c>
      <c r="IC21">
        <v>1.87716</v>
      </c>
      <c r="ID21">
        <v>1.87744</v>
      </c>
      <c r="IE21">
        <v>1.87698</v>
      </c>
      <c r="IF21">
        <v>1.87286</v>
      </c>
      <c r="IG21">
        <v>1.87439</v>
      </c>
      <c r="IH21">
        <v>1.875</v>
      </c>
      <c r="II21">
        <v>1.88135</v>
      </c>
      <c r="IJ21">
        <v>0</v>
      </c>
      <c r="IK21">
        <v>0</v>
      </c>
      <c r="IL21">
        <v>0</v>
      </c>
      <c r="IM21">
        <v>0</v>
      </c>
      <c r="IN21" t="s">
        <v>437</v>
      </c>
      <c r="IO21" t="s">
        <v>438</v>
      </c>
      <c r="IP21" t="s">
        <v>439</v>
      </c>
      <c r="IQ21" t="s">
        <v>439</v>
      </c>
      <c r="IR21" t="s">
        <v>439</v>
      </c>
      <c r="IS21" t="s">
        <v>439</v>
      </c>
      <c r="IT21">
        <v>0</v>
      </c>
      <c r="IU21">
        <v>100</v>
      </c>
      <c r="IV21">
        <v>100</v>
      </c>
      <c r="IW21">
        <v>-0.69</v>
      </c>
      <c r="IX21">
        <v>-0.0526</v>
      </c>
      <c r="IY21">
        <v>-1.24392344433513</v>
      </c>
      <c r="IZ21">
        <v>0.00148515978480196</v>
      </c>
      <c r="JA21">
        <v>-4.55315636894543e-07</v>
      </c>
      <c r="JB21">
        <v>4.24819310367488e-10</v>
      </c>
      <c r="JC21">
        <v>-0.116935014634633</v>
      </c>
      <c r="JD21">
        <v>0.00245802416588237</v>
      </c>
      <c r="JE21">
        <v>0.000189516848913841</v>
      </c>
      <c r="JF21">
        <v>1.09469458142325e-06</v>
      </c>
      <c r="JG21">
        <v>32</v>
      </c>
      <c r="JH21">
        <v>2106</v>
      </c>
      <c r="JI21">
        <v>0</v>
      </c>
      <c r="JJ21">
        <v>24</v>
      </c>
      <c r="JK21">
        <v>1095.9</v>
      </c>
      <c r="JL21">
        <v>1096.1</v>
      </c>
      <c r="JM21">
        <v>1.34644</v>
      </c>
      <c r="JN21">
        <v>2.53784</v>
      </c>
      <c r="JO21">
        <v>2.24854</v>
      </c>
      <c r="JP21">
        <v>2.76855</v>
      </c>
      <c r="JQ21">
        <v>2.30103</v>
      </c>
      <c r="JR21">
        <v>2.44507</v>
      </c>
      <c r="JS21">
        <v>30.782</v>
      </c>
      <c r="JT21">
        <v>24.0087</v>
      </c>
      <c r="JU21">
        <v>18</v>
      </c>
      <c r="JV21">
        <v>619.407</v>
      </c>
      <c r="JW21">
        <v>610.944</v>
      </c>
      <c r="JX21">
        <v>20.0003</v>
      </c>
      <c r="JY21">
        <v>23.2565</v>
      </c>
      <c r="JZ21">
        <v>30.0002</v>
      </c>
      <c r="KA21">
        <v>23.2642</v>
      </c>
      <c r="KB21">
        <v>23.2621</v>
      </c>
      <c r="KC21">
        <v>26.918</v>
      </c>
      <c r="KD21">
        <v>40.1497</v>
      </c>
      <c r="KE21">
        <v>0</v>
      </c>
      <c r="KF21">
        <v>20</v>
      </c>
      <c r="KG21">
        <v>420</v>
      </c>
      <c r="KH21">
        <v>8.74251</v>
      </c>
      <c r="KI21">
        <v>103.614</v>
      </c>
      <c r="KJ21">
        <v>96.1753</v>
      </c>
    </row>
    <row r="22" spans="1:296">
      <c r="A22">
        <v>6</v>
      </c>
      <c r="B22">
        <v>1701892118.1</v>
      </c>
      <c r="C22">
        <v>589</v>
      </c>
      <c r="D22" t="s">
        <v>449</v>
      </c>
      <c r="E22" t="s">
        <v>450</v>
      </c>
      <c r="F22">
        <v>15</v>
      </c>
      <c r="H22">
        <v>1701892109.6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(DZ22+(T22+2*0.95*5.67E-8*(((DZ22+$B$7)+273)^4-(DZ22+273)^4)-44100*I22)/(1.84*29.3*Q22+8*0.95*5.67E-8*(DZ22+273)^3))</f>
        <v>0</v>
      </c>
      <c r="V22">
        <f>($C$7*EA22+$D$7*EB22+$E$7*U22)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2*0.95*5.67E-8*(((DZ22+$B$7)+273)^4-(V22+273)^4)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423.746112756357</v>
      </c>
      <c r="AJ22">
        <v>414.676260606061</v>
      </c>
      <c r="AK22">
        <v>0.00037043754328377</v>
      </c>
      <c r="AL22">
        <v>66.9977801313139</v>
      </c>
      <c r="AM22">
        <f>(AO22 - AN22 + DX22*1E3/(8.314*(DZ22+273.15)) * AQ22/DW22 * AP22) * DW22/(100*DK22) * 1000/(1000 - AO22)</f>
        <v>0</v>
      </c>
      <c r="AN22">
        <v>8.83395477088333</v>
      </c>
      <c r="AO22">
        <v>12.5146672727273</v>
      </c>
      <c r="AP22">
        <v>-0.000118399191876742</v>
      </c>
      <c r="AQ22">
        <v>77.6786379997974</v>
      </c>
      <c r="AR22">
        <v>6</v>
      </c>
      <c r="AS22">
        <v>1</v>
      </c>
      <c r="AT22">
        <f>IF(AR22*$H$13&gt;=AV22,1.0,(AV22/(AV22-AR22*$H$13)))</f>
        <v>0</v>
      </c>
      <c r="AU22">
        <f>(AT22-1)*100</f>
        <v>0</v>
      </c>
      <c r="AV22">
        <f>MAX(0,($B$13+$C$13*EE22)/(1+$D$13*EE22)*DX22/(DZ22+273)*$E$13)</f>
        <v>0</v>
      </c>
      <c r="AW22" t="s">
        <v>433</v>
      </c>
      <c r="AX22" t="s">
        <v>433</v>
      </c>
      <c r="AY22">
        <v>0</v>
      </c>
      <c r="AZ22">
        <v>0</v>
      </c>
      <c r="BA22">
        <f>1-AY22/AZ22</f>
        <v>0</v>
      </c>
      <c r="BB22">
        <v>0</v>
      </c>
      <c r="BC22" t="s">
        <v>433</v>
      </c>
      <c r="BD22" t="s">
        <v>433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433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$B$11*EF22+$C$11*EG22+$F$11*ER22*(1-EU22)</f>
        <v>0</v>
      </c>
      <c r="DH22">
        <f>DG22*DI22</f>
        <v>0</v>
      </c>
      <c r="DI22">
        <f>($B$11*$D$9+$C$11*$D$9+$F$11*((FE22+EW22)/MAX(FE22+EW22+FF22, 0.1)*$I$9+FF22/MAX(FE22+EW22+FF22, 0.1)*$J$9))/($B$11+$C$11+$F$11)</f>
        <v>0</v>
      </c>
      <c r="DJ22">
        <f>($B$11*$K$9+$C$11*$K$9+$F$11*((FE22+EW22)/MAX(FE22+EW22+FF22, 0.1)*$P$9+FF22/MAX(FE22+EW22+FF22, 0.1)*$Q$9))/($B$11+$C$11+$F$11)</f>
        <v>0</v>
      </c>
      <c r="DK22">
        <v>6</v>
      </c>
      <c r="DL22">
        <v>0.5</v>
      </c>
      <c r="DM22" t="s">
        <v>434</v>
      </c>
      <c r="DN22">
        <v>2</v>
      </c>
      <c r="DO22" t="b">
        <v>1</v>
      </c>
      <c r="DP22">
        <v>1701892109.6</v>
      </c>
      <c r="DQ22">
        <v>409.469875</v>
      </c>
      <c r="DR22">
        <v>420.006</v>
      </c>
      <c r="DS22">
        <v>12.5334625</v>
      </c>
      <c r="DT22">
        <v>8.842563125</v>
      </c>
      <c r="DU22">
        <v>410.151875</v>
      </c>
      <c r="DV22">
        <v>12.58725</v>
      </c>
      <c r="DW22">
        <v>600.0095</v>
      </c>
      <c r="DX22">
        <v>79.0557375</v>
      </c>
      <c r="DY22">
        <v>0.04269826875</v>
      </c>
      <c r="DZ22">
        <v>23.05559375</v>
      </c>
      <c r="EA22">
        <v>21.0846375</v>
      </c>
      <c r="EB22">
        <v>999.9</v>
      </c>
      <c r="EC22">
        <v>0</v>
      </c>
      <c r="ED22">
        <v>0</v>
      </c>
      <c r="EE22">
        <v>9992.6175</v>
      </c>
      <c r="EF22">
        <v>0</v>
      </c>
      <c r="EG22">
        <v>0.827117</v>
      </c>
      <c r="EH22">
        <v>-10.53628125</v>
      </c>
      <c r="EI22">
        <v>414.6670625</v>
      </c>
      <c r="EJ22">
        <v>423.753125</v>
      </c>
      <c r="EK22">
        <v>3.69090125</v>
      </c>
      <c r="EL22">
        <v>420.006</v>
      </c>
      <c r="EM22">
        <v>8.842563125</v>
      </c>
      <c r="EN22">
        <v>0.9908421875</v>
      </c>
      <c r="EO22">
        <v>0.699055375</v>
      </c>
      <c r="EP22">
        <v>6.78240625</v>
      </c>
      <c r="EQ22">
        <v>1.807505625</v>
      </c>
      <c r="ER22">
        <v>249.962375</v>
      </c>
      <c r="ES22">
        <v>0.90003</v>
      </c>
      <c r="ET22">
        <v>0.09996965625</v>
      </c>
      <c r="EU22">
        <v>0</v>
      </c>
      <c r="EV22">
        <v>774.0381875</v>
      </c>
      <c r="EW22">
        <v>5.0002</v>
      </c>
      <c r="EX22">
        <v>1910.011875</v>
      </c>
      <c r="EY22">
        <v>2309.29125</v>
      </c>
      <c r="EZ22">
        <v>39.8278125</v>
      </c>
      <c r="FA22">
        <v>42.675375</v>
      </c>
      <c r="FB22">
        <v>41.8630625</v>
      </c>
      <c r="FC22">
        <v>42.8981875</v>
      </c>
      <c r="FD22">
        <v>42.765375</v>
      </c>
      <c r="FE22">
        <v>220.47375</v>
      </c>
      <c r="FF22">
        <v>24.49</v>
      </c>
      <c r="FG22">
        <v>0</v>
      </c>
      <c r="FH22">
        <v>1701892118.1</v>
      </c>
      <c r="FI22">
        <v>0</v>
      </c>
      <c r="FJ22">
        <v>773.77628</v>
      </c>
      <c r="FK22">
        <v>-16.6822307921821</v>
      </c>
      <c r="FL22">
        <v>-42.6861539398297</v>
      </c>
      <c r="FM22">
        <v>1909.3856</v>
      </c>
      <c r="FN22">
        <v>15</v>
      </c>
      <c r="FO22">
        <v>0</v>
      </c>
      <c r="FP22" t="s">
        <v>435</v>
      </c>
      <c r="FQ22">
        <v>1701826241</v>
      </c>
      <c r="FR22">
        <v>1701826232</v>
      </c>
      <c r="FS22">
        <v>0</v>
      </c>
      <c r="FT22">
        <v>0.652</v>
      </c>
      <c r="FU22">
        <v>-0.035</v>
      </c>
      <c r="FV22">
        <v>-0.669</v>
      </c>
      <c r="FW22">
        <v>-0.015</v>
      </c>
      <c r="FX22">
        <v>420</v>
      </c>
      <c r="FY22">
        <v>17</v>
      </c>
      <c r="FZ22">
        <v>0.33</v>
      </c>
      <c r="GA22">
        <v>0.13</v>
      </c>
      <c r="GB22">
        <v>-10.5348380952381</v>
      </c>
      <c r="GC22">
        <v>-0.0273584415584392</v>
      </c>
      <c r="GD22">
        <v>0.0203399788404273</v>
      </c>
      <c r="GE22">
        <v>1</v>
      </c>
      <c r="GF22">
        <v>775.148</v>
      </c>
      <c r="GG22">
        <v>-18.6077922058391</v>
      </c>
      <c r="GH22">
        <v>1.84125285032326</v>
      </c>
      <c r="GI22">
        <v>0</v>
      </c>
      <c r="GJ22">
        <v>3.69345095238095</v>
      </c>
      <c r="GK22">
        <v>-0.0310410389610323</v>
      </c>
      <c r="GL22">
        <v>0.00701398867893359</v>
      </c>
      <c r="GM22">
        <v>1</v>
      </c>
      <c r="GN22">
        <v>2</v>
      </c>
      <c r="GO22">
        <v>3</v>
      </c>
      <c r="GP22" t="s">
        <v>442</v>
      </c>
      <c r="GQ22">
        <v>3.26789</v>
      </c>
      <c r="GR22">
        <v>2.81458</v>
      </c>
      <c r="GS22">
        <v>0.080224</v>
      </c>
      <c r="GT22">
        <v>0.0822089</v>
      </c>
      <c r="GU22">
        <v>0.058272</v>
      </c>
      <c r="GV22">
        <v>0.0449578</v>
      </c>
      <c r="GW22">
        <v>26678.7</v>
      </c>
      <c r="GX22">
        <v>26409.5</v>
      </c>
      <c r="GY22">
        <v>26838.6</v>
      </c>
      <c r="GZ22">
        <v>26241.8</v>
      </c>
      <c r="HA22">
        <v>34506.2</v>
      </c>
      <c r="HB22">
        <v>33260.5</v>
      </c>
      <c r="HC22">
        <v>39491.3</v>
      </c>
      <c r="HD22">
        <v>37094.3</v>
      </c>
      <c r="HE22">
        <v>2.3247</v>
      </c>
      <c r="HF22">
        <v>2.17742</v>
      </c>
      <c r="HG22">
        <v>0.0115074</v>
      </c>
      <c r="HH22">
        <v>0</v>
      </c>
      <c r="HI22">
        <v>20.8933</v>
      </c>
      <c r="HJ22">
        <v>999.9</v>
      </c>
      <c r="HK22">
        <v>45.324</v>
      </c>
      <c r="HL22">
        <v>25.891</v>
      </c>
      <c r="HM22">
        <v>19.2221</v>
      </c>
      <c r="HN22">
        <v>55.7199</v>
      </c>
      <c r="HO22">
        <v>24.4792</v>
      </c>
      <c r="HP22">
        <v>2</v>
      </c>
      <c r="HQ22">
        <v>-0.286143</v>
      </c>
      <c r="HR22">
        <v>0.857868</v>
      </c>
      <c r="HS22">
        <v>20.3005</v>
      </c>
      <c r="HT22">
        <v>5.23586</v>
      </c>
      <c r="HU22">
        <v>11.956</v>
      </c>
      <c r="HV22">
        <v>4.99125</v>
      </c>
      <c r="HW22">
        <v>3.28408</v>
      </c>
      <c r="HX22">
        <v>9999</v>
      </c>
      <c r="HY22">
        <v>999.9</v>
      </c>
      <c r="HZ22">
        <v>9999</v>
      </c>
      <c r="IA22">
        <v>9999</v>
      </c>
      <c r="IB22">
        <v>4.97223</v>
      </c>
      <c r="IC22">
        <v>1.87715</v>
      </c>
      <c r="ID22">
        <v>1.87744</v>
      </c>
      <c r="IE22">
        <v>1.87698</v>
      </c>
      <c r="IF22">
        <v>1.87286</v>
      </c>
      <c r="IG22">
        <v>1.87439</v>
      </c>
      <c r="IH22">
        <v>1.875</v>
      </c>
      <c r="II22">
        <v>1.88136</v>
      </c>
      <c r="IJ22">
        <v>0</v>
      </c>
      <c r="IK22">
        <v>0</v>
      </c>
      <c r="IL22">
        <v>0</v>
      </c>
      <c r="IM22">
        <v>0</v>
      </c>
      <c r="IN22" t="s">
        <v>437</v>
      </c>
      <c r="IO22" t="s">
        <v>438</v>
      </c>
      <c r="IP22" t="s">
        <v>439</v>
      </c>
      <c r="IQ22" t="s">
        <v>439</v>
      </c>
      <c r="IR22" t="s">
        <v>439</v>
      </c>
      <c r="IS22" t="s">
        <v>439</v>
      </c>
      <c r="IT22">
        <v>0</v>
      </c>
      <c r="IU22">
        <v>100</v>
      </c>
      <c r="IV22">
        <v>100</v>
      </c>
      <c r="IW22">
        <v>-0.682</v>
      </c>
      <c r="IX22">
        <v>-0.0539</v>
      </c>
      <c r="IY22">
        <v>-1.24392344433513</v>
      </c>
      <c r="IZ22">
        <v>0.00148515978480196</v>
      </c>
      <c r="JA22">
        <v>-4.55315636894543e-07</v>
      </c>
      <c r="JB22">
        <v>4.24819310367488e-10</v>
      </c>
      <c r="JC22">
        <v>-0.116935014634633</v>
      </c>
      <c r="JD22">
        <v>0.00245802416588237</v>
      </c>
      <c r="JE22">
        <v>0.000189516848913841</v>
      </c>
      <c r="JF22">
        <v>1.09469458142325e-06</v>
      </c>
      <c r="JG22">
        <v>32</v>
      </c>
      <c r="JH22">
        <v>2106</v>
      </c>
      <c r="JI22">
        <v>0</v>
      </c>
      <c r="JJ22">
        <v>24</v>
      </c>
      <c r="JK22">
        <v>1098</v>
      </c>
      <c r="JL22">
        <v>1098.1</v>
      </c>
      <c r="JM22">
        <v>1.34644</v>
      </c>
      <c r="JN22">
        <v>2.53052</v>
      </c>
      <c r="JO22">
        <v>2.24854</v>
      </c>
      <c r="JP22">
        <v>2.76855</v>
      </c>
      <c r="JQ22">
        <v>2.30103</v>
      </c>
      <c r="JR22">
        <v>2.43774</v>
      </c>
      <c r="JS22">
        <v>30.8469</v>
      </c>
      <c r="JT22">
        <v>24.0175</v>
      </c>
      <c r="JU22">
        <v>18</v>
      </c>
      <c r="JV22">
        <v>619.488</v>
      </c>
      <c r="JW22">
        <v>610.188</v>
      </c>
      <c r="JX22">
        <v>19.9994</v>
      </c>
      <c r="JY22">
        <v>23.3318</v>
      </c>
      <c r="JZ22">
        <v>30.0003</v>
      </c>
      <c r="KA22">
        <v>23.3444</v>
      </c>
      <c r="KB22">
        <v>23.3426</v>
      </c>
      <c r="KC22">
        <v>26.9191</v>
      </c>
      <c r="KD22">
        <v>40.1474</v>
      </c>
      <c r="KE22">
        <v>0</v>
      </c>
      <c r="KF22">
        <v>20</v>
      </c>
      <c r="KG22">
        <v>420</v>
      </c>
      <c r="KH22">
        <v>8.79188</v>
      </c>
      <c r="KI22">
        <v>103.604</v>
      </c>
      <c r="KJ22">
        <v>96.1669</v>
      </c>
    </row>
    <row r="23" spans="1:296">
      <c r="A23">
        <v>7</v>
      </c>
      <c r="B23">
        <v>1701892239.1</v>
      </c>
      <c r="C23">
        <v>710</v>
      </c>
      <c r="D23" t="s">
        <v>451</v>
      </c>
      <c r="E23" t="s">
        <v>452</v>
      </c>
      <c r="F23">
        <v>15</v>
      </c>
      <c r="H23">
        <v>1701892230.6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(DZ23+(T23+2*0.95*5.67E-8*(((DZ23+$B$7)+273)^4-(DZ23+273)^4)-44100*I23)/(1.84*29.3*Q23+8*0.95*5.67E-8*(DZ23+273)^3))</f>
        <v>0</v>
      </c>
      <c r="V23">
        <f>($C$7*EA23+$D$7*EB23+$E$7*U23)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2*0.95*5.67E-8*(((DZ23+$B$7)+273)^4-(V23+273)^4)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423.86045192485</v>
      </c>
      <c r="AJ23">
        <v>420.447084848485</v>
      </c>
      <c r="AK23">
        <v>0.0142032523062106</v>
      </c>
      <c r="AL23">
        <v>66.9977801313139</v>
      </c>
      <c r="AM23">
        <f>(AO23 - AN23 + DX23*1E3/(8.314*(DZ23+273.15)) * AQ23/DW23 * AP23) * DW23/(100*DK23) * 1000/(1000 - AO23)</f>
        <v>0</v>
      </c>
      <c r="AN23">
        <v>9.06010082832915</v>
      </c>
      <c r="AO23">
        <v>12.3813860606061</v>
      </c>
      <c r="AP23">
        <v>1.62511890971744e-05</v>
      </c>
      <c r="AQ23">
        <v>77.6786379997974</v>
      </c>
      <c r="AR23">
        <v>5</v>
      </c>
      <c r="AS23">
        <v>1</v>
      </c>
      <c r="AT23">
        <f>IF(AR23*$H$13&gt;=AV23,1.0,(AV23/(AV23-AR23*$H$13)))</f>
        <v>0</v>
      </c>
      <c r="AU23">
        <f>(AT23-1)*100</f>
        <v>0</v>
      </c>
      <c r="AV23">
        <f>MAX(0,($B$13+$C$13*EE23)/(1+$D$13*EE23)*DX23/(DZ23+273)*$E$13)</f>
        <v>0</v>
      </c>
      <c r="AW23" t="s">
        <v>433</v>
      </c>
      <c r="AX23" t="s">
        <v>433</v>
      </c>
      <c r="AY23">
        <v>0</v>
      </c>
      <c r="AZ23">
        <v>0</v>
      </c>
      <c r="BA23">
        <f>1-AY23/AZ23</f>
        <v>0</v>
      </c>
      <c r="BB23">
        <v>0</v>
      </c>
      <c r="BC23" t="s">
        <v>433</v>
      </c>
      <c r="BD23" t="s">
        <v>433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433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$B$11*EF23+$C$11*EG23+$F$11*ER23*(1-EU23)</f>
        <v>0</v>
      </c>
      <c r="DH23">
        <f>DG23*DI23</f>
        <v>0</v>
      </c>
      <c r="DI23">
        <f>($B$11*$D$9+$C$11*$D$9+$F$11*((FE23+EW23)/MAX(FE23+EW23+FF23, 0.1)*$I$9+FF23/MAX(FE23+EW23+FF23, 0.1)*$J$9))/($B$11+$C$11+$F$11)</f>
        <v>0</v>
      </c>
      <c r="DJ23">
        <f>($B$11*$K$9+$C$11*$K$9+$F$11*((FE23+EW23)/MAX(FE23+EW23+FF23, 0.1)*$P$9+FF23/MAX(FE23+EW23+FF23, 0.1)*$Q$9))/($B$11+$C$11+$F$11)</f>
        <v>0</v>
      </c>
      <c r="DK23">
        <v>6</v>
      </c>
      <c r="DL23">
        <v>0.5</v>
      </c>
      <c r="DM23" t="s">
        <v>434</v>
      </c>
      <c r="DN23">
        <v>2</v>
      </c>
      <c r="DO23" t="b">
        <v>1</v>
      </c>
      <c r="DP23">
        <v>1701892230.6</v>
      </c>
      <c r="DQ23">
        <v>415.1855</v>
      </c>
      <c r="DR23">
        <v>419.9835</v>
      </c>
      <c r="DS23">
        <v>12.36771875</v>
      </c>
      <c r="DT23">
        <v>9.0390725</v>
      </c>
      <c r="DU23">
        <v>415.8599375</v>
      </c>
      <c r="DV23">
        <v>12.422775</v>
      </c>
      <c r="DW23">
        <v>599.9929375</v>
      </c>
      <c r="DX23">
        <v>79.056325</v>
      </c>
      <c r="DY23">
        <v>0.043545125</v>
      </c>
      <c r="DZ23">
        <v>22.85625625</v>
      </c>
      <c r="EA23">
        <v>20.80436875</v>
      </c>
      <c r="EB23">
        <v>999.9</v>
      </c>
      <c r="EC23">
        <v>0</v>
      </c>
      <c r="ED23">
        <v>0</v>
      </c>
      <c r="EE23">
        <v>9992.621875</v>
      </c>
      <c r="EF23">
        <v>0</v>
      </c>
      <c r="EG23">
        <v>0.794462875</v>
      </c>
      <c r="EH23">
        <v>-4.79793875</v>
      </c>
      <c r="EI23">
        <v>420.3846875</v>
      </c>
      <c r="EJ23">
        <v>423.814375</v>
      </c>
      <c r="EK23">
        <v>3.32864125</v>
      </c>
      <c r="EL23">
        <v>419.9835</v>
      </c>
      <c r="EM23">
        <v>9.0390725</v>
      </c>
      <c r="EN23">
        <v>0.9777459375</v>
      </c>
      <c r="EO23">
        <v>0.7145956875</v>
      </c>
      <c r="EP23">
        <v>6.588904375</v>
      </c>
      <c r="EQ23">
        <v>2.115116875</v>
      </c>
      <c r="ER23">
        <v>99.99124375</v>
      </c>
      <c r="ES23">
        <v>0.9001431875</v>
      </c>
      <c r="ET23">
        <v>0.0998568125</v>
      </c>
      <c r="EU23">
        <v>0</v>
      </c>
      <c r="EV23">
        <v>718.665125</v>
      </c>
      <c r="EW23">
        <v>5.0002</v>
      </c>
      <c r="EX23">
        <v>708.1269375</v>
      </c>
      <c r="EY23">
        <v>895.5184375</v>
      </c>
      <c r="EZ23">
        <v>38.85125</v>
      </c>
      <c r="FA23">
        <v>42.132625</v>
      </c>
      <c r="FB23">
        <v>41.0544375</v>
      </c>
      <c r="FC23">
        <v>42.4020625</v>
      </c>
      <c r="FD23">
        <v>41.952875</v>
      </c>
      <c r="FE23">
        <v>85.504375</v>
      </c>
      <c r="FF23">
        <v>9.481875</v>
      </c>
      <c r="FG23">
        <v>0</v>
      </c>
      <c r="FH23">
        <v>1701892239.3</v>
      </c>
      <c r="FI23">
        <v>0</v>
      </c>
      <c r="FJ23">
        <v>718.17856</v>
      </c>
      <c r="FK23">
        <v>-20.1100769656018</v>
      </c>
      <c r="FL23">
        <v>-22.2557692439778</v>
      </c>
      <c r="FM23">
        <v>707.64656</v>
      </c>
      <c r="FN23">
        <v>15</v>
      </c>
      <c r="FO23">
        <v>0</v>
      </c>
      <c r="FP23" t="s">
        <v>435</v>
      </c>
      <c r="FQ23">
        <v>1701826241</v>
      </c>
      <c r="FR23">
        <v>1701826232</v>
      </c>
      <c r="FS23">
        <v>0</v>
      </c>
      <c r="FT23">
        <v>0.652</v>
      </c>
      <c r="FU23">
        <v>-0.035</v>
      </c>
      <c r="FV23">
        <v>-0.669</v>
      </c>
      <c r="FW23">
        <v>-0.015</v>
      </c>
      <c r="FX23">
        <v>420</v>
      </c>
      <c r="FY23">
        <v>17</v>
      </c>
      <c r="FZ23">
        <v>0.33</v>
      </c>
      <c r="GA23">
        <v>0.13</v>
      </c>
      <c r="GB23">
        <v>-4.792675</v>
      </c>
      <c r="GC23">
        <v>-0.218594887218037</v>
      </c>
      <c r="GD23">
        <v>0.0326617119116558</v>
      </c>
      <c r="GE23">
        <v>1</v>
      </c>
      <c r="GF23">
        <v>719.687852941176</v>
      </c>
      <c r="GG23">
        <v>-20.2960580638316</v>
      </c>
      <c r="GH23">
        <v>1.9995277403067</v>
      </c>
      <c r="GI23">
        <v>0</v>
      </c>
      <c r="GJ23">
        <v>3.3440645</v>
      </c>
      <c r="GK23">
        <v>-0.283054285714285</v>
      </c>
      <c r="GL23">
        <v>0.0311064614630144</v>
      </c>
      <c r="GM23">
        <v>0</v>
      </c>
      <c r="GN23">
        <v>1</v>
      </c>
      <c r="GO23">
        <v>3</v>
      </c>
      <c r="GP23" t="s">
        <v>453</v>
      </c>
      <c r="GQ23">
        <v>3.26806</v>
      </c>
      <c r="GR23">
        <v>2.81531</v>
      </c>
      <c r="GS23">
        <v>0.0810625</v>
      </c>
      <c r="GT23">
        <v>0.0821942</v>
      </c>
      <c r="GU23">
        <v>0.0578185</v>
      </c>
      <c r="GV23">
        <v>0.0459107</v>
      </c>
      <c r="GW23">
        <v>26651.5</v>
      </c>
      <c r="GX23">
        <v>26406.8</v>
      </c>
      <c r="GY23">
        <v>26836</v>
      </c>
      <c r="GZ23">
        <v>26239</v>
      </c>
      <c r="HA23">
        <v>34519.4</v>
      </c>
      <c r="HB23">
        <v>33223.3</v>
      </c>
      <c r="HC23">
        <v>39487.3</v>
      </c>
      <c r="HD23">
        <v>37090.2</v>
      </c>
      <c r="HE23">
        <v>2.32395</v>
      </c>
      <c r="HF23">
        <v>2.1757</v>
      </c>
      <c r="HG23">
        <v>-0.00335649</v>
      </c>
      <c r="HH23">
        <v>0</v>
      </c>
      <c r="HI23">
        <v>20.8621</v>
      </c>
      <c r="HJ23">
        <v>999.9</v>
      </c>
      <c r="HK23">
        <v>45.428</v>
      </c>
      <c r="HL23">
        <v>25.952</v>
      </c>
      <c r="HM23">
        <v>19.3334</v>
      </c>
      <c r="HN23">
        <v>56.34</v>
      </c>
      <c r="HO23">
        <v>24.5433</v>
      </c>
      <c r="HP23">
        <v>2</v>
      </c>
      <c r="HQ23">
        <v>-0.280813</v>
      </c>
      <c r="HR23">
        <v>0.801593</v>
      </c>
      <c r="HS23">
        <v>20.3021</v>
      </c>
      <c r="HT23">
        <v>5.23526</v>
      </c>
      <c r="HU23">
        <v>11.956</v>
      </c>
      <c r="HV23">
        <v>4.9915</v>
      </c>
      <c r="HW23">
        <v>3.28403</v>
      </c>
      <c r="HX23">
        <v>9999</v>
      </c>
      <c r="HY23">
        <v>999.9</v>
      </c>
      <c r="HZ23">
        <v>9999</v>
      </c>
      <c r="IA23">
        <v>9999</v>
      </c>
      <c r="IB23">
        <v>4.97222</v>
      </c>
      <c r="IC23">
        <v>1.87715</v>
      </c>
      <c r="ID23">
        <v>1.87744</v>
      </c>
      <c r="IE23">
        <v>1.87698</v>
      </c>
      <c r="IF23">
        <v>1.87286</v>
      </c>
      <c r="IG23">
        <v>1.87439</v>
      </c>
      <c r="IH23">
        <v>1.875</v>
      </c>
      <c r="II23">
        <v>1.88131</v>
      </c>
      <c r="IJ23">
        <v>0</v>
      </c>
      <c r="IK23">
        <v>0</v>
      </c>
      <c r="IL23">
        <v>0</v>
      </c>
      <c r="IM23">
        <v>0</v>
      </c>
      <c r="IN23" t="s">
        <v>437</v>
      </c>
      <c r="IO23" t="s">
        <v>438</v>
      </c>
      <c r="IP23" t="s">
        <v>439</v>
      </c>
      <c r="IQ23" t="s">
        <v>439</v>
      </c>
      <c r="IR23" t="s">
        <v>439</v>
      </c>
      <c r="IS23" t="s">
        <v>439</v>
      </c>
      <c r="IT23">
        <v>0</v>
      </c>
      <c r="IU23">
        <v>100</v>
      </c>
      <c r="IV23">
        <v>100</v>
      </c>
      <c r="IW23">
        <v>-0.674</v>
      </c>
      <c r="IX23">
        <v>-0.0549</v>
      </c>
      <c r="IY23">
        <v>-1.24392344433513</v>
      </c>
      <c r="IZ23">
        <v>0.00148515978480196</v>
      </c>
      <c r="JA23">
        <v>-4.55315636894543e-07</v>
      </c>
      <c r="JB23">
        <v>4.24819310367488e-10</v>
      </c>
      <c r="JC23">
        <v>-0.116935014634633</v>
      </c>
      <c r="JD23">
        <v>0.00245802416588237</v>
      </c>
      <c r="JE23">
        <v>0.000189516848913841</v>
      </c>
      <c r="JF23">
        <v>1.09469458142325e-06</v>
      </c>
      <c r="JG23">
        <v>32</v>
      </c>
      <c r="JH23">
        <v>2106</v>
      </c>
      <c r="JI23">
        <v>0</v>
      </c>
      <c r="JJ23">
        <v>24</v>
      </c>
      <c r="JK23">
        <v>1100</v>
      </c>
      <c r="JL23">
        <v>1100.1</v>
      </c>
      <c r="JM23">
        <v>1.34644</v>
      </c>
      <c r="JN23">
        <v>2.5354</v>
      </c>
      <c r="JO23">
        <v>2.24854</v>
      </c>
      <c r="JP23">
        <v>2.76123</v>
      </c>
      <c r="JQ23">
        <v>2.30103</v>
      </c>
      <c r="JR23">
        <v>2.43408</v>
      </c>
      <c r="JS23">
        <v>30.9119</v>
      </c>
      <c r="JT23">
        <v>24.0087</v>
      </c>
      <c r="JU23">
        <v>18</v>
      </c>
      <c r="JV23">
        <v>619.842</v>
      </c>
      <c r="JW23">
        <v>609.69</v>
      </c>
      <c r="JX23">
        <v>19.9992</v>
      </c>
      <c r="JY23">
        <v>23.4005</v>
      </c>
      <c r="JZ23">
        <v>30.0002</v>
      </c>
      <c r="KA23">
        <v>23.42</v>
      </c>
      <c r="KB23">
        <v>23.4193</v>
      </c>
      <c r="KC23">
        <v>26.9236</v>
      </c>
      <c r="KD23">
        <v>39.2838</v>
      </c>
      <c r="KE23">
        <v>0</v>
      </c>
      <c r="KF23">
        <v>20</v>
      </c>
      <c r="KG23">
        <v>420</v>
      </c>
      <c r="KH23">
        <v>9.03724</v>
      </c>
      <c r="KI23">
        <v>103.593</v>
      </c>
      <c r="KJ23">
        <v>96.1564</v>
      </c>
    </row>
    <row r="24" spans="1:296">
      <c r="A24">
        <v>8</v>
      </c>
      <c r="B24">
        <v>1701892360.1</v>
      </c>
      <c r="C24">
        <v>831</v>
      </c>
      <c r="D24" t="s">
        <v>454</v>
      </c>
      <c r="E24" t="s">
        <v>455</v>
      </c>
      <c r="F24">
        <v>15</v>
      </c>
      <c r="H24">
        <v>1701892351.6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(DZ24+(T24+2*0.95*5.67E-8*(((DZ24+$B$7)+273)^4-(DZ24+273)^4)-44100*I24)/(1.84*29.3*Q24+8*0.95*5.67E-8*(DZ24+273)^3))</f>
        <v>0</v>
      </c>
      <c r="V24">
        <f>($C$7*EA24+$D$7*EB24+$E$7*U24)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2*0.95*5.67E-8*(((DZ24+$B$7)+273)^4-(V24+273)^4)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423.920463041315</v>
      </c>
      <c r="AJ24">
        <v>422.784212121212</v>
      </c>
      <c r="AK24">
        <v>-0.000381774038633645</v>
      </c>
      <c r="AL24">
        <v>66.9977801313139</v>
      </c>
      <c r="AM24">
        <f>(AO24 - AN24 + DX24*1E3/(8.314*(DZ24+273.15)) * AQ24/DW24 * AP24) * DW24/(100*DK24) * 1000/(1000 - AO24)</f>
        <v>0</v>
      </c>
      <c r="AN24">
        <v>9.2691086865434</v>
      </c>
      <c r="AO24">
        <v>12.1993309090909</v>
      </c>
      <c r="AP24">
        <v>-0.000202777896810004</v>
      </c>
      <c r="AQ24">
        <v>77.6786379997974</v>
      </c>
      <c r="AR24">
        <v>5</v>
      </c>
      <c r="AS24">
        <v>1</v>
      </c>
      <c r="AT24">
        <f>IF(AR24*$H$13&gt;=AV24,1.0,(AV24/(AV24-AR24*$H$13)))</f>
        <v>0</v>
      </c>
      <c r="AU24">
        <f>(AT24-1)*100</f>
        <v>0</v>
      </c>
      <c r="AV24">
        <f>MAX(0,($B$13+$C$13*EE24)/(1+$D$13*EE24)*DX24/(DZ24+273)*$E$13)</f>
        <v>0</v>
      </c>
      <c r="AW24" t="s">
        <v>433</v>
      </c>
      <c r="AX24" t="s">
        <v>433</v>
      </c>
      <c r="AY24">
        <v>0</v>
      </c>
      <c r="AZ24">
        <v>0</v>
      </c>
      <c r="BA24">
        <f>1-AY24/AZ24</f>
        <v>0</v>
      </c>
      <c r="BB24">
        <v>0</v>
      </c>
      <c r="BC24" t="s">
        <v>433</v>
      </c>
      <c r="BD24" t="s">
        <v>433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433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$B$11*EF24+$C$11*EG24+$F$11*ER24*(1-EU24)</f>
        <v>0</v>
      </c>
      <c r="DH24">
        <f>DG24*DI24</f>
        <v>0</v>
      </c>
      <c r="DI24">
        <f>($B$11*$D$9+$C$11*$D$9+$F$11*((FE24+EW24)/MAX(FE24+EW24+FF24, 0.1)*$I$9+FF24/MAX(FE24+EW24+FF24, 0.1)*$J$9))/($B$11+$C$11+$F$11)</f>
        <v>0</v>
      </c>
      <c r="DJ24">
        <f>($B$11*$K$9+$C$11*$K$9+$F$11*((FE24+EW24)/MAX(FE24+EW24+FF24, 0.1)*$P$9+FF24/MAX(FE24+EW24+FF24, 0.1)*$Q$9))/($B$11+$C$11+$F$11)</f>
        <v>0</v>
      </c>
      <c r="DK24">
        <v>6</v>
      </c>
      <c r="DL24">
        <v>0.5</v>
      </c>
      <c r="DM24" t="s">
        <v>434</v>
      </c>
      <c r="DN24">
        <v>2</v>
      </c>
      <c r="DO24" t="b">
        <v>1</v>
      </c>
      <c r="DP24">
        <v>1701892351.6</v>
      </c>
      <c r="DQ24">
        <v>417.6339375</v>
      </c>
      <c r="DR24">
        <v>420.0018125</v>
      </c>
      <c r="DS24">
        <v>12.21655</v>
      </c>
      <c r="DT24">
        <v>9.26597875</v>
      </c>
      <c r="DU24">
        <v>418.30525</v>
      </c>
      <c r="DV24">
        <v>12.27274375</v>
      </c>
      <c r="DW24">
        <v>600.000375</v>
      </c>
      <c r="DX24">
        <v>79.05896875</v>
      </c>
      <c r="DY24">
        <v>0.0434855875</v>
      </c>
      <c r="DZ24">
        <v>22.70574375</v>
      </c>
      <c r="EA24">
        <v>20.72315625</v>
      </c>
      <c r="EB24">
        <v>999.9</v>
      </c>
      <c r="EC24">
        <v>0</v>
      </c>
      <c r="ED24">
        <v>0</v>
      </c>
      <c r="EE24">
        <v>9992.85375</v>
      </c>
      <c r="EF24">
        <v>0</v>
      </c>
      <c r="EG24">
        <v>0.7812804375</v>
      </c>
      <c r="EH24">
        <v>-2.367746875</v>
      </c>
      <c r="EI24">
        <v>422.799125</v>
      </c>
      <c r="EJ24">
        <v>423.929875</v>
      </c>
      <c r="EK24">
        <v>2.9505575</v>
      </c>
      <c r="EL24">
        <v>420.0018125</v>
      </c>
      <c r="EM24">
        <v>9.26597875</v>
      </c>
      <c r="EN24">
        <v>0.9658265</v>
      </c>
      <c r="EO24">
        <v>0.73255875</v>
      </c>
      <c r="EP24">
        <v>6.410801875</v>
      </c>
      <c r="EQ24">
        <v>2.463525625</v>
      </c>
      <c r="ER24">
        <v>49.98348125</v>
      </c>
      <c r="ES24">
        <v>0.900046125</v>
      </c>
      <c r="ET24">
        <v>0.099953925</v>
      </c>
      <c r="EU24">
        <v>0</v>
      </c>
      <c r="EV24">
        <v>672.590625</v>
      </c>
      <c r="EW24">
        <v>5.0002</v>
      </c>
      <c r="EX24">
        <v>321.726375</v>
      </c>
      <c r="EY24">
        <v>424.065125</v>
      </c>
      <c r="EZ24">
        <v>38.03875</v>
      </c>
      <c r="FA24">
        <v>41.534875</v>
      </c>
      <c r="FB24">
        <v>40.2770625</v>
      </c>
      <c r="FC24">
        <v>41.8553125</v>
      </c>
      <c r="FD24">
        <v>41.210625</v>
      </c>
      <c r="FE24">
        <v>40.4875</v>
      </c>
      <c r="FF24">
        <v>4.4975</v>
      </c>
      <c r="FG24">
        <v>0</v>
      </c>
      <c r="FH24">
        <v>1701892360.5</v>
      </c>
      <c r="FI24">
        <v>0</v>
      </c>
      <c r="FJ24">
        <v>672.47332</v>
      </c>
      <c r="FK24">
        <v>-5.05938460114055</v>
      </c>
      <c r="FL24">
        <v>-3.77199992585324</v>
      </c>
      <c r="FM24">
        <v>321.78036</v>
      </c>
      <c r="FN24">
        <v>15</v>
      </c>
      <c r="FO24">
        <v>0</v>
      </c>
      <c r="FP24" t="s">
        <v>435</v>
      </c>
      <c r="FQ24">
        <v>1701826241</v>
      </c>
      <c r="FR24">
        <v>1701826232</v>
      </c>
      <c r="FS24">
        <v>0</v>
      </c>
      <c r="FT24">
        <v>0.652</v>
      </c>
      <c r="FU24">
        <v>-0.035</v>
      </c>
      <c r="FV24">
        <v>-0.669</v>
      </c>
      <c r="FW24">
        <v>-0.015</v>
      </c>
      <c r="FX24">
        <v>420</v>
      </c>
      <c r="FY24">
        <v>17</v>
      </c>
      <c r="FZ24">
        <v>0.33</v>
      </c>
      <c r="GA24">
        <v>0.13</v>
      </c>
      <c r="GB24">
        <v>-2.3751685</v>
      </c>
      <c r="GC24">
        <v>0.228141203007519</v>
      </c>
      <c r="GD24">
        <v>0.0352418541332604</v>
      </c>
      <c r="GE24">
        <v>1</v>
      </c>
      <c r="GF24">
        <v>672.785764705882</v>
      </c>
      <c r="GG24">
        <v>-4.94013750506735</v>
      </c>
      <c r="GH24">
        <v>0.519997288387915</v>
      </c>
      <c r="GI24">
        <v>0</v>
      </c>
      <c r="GJ24">
        <v>2.956864</v>
      </c>
      <c r="GK24">
        <v>-0.188965714285713</v>
      </c>
      <c r="GL24">
        <v>0.0181845237496065</v>
      </c>
      <c r="GM24">
        <v>0</v>
      </c>
      <c r="GN24">
        <v>1</v>
      </c>
      <c r="GO24">
        <v>3</v>
      </c>
      <c r="GP24" t="s">
        <v>453</v>
      </c>
      <c r="GQ24">
        <v>3.26821</v>
      </c>
      <c r="GR24">
        <v>2.81544</v>
      </c>
      <c r="GS24">
        <v>0.0814077</v>
      </c>
      <c r="GT24">
        <v>0.0821787</v>
      </c>
      <c r="GU24">
        <v>0.0571578</v>
      </c>
      <c r="GV24">
        <v>0.0467211</v>
      </c>
      <c r="GW24">
        <v>26638.8</v>
      </c>
      <c r="GX24">
        <v>26404.1</v>
      </c>
      <c r="GY24">
        <v>26833.4</v>
      </c>
      <c r="GZ24">
        <v>26235.9</v>
      </c>
      <c r="HA24">
        <v>34540.3</v>
      </c>
      <c r="HB24">
        <v>33191.2</v>
      </c>
      <c r="HC24">
        <v>39483.3</v>
      </c>
      <c r="HD24">
        <v>37086.2</v>
      </c>
      <c r="HE24">
        <v>2.32255</v>
      </c>
      <c r="HF24">
        <v>2.17405</v>
      </c>
      <c r="HG24">
        <v>-0.00432879</v>
      </c>
      <c r="HH24">
        <v>0</v>
      </c>
      <c r="HI24">
        <v>20.8011</v>
      </c>
      <c r="HJ24">
        <v>999.9</v>
      </c>
      <c r="HK24">
        <v>45.519</v>
      </c>
      <c r="HL24">
        <v>26.042</v>
      </c>
      <c r="HM24">
        <v>19.4756</v>
      </c>
      <c r="HN24">
        <v>56.69</v>
      </c>
      <c r="HO24">
        <v>24.5753</v>
      </c>
      <c r="HP24">
        <v>2</v>
      </c>
      <c r="HQ24">
        <v>-0.2767</v>
      </c>
      <c r="HR24">
        <v>0.778442</v>
      </c>
      <c r="HS24">
        <v>20.3029</v>
      </c>
      <c r="HT24">
        <v>5.23571</v>
      </c>
      <c r="HU24">
        <v>11.956</v>
      </c>
      <c r="HV24">
        <v>4.99105</v>
      </c>
      <c r="HW24">
        <v>3.284</v>
      </c>
      <c r="HX24">
        <v>9999</v>
      </c>
      <c r="HY24">
        <v>999.9</v>
      </c>
      <c r="HZ24">
        <v>9999</v>
      </c>
      <c r="IA24">
        <v>9999</v>
      </c>
      <c r="IB24">
        <v>4.97221</v>
      </c>
      <c r="IC24">
        <v>1.87714</v>
      </c>
      <c r="ID24">
        <v>1.87744</v>
      </c>
      <c r="IE24">
        <v>1.87698</v>
      </c>
      <c r="IF24">
        <v>1.87286</v>
      </c>
      <c r="IG24">
        <v>1.87439</v>
      </c>
      <c r="IH24">
        <v>1.875</v>
      </c>
      <c r="II24">
        <v>1.88132</v>
      </c>
      <c r="IJ24">
        <v>0</v>
      </c>
      <c r="IK24">
        <v>0</v>
      </c>
      <c r="IL24">
        <v>0</v>
      </c>
      <c r="IM24">
        <v>0</v>
      </c>
      <c r="IN24" t="s">
        <v>437</v>
      </c>
      <c r="IO24" t="s">
        <v>438</v>
      </c>
      <c r="IP24" t="s">
        <v>439</v>
      </c>
      <c r="IQ24" t="s">
        <v>439</v>
      </c>
      <c r="IR24" t="s">
        <v>439</v>
      </c>
      <c r="IS24" t="s">
        <v>439</v>
      </c>
      <c r="IT24">
        <v>0</v>
      </c>
      <c r="IU24">
        <v>100</v>
      </c>
      <c r="IV24">
        <v>100</v>
      </c>
      <c r="IW24">
        <v>-0.671</v>
      </c>
      <c r="IX24">
        <v>-0.0564</v>
      </c>
      <c r="IY24">
        <v>-1.24392344433513</v>
      </c>
      <c r="IZ24">
        <v>0.00148515978480196</v>
      </c>
      <c r="JA24">
        <v>-4.55315636894543e-07</v>
      </c>
      <c r="JB24">
        <v>4.24819310367488e-10</v>
      </c>
      <c r="JC24">
        <v>-0.116935014634633</v>
      </c>
      <c r="JD24">
        <v>0.00245802416588237</v>
      </c>
      <c r="JE24">
        <v>0.000189516848913841</v>
      </c>
      <c r="JF24">
        <v>1.09469458142325e-06</v>
      </c>
      <c r="JG24">
        <v>32</v>
      </c>
      <c r="JH24">
        <v>2106</v>
      </c>
      <c r="JI24">
        <v>0</v>
      </c>
      <c r="JJ24">
        <v>24</v>
      </c>
      <c r="JK24">
        <v>1102</v>
      </c>
      <c r="JL24">
        <v>1102.1</v>
      </c>
      <c r="JM24">
        <v>1.34644</v>
      </c>
      <c r="JN24">
        <v>2.53296</v>
      </c>
      <c r="JO24">
        <v>2.24854</v>
      </c>
      <c r="JP24">
        <v>2.76123</v>
      </c>
      <c r="JQ24">
        <v>2.30103</v>
      </c>
      <c r="JR24">
        <v>2.45605</v>
      </c>
      <c r="JS24">
        <v>30.9985</v>
      </c>
      <c r="JT24">
        <v>24.0175</v>
      </c>
      <c r="JU24">
        <v>18</v>
      </c>
      <c r="JV24">
        <v>619.63</v>
      </c>
      <c r="JW24">
        <v>609.121</v>
      </c>
      <c r="JX24">
        <v>20.0003</v>
      </c>
      <c r="JY24">
        <v>23.4562</v>
      </c>
      <c r="JZ24">
        <v>30.0004</v>
      </c>
      <c r="KA24">
        <v>23.4854</v>
      </c>
      <c r="KB24">
        <v>23.4848</v>
      </c>
      <c r="KC24">
        <v>26.9296</v>
      </c>
      <c r="KD24">
        <v>38.6969</v>
      </c>
      <c r="KE24">
        <v>0</v>
      </c>
      <c r="KF24">
        <v>20</v>
      </c>
      <c r="KG24">
        <v>420</v>
      </c>
      <c r="KH24">
        <v>9.33942</v>
      </c>
      <c r="KI24">
        <v>103.583</v>
      </c>
      <c r="KJ24">
        <v>96.1457</v>
      </c>
    </row>
    <row r="25" spans="1:296">
      <c r="A25">
        <v>9</v>
      </c>
      <c r="B25">
        <v>1701892481.1</v>
      </c>
      <c r="C25">
        <v>952</v>
      </c>
      <c r="D25" t="s">
        <v>456</v>
      </c>
      <c r="E25" t="s">
        <v>457</v>
      </c>
      <c r="F25">
        <v>15</v>
      </c>
      <c r="H25">
        <v>1701892472.6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(DZ25+(T25+2*0.95*5.67E-8*(((DZ25+$B$7)+273)^4-(DZ25+273)^4)-44100*I25)/(1.84*29.3*Q25+8*0.95*5.67E-8*(DZ25+273)^3))</f>
        <v>0</v>
      </c>
      <c r="V25">
        <f>($C$7*EA25+$D$7*EB25+$E$7*U25)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2*0.95*5.67E-8*(((DZ25+$B$7)+273)^4-(V25+273)^4)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424.113473306306</v>
      </c>
      <c r="AJ25">
        <v>424.898266666666</v>
      </c>
      <c r="AK25">
        <v>0.00177031639126466</v>
      </c>
      <c r="AL25">
        <v>66.9977801313139</v>
      </c>
      <c r="AM25">
        <f>(AO25 - AN25 + DX25*1E3/(8.314*(DZ25+273.15)) * AQ25/DW25 * AP25) * DW25/(100*DK25) * 1000/(1000 - AO25)</f>
        <v>0</v>
      </c>
      <c r="AN25">
        <v>9.74578409273224</v>
      </c>
      <c r="AO25">
        <v>12.1247181818182</v>
      </c>
      <c r="AP25">
        <v>1.18020341780914e-05</v>
      </c>
      <c r="AQ25">
        <v>77.6786379997974</v>
      </c>
      <c r="AR25">
        <v>5</v>
      </c>
      <c r="AS25">
        <v>1</v>
      </c>
      <c r="AT25">
        <f>IF(AR25*$H$13&gt;=AV25,1.0,(AV25/(AV25-AR25*$H$13)))</f>
        <v>0</v>
      </c>
      <c r="AU25">
        <f>(AT25-1)*100</f>
        <v>0</v>
      </c>
      <c r="AV25">
        <f>MAX(0,($B$13+$C$13*EE25)/(1+$D$13*EE25)*DX25/(DZ25+273)*$E$13)</f>
        <v>0</v>
      </c>
      <c r="AW25" t="s">
        <v>433</v>
      </c>
      <c r="AX25" t="s">
        <v>433</v>
      </c>
      <c r="AY25">
        <v>0</v>
      </c>
      <c r="AZ25">
        <v>0</v>
      </c>
      <c r="BA25">
        <f>1-AY25/AZ25</f>
        <v>0</v>
      </c>
      <c r="BB25">
        <v>0</v>
      </c>
      <c r="BC25" t="s">
        <v>433</v>
      </c>
      <c r="BD25" t="s">
        <v>433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433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$B$11*EF25+$C$11*EG25+$F$11*ER25*(1-EU25)</f>
        <v>0</v>
      </c>
      <c r="DH25">
        <f>DG25*DI25</f>
        <v>0</v>
      </c>
      <c r="DI25">
        <f>($B$11*$D$9+$C$11*$D$9+$F$11*((FE25+EW25)/MAX(FE25+EW25+FF25, 0.1)*$I$9+FF25/MAX(FE25+EW25+FF25, 0.1)*$J$9))/($B$11+$C$11+$F$11)</f>
        <v>0</v>
      </c>
      <c r="DJ25">
        <f>($B$11*$K$9+$C$11*$K$9+$F$11*((FE25+EW25)/MAX(FE25+EW25+FF25, 0.1)*$P$9+FF25/MAX(FE25+EW25+FF25, 0.1)*$Q$9))/($B$11+$C$11+$F$11)</f>
        <v>0</v>
      </c>
      <c r="DK25">
        <v>6</v>
      </c>
      <c r="DL25">
        <v>0.5</v>
      </c>
      <c r="DM25" t="s">
        <v>434</v>
      </c>
      <c r="DN25">
        <v>2</v>
      </c>
      <c r="DO25" t="b">
        <v>1</v>
      </c>
      <c r="DP25">
        <v>1701892472.6</v>
      </c>
      <c r="DQ25">
        <v>419.7238125</v>
      </c>
      <c r="DR25">
        <v>419.9829375</v>
      </c>
      <c r="DS25">
        <v>12.123575</v>
      </c>
      <c r="DT25">
        <v>9.724930625</v>
      </c>
      <c r="DU25">
        <v>420.3920625</v>
      </c>
      <c r="DV25">
        <v>12.18046875</v>
      </c>
      <c r="DW25">
        <v>600.019125</v>
      </c>
      <c r="DX25">
        <v>79.05389375</v>
      </c>
      <c r="DY25">
        <v>0.0432271</v>
      </c>
      <c r="DZ25">
        <v>22.58125625</v>
      </c>
      <c r="EA25">
        <v>20.715975</v>
      </c>
      <c r="EB25">
        <v>999.9</v>
      </c>
      <c r="EC25">
        <v>0</v>
      </c>
      <c r="ED25">
        <v>0</v>
      </c>
      <c r="EE25">
        <v>10005.419375</v>
      </c>
      <c r="EF25">
        <v>0</v>
      </c>
      <c r="EG25">
        <v>0.8276339375</v>
      </c>
      <c r="EH25">
        <v>-0.2592315625</v>
      </c>
      <c r="EI25">
        <v>424.87475</v>
      </c>
      <c r="EJ25">
        <v>424.1075</v>
      </c>
      <c r="EK25">
        <v>2.3986425</v>
      </c>
      <c r="EL25">
        <v>419.9829375</v>
      </c>
      <c r="EM25">
        <v>9.724930625</v>
      </c>
      <c r="EN25">
        <v>0.9584154375</v>
      </c>
      <c r="EO25">
        <v>0.7687935</v>
      </c>
      <c r="EP25">
        <v>6.299083125</v>
      </c>
      <c r="EQ25">
        <v>3.14372875</v>
      </c>
      <c r="ER25">
        <v>10.00632625</v>
      </c>
      <c r="ES25">
        <v>0.8994040625</v>
      </c>
      <c r="ET25">
        <v>0.10059605625</v>
      </c>
      <c r="EU25">
        <v>0</v>
      </c>
      <c r="EV25">
        <v>626.409375</v>
      </c>
      <c r="EW25">
        <v>0.050002</v>
      </c>
      <c r="EX25">
        <v>61.05125</v>
      </c>
      <c r="EY25">
        <v>93.845</v>
      </c>
      <c r="EZ25">
        <v>37.31225</v>
      </c>
      <c r="FA25">
        <v>40.9959375</v>
      </c>
      <c r="FB25">
        <v>39.601375</v>
      </c>
      <c r="FC25">
        <v>41.1326875</v>
      </c>
      <c r="FD25">
        <v>40.242</v>
      </c>
      <c r="FE25">
        <v>8.954375</v>
      </c>
      <c r="FF25">
        <v>1.0025</v>
      </c>
      <c r="FG25">
        <v>0</v>
      </c>
      <c r="FH25">
        <v>1701892480.6</v>
      </c>
      <c r="FI25">
        <v>0</v>
      </c>
      <c r="FJ25">
        <v>626.2384</v>
      </c>
      <c r="FK25">
        <v>-1.3399999578803</v>
      </c>
      <c r="FL25">
        <v>-0.890769312842555</v>
      </c>
      <c r="FM25">
        <v>60.8052</v>
      </c>
      <c r="FN25">
        <v>15</v>
      </c>
      <c r="FO25">
        <v>0</v>
      </c>
      <c r="FP25" t="s">
        <v>435</v>
      </c>
      <c r="FQ25">
        <v>1701826241</v>
      </c>
      <c r="FR25">
        <v>1701826232</v>
      </c>
      <c r="FS25">
        <v>0</v>
      </c>
      <c r="FT25">
        <v>0.652</v>
      </c>
      <c r="FU25">
        <v>-0.035</v>
      </c>
      <c r="FV25">
        <v>-0.669</v>
      </c>
      <c r="FW25">
        <v>-0.015</v>
      </c>
      <c r="FX25">
        <v>420</v>
      </c>
      <c r="FY25">
        <v>17</v>
      </c>
      <c r="FZ25">
        <v>0.33</v>
      </c>
      <c r="GA25">
        <v>0.13</v>
      </c>
      <c r="GB25">
        <v>-0.264745809523809</v>
      </c>
      <c r="GC25">
        <v>0.18096787012987</v>
      </c>
      <c r="GD25">
        <v>0.0305233290414601</v>
      </c>
      <c r="GE25">
        <v>1</v>
      </c>
      <c r="GF25">
        <v>626.825</v>
      </c>
      <c r="GG25">
        <v>-7.71596638883639</v>
      </c>
      <c r="GH25">
        <v>1.77792054675912</v>
      </c>
      <c r="GI25">
        <v>0</v>
      </c>
      <c r="GJ25">
        <v>2.41057285714286</v>
      </c>
      <c r="GK25">
        <v>-0.337692467532465</v>
      </c>
      <c r="GL25">
        <v>0.0353465620531841</v>
      </c>
      <c r="GM25">
        <v>0</v>
      </c>
      <c r="GN25">
        <v>1</v>
      </c>
      <c r="GO25">
        <v>3</v>
      </c>
      <c r="GP25" t="s">
        <v>453</v>
      </c>
      <c r="GQ25">
        <v>3.26881</v>
      </c>
      <c r="GR25">
        <v>2.81504</v>
      </c>
      <c r="GS25">
        <v>0.0817035</v>
      </c>
      <c r="GT25">
        <v>0.0821748</v>
      </c>
      <c r="GU25">
        <v>0.0569198</v>
      </c>
      <c r="GV25">
        <v>0.0487497</v>
      </c>
      <c r="GW25">
        <v>26628.8</v>
      </c>
      <c r="GX25">
        <v>26402.2</v>
      </c>
      <c r="GY25">
        <v>26832.2</v>
      </c>
      <c r="GZ25">
        <v>26234.1</v>
      </c>
      <c r="HA25">
        <v>34547.3</v>
      </c>
      <c r="HB25">
        <v>33117.5</v>
      </c>
      <c r="HC25">
        <v>39481.2</v>
      </c>
      <c r="HD25">
        <v>37083.5</v>
      </c>
      <c r="HE25">
        <v>2.32218</v>
      </c>
      <c r="HF25">
        <v>2.17295</v>
      </c>
      <c r="HG25">
        <v>0.00133365</v>
      </c>
      <c r="HH25">
        <v>0</v>
      </c>
      <c r="HI25">
        <v>20.6937</v>
      </c>
      <c r="HJ25">
        <v>999.9</v>
      </c>
      <c r="HK25">
        <v>45.599</v>
      </c>
      <c r="HL25">
        <v>26.113</v>
      </c>
      <c r="HM25">
        <v>19.5942</v>
      </c>
      <c r="HN25">
        <v>55.7799</v>
      </c>
      <c r="HO25">
        <v>24.5072</v>
      </c>
      <c r="HP25">
        <v>2</v>
      </c>
      <c r="HQ25">
        <v>-0.272937</v>
      </c>
      <c r="HR25">
        <v>0.776002</v>
      </c>
      <c r="HS25">
        <v>20.3042</v>
      </c>
      <c r="HT25">
        <v>5.23601</v>
      </c>
      <c r="HU25">
        <v>11.956</v>
      </c>
      <c r="HV25">
        <v>4.9917</v>
      </c>
      <c r="HW25">
        <v>3.284</v>
      </c>
      <c r="HX25">
        <v>9999</v>
      </c>
      <c r="HY25">
        <v>999.9</v>
      </c>
      <c r="HZ25">
        <v>9999</v>
      </c>
      <c r="IA25">
        <v>9999</v>
      </c>
      <c r="IB25">
        <v>4.97222</v>
      </c>
      <c r="IC25">
        <v>1.87715</v>
      </c>
      <c r="ID25">
        <v>1.87743</v>
      </c>
      <c r="IE25">
        <v>1.87698</v>
      </c>
      <c r="IF25">
        <v>1.87286</v>
      </c>
      <c r="IG25">
        <v>1.87439</v>
      </c>
      <c r="IH25">
        <v>1.875</v>
      </c>
      <c r="II25">
        <v>1.88137</v>
      </c>
      <c r="IJ25">
        <v>0</v>
      </c>
      <c r="IK25">
        <v>0</v>
      </c>
      <c r="IL25">
        <v>0</v>
      </c>
      <c r="IM25">
        <v>0</v>
      </c>
      <c r="IN25" t="s">
        <v>437</v>
      </c>
      <c r="IO25" t="s">
        <v>438</v>
      </c>
      <c r="IP25" t="s">
        <v>439</v>
      </c>
      <c r="IQ25" t="s">
        <v>439</v>
      </c>
      <c r="IR25" t="s">
        <v>439</v>
      </c>
      <c r="IS25" t="s">
        <v>439</v>
      </c>
      <c r="IT25">
        <v>0</v>
      </c>
      <c r="IU25">
        <v>100</v>
      </c>
      <c r="IV25">
        <v>100</v>
      </c>
      <c r="IW25">
        <v>-0.668</v>
      </c>
      <c r="IX25">
        <v>-0.0568</v>
      </c>
      <c r="IY25">
        <v>-1.24392344433513</v>
      </c>
      <c r="IZ25">
        <v>0.00148515978480196</v>
      </c>
      <c r="JA25">
        <v>-4.55315636894543e-07</v>
      </c>
      <c r="JB25">
        <v>4.24819310367488e-10</v>
      </c>
      <c r="JC25">
        <v>-0.116935014634633</v>
      </c>
      <c r="JD25">
        <v>0.00245802416588237</v>
      </c>
      <c r="JE25">
        <v>0.000189516848913841</v>
      </c>
      <c r="JF25">
        <v>1.09469458142325e-06</v>
      </c>
      <c r="JG25">
        <v>32</v>
      </c>
      <c r="JH25">
        <v>2106</v>
      </c>
      <c r="JI25">
        <v>0</v>
      </c>
      <c r="JJ25">
        <v>24</v>
      </c>
      <c r="JK25">
        <v>1104</v>
      </c>
      <c r="JL25">
        <v>1104.2</v>
      </c>
      <c r="JM25">
        <v>1.34766</v>
      </c>
      <c r="JN25">
        <v>2.53296</v>
      </c>
      <c r="JO25">
        <v>2.24854</v>
      </c>
      <c r="JP25">
        <v>2.75635</v>
      </c>
      <c r="JQ25">
        <v>2.30103</v>
      </c>
      <c r="JR25">
        <v>2.46704</v>
      </c>
      <c r="JS25">
        <v>31.0419</v>
      </c>
      <c r="JT25">
        <v>24.0175</v>
      </c>
      <c r="JU25">
        <v>18</v>
      </c>
      <c r="JV25">
        <v>620.05</v>
      </c>
      <c r="JW25">
        <v>608.932</v>
      </c>
      <c r="JX25">
        <v>19.9997</v>
      </c>
      <c r="JY25">
        <v>23.507</v>
      </c>
      <c r="JZ25">
        <v>30.0002</v>
      </c>
      <c r="KA25">
        <v>23.5445</v>
      </c>
      <c r="KB25">
        <v>23.5448</v>
      </c>
      <c r="KC25">
        <v>26.9371</v>
      </c>
      <c r="KD25">
        <v>36.4321</v>
      </c>
      <c r="KE25">
        <v>0</v>
      </c>
      <c r="KF25">
        <v>20</v>
      </c>
      <c r="KG25">
        <v>420</v>
      </c>
      <c r="KH25">
        <v>9.84555</v>
      </c>
      <c r="KI25">
        <v>103.578</v>
      </c>
      <c r="KJ25">
        <v>96.1388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2023-12-06T11:57:28Z</dcterms:created>
  <dcterms:modified xsi:type="dcterms:W3CDTF">2023-12-06T11:57:28Z</dcterms:modified>
</cp:coreProperties>
</file>