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<sst xmlns="http://schemas.openxmlformats.org/spreadsheetml/2006/main" count="1059" uniqueCount="444">
  <si>
    <t>File opened</t>
  </si>
  <si>
    <t>2023-12-07 10:10:14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</si>
  <si>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</si>
  <si>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</si>
  <si>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</si>
  <si>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</si>
  <si>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</si>
  <si>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</si>
  <si>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</si>
  <si>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</si>
  <si>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</si>
  <si>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</si>
  <si>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</si>
  <si>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{"flowbzero": "0.28071", "flowmeterzero": "2.50828", "h2oaspan2": "0", "co2bspanconc2": "309.1", "tbzero": "-0.0150089", "co2bspan2b": "0.324713", "co2azero": "0.992736", "h2obspanconc2": "0", "oxygen": "21", "chamberpressurezero": "2.57993", "h2obspan2": "0", "co2aspan2b": "0.325324", "h2oaspanconc2": "0", "h2oazero": "1.00658", "co2aspanconc2": "309.1", "h2obzero": "1.00009", "co2bspan1": "1.00258", "h2obspan1": "1.00227", "tazero": "-0.0478325", "co2aspanconc1": "2490", "co2bspan2": "-0.0307545", "h2oaspan1": "1.00419", "h2obspan2a": "0.0696041", "co2bspan2a": "0.327161", "co2bzero": "0.959397", "co2aspan2": "-0.030163", "h2oaspanconc1": "12.52", "co2bspanconc1": "2490", "ssa_ref": "36474.5", "flowazero": "0.30585", "h2obspan2b": "0.0697624", "ssb_ref": "38434", "h2obspanconc1": "12.52", "co2aspan1": "1.0024", "h2oaspan2b": "0.0696742", "co2aspan2a": "0.327778", "h2oaspan2a": "0.0693836"}</t>
  </si>
  <si>
    <t>CO2 rangematch</t>
  </si>
  <si>
    <t>Thu Dec  7 08:10</t>
  </si>
  <si>
    <t>H2O rangematch</t>
  </si>
  <si>
    <t>Thu Dec  7 08:14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</si>
  <si>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</si>
  <si>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</si>
  <si>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</si>
  <si>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</si>
  <si>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</si>
  <si>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</si>
  <si>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</si>
  <si>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</si>
  <si>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</si>
  <si>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10:10:14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</si>
  <si>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</si>
  <si>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</si>
  <si>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</si>
  <si>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</si>
  <si>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</si>
  <si>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</si>
  <si>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</si>
  <si>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</si>
  <si>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</si>
  <si>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</si>
  <si>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</si>
  <si>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</si>
  <si>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</si>
  <si>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</si>
  <si>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</si>
  <si>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</si>
  <si>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</si>
  <si>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</si>
  <si>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</si>
  <si>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</si>
  <si>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</si>
  <si>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</si>
  <si>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</si>
  <si>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</si>
  <si>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</si>
  <si>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</si>
  <si>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</si>
  <si>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</si>
  <si>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</si>
  <si>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</si>
  <si>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</si>
  <si>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</si>
  <si>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</si>
  <si>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</si>
  <si>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</si>
  <si>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</si>
  <si>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</si>
  <si>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</si>
  <si>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</si>
  <si>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</si>
  <si>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</si>
  <si>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</si>
  <si>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</si>
  <si>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</si>
  <si>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</si>
  <si>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</si>
  <si>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</si>
  <si>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</si>
  <si>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</si>
  <si>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</si>
  <si>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</si>
  <si>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</si>
  <si>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1.18276 200.78 353.029 640.57 840.657 1032.16 1204.69 1331.85</t>
  </si>
  <si>
    <t>Fs_true</t>
  </si>
  <si>
    <t>-1.11073 217.647 377.286 628.276 800.421 1007.23 1200.98 1401.38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</si>
  <si>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</si>
  <si>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</si>
  <si>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</si>
  <si>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</si>
  <si>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</si>
  <si>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</si>
  <si>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</si>
  <si>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</si>
  <si>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</si>
  <si>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</si>
  <si>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</si>
  <si>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</si>
  <si>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</si>
  <si>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</si>
  <si>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</si>
  <si>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</si>
  <si>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</si>
  <si>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</si>
  <si>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</si>
  <si>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</si>
  <si>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</si>
  <si>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</si>
  <si>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</si>
  <si>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</si>
  <si>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</si>
  <si>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</si>
  <si>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</si>
  <si>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</si>
  <si>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</si>
  <si>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</si>
  <si>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</si>
  <si>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</si>
  <si>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</si>
  <si>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</si>
  <si>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</si>
  <si>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</si>
  <si>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</si>
  <si>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</si>
  <si>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</si>
  <si>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</si>
  <si>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</si>
  <si>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</si>
  <si>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</si>
  <si>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</si>
  <si>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</si>
  <si>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</si>
  <si>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</si>
  <si>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</si>
  <si>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</si>
  <si>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</si>
  <si>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</si>
  <si>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</si>
  <si>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</si>
  <si>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</si>
  <si>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</si>
  <si>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</si>
  <si>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</si>
  <si>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</si>
  <si>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</si>
  <si>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</si>
  <si>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</si>
  <si>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</si>
  <si>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</si>
  <si>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</si>
  <si>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</si>
  <si>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</si>
  <si>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</si>
  <si>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</si>
  <si>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</si>
  <si>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</si>
  <si>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</si>
  <si>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</si>
  <si>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</si>
  <si>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</si>
  <si>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</si>
  <si>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</si>
  <si>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</si>
  <si>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</si>
  <si>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</si>
  <si>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</si>
  <si>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</si>
  <si>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</si>
  <si>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</si>
  <si>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</si>
  <si>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</si>
  <si>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</si>
  <si>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</si>
  <si>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</si>
  <si>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</si>
  <si>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</si>
  <si>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</si>
  <si>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</si>
  <si>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</si>
  <si>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</si>
  <si>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</si>
  <si>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</si>
  <si>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</si>
  <si>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</si>
  <si>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</si>
  <si>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</si>
  <si>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</si>
  <si>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</si>
  <si>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</si>
  <si>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</si>
  <si>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</si>
  <si>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</si>
  <si>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</si>
  <si>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</si>
  <si>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</si>
  <si>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</si>
  <si>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</si>
  <si>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</si>
  <si>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</si>
  <si>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</si>
  <si>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</si>
  <si>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</si>
  <si>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</si>
  <si>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</si>
  <si>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</si>
  <si>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</si>
  <si>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</si>
  <si>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</si>
  <si>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</si>
  <si>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</si>
  <si>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</si>
  <si>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</si>
  <si>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</si>
  <si>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</si>
  <si>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</si>
  <si>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</si>
  <si>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</si>
  <si>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</si>
  <si>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</si>
  <si>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</si>
  <si>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</si>
  <si>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</si>
  <si>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</si>
  <si>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</si>
  <si>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</si>
  <si>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</si>
  <si>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</si>
  <si>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</si>
  <si>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</si>
  <si>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</si>
  <si>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</si>
  <si>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</si>
  <si>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</si>
  <si>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</si>
  <si>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</si>
  <si>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</si>
  <si>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</si>
  <si>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</si>
  <si>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</si>
  <si>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</si>
  <si>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</si>
  <si>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</si>
  <si>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</si>
  <si>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</si>
  <si>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</si>
  <si>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</si>
  <si>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</si>
  <si>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</si>
  <si>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</si>
  <si>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</si>
  <si>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</si>
  <si>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</si>
  <si>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</si>
  <si>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</si>
  <si>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</si>
  <si>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</si>
  <si>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</si>
  <si>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</si>
  <si>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</si>
  <si>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</si>
  <si>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</si>
  <si>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</si>
  <si>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</si>
  <si>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</si>
  <si>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</si>
  <si>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</si>
  <si>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</si>
  <si>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</si>
  <si>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</si>
  <si>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</si>
  <si>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</si>
  <si>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</si>
  <si>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</si>
  <si>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</si>
  <si>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</si>
  <si>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</si>
  <si>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</si>
  <si>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</si>
  <si>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</si>
  <si>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</si>
  <si>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</si>
  <si>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</si>
  <si>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</si>
  <si>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</si>
  <si>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</si>
  <si>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</si>
  <si>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</si>
  <si>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</si>
  <si>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</si>
  <si>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</si>
  <si>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</si>
  <si>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</si>
  <si>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</si>
  <si>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</si>
  <si>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</si>
  <si>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</si>
  <si>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</si>
  <si>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</si>
  <si>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</si>
  <si>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</si>
  <si>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</si>
  <si>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</si>
  <si>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</si>
  <si>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</si>
  <si>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</si>
  <si>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</si>
  <si>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</si>
  <si>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</si>
  <si>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</si>
  <si>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</si>
  <si>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</si>
  <si>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</si>
  <si>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</si>
  <si>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</si>
  <si>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</si>
  <si>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</si>
  <si>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</si>
  <si>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</si>
  <si>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</si>
  <si>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</si>
  <si>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</si>
  <si>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</si>
  <si>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</si>
  <si>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</si>
  <si>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</si>
  <si>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</si>
  <si>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</si>
  <si>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</si>
  <si>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</si>
  <si>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</si>
  <si>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</si>
  <si>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</si>
  <si>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</si>
  <si>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</si>
  <si>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</si>
  <si>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</si>
  <si>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</si>
  <si>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</si>
  <si>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</si>
  <si>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</si>
  <si>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</si>
  <si>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</si>
  <si>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</si>
  <si>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</si>
  <si>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</si>
  <si>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</si>
  <si>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</si>
  <si>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</si>
  <si>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</si>
  <si>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</si>
  <si>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</si>
  <si>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</si>
  <si>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</si>
  <si>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</si>
  <si>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</si>
  <si>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</si>
  <si>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</si>
  <si>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</si>
  <si>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</si>
  <si>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</si>
  <si>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</si>
  <si>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</si>
  <si>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</si>
  <si>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</si>
  <si>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</si>
  <si>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</si>
  <si>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</si>
  <si>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</si>
  <si>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</si>
  <si>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</si>
  <si>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</si>
  <si>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</si>
  <si>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</si>
  <si>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</si>
  <si>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</si>
  <si>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</si>
  <si>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</si>
  <si>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</si>
  <si>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</si>
  <si>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</si>
  <si>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</si>
  <si>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</si>
  <si>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</si>
  <si>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</si>
  <si>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</si>
  <si>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</si>
  <si>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</si>
  <si>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</si>
  <si>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</si>
  <si>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</si>
  <si>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</si>
  <si>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</si>
  <si>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</si>
  <si>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</si>
  <si>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</si>
  <si>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</si>
  <si>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</si>
  <si>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</si>
  <si>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</si>
  <si>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</si>
  <si>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</si>
  <si>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</si>
  <si>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</si>
  <si>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</si>
  <si>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</si>
  <si>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</si>
  <si>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</si>
  <si>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</si>
  <si>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</si>
  <si>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</si>
  <si>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</si>
  <si>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</si>
  <si>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</si>
  <si>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</si>
  <si>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</si>
  <si>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</si>
  <si>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</si>
  <si>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</si>
  <si>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</si>
  <si>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</si>
  <si>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</si>
  <si>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20231207 10:55:38</t>
  </si>
  <si>
    <t>10:55:38</t>
  </si>
  <si>
    <t>Intact</t>
  </si>
  <si>
    <t>-</t>
  </si>
  <si>
    <t>0: Broadleaf</t>
  </si>
  <si>
    <t>10:54:27</t>
  </si>
  <si>
    <t>3/3</t>
  </si>
  <si>
    <t>11111111</t>
  </si>
  <si>
    <t>oooooooo</t>
  </si>
  <si>
    <t>on</t>
  </si>
  <si>
    <t>20231207 10:56:39</t>
  </si>
  <si>
    <t>10:56:39</t>
  </si>
  <si>
    <t>20231207 10:57:40</t>
  </si>
  <si>
    <t>10:57:40</t>
  </si>
  <si>
    <t>20231207 10:58:41</t>
  </si>
  <si>
    <t>10:58:41</t>
  </si>
  <si>
    <t>20231207 11:00:39</t>
  </si>
  <si>
    <t>11:00:39</t>
  </si>
  <si>
    <t>20231207 11:01:50</t>
  </si>
  <si>
    <t>11:01:50</t>
  </si>
  <si>
    <t>20231207 11:03:01</t>
  </si>
  <si>
    <t>11:03:01</t>
  </si>
  <si>
    <t>20231207 11:04:28</t>
  </si>
  <si>
    <t>11:04:28</t>
  </si>
  <si>
    <t>20231207 11:05:36</t>
  </si>
  <si>
    <t>11:05:36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</si>
</sst>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Z25"/>
  <sheetViews>
    <sheetView tabSelected="1" workbookViewId="0"/>
  </sheetViews>
  <sheetFormatPr defaultRowHeight="15"/>
  <sheetData>
    <row r="2" spans="1:286">
      <c r="A2" t="s">
        <v>29</v>
      </c>
      <c r="B2" t="s">
        <v>30</v>
      </c>
      <c r="C2" t="s">
        <v>31</v>
      </c>
    </row>
    <row r="3" spans="1:286">
      <c r="B3">
        <v>4</v>
      </c>
      <c r="C3">
        <v>21</v>
      </c>
    </row>
    <row r="4" spans="1:28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6">
      <c r="B7">
        <v>0</v>
      </c>
      <c r="C7">
        <v>1</v>
      </c>
      <c r="D7">
        <v>0</v>
      </c>
      <c r="E7">
        <v>0</v>
      </c>
    </row>
    <row r="8" spans="1:28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6">
      <c r="B11">
        <v>0</v>
      </c>
      <c r="C11">
        <v>0</v>
      </c>
      <c r="D11">
        <v>0</v>
      </c>
      <c r="E11">
        <v>0</v>
      </c>
      <c r="F11">
        <v>1</v>
      </c>
    </row>
    <row r="12" spans="1:28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99</v>
      </c>
      <c r="GW14" t="s">
        <v>99</v>
      </c>
      <c r="GX14" t="s">
        <v>99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100</v>
      </c>
      <c r="HO14" t="s">
        <v>100</v>
      </c>
      <c r="HP14" t="s">
        <v>100</v>
      </c>
      <c r="HQ14" t="s">
        <v>100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102</v>
      </c>
      <c r="IZ14" t="s">
        <v>102</v>
      </c>
      <c r="JA14" t="s">
        <v>102</v>
      </c>
      <c r="JB14" t="s">
        <v>102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104</v>
      </c>
      <c r="JY14" t="s">
        <v>104</v>
      </c>
      <c r="JZ14" t="s">
        <v>104</v>
      </c>
    </row>
    <row r="15" spans="1:286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171</v>
      </c>
      <c r="CL15" t="s">
        <v>192</v>
      </c>
      <c r="CM15" t="s">
        <v>193</v>
      </c>
      <c r="CN15" t="s">
        <v>194</v>
      </c>
      <c r="CO15" t="s">
        <v>145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115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106</v>
      </c>
      <c r="FF15" t="s">
        <v>109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  <c r="JW15" t="s">
        <v>381</v>
      </c>
      <c r="JX15" t="s">
        <v>382</v>
      </c>
      <c r="JY15" t="s">
        <v>383</v>
      </c>
      <c r="JZ15" t="s">
        <v>384</v>
      </c>
    </row>
    <row r="16" spans="1:286">
      <c r="B16" t="s">
        <v>385</v>
      </c>
      <c r="C16" t="s">
        <v>385</v>
      </c>
      <c r="F16" t="s">
        <v>385</v>
      </c>
      <c r="I16" t="s">
        <v>386</v>
      </c>
      <c r="J16" t="s">
        <v>387</v>
      </c>
      <c r="K16" t="s">
        <v>385</v>
      </c>
      <c r="L16" t="s">
        <v>388</v>
      </c>
      <c r="M16" t="s">
        <v>389</v>
      </c>
      <c r="N16" t="s">
        <v>390</v>
      </c>
      <c r="O16" t="s">
        <v>391</v>
      </c>
      <c r="P16" t="s">
        <v>391</v>
      </c>
      <c r="Q16" t="s">
        <v>218</v>
      </c>
      <c r="R16" t="s">
        <v>218</v>
      </c>
      <c r="S16" t="s">
        <v>388</v>
      </c>
      <c r="T16" t="s">
        <v>388</v>
      </c>
      <c r="U16" t="s">
        <v>388</v>
      </c>
      <c r="V16" t="s">
        <v>388</v>
      </c>
      <c r="W16" t="s">
        <v>392</v>
      </c>
      <c r="X16" t="s">
        <v>393</v>
      </c>
      <c r="Y16" t="s">
        <v>393</v>
      </c>
      <c r="Z16" t="s">
        <v>394</v>
      </c>
      <c r="AA16" t="s">
        <v>395</v>
      </c>
      <c r="AB16" t="s">
        <v>394</v>
      </c>
      <c r="AC16" t="s">
        <v>394</v>
      </c>
      <c r="AD16" t="s">
        <v>394</v>
      </c>
      <c r="AE16" t="s">
        <v>392</v>
      </c>
      <c r="AF16" t="s">
        <v>392</v>
      </c>
      <c r="AG16" t="s">
        <v>392</v>
      </c>
      <c r="AH16" t="s">
        <v>392</v>
      </c>
      <c r="AI16" t="s">
        <v>396</v>
      </c>
      <c r="AJ16" t="s">
        <v>395</v>
      </c>
      <c r="AL16" t="s">
        <v>395</v>
      </c>
      <c r="AM16" t="s">
        <v>396</v>
      </c>
      <c r="AS16" t="s">
        <v>390</v>
      </c>
      <c r="AZ16" t="s">
        <v>390</v>
      </c>
      <c r="BA16" t="s">
        <v>390</v>
      </c>
      <c r="BB16" t="s">
        <v>390</v>
      </c>
      <c r="BC16" t="s">
        <v>397</v>
      </c>
      <c r="BQ16" t="s">
        <v>398</v>
      </c>
      <c r="BS16" t="s">
        <v>398</v>
      </c>
      <c r="BT16" t="s">
        <v>390</v>
      </c>
      <c r="BW16" t="s">
        <v>398</v>
      </c>
      <c r="BX16" t="s">
        <v>395</v>
      </c>
      <c r="CA16" t="s">
        <v>399</v>
      </c>
      <c r="CB16" t="s">
        <v>399</v>
      </c>
      <c r="CD16" t="s">
        <v>400</v>
      </c>
      <c r="CE16" t="s">
        <v>398</v>
      </c>
      <c r="CG16" t="s">
        <v>398</v>
      </c>
      <c r="CH16" t="s">
        <v>390</v>
      </c>
      <c r="CL16" t="s">
        <v>398</v>
      </c>
      <c r="CN16" t="s">
        <v>401</v>
      </c>
      <c r="CQ16" t="s">
        <v>398</v>
      </c>
      <c r="CR16" t="s">
        <v>398</v>
      </c>
      <c r="CT16" t="s">
        <v>398</v>
      </c>
      <c r="CV16" t="s">
        <v>398</v>
      </c>
      <c r="CX16" t="s">
        <v>390</v>
      </c>
      <c r="CY16" t="s">
        <v>390</v>
      </c>
      <c r="DA16" t="s">
        <v>402</v>
      </c>
      <c r="DB16" t="s">
        <v>403</v>
      </c>
      <c r="DE16" t="s">
        <v>388</v>
      </c>
      <c r="DF16" t="s">
        <v>385</v>
      </c>
      <c r="DG16" t="s">
        <v>391</v>
      </c>
      <c r="DH16" t="s">
        <v>391</v>
      </c>
      <c r="DI16" t="s">
        <v>404</v>
      </c>
      <c r="DJ16" t="s">
        <v>404</v>
      </c>
      <c r="DK16" t="s">
        <v>391</v>
      </c>
      <c r="DL16" t="s">
        <v>404</v>
      </c>
      <c r="DM16" t="s">
        <v>396</v>
      </c>
      <c r="DN16" t="s">
        <v>394</v>
      </c>
      <c r="DO16" t="s">
        <v>394</v>
      </c>
      <c r="DP16" t="s">
        <v>393</v>
      </c>
      <c r="DQ16" t="s">
        <v>393</v>
      </c>
      <c r="DR16" t="s">
        <v>393</v>
      </c>
      <c r="DS16" t="s">
        <v>393</v>
      </c>
      <c r="DT16" t="s">
        <v>393</v>
      </c>
      <c r="DU16" t="s">
        <v>405</v>
      </c>
      <c r="DV16" t="s">
        <v>390</v>
      </c>
      <c r="DW16" t="s">
        <v>390</v>
      </c>
      <c r="DX16" t="s">
        <v>391</v>
      </c>
      <c r="DY16" t="s">
        <v>391</v>
      </c>
      <c r="DZ16" t="s">
        <v>391</v>
      </c>
      <c r="EA16" t="s">
        <v>404</v>
      </c>
      <c r="EB16" t="s">
        <v>391</v>
      </c>
      <c r="EC16" t="s">
        <v>404</v>
      </c>
      <c r="ED16" t="s">
        <v>394</v>
      </c>
      <c r="EE16" t="s">
        <v>394</v>
      </c>
      <c r="EF16" t="s">
        <v>393</v>
      </c>
      <c r="EG16" t="s">
        <v>393</v>
      </c>
      <c r="EH16" t="s">
        <v>390</v>
      </c>
      <c r="EM16" t="s">
        <v>390</v>
      </c>
      <c r="EP16" t="s">
        <v>393</v>
      </c>
      <c r="EQ16" t="s">
        <v>393</v>
      </c>
      <c r="ER16" t="s">
        <v>393</v>
      </c>
      <c r="ES16" t="s">
        <v>393</v>
      </c>
      <c r="ET16" t="s">
        <v>393</v>
      </c>
      <c r="EU16" t="s">
        <v>390</v>
      </c>
      <c r="EV16" t="s">
        <v>390</v>
      </c>
      <c r="EW16" t="s">
        <v>390</v>
      </c>
      <c r="EX16" t="s">
        <v>385</v>
      </c>
      <c r="FA16" t="s">
        <v>406</v>
      </c>
      <c r="FB16" t="s">
        <v>406</v>
      </c>
      <c r="FD16" t="s">
        <v>385</v>
      </c>
      <c r="FE16" t="s">
        <v>407</v>
      </c>
      <c r="FG16" t="s">
        <v>385</v>
      </c>
      <c r="FH16" t="s">
        <v>385</v>
      </c>
      <c r="FJ16" t="s">
        <v>408</v>
      </c>
      <c r="FK16" t="s">
        <v>409</v>
      </c>
      <c r="FL16" t="s">
        <v>408</v>
      </c>
      <c r="FM16" t="s">
        <v>409</v>
      </c>
      <c r="FN16" t="s">
        <v>408</v>
      </c>
      <c r="FO16" t="s">
        <v>409</v>
      </c>
      <c r="FP16" t="s">
        <v>395</v>
      </c>
      <c r="FQ16" t="s">
        <v>395</v>
      </c>
      <c r="FR16" t="s">
        <v>391</v>
      </c>
      <c r="FS16" t="s">
        <v>410</v>
      </c>
      <c r="FT16" t="s">
        <v>391</v>
      </c>
      <c r="FW16" t="s">
        <v>411</v>
      </c>
      <c r="FZ16" t="s">
        <v>404</v>
      </c>
      <c r="GA16" t="s">
        <v>412</v>
      </c>
      <c r="GB16" t="s">
        <v>404</v>
      </c>
      <c r="GG16" t="s">
        <v>413</v>
      </c>
      <c r="GH16" t="s">
        <v>413</v>
      </c>
      <c r="GU16" t="s">
        <v>413</v>
      </c>
      <c r="GV16" t="s">
        <v>413</v>
      </c>
      <c r="GW16" t="s">
        <v>414</v>
      </c>
      <c r="GX16" t="s">
        <v>414</v>
      </c>
      <c r="GY16" t="s">
        <v>393</v>
      </c>
      <c r="GZ16" t="s">
        <v>393</v>
      </c>
      <c r="HA16" t="s">
        <v>395</v>
      </c>
      <c r="HB16" t="s">
        <v>393</v>
      </c>
      <c r="HC16" t="s">
        <v>404</v>
      </c>
      <c r="HD16" t="s">
        <v>395</v>
      </c>
      <c r="HE16" t="s">
        <v>395</v>
      </c>
      <c r="HG16" t="s">
        <v>413</v>
      </c>
      <c r="HH16" t="s">
        <v>413</v>
      </c>
      <c r="HI16" t="s">
        <v>413</v>
      </c>
      <c r="HJ16" t="s">
        <v>413</v>
      </c>
      <c r="HK16" t="s">
        <v>413</v>
      </c>
      <c r="HL16" t="s">
        <v>413</v>
      </c>
      <c r="HM16" t="s">
        <v>413</v>
      </c>
      <c r="HN16" t="s">
        <v>415</v>
      </c>
      <c r="HO16" t="s">
        <v>416</v>
      </c>
      <c r="HP16" t="s">
        <v>416</v>
      </c>
      <c r="HQ16" t="s">
        <v>416</v>
      </c>
      <c r="HR16" t="s">
        <v>413</v>
      </c>
      <c r="HS16" t="s">
        <v>413</v>
      </c>
      <c r="HT16" t="s">
        <v>413</v>
      </c>
      <c r="HU16" t="s">
        <v>413</v>
      </c>
      <c r="HV16" t="s">
        <v>413</v>
      </c>
      <c r="HW16" t="s">
        <v>413</v>
      </c>
      <c r="HX16" t="s">
        <v>413</v>
      </c>
      <c r="HY16" t="s">
        <v>413</v>
      </c>
      <c r="HZ16" t="s">
        <v>413</v>
      </c>
      <c r="IA16" t="s">
        <v>413</v>
      </c>
      <c r="IB16" t="s">
        <v>413</v>
      </c>
      <c r="IC16" t="s">
        <v>413</v>
      </c>
      <c r="IJ16" t="s">
        <v>413</v>
      </c>
      <c r="IK16" t="s">
        <v>395</v>
      </c>
      <c r="IL16" t="s">
        <v>395</v>
      </c>
      <c r="IM16" t="s">
        <v>408</v>
      </c>
      <c r="IN16" t="s">
        <v>409</v>
      </c>
      <c r="IO16" t="s">
        <v>409</v>
      </c>
      <c r="IS16" t="s">
        <v>409</v>
      </c>
      <c r="IW16" t="s">
        <v>391</v>
      </c>
      <c r="IX16" t="s">
        <v>391</v>
      </c>
      <c r="IY16" t="s">
        <v>404</v>
      </c>
      <c r="IZ16" t="s">
        <v>404</v>
      </c>
      <c r="JA16" t="s">
        <v>417</v>
      </c>
      <c r="JB16" t="s">
        <v>417</v>
      </c>
      <c r="JC16" t="s">
        <v>413</v>
      </c>
      <c r="JD16" t="s">
        <v>413</v>
      </c>
      <c r="JE16" t="s">
        <v>413</v>
      </c>
      <c r="JF16" t="s">
        <v>413</v>
      </c>
      <c r="JG16" t="s">
        <v>413</v>
      </c>
      <c r="JH16" t="s">
        <v>413</v>
      </c>
      <c r="JI16" t="s">
        <v>393</v>
      </c>
      <c r="JJ16" t="s">
        <v>413</v>
      </c>
      <c r="JL16" t="s">
        <v>396</v>
      </c>
      <c r="JM16" t="s">
        <v>396</v>
      </c>
      <c r="JN16" t="s">
        <v>393</v>
      </c>
      <c r="JO16" t="s">
        <v>393</v>
      </c>
      <c r="JP16" t="s">
        <v>393</v>
      </c>
      <c r="JQ16" t="s">
        <v>393</v>
      </c>
      <c r="JR16" t="s">
        <v>393</v>
      </c>
      <c r="JS16" t="s">
        <v>395</v>
      </c>
      <c r="JT16" t="s">
        <v>395</v>
      </c>
      <c r="JU16" t="s">
        <v>395</v>
      </c>
      <c r="JV16" t="s">
        <v>393</v>
      </c>
      <c r="JW16" t="s">
        <v>391</v>
      </c>
      <c r="JX16" t="s">
        <v>404</v>
      </c>
      <c r="JY16" t="s">
        <v>395</v>
      </c>
      <c r="JZ16" t="s">
        <v>395</v>
      </c>
    </row>
    <row r="17" spans="1:286">
      <c r="A17">
        <v>1</v>
      </c>
      <c r="B17">
        <v>1701975338.1</v>
      </c>
      <c r="C17">
        <v>0</v>
      </c>
      <c r="D17" t="s">
        <v>418</v>
      </c>
      <c r="E17" t="s">
        <v>419</v>
      </c>
      <c r="F17">
        <v>1</v>
      </c>
      <c r="H17" t="s">
        <v>420</v>
      </c>
      <c r="K17">
        <v>1701975337.1</v>
      </c>
      <c r="L17">
        <f>(M17)/1000</f>
        <v>0</v>
      </c>
      <c r="M17">
        <f>1000*DM17*AK17*(DI17-DJ17)/(100*DB17*(1000-AK17*DI17))</f>
        <v>0</v>
      </c>
      <c r="N17">
        <f>DM17*AK17*(DH17-DG17*(1000-AK17*DJ17)/(1000-AK17*DI17))/(100*DB17)</f>
        <v>0</v>
      </c>
      <c r="O17">
        <f>DG17 - IF(AK17&gt;1, N17*DB17*100.0/(AM17*DU17), 0)</f>
        <v>0</v>
      </c>
      <c r="P17">
        <f>((V17-L17/2)*O17-N17)/(V17+L17/2)</f>
        <v>0</v>
      </c>
      <c r="Q17">
        <f>P17*(DN17+DO17)/1000.0</f>
        <v>0</v>
      </c>
      <c r="R17">
        <f>(DG17 - IF(AK17&gt;1, N17*DB17*100.0/(AM17*DU17), 0))*(DN17+DO17)/1000.0</f>
        <v>0</v>
      </c>
      <c r="S17">
        <f>2.0/((1/U17-1/T17)+SIGN(U17)*SQRT((1/U17-1/T17)*(1/U17-1/T17) + 4*DC17/((DC17+1)*(DC17+1))*(2*1/U17*1/T17-1/T17*1/T17)))</f>
        <v>0</v>
      </c>
      <c r="T17">
        <f>IF(LEFT(DD17,1)&lt;&gt;"0",IF(LEFT(DD17,1)="1",3.0,DE17),$D$5+$E$5*(DU17*DN17/($K$5*1000))+$F$5*(DU17*DN17/($K$5*1000))*MAX(MIN(DB17,$J$5),$I$5)*MAX(MIN(DB17,$J$5),$I$5)+$G$5*MAX(MIN(DB17,$J$5),$I$5)*(DU17*DN17/($K$5*1000))+$H$5*(DU17*DN17/($K$5*1000))*(DU17*DN17/($K$5*1000)))</f>
        <v>0</v>
      </c>
      <c r="U17">
        <f>L17*(1000-(1000*0.61365*exp(17.502*Y17/(240.97+Y17))/(DN17+DO17)+DI17)/2)/(1000*0.61365*exp(17.502*Y17/(240.97+Y17))/(DN17+DO17)-DI17)</f>
        <v>0</v>
      </c>
      <c r="V17">
        <f>1/((DC17+1)/(S17/1.6)+1/(T17/1.37)) + DC17/((DC17+1)/(S17/1.6) + DC17/(T17/1.37))</f>
        <v>0</v>
      </c>
      <c r="W17">
        <f>(CX17*DA17)</f>
        <v>0</v>
      </c>
      <c r="X17">
        <f>(DP17+(W17+2*0.95*5.67E-8*(((DP17+$B$7)+273)^4-(DP17+273)^4)-44100*L17)/(1.84*29.3*T17+8*0.95*5.67E-8*(DP17+273)^3))</f>
        <v>0</v>
      </c>
      <c r="Y17">
        <f>($C$7*DQ17+$D$7*DR17+$E$7*X17)</f>
        <v>0</v>
      </c>
      <c r="Z17">
        <f>0.61365*exp(17.502*Y17/(240.97+Y17))</f>
        <v>0</v>
      </c>
      <c r="AA17">
        <f>(AB17/AC17*100)</f>
        <v>0</v>
      </c>
      <c r="AB17">
        <f>DI17*(DN17+DO17)/1000</f>
        <v>0</v>
      </c>
      <c r="AC17">
        <f>0.61365*exp(17.502*DP17/(240.97+DP17))</f>
        <v>0</v>
      </c>
      <c r="AD17">
        <f>(Z17-DI17*(DN17+DO17)/1000)</f>
        <v>0</v>
      </c>
      <c r="AE17">
        <f>(-L17*44100)</f>
        <v>0</v>
      </c>
      <c r="AF17">
        <f>2*29.3*T17*0.92*(DP17-Y17)</f>
        <v>0</v>
      </c>
      <c r="AG17">
        <f>2*0.95*5.67E-8*(((DP17+$B$7)+273)^4-(Y17+273)^4)</f>
        <v>0</v>
      </c>
      <c r="AH17">
        <f>W17+AG17+AE17+AF17</f>
        <v>0</v>
      </c>
      <c r="AI17">
        <v>0</v>
      </c>
      <c r="AJ17">
        <v>0</v>
      </c>
      <c r="AK17">
        <f>IF(AI17*$H$13&gt;=AM17,1.0,(AM17/(AM17-AI17*$H$13)))</f>
        <v>0</v>
      </c>
      <c r="AL17">
        <f>(AK17-1)*100</f>
        <v>0</v>
      </c>
      <c r="AM17">
        <f>MAX(0,($B$13+$C$13*DU17)/(1+$D$13*DU17)*DN17/(DP17+273)*$E$13)</f>
        <v>0</v>
      </c>
      <c r="AN17" t="s">
        <v>421</v>
      </c>
      <c r="AO17" t="s">
        <v>421</v>
      </c>
      <c r="AP17">
        <v>0</v>
      </c>
      <c r="AQ17">
        <v>0</v>
      </c>
      <c r="AR17">
        <f>1-AP17/AQ17</f>
        <v>0</v>
      </c>
      <c r="AS17">
        <v>0</v>
      </c>
      <c r="AT17" t="s">
        <v>421</v>
      </c>
      <c r="AU17" t="s">
        <v>421</v>
      </c>
      <c r="AV17">
        <v>0</v>
      </c>
      <c r="AW17">
        <v>0</v>
      </c>
      <c r="AX17">
        <f>1-AV17/AW17</f>
        <v>0</v>
      </c>
      <c r="AY17">
        <v>0.5</v>
      </c>
      <c r="AZ17">
        <f>CY17</f>
        <v>0</v>
      </c>
      <c r="BA17">
        <f>N17</f>
        <v>0</v>
      </c>
      <c r="BB17">
        <f>AX17*AY17*AZ17</f>
        <v>0</v>
      </c>
      <c r="BC17">
        <f>(BA17-AS17)/AZ17</f>
        <v>0</v>
      </c>
      <c r="BD17">
        <f>(AQ17-AW17)/AW17</f>
        <v>0</v>
      </c>
      <c r="BE17">
        <f>AP17/(AR17+AP17/AW17)</f>
        <v>0</v>
      </c>
      <c r="BF17" t="s">
        <v>421</v>
      </c>
      <c r="BG17">
        <v>0</v>
      </c>
      <c r="BH17">
        <f>IF(BG17&lt;&gt;0, BG17, BE17)</f>
        <v>0</v>
      </c>
      <c r="BI17">
        <f>1-BH17/AW17</f>
        <v>0</v>
      </c>
      <c r="BJ17">
        <f>(AW17-AV17)/(AW17-BH17)</f>
        <v>0</v>
      </c>
      <c r="BK17">
        <f>(AQ17-AW17)/(AQ17-BH17)</f>
        <v>0</v>
      </c>
      <c r="BL17">
        <f>(AW17-AV17)/(AW17-AP17)</f>
        <v>0</v>
      </c>
      <c r="BM17">
        <f>(AQ17-AW17)/(AQ17-AP17)</f>
        <v>0</v>
      </c>
      <c r="BN17">
        <f>(BJ17*BH17/AV17)</f>
        <v>0</v>
      </c>
      <c r="BO17">
        <f>(1-BN17)</f>
        <v>0</v>
      </c>
      <c r="CX17">
        <f>$B$11*DV17+$C$11*DW17+$F$11*EH17*(1-EK17)</f>
        <v>0</v>
      </c>
      <c r="CY17">
        <f>CX17*CZ17</f>
        <v>0</v>
      </c>
      <c r="CZ17">
        <f>($B$11*$D$9+$C$11*$D$9+$F$11*((EU17+EM17)/MAX(EU17+EM17+EV17, 0.1)*$I$9+EV17/MAX(EU17+EM17+EV17, 0.1)*$J$9))/($B$11+$C$11+$F$11)</f>
        <v>0</v>
      </c>
      <c r="DA17">
        <f>($B$11*$K$9+$C$11*$K$9+$F$11*((EU17+EM17)/MAX(EU17+EM17+EV17, 0.1)*$P$9+EV17/MAX(EU17+EM17+EV17, 0.1)*$Q$9))/($B$11+$C$11+$F$11)</f>
        <v>0</v>
      </c>
      <c r="DB17">
        <v>6</v>
      </c>
      <c r="DC17">
        <v>0.5</v>
      </c>
      <c r="DD17" t="s">
        <v>422</v>
      </c>
      <c r="DE17">
        <v>2</v>
      </c>
      <c r="DF17">
        <v>1701975337.1</v>
      </c>
      <c r="DG17">
        <v>413.283</v>
      </c>
      <c r="DH17">
        <v>419.986</v>
      </c>
      <c r="DI17">
        <v>12.7058</v>
      </c>
      <c r="DJ17">
        <v>10.521</v>
      </c>
      <c r="DK17">
        <v>413.621</v>
      </c>
      <c r="DL17">
        <v>12.5394</v>
      </c>
      <c r="DM17">
        <v>600.053</v>
      </c>
      <c r="DN17">
        <v>78.9428</v>
      </c>
      <c r="DO17">
        <v>0.100602</v>
      </c>
      <c r="DP17">
        <v>23.2807</v>
      </c>
      <c r="DQ17">
        <v>23.5005</v>
      </c>
      <c r="DR17">
        <v>999.9</v>
      </c>
      <c r="DS17">
        <v>0</v>
      </c>
      <c r="DT17">
        <v>0</v>
      </c>
      <c r="DU17">
        <v>9935</v>
      </c>
      <c r="DV17">
        <v>0</v>
      </c>
      <c r="DW17">
        <v>0.221023</v>
      </c>
      <c r="DX17">
        <v>-6.70392</v>
      </c>
      <c r="DY17">
        <v>418.601</v>
      </c>
      <c r="DZ17">
        <v>424.452</v>
      </c>
      <c r="EA17">
        <v>2.18481</v>
      </c>
      <c r="EB17">
        <v>419.986</v>
      </c>
      <c r="EC17">
        <v>10.521</v>
      </c>
      <c r="ED17">
        <v>1.00303</v>
      </c>
      <c r="EE17">
        <v>0.830554</v>
      </c>
      <c r="EF17">
        <v>6.96045</v>
      </c>
      <c r="EG17">
        <v>4.24051</v>
      </c>
      <c r="EH17">
        <v>1800</v>
      </c>
      <c r="EI17">
        <v>0.978003</v>
      </c>
      <c r="EJ17">
        <v>0.0219974</v>
      </c>
      <c r="EK17">
        <v>0</v>
      </c>
      <c r="EL17">
        <v>286.355</v>
      </c>
      <c r="EM17">
        <v>4.99999</v>
      </c>
      <c r="EN17">
        <v>5200.17</v>
      </c>
      <c r="EO17">
        <v>15729.7</v>
      </c>
      <c r="EP17">
        <v>45.062</v>
      </c>
      <c r="EQ17">
        <v>45.75</v>
      </c>
      <c r="ER17">
        <v>45.812</v>
      </c>
      <c r="ES17">
        <v>45.062</v>
      </c>
      <c r="ET17">
        <v>46.562</v>
      </c>
      <c r="EU17">
        <v>1755.52</v>
      </c>
      <c r="EV17">
        <v>39.49</v>
      </c>
      <c r="EW17">
        <v>0</v>
      </c>
      <c r="EX17">
        <v>1701975338.4</v>
      </c>
      <c r="EY17">
        <v>0</v>
      </c>
      <c r="EZ17">
        <v>286.3456</v>
      </c>
      <c r="FA17">
        <v>-0.895923092316517</v>
      </c>
      <c r="FB17">
        <v>-4.62769228111653</v>
      </c>
      <c r="FC17">
        <v>5201.0184</v>
      </c>
      <c r="FD17">
        <v>15</v>
      </c>
      <c r="FE17">
        <v>1701975267.1</v>
      </c>
      <c r="FF17" t="s">
        <v>423</v>
      </c>
      <c r="FG17">
        <v>1701975267.1</v>
      </c>
      <c r="FH17">
        <v>1701975260.1</v>
      </c>
      <c r="FI17">
        <v>3</v>
      </c>
      <c r="FJ17">
        <v>0.466</v>
      </c>
      <c r="FK17">
        <v>0.028</v>
      </c>
      <c r="FL17">
        <v>-0.343</v>
      </c>
      <c r="FM17">
        <v>0.121</v>
      </c>
      <c r="FN17">
        <v>420</v>
      </c>
      <c r="FO17">
        <v>10</v>
      </c>
      <c r="FP17">
        <v>0.3</v>
      </c>
      <c r="FQ17">
        <v>0.03</v>
      </c>
      <c r="FR17">
        <v>-6.75972</v>
      </c>
      <c r="FS17">
        <v>0.136256842105261</v>
      </c>
      <c r="FT17">
        <v>0.034296627239424</v>
      </c>
      <c r="FU17">
        <v>1</v>
      </c>
      <c r="FV17">
        <v>286.393294117647</v>
      </c>
      <c r="FW17">
        <v>-0.957463721678702</v>
      </c>
      <c r="FX17">
        <v>0.218535840298133</v>
      </c>
      <c r="FY17">
        <v>1</v>
      </c>
      <c r="FZ17">
        <v>2.185885</v>
      </c>
      <c r="GA17">
        <v>-0.022448120300749</v>
      </c>
      <c r="GB17">
        <v>0.0025269596356095</v>
      </c>
      <c r="GC17">
        <v>1</v>
      </c>
      <c r="GD17">
        <v>3</v>
      </c>
      <c r="GE17">
        <v>3</v>
      </c>
      <c r="GF17" t="s">
        <v>424</v>
      </c>
      <c r="GG17">
        <v>3.24837</v>
      </c>
      <c r="GH17">
        <v>2.72938</v>
      </c>
      <c r="GI17">
        <v>0.0854667</v>
      </c>
      <c r="GJ17">
        <v>0.0861833</v>
      </c>
      <c r="GK17">
        <v>0.0576831</v>
      </c>
      <c r="GL17">
        <v>0.0506474</v>
      </c>
      <c r="GM17">
        <v>28563.7</v>
      </c>
      <c r="GN17">
        <v>32687.3</v>
      </c>
      <c r="GO17">
        <v>31122.7</v>
      </c>
      <c r="GP17">
        <v>34442.9</v>
      </c>
      <c r="GQ17">
        <v>40017.7</v>
      </c>
      <c r="GR17">
        <v>40539.8</v>
      </c>
      <c r="GS17">
        <v>42813.3</v>
      </c>
      <c r="GT17">
        <v>42765.7</v>
      </c>
      <c r="GU17">
        <v>2.35257</v>
      </c>
      <c r="GV17">
        <v>2.10387</v>
      </c>
      <c r="GW17">
        <v>0.115968</v>
      </c>
      <c r="GX17">
        <v>0</v>
      </c>
      <c r="GY17">
        <v>21.5892</v>
      </c>
      <c r="GZ17">
        <v>999.9</v>
      </c>
      <c r="HA17">
        <v>50.714</v>
      </c>
      <c r="HB17">
        <v>24.884</v>
      </c>
      <c r="HC17">
        <v>20.2875</v>
      </c>
      <c r="HD17">
        <v>53.1569</v>
      </c>
      <c r="HE17">
        <v>22.0312</v>
      </c>
      <c r="HF17">
        <v>2</v>
      </c>
      <c r="HG17">
        <v>-0.399543</v>
      </c>
      <c r="HH17">
        <v>0.753105</v>
      </c>
      <c r="HI17">
        <v>20.2775</v>
      </c>
      <c r="HJ17">
        <v>5.24664</v>
      </c>
      <c r="HK17">
        <v>11.992</v>
      </c>
      <c r="HL17">
        <v>4.97185</v>
      </c>
      <c r="HM17">
        <v>3.2974</v>
      </c>
      <c r="HN17">
        <v>999.9</v>
      </c>
      <c r="HO17">
        <v>9999</v>
      </c>
      <c r="HP17">
        <v>9999</v>
      </c>
      <c r="HQ17">
        <v>9999</v>
      </c>
      <c r="HR17">
        <v>4.9723</v>
      </c>
      <c r="HS17">
        <v>1.85424</v>
      </c>
      <c r="HT17">
        <v>1.85527</v>
      </c>
      <c r="HU17">
        <v>1.85958</v>
      </c>
      <c r="HV17">
        <v>1.85393</v>
      </c>
      <c r="HW17">
        <v>1.85837</v>
      </c>
      <c r="HX17">
        <v>1.85548</v>
      </c>
      <c r="HY17">
        <v>1.8541</v>
      </c>
      <c r="HZ17">
        <v>0</v>
      </c>
      <c r="IA17">
        <v>0</v>
      </c>
      <c r="IB17">
        <v>0</v>
      </c>
      <c r="IC17">
        <v>0</v>
      </c>
      <c r="ID17" t="s">
        <v>425</v>
      </c>
      <c r="IE17" t="s">
        <v>426</v>
      </c>
      <c r="IF17" t="s">
        <v>427</v>
      </c>
      <c r="IG17" t="s">
        <v>427</v>
      </c>
      <c r="IH17" t="s">
        <v>427</v>
      </c>
      <c r="II17" t="s">
        <v>427</v>
      </c>
      <c r="IJ17">
        <v>0</v>
      </c>
      <c r="IK17">
        <v>100</v>
      </c>
      <c r="IL17">
        <v>100</v>
      </c>
      <c r="IM17">
        <v>-0.338</v>
      </c>
      <c r="IN17">
        <v>0.1664</v>
      </c>
      <c r="IO17">
        <v>-0.0386515952010205</v>
      </c>
      <c r="IP17">
        <v>-0.000752984838474932</v>
      </c>
      <c r="IQ17">
        <v>7.78540652975852e-08</v>
      </c>
      <c r="IR17">
        <v>-1.72313864474752e-11</v>
      </c>
      <c r="IS17">
        <v>0.0332769685000947</v>
      </c>
      <c r="IT17">
        <v>-0.00445273349776632</v>
      </c>
      <c r="IU17">
        <v>0.00147712103477303</v>
      </c>
      <c r="IV17">
        <v>-2.19665023109478e-05</v>
      </c>
      <c r="IW17">
        <v>33</v>
      </c>
      <c r="IX17">
        <v>2224</v>
      </c>
      <c r="IY17">
        <v>1</v>
      </c>
      <c r="IZ17">
        <v>20</v>
      </c>
      <c r="JA17">
        <v>1.2</v>
      </c>
      <c r="JB17">
        <v>1.3</v>
      </c>
      <c r="JC17">
        <v>1.29639</v>
      </c>
      <c r="JD17">
        <v>2.40845</v>
      </c>
      <c r="JE17">
        <v>2.24609</v>
      </c>
      <c r="JF17">
        <v>2.77954</v>
      </c>
      <c r="JG17">
        <v>2.23999</v>
      </c>
      <c r="JH17">
        <v>2.33032</v>
      </c>
      <c r="JI17">
        <v>30.0718</v>
      </c>
      <c r="JJ17">
        <v>24.0612</v>
      </c>
      <c r="JK17">
        <v>18</v>
      </c>
      <c r="JL17">
        <v>624.163</v>
      </c>
      <c r="JM17">
        <v>553.256</v>
      </c>
      <c r="JN17">
        <v>20.0001</v>
      </c>
      <c r="JO17">
        <v>22.0129</v>
      </c>
      <c r="JP17">
        <v>30.0003</v>
      </c>
      <c r="JQ17">
        <v>21.854</v>
      </c>
      <c r="JR17">
        <v>21.8111</v>
      </c>
      <c r="JS17">
        <v>25.989</v>
      </c>
      <c r="JT17">
        <v>43.7413</v>
      </c>
      <c r="JU17">
        <v>0</v>
      </c>
      <c r="JV17">
        <v>20</v>
      </c>
      <c r="JW17">
        <v>420</v>
      </c>
      <c r="JX17">
        <v>10.5003</v>
      </c>
      <c r="JY17">
        <v>101.353</v>
      </c>
      <c r="JZ17">
        <v>100.443</v>
      </c>
    </row>
    <row r="18" spans="1:286">
      <c r="A18">
        <v>2</v>
      </c>
      <c r="B18">
        <v>1701975399.1</v>
      </c>
      <c r="C18">
        <v>61</v>
      </c>
      <c r="D18" t="s">
        <v>428</v>
      </c>
      <c r="E18" t="s">
        <v>429</v>
      </c>
      <c r="F18">
        <v>1</v>
      </c>
      <c r="H18" t="s">
        <v>420</v>
      </c>
      <c r="K18">
        <v>1701975397.6</v>
      </c>
      <c r="L18">
        <f>(M18)/1000</f>
        <v>0</v>
      </c>
      <c r="M18">
        <f>1000*DM18*AK18*(DI18-DJ18)/(100*DB18*(1000-AK18*DI18))</f>
        <v>0</v>
      </c>
      <c r="N18">
        <f>DM18*AK18*(DH18-DG18*(1000-AK18*DJ18)/(1000-AK18*DI18))/(100*DB18)</f>
        <v>0</v>
      </c>
      <c r="O18">
        <f>DG18 - IF(AK18&gt;1, N18*DB18*100.0/(AM18*DU18), 0)</f>
        <v>0</v>
      </c>
      <c r="P18">
        <f>((V18-L18/2)*O18-N18)/(V18+L18/2)</f>
        <v>0</v>
      </c>
      <c r="Q18">
        <f>P18*(DN18+DO18)/1000.0</f>
        <v>0</v>
      </c>
      <c r="R18">
        <f>(DG18 - IF(AK18&gt;1, N18*DB18*100.0/(AM18*DU18), 0))*(DN18+DO18)/1000.0</f>
        <v>0</v>
      </c>
      <c r="S18">
        <f>2.0/((1/U18-1/T18)+SIGN(U18)*SQRT((1/U18-1/T18)*(1/U18-1/T18) + 4*DC18/((DC18+1)*(DC18+1))*(2*1/U18*1/T18-1/T18*1/T18)))</f>
        <v>0</v>
      </c>
      <c r="T18">
        <f>IF(LEFT(DD18,1)&lt;&gt;"0",IF(LEFT(DD18,1)="1",3.0,DE18),$D$5+$E$5*(DU18*DN18/($K$5*1000))+$F$5*(DU18*DN18/($K$5*1000))*MAX(MIN(DB18,$J$5),$I$5)*MAX(MIN(DB18,$J$5),$I$5)+$G$5*MAX(MIN(DB18,$J$5),$I$5)*(DU18*DN18/($K$5*1000))+$H$5*(DU18*DN18/($K$5*1000))*(DU18*DN18/($K$5*1000)))</f>
        <v>0</v>
      </c>
      <c r="U18">
        <f>L18*(1000-(1000*0.61365*exp(17.502*Y18/(240.97+Y18))/(DN18+DO18)+DI18)/2)/(1000*0.61365*exp(17.502*Y18/(240.97+Y18))/(DN18+DO18)-DI18)</f>
        <v>0</v>
      </c>
      <c r="V18">
        <f>1/((DC18+1)/(S18/1.6)+1/(T18/1.37)) + DC18/((DC18+1)/(S18/1.6) + DC18/(T18/1.37))</f>
        <v>0</v>
      </c>
      <c r="W18">
        <f>(CX18*DA18)</f>
        <v>0</v>
      </c>
      <c r="X18">
        <f>(DP18+(W18+2*0.95*5.67E-8*(((DP18+$B$7)+273)^4-(DP18+273)^4)-44100*L18)/(1.84*29.3*T18+8*0.95*5.67E-8*(DP18+273)^3))</f>
        <v>0</v>
      </c>
      <c r="Y18">
        <f>($C$7*DQ18+$D$7*DR18+$E$7*X18)</f>
        <v>0</v>
      </c>
      <c r="Z18">
        <f>0.61365*exp(17.502*Y18/(240.97+Y18))</f>
        <v>0</v>
      </c>
      <c r="AA18">
        <f>(AB18/AC18*100)</f>
        <v>0</v>
      </c>
      <c r="AB18">
        <f>DI18*(DN18+DO18)/1000</f>
        <v>0</v>
      </c>
      <c r="AC18">
        <f>0.61365*exp(17.502*DP18/(240.97+DP18))</f>
        <v>0</v>
      </c>
      <c r="AD18">
        <f>(Z18-DI18*(DN18+DO18)/1000)</f>
        <v>0</v>
      </c>
      <c r="AE18">
        <f>(-L18*44100)</f>
        <v>0</v>
      </c>
      <c r="AF18">
        <f>2*29.3*T18*0.92*(DP18-Y18)</f>
        <v>0</v>
      </c>
      <c r="AG18">
        <f>2*0.95*5.67E-8*(((DP18+$B$7)+273)^4-(Y18+273)^4)</f>
        <v>0</v>
      </c>
      <c r="AH18">
        <f>W18+AG18+AE18+AF18</f>
        <v>0</v>
      </c>
      <c r="AI18">
        <v>0</v>
      </c>
      <c r="AJ18">
        <v>0</v>
      </c>
      <c r="AK18">
        <f>IF(AI18*$H$13&gt;=AM18,1.0,(AM18/(AM18-AI18*$H$13)))</f>
        <v>0</v>
      </c>
      <c r="AL18">
        <f>(AK18-1)*100</f>
        <v>0</v>
      </c>
      <c r="AM18">
        <f>MAX(0,($B$13+$C$13*DU18)/(1+$D$13*DU18)*DN18/(DP18+273)*$E$13)</f>
        <v>0</v>
      </c>
      <c r="AN18" t="s">
        <v>421</v>
      </c>
      <c r="AO18" t="s">
        <v>421</v>
      </c>
      <c r="AP18">
        <v>0</v>
      </c>
      <c r="AQ18">
        <v>0</v>
      </c>
      <c r="AR18">
        <f>1-AP18/AQ18</f>
        <v>0</v>
      </c>
      <c r="AS18">
        <v>0</v>
      </c>
      <c r="AT18" t="s">
        <v>421</v>
      </c>
      <c r="AU18" t="s">
        <v>421</v>
      </c>
      <c r="AV18">
        <v>0</v>
      </c>
      <c r="AW18">
        <v>0</v>
      </c>
      <c r="AX18">
        <f>1-AV18/AW18</f>
        <v>0</v>
      </c>
      <c r="AY18">
        <v>0.5</v>
      </c>
      <c r="AZ18">
        <f>CY18</f>
        <v>0</v>
      </c>
      <c r="BA18">
        <f>N18</f>
        <v>0</v>
      </c>
      <c r="BB18">
        <f>AX18*AY18*AZ18</f>
        <v>0</v>
      </c>
      <c r="BC18">
        <f>(BA18-AS18)/AZ18</f>
        <v>0</v>
      </c>
      <c r="BD18">
        <f>(AQ18-AW18)/AW18</f>
        <v>0</v>
      </c>
      <c r="BE18">
        <f>AP18/(AR18+AP18/AW18)</f>
        <v>0</v>
      </c>
      <c r="BF18" t="s">
        <v>421</v>
      </c>
      <c r="BG18">
        <v>0</v>
      </c>
      <c r="BH18">
        <f>IF(BG18&lt;&gt;0, BG18, BE18)</f>
        <v>0</v>
      </c>
      <c r="BI18">
        <f>1-BH18/AW18</f>
        <v>0</v>
      </c>
      <c r="BJ18">
        <f>(AW18-AV18)/(AW18-BH18)</f>
        <v>0</v>
      </c>
      <c r="BK18">
        <f>(AQ18-AW18)/(AQ18-BH18)</f>
        <v>0</v>
      </c>
      <c r="BL18">
        <f>(AW18-AV18)/(AW18-AP18)</f>
        <v>0</v>
      </c>
      <c r="BM18">
        <f>(AQ18-AW18)/(AQ18-AP18)</f>
        <v>0</v>
      </c>
      <c r="BN18">
        <f>(BJ18*BH18/AV18)</f>
        <v>0</v>
      </c>
      <c r="BO18">
        <f>(1-BN18)</f>
        <v>0</v>
      </c>
      <c r="CX18">
        <f>$B$11*DV18+$C$11*DW18+$F$11*EH18*(1-EK18)</f>
        <v>0</v>
      </c>
      <c r="CY18">
        <f>CX18*CZ18</f>
        <v>0</v>
      </c>
      <c r="CZ18">
        <f>($B$11*$D$9+$C$11*$D$9+$F$11*((EU18+EM18)/MAX(EU18+EM18+EV18, 0.1)*$I$9+EV18/MAX(EU18+EM18+EV18, 0.1)*$J$9))/($B$11+$C$11+$F$11)</f>
        <v>0</v>
      </c>
      <c r="DA18">
        <f>($B$11*$K$9+$C$11*$K$9+$F$11*((EU18+EM18)/MAX(EU18+EM18+EV18, 0.1)*$P$9+EV18/MAX(EU18+EM18+EV18, 0.1)*$Q$9))/($B$11+$C$11+$F$11)</f>
        <v>0</v>
      </c>
      <c r="DB18">
        <v>6</v>
      </c>
      <c r="DC18">
        <v>0.5</v>
      </c>
      <c r="DD18" t="s">
        <v>422</v>
      </c>
      <c r="DE18">
        <v>2</v>
      </c>
      <c r="DF18">
        <v>1701975397.6</v>
      </c>
      <c r="DG18">
        <v>413.3855</v>
      </c>
      <c r="DH18">
        <v>419.9945</v>
      </c>
      <c r="DI18">
        <v>12.65105</v>
      </c>
      <c r="DJ18">
        <v>10.5504</v>
      </c>
      <c r="DK18">
        <v>413.7235</v>
      </c>
      <c r="DL18">
        <v>12.48585</v>
      </c>
      <c r="DM18">
        <v>599.9855</v>
      </c>
      <c r="DN18">
        <v>78.94005</v>
      </c>
      <c r="DO18">
        <v>0.09997615</v>
      </c>
      <c r="DP18">
        <v>23.2281</v>
      </c>
      <c r="DQ18">
        <v>23.23895</v>
      </c>
      <c r="DR18">
        <v>999.9</v>
      </c>
      <c r="DS18">
        <v>0</v>
      </c>
      <c r="DT18">
        <v>0</v>
      </c>
      <c r="DU18">
        <v>10008.14</v>
      </c>
      <c r="DV18">
        <v>0</v>
      </c>
      <c r="DW18">
        <v>0.221023</v>
      </c>
      <c r="DX18">
        <v>-6.60902</v>
      </c>
      <c r="DY18">
        <v>418.6825</v>
      </c>
      <c r="DZ18">
        <v>424.473</v>
      </c>
      <c r="EA18">
        <v>2.100685</v>
      </c>
      <c r="EB18">
        <v>419.9945</v>
      </c>
      <c r="EC18">
        <v>10.5504</v>
      </c>
      <c r="ED18">
        <v>0.998674</v>
      </c>
      <c r="EE18">
        <v>0.8328455</v>
      </c>
      <c r="EF18">
        <v>6.897045</v>
      </c>
      <c r="EG18">
        <v>4.2798</v>
      </c>
      <c r="EH18">
        <v>1500.05</v>
      </c>
      <c r="EI18">
        <v>0.9729975</v>
      </c>
      <c r="EJ18">
        <v>0.0270027</v>
      </c>
      <c r="EK18">
        <v>0</v>
      </c>
      <c r="EL18">
        <v>283.307</v>
      </c>
      <c r="EM18">
        <v>4.99999</v>
      </c>
      <c r="EN18">
        <v>4285.72</v>
      </c>
      <c r="EO18">
        <v>13078.65</v>
      </c>
      <c r="EP18">
        <v>44.875</v>
      </c>
      <c r="EQ18">
        <v>45.812</v>
      </c>
      <c r="ER18">
        <v>45.812</v>
      </c>
      <c r="ES18">
        <v>45.125</v>
      </c>
      <c r="ET18">
        <v>46.5</v>
      </c>
      <c r="EU18">
        <v>1454.68</v>
      </c>
      <c r="EV18">
        <v>40.37</v>
      </c>
      <c r="EW18">
        <v>0</v>
      </c>
      <c r="EX18">
        <v>1701975399.6</v>
      </c>
      <c r="EY18">
        <v>0</v>
      </c>
      <c r="EZ18">
        <v>283.52128</v>
      </c>
      <c r="FA18">
        <v>1.11115384541685</v>
      </c>
      <c r="FB18">
        <v>-1.15846153264474</v>
      </c>
      <c r="FC18">
        <v>4285.4392</v>
      </c>
      <c r="FD18">
        <v>15</v>
      </c>
      <c r="FE18">
        <v>1701975267.1</v>
      </c>
      <c r="FF18" t="s">
        <v>423</v>
      </c>
      <c r="FG18">
        <v>1701975267.1</v>
      </c>
      <c r="FH18">
        <v>1701975260.1</v>
      </c>
      <c r="FI18">
        <v>3</v>
      </c>
      <c r="FJ18">
        <v>0.466</v>
      </c>
      <c r="FK18">
        <v>0.028</v>
      </c>
      <c r="FL18">
        <v>-0.343</v>
      </c>
      <c r="FM18">
        <v>0.121</v>
      </c>
      <c r="FN18">
        <v>420</v>
      </c>
      <c r="FO18">
        <v>10</v>
      </c>
      <c r="FP18">
        <v>0.3</v>
      </c>
      <c r="FQ18">
        <v>0.03</v>
      </c>
      <c r="FR18">
        <v>-6.6254805</v>
      </c>
      <c r="FS18">
        <v>0.034008270676678</v>
      </c>
      <c r="FT18">
        <v>0.0211155221282827</v>
      </c>
      <c r="FU18">
        <v>1</v>
      </c>
      <c r="FV18">
        <v>283.467647058824</v>
      </c>
      <c r="FW18">
        <v>0.791779984534487</v>
      </c>
      <c r="FX18">
        <v>0.224008650352004</v>
      </c>
      <c r="FY18">
        <v>1</v>
      </c>
      <c r="FZ18">
        <v>2.107617</v>
      </c>
      <c r="GA18">
        <v>-0.050862857142859</v>
      </c>
      <c r="GB18">
        <v>0.00497839140687026</v>
      </c>
      <c r="GC18">
        <v>1</v>
      </c>
      <c r="GD18">
        <v>3</v>
      </c>
      <c r="GE18">
        <v>3</v>
      </c>
      <c r="GF18" t="s">
        <v>424</v>
      </c>
      <c r="GG18">
        <v>3.24824</v>
      </c>
      <c r="GH18">
        <v>2.72948</v>
      </c>
      <c r="GI18">
        <v>0.0854718</v>
      </c>
      <c r="GJ18">
        <v>0.0861783</v>
      </c>
      <c r="GK18">
        <v>0.0574852</v>
      </c>
      <c r="GL18">
        <v>0.0507481</v>
      </c>
      <c r="GM18">
        <v>28562.5</v>
      </c>
      <c r="GN18">
        <v>32685.7</v>
      </c>
      <c r="GO18">
        <v>31121.8</v>
      </c>
      <c r="GP18">
        <v>34441.3</v>
      </c>
      <c r="GQ18">
        <v>40024.4</v>
      </c>
      <c r="GR18">
        <v>40533.6</v>
      </c>
      <c r="GS18">
        <v>42811.5</v>
      </c>
      <c r="GT18">
        <v>42763.7</v>
      </c>
      <c r="GU18">
        <v>2.35195</v>
      </c>
      <c r="GV18">
        <v>2.10343</v>
      </c>
      <c r="GW18">
        <v>0.10182</v>
      </c>
      <c r="GX18">
        <v>0</v>
      </c>
      <c r="GY18">
        <v>21.559</v>
      </c>
      <c r="GZ18">
        <v>999.9</v>
      </c>
      <c r="HA18">
        <v>50.763</v>
      </c>
      <c r="HB18">
        <v>24.894</v>
      </c>
      <c r="HC18">
        <v>20.3172</v>
      </c>
      <c r="HD18">
        <v>54.4669</v>
      </c>
      <c r="HE18">
        <v>22.0393</v>
      </c>
      <c r="HF18">
        <v>2</v>
      </c>
      <c r="HG18">
        <v>-0.397388</v>
      </c>
      <c r="HH18">
        <v>0.770504</v>
      </c>
      <c r="HI18">
        <v>20.2801</v>
      </c>
      <c r="HJ18">
        <v>5.2426</v>
      </c>
      <c r="HK18">
        <v>11.992</v>
      </c>
      <c r="HL18">
        <v>4.9716</v>
      </c>
      <c r="HM18">
        <v>3.2977</v>
      </c>
      <c r="HN18">
        <v>999.9</v>
      </c>
      <c r="HO18">
        <v>9999</v>
      </c>
      <c r="HP18">
        <v>9999</v>
      </c>
      <c r="HQ18">
        <v>9999</v>
      </c>
      <c r="HR18">
        <v>4.97229</v>
      </c>
      <c r="HS18">
        <v>1.85424</v>
      </c>
      <c r="HT18">
        <v>1.85528</v>
      </c>
      <c r="HU18">
        <v>1.85959</v>
      </c>
      <c r="HV18">
        <v>1.85388</v>
      </c>
      <c r="HW18">
        <v>1.85837</v>
      </c>
      <c r="HX18">
        <v>1.85551</v>
      </c>
      <c r="HY18">
        <v>1.8541</v>
      </c>
      <c r="HZ18">
        <v>0</v>
      </c>
      <c r="IA18">
        <v>0</v>
      </c>
      <c r="IB18">
        <v>0</v>
      </c>
      <c r="IC18">
        <v>0</v>
      </c>
      <c r="ID18" t="s">
        <v>425</v>
      </c>
      <c r="IE18" t="s">
        <v>426</v>
      </c>
      <c r="IF18" t="s">
        <v>427</v>
      </c>
      <c r="IG18" t="s">
        <v>427</v>
      </c>
      <c r="IH18" t="s">
        <v>427</v>
      </c>
      <c r="II18" t="s">
        <v>427</v>
      </c>
      <c r="IJ18">
        <v>0</v>
      </c>
      <c r="IK18">
        <v>100</v>
      </c>
      <c r="IL18">
        <v>100</v>
      </c>
      <c r="IM18">
        <v>-0.338</v>
      </c>
      <c r="IN18">
        <v>0.1652</v>
      </c>
      <c r="IO18">
        <v>-0.0386515952010205</v>
      </c>
      <c r="IP18">
        <v>-0.000752984838474932</v>
      </c>
      <c r="IQ18">
        <v>7.78540652975852e-08</v>
      </c>
      <c r="IR18">
        <v>-1.72313864474752e-11</v>
      </c>
      <c r="IS18">
        <v>0.0332769685000947</v>
      </c>
      <c r="IT18">
        <v>-0.00445273349776632</v>
      </c>
      <c r="IU18">
        <v>0.00147712103477303</v>
      </c>
      <c r="IV18">
        <v>-2.19665023109478e-05</v>
      </c>
      <c r="IW18">
        <v>33</v>
      </c>
      <c r="IX18">
        <v>2224</v>
      </c>
      <c r="IY18">
        <v>1</v>
      </c>
      <c r="IZ18">
        <v>20</v>
      </c>
      <c r="JA18">
        <v>2.2</v>
      </c>
      <c r="JB18">
        <v>2.3</v>
      </c>
      <c r="JC18">
        <v>1.29639</v>
      </c>
      <c r="JD18">
        <v>2.40356</v>
      </c>
      <c r="JE18">
        <v>2.24609</v>
      </c>
      <c r="JF18">
        <v>2.77954</v>
      </c>
      <c r="JG18">
        <v>2.23999</v>
      </c>
      <c r="JH18">
        <v>2.32544</v>
      </c>
      <c r="JI18">
        <v>30.0932</v>
      </c>
      <c r="JJ18">
        <v>24.07</v>
      </c>
      <c r="JK18">
        <v>18</v>
      </c>
      <c r="JL18">
        <v>624.037</v>
      </c>
      <c r="JM18">
        <v>553.215</v>
      </c>
      <c r="JN18">
        <v>20.0002</v>
      </c>
      <c r="JO18">
        <v>22.0399</v>
      </c>
      <c r="JP18">
        <v>30.0001</v>
      </c>
      <c r="JQ18">
        <v>21.8789</v>
      </c>
      <c r="JR18">
        <v>21.8359</v>
      </c>
      <c r="JS18">
        <v>25.9868</v>
      </c>
      <c r="JT18">
        <v>43.7413</v>
      </c>
      <c r="JU18">
        <v>0</v>
      </c>
      <c r="JV18">
        <v>20</v>
      </c>
      <c r="JW18">
        <v>420</v>
      </c>
      <c r="JX18">
        <v>10.5187</v>
      </c>
      <c r="JY18">
        <v>101.349</v>
      </c>
      <c r="JZ18">
        <v>100.438</v>
      </c>
    </row>
    <row r="19" spans="1:286">
      <c r="A19">
        <v>3</v>
      </c>
      <c r="B19">
        <v>1701975460.1</v>
      </c>
      <c r="C19">
        <v>122</v>
      </c>
      <c r="D19" t="s">
        <v>430</v>
      </c>
      <c r="E19" t="s">
        <v>431</v>
      </c>
      <c r="F19">
        <v>1</v>
      </c>
      <c r="H19" t="s">
        <v>420</v>
      </c>
      <c r="K19">
        <v>1701975458.6</v>
      </c>
      <c r="L19">
        <f>(M19)/1000</f>
        <v>0</v>
      </c>
      <c r="M19">
        <f>1000*DM19*AK19*(DI19-DJ19)/(100*DB19*(1000-AK19*DI19))</f>
        <v>0</v>
      </c>
      <c r="N19">
        <f>DM19*AK19*(DH19-DG19*(1000-AK19*DJ19)/(1000-AK19*DI19))/(100*DB19)</f>
        <v>0</v>
      </c>
      <c r="O19">
        <f>DG19 - IF(AK19&gt;1, N19*DB19*100.0/(AM19*DU19), 0)</f>
        <v>0</v>
      </c>
      <c r="P19">
        <f>((V19-L19/2)*O19-N19)/(V19+L19/2)</f>
        <v>0</v>
      </c>
      <c r="Q19">
        <f>P19*(DN19+DO19)/1000.0</f>
        <v>0</v>
      </c>
      <c r="R19">
        <f>(DG19 - IF(AK19&gt;1, N19*DB19*100.0/(AM19*DU19), 0))*(DN19+DO19)/1000.0</f>
        <v>0</v>
      </c>
      <c r="S19">
        <f>2.0/((1/U19-1/T19)+SIGN(U19)*SQRT((1/U19-1/T19)*(1/U19-1/T19) + 4*DC19/((DC19+1)*(DC19+1))*(2*1/U19*1/T19-1/T19*1/T19)))</f>
        <v>0</v>
      </c>
      <c r="T19">
        <f>IF(LEFT(DD19,1)&lt;&gt;"0",IF(LEFT(DD19,1)="1",3.0,DE19),$D$5+$E$5*(DU19*DN19/($K$5*1000))+$F$5*(DU19*DN19/($K$5*1000))*MAX(MIN(DB19,$J$5),$I$5)*MAX(MIN(DB19,$J$5),$I$5)+$G$5*MAX(MIN(DB19,$J$5),$I$5)*(DU19*DN19/($K$5*1000))+$H$5*(DU19*DN19/($K$5*1000))*(DU19*DN19/($K$5*1000)))</f>
        <v>0</v>
      </c>
      <c r="U19">
        <f>L19*(1000-(1000*0.61365*exp(17.502*Y19/(240.97+Y19))/(DN19+DO19)+DI19)/2)/(1000*0.61365*exp(17.502*Y19/(240.97+Y19))/(DN19+DO19)-DI19)</f>
        <v>0</v>
      </c>
      <c r="V19">
        <f>1/((DC19+1)/(S19/1.6)+1/(T19/1.37)) + DC19/((DC19+1)/(S19/1.6) + DC19/(T19/1.37))</f>
        <v>0</v>
      </c>
      <c r="W19">
        <f>(CX19*DA19)</f>
        <v>0</v>
      </c>
      <c r="X19">
        <f>(DP19+(W19+2*0.95*5.67E-8*(((DP19+$B$7)+273)^4-(DP19+273)^4)-44100*L19)/(1.84*29.3*T19+8*0.95*5.67E-8*(DP19+273)^3))</f>
        <v>0</v>
      </c>
      <c r="Y19">
        <f>($C$7*DQ19+$D$7*DR19+$E$7*X19)</f>
        <v>0</v>
      </c>
      <c r="Z19">
        <f>0.61365*exp(17.502*Y19/(240.97+Y19))</f>
        <v>0</v>
      </c>
      <c r="AA19">
        <f>(AB19/AC19*100)</f>
        <v>0</v>
      </c>
      <c r="AB19">
        <f>DI19*(DN19+DO19)/1000</f>
        <v>0</v>
      </c>
      <c r="AC19">
        <f>0.61365*exp(17.502*DP19/(240.97+DP19))</f>
        <v>0</v>
      </c>
      <c r="AD19">
        <f>(Z19-DI19*(DN19+DO19)/1000)</f>
        <v>0</v>
      </c>
      <c r="AE19">
        <f>(-L19*44100)</f>
        <v>0</v>
      </c>
      <c r="AF19">
        <f>2*29.3*T19*0.92*(DP19-Y19)</f>
        <v>0</v>
      </c>
      <c r="AG19">
        <f>2*0.95*5.67E-8*(((DP19+$B$7)+273)^4-(Y19+273)^4)</f>
        <v>0</v>
      </c>
      <c r="AH19">
        <f>W19+AG19+AE19+AF19</f>
        <v>0</v>
      </c>
      <c r="AI19">
        <v>0</v>
      </c>
      <c r="AJ19">
        <v>0</v>
      </c>
      <c r="AK19">
        <f>IF(AI19*$H$13&gt;=AM19,1.0,(AM19/(AM19-AI19*$H$13)))</f>
        <v>0</v>
      </c>
      <c r="AL19">
        <f>(AK19-1)*100</f>
        <v>0</v>
      </c>
      <c r="AM19">
        <f>MAX(0,($B$13+$C$13*DU19)/(1+$D$13*DU19)*DN19/(DP19+273)*$E$13)</f>
        <v>0</v>
      </c>
      <c r="AN19" t="s">
        <v>421</v>
      </c>
      <c r="AO19" t="s">
        <v>421</v>
      </c>
      <c r="AP19">
        <v>0</v>
      </c>
      <c r="AQ19">
        <v>0</v>
      </c>
      <c r="AR19">
        <f>1-AP19/AQ19</f>
        <v>0</v>
      </c>
      <c r="AS19">
        <v>0</v>
      </c>
      <c r="AT19" t="s">
        <v>421</v>
      </c>
      <c r="AU19" t="s">
        <v>421</v>
      </c>
      <c r="AV19">
        <v>0</v>
      </c>
      <c r="AW19">
        <v>0</v>
      </c>
      <c r="AX19">
        <f>1-AV19/AW19</f>
        <v>0</v>
      </c>
      <c r="AY19">
        <v>0.5</v>
      </c>
      <c r="AZ19">
        <f>CY19</f>
        <v>0</v>
      </c>
      <c r="BA19">
        <f>N19</f>
        <v>0</v>
      </c>
      <c r="BB19">
        <f>AX19*AY19*AZ19</f>
        <v>0</v>
      </c>
      <c r="BC19">
        <f>(BA19-AS19)/AZ19</f>
        <v>0</v>
      </c>
      <c r="BD19">
        <f>(AQ19-AW19)/AW19</f>
        <v>0</v>
      </c>
      <c r="BE19">
        <f>AP19/(AR19+AP19/AW19)</f>
        <v>0</v>
      </c>
      <c r="BF19" t="s">
        <v>421</v>
      </c>
      <c r="BG19">
        <v>0</v>
      </c>
      <c r="BH19">
        <f>IF(BG19&lt;&gt;0, BG19, BE19)</f>
        <v>0</v>
      </c>
      <c r="BI19">
        <f>1-BH19/AW19</f>
        <v>0</v>
      </c>
      <c r="BJ19">
        <f>(AW19-AV19)/(AW19-BH19)</f>
        <v>0</v>
      </c>
      <c r="BK19">
        <f>(AQ19-AW19)/(AQ19-BH19)</f>
        <v>0</v>
      </c>
      <c r="BL19">
        <f>(AW19-AV19)/(AW19-AP19)</f>
        <v>0</v>
      </c>
      <c r="BM19">
        <f>(AQ19-AW19)/(AQ19-AP19)</f>
        <v>0</v>
      </c>
      <c r="BN19">
        <f>(BJ19*BH19/AV19)</f>
        <v>0</v>
      </c>
      <c r="BO19">
        <f>(1-BN19)</f>
        <v>0</v>
      </c>
      <c r="CX19">
        <f>$B$11*DV19+$C$11*DW19+$F$11*EH19*(1-EK19)</f>
        <v>0</v>
      </c>
      <c r="CY19">
        <f>CX19*CZ19</f>
        <v>0</v>
      </c>
      <c r="CZ19">
        <f>($B$11*$D$9+$C$11*$D$9+$F$11*((EU19+EM19)/MAX(EU19+EM19+EV19, 0.1)*$I$9+EV19/MAX(EU19+EM19+EV19, 0.1)*$J$9))/($B$11+$C$11+$F$11)</f>
        <v>0</v>
      </c>
      <c r="DA19">
        <f>($B$11*$K$9+$C$11*$K$9+$F$11*((EU19+EM19)/MAX(EU19+EM19+EV19, 0.1)*$P$9+EV19/MAX(EU19+EM19+EV19, 0.1)*$Q$9))/($B$11+$C$11+$F$11)</f>
        <v>0</v>
      </c>
      <c r="DB19">
        <v>6</v>
      </c>
      <c r="DC19">
        <v>0.5</v>
      </c>
      <c r="DD19" t="s">
        <v>422</v>
      </c>
      <c r="DE19">
        <v>2</v>
      </c>
      <c r="DF19">
        <v>1701975458.6</v>
      </c>
      <c r="DG19">
        <v>413.4715</v>
      </c>
      <c r="DH19">
        <v>419.9925</v>
      </c>
      <c r="DI19">
        <v>12.58875</v>
      </c>
      <c r="DJ19">
        <v>10.57905</v>
      </c>
      <c r="DK19">
        <v>413.8095</v>
      </c>
      <c r="DL19">
        <v>12.42485</v>
      </c>
      <c r="DM19">
        <v>600.1245</v>
      </c>
      <c r="DN19">
        <v>78.9424</v>
      </c>
      <c r="DO19">
        <v>0.100656</v>
      </c>
      <c r="DP19">
        <v>23.1388</v>
      </c>
      <c r="DQ19">
        <v>22.93715</v>
      </c>
      <c r="DR19">
        <v>999.9</v>
      </c>
      <c r="DS19">
        <v>0</v>
      </c>
      <c r="DT19">
        <v>0</v>
      </c>
      <c r="DU19">
        <v>9945.625</v>
      </c>
      <c r="DV19">
        <v>0</v>
      </c>
      <c r="DW19">
        <v>0.221023</v>
      </c>
      <c r="DX19">
        <v>-6.520875</v>
      </c>
      <c r="DY19">
        <v>418.743</v>
      </c>
      <c r="DZ19">
        <v>424.483</v>
      </c>
      <c r="EA19">
        <v>2.00966</v>
      </c>
      <c r="EB19">
        <v>419.9925</v>
      </c>
      <c r="EC19">
        <v>10.57905</v>
      </c>
      <c r="ED19">
        <v>0.993784</v>
      </c>
      <c r="EE19">
        <v>0.835137</v>
      </c>
      <c r="EF19">
        <v>6.825565</v>
      </c>
      <c r="EG19">
        <v>4.31899</v>
      </c>
      <c r="EH19">
        <v>1200.075</v>
      </c>
      <c r="EI19">
        <v>0.9670065</v>
      </c>
      <c r="EJ19">
        <v>0.03299375</v>
      </c>
      <c r="EK19">
        <v>0</v>
      </c>
      <c r="EL19">
        <v>281.3295</v>
      </c>
      <c r="EM19">
        <v>4.99999</v>
      </c>
      <c r="EN19">
        <v>3394.35</v>
      </c>
      <c r="EO19">
        <v>10433</v>
      </c>
      <c r="EP19">
        <v>44.562</v>
      </c>
      <c r="EQ19">
        <v>45.8435</v>
      </c>
      <c r="ER19">
        <v>45.75</v>
      </c>
      <c r="ES19">
        <v>45.125</v>
      </c>
      <c r="ET19">
        <v>46.312</v>
      </c>
      <c r="EU19">
        <v>1155.645</v>
      </c>
      <c r="EV19">
        <v>39.43</v>
      </c>
      <c r="EW19">
        <v>0</v>
      </c>
      <c r="EX19">
        <v>1701975460.8</v>
      </c>
      <c r="EY19">
        <v>0</v>
      </c>
      <c r="EZ19">
        <v>281.2574</v>
      </c>
      <c r="FA19">
        <v>-0.243999998245518</v>
      </c>
      <c r="FB19">
        <v>-2.4653846109929</v>
      </c>
      <c r="FC19">
        <v>3394.356</v>
      </c>
      <c r="FD19">
        <v>15</v>
      </c>
      <c r="FE19">
        <v>1701975267.1</v>
      </c>
      <c r="FF19" t="s">
        <v>423</v>
      </c>
      <c r="FG19">
        <v>1701975267.1</v>
      </c>
      <c r="FH19">
        <v>1701975260.1</v>
      </c>
      <c r="FI19">
        <v>3</v>
      </c>
      <c r="FJ19">
        <v>0.466</v>
      </c>
      <c r="FK19">
        <v>0.028</v>
      </c>
      <c r="FL19">
        <v>-0.343</v>
      </c>
      <c r="FM19">
        <v>0.121</v>
      </c>
      <c r="FN19">
        <v>420</v>
      </c>
      <c r="FO19">
        <v>10</v>
      </c>
      <c r="FP19">
        <v>0.3</v>
      </c>
      <c r="FQ19">
        <v>0.03</v>
      </c>
      <c r="FR19">
        <v>-6.497169</v>
      </c>
      <c r="FS19">
        <v>-0.00229082706766552</v>
      </c>
      <c r="FT19">
        <v>0.0437611585655591</v>
      </c>
      <c r="FU19">
        <v>1</v>
      </c>
      <c r="FV19">
        <v>281.218264705882</v>
      </c>
      <c r="FW19">
        <v>0.418838811716979</v>
      </c>
      <c r="FX19">
        <v>0.194781371984009</v>
      </c>
      <c r="FY19">
        <v>1</v>
      </c>
      <c r="FZ19">
        <v>2.0156955</v>
      </c>
      <c r="GA19">
        <v>-0.0463321804511257</v>
      </c>
      <c r="GB19">
        <v>0.00455986016781215</v>
      </c>
      <c r="GC19">
        <v>1</v>
      </c>
      <c r="GD19">
        <v>3</v>
      </c>
      <c r="GE19">
        <v>3</v>
      </c>
      <c r="GF19" t="s">
        <v>424</v>
      </c>
      <c r="GG19">
        <v>3.2485</v>
      </c>
      <c r="GH19">
        <v>2.7293</v>
      </c>
      <c r="GI19">
        <v>0.0854943</v>
      </c>
      <c r="GJ19">
        <v>0.0861739</v>
      </c>
      <c r="GK19">
        <v>0.057266</v>
      </c>
      <c r="GL19">
        <v>0.0508525</v>
      </c>
      <c r="GM19">
        <v>28560.8</v>
      </c>
      <c r="GN19">
        <v>32685</v>
      </c>
      <c r="GO19">
        <v>31120.8</v>
      </c>
      <c r="GP19">
        <v>34440.5</v>
      </c>
      <c r="GQ19">
        <v>40032.8</v>
      </c>
      <c r="GR19">
        <v>40528.4</v>
      </c>
      <c r="GS19">
        <v>42810.4</v>
      </c>
      <c r="GT19">
        <v>42763</v>
      </c>
      <c r="GU19">
        <v>2.35195</v>
      </c>
      <c r="GV19">
        <v>2.1031</v>
      </c>
      <c r="GW19">
        <v>0.0877008</v>
      </c>
      <c r="GX19">
        <v>0</v>
      </c>
      <c r="GY19">
        <v>21.493</v>
      </c>
      <c r="GZ19">
        <v>999.9</v>
      </c>
      <c r="HA19">
        <v>50.812</v>
      </c>
      <c r="HB19">
        <v>24.924</v>
      </c>
      <c r="HC19">
        <v>20.376</v>
      </c>
      <c r="HD19">
        <v>52.7769</v>
      </c>
      <c r="HE19">
        <v>21.9832</v>
      </c>
      <c r="HF19">
        <v>2</v>
      </c>
      <c r="HG19">
        <v>-0.395488</v>
      </c>
      <c r="HH19">
        <v>0.762628</v>
      </c>
      <c r="HI19">
        <v>20.2826</v>
      </c>
      <c r="HJ19">
        <v>5.24574</v>
      </c>
      <c r="HK19">
        <v>11.992</v>
      </c>
      <c r="HL19">
        <v>4.9715</v>
      </c>
      <c r="HM19">
        <v>3.29733</v>
      </c>
      <c r="HN19">
        <v>999.9</v>
      </c>
      <c r="HO19">
        <v>9999</v>
      </c>
      <c r="HP19">
        <v>9999</v>
      </c>
      <c r="HQ19">
        <v>9999</v>
      </c>
      <c r="HR19">
        <v>4.97232</v>
      </c>
      <c r="HS19">
        <v>1.85424</v>
      </c>
      <c r="HT19">
        <v>1.85526</v>
      </c>
      <c r="HU19">
        <v>1.85956</v>
      </c>
      <c r="HV19">
        <v>1.85391</v>
      </c>
      <c r="HW19">
        <v>1.85837</v>
      </c>
      <c r="HX19">
        <v>1.8555</v>
      </c>
      <c r="HY19">
        <v>1.8541</v>
      </c>
      <c r="HZ19">
        <v>0</v>
      </c>
      <c r="IA19">
        <v>0</v>
      </c>
      <c r="IB19">
        <v>0</v>
      </c>
      <c r="IC19">
        <v>0</v>
      </c>
      <c r="ID19" t="s">
        <v>425</v>
      </c>
      <c r="IE19" t="s">
        <v>426</v>
      </c>
      <c r="IF19" t="s">
        <v>427</v>
      </c>
      <c r="IG19" t="s">
        <v>427</v>
      </c>
      <c r="IH19" t="s">
        <v>427</v>
      </c>
      <c r="II19" t="s">
        <v>427</v>
      </c>
      <c r="IJ19">
        <v>0</v>
      </c>
      <c r="IK19">
        <v>100</v>
      </c>
      <c r="IL19">
        <v>100</v>
      </c>
      <c r="IM19">
        <v>-0.338</v>
      </c>
      <c r="IN19">
        <v>0.1639</v>
      </c>
      <c r="IO19">
        <v>-0.0386515952010205</v>
      </c>
      <c r="IP19">
        <v>-0.000752984838474932</v>
      </c>
      <c r="IQ19">
        <v>7.78540652975852e-08</v>
      </c>
      <c r="IR19">
        <v>-1.72313864474752e-11</v>
      </c>
      <c r="IS19">
        <v>0.0332769685000947</v>
      </c>
      <c r="IT19">
        <v>-0.00445273349776632</v>
      </c>
      <c r="IU19">
        <v>0.00147712103477303</v>
      </c>
      <c r="IV19">
        <v>-2.19665023109478e-05</v>
      </c>
      <c r="IW19">
        <v>33</v>
      </c>
      <c r="IX19">
        <v>2224</v>
      </c>
      <c r="IY19">
        <v>1</v>
      </c>
      <c r="IZ19">
        <v>20</v>
      </c>
      <c r="JA19">
        <v>3.2</v>
      </c>
      <c r="JB19">
        <v>3.3</v>
      </c>
      <c r="JC19">
        <v>1.29639</v>
      </c>
      <c r="JD19">
        <v>2.40112</v>
      </c>
      <c r="JE19">
        <v>2.24609</v>
      </c>
      <c r="JF19">
        <v>2.77832</v>
      </c>
      <c r="JG19">
        <v>2.23999</v>
      </c>
      <c r="JH19">
        <v>2.32788</v>
      </c>
      <c r="JI19">
        <v>30.1147</v>
      </c>
      <c r="JJ19">
        <v>24.0787</v>
      </c>
      <c r="JK19">
        <v>18</v>
      </c>
      <c r="JL19">
        <v>624.32</v>
      </c>
      <c r="JM19">
        <v>553.246</v>
      </c>
      <c r="JN19">
        <v>19.9996</v>
      </c>
      <c r="JO19">
        <v>22.0654</v>
      </c>
      <c r="JP19">
        <v>30.0002</v>
      </c>
      <c r="JQ19">
        <v>21.903</v>
      </c>
      <c r="JR19">
        <v>21.8595</v>
      </c>
      <c r="JS19">
        <v>25.9873</v>
      </c>
      <c r="JT19">
        <v>43.7413</v>
      </c>
      <c r="JU19">
        <v>0</v>
      </c>
      <c r="JV19">
        <v>20</v>
      </c>
      <c r="JW19">
        <v>420</v>
      </c>
      <c r="JX19">
        <v>10.5677</v>
      </c>
      <c r="JY19">
        <v>101.346</v>
      </c>
      <c r="JZ19">
        <v>100.437</v>
      </c>
    </row>
    <row r="20" spans="1:286">
      <c r="A20">
        <v>4</v>
      </c>
      <c r="B20">
        <v>1701975521.1</v>
      </c>
      <c r="C20">
        <v>183</v>
      </c>
      <c r="D20" t="s">
        <v>432</v>
      </c>
      <c r="E20" t="s">
        <v>433</v>
      </c>
      <c r="F20">
        <v>1</v>
      </c>
      <c r="H20" t="s">
        <v>420</v>
      </c>
      <c r="K20">
        <v>1701975519.6</v>
      </c>
      <c r="L20">
        <f>(M20)/1000</f>
        <v>0</v>
      </c>
      <c r="M20">
        <f>1000*DM20*AK20*(DI20-DJ20)/(100*DB20*(1000-AK20*DI20))</f>
        <v>0</v>
      </c>
      <c r="N20">
        <f>DM20*AK20*(DH20-DG20*(1000-AK20*DJ20)/(1000-AK20*DI20))/(100*DB20)</f>
        <v>0</v>
      </c>
      <c r="O20">
        <f>DG20 - IF(AK20&gt;1, N20*DB20*100.0/(AM20*DU20), 0)</f>
        <v>0</v>
      </c>
      <c r="P20">
        <f>((V20-L20/2)*O20-N20)/(V20+L20/2)</f>
        <v>0</v>
      </c>
      <c r="Q20">
        <f>P20*(DN20+DO20)/1000.0</f>
        <v>0</v>
      </c>
      <c r="R20">
        <f>(DG20 - IF(AK20&gt;1, N20*DB20*100.0/(AM20*DU20), 0))*(DN20+DO20)/1000.0</f>
        <v>0</v>
      </c>
      <c r="S20">
        <f>2.0/((1/U20-1/T20)+SIGN(U20)*SQRT((1/U20-1/T20)*(1/U20-1/T20) + 4*DC20/((DC20+1)*(DC20+1))*(2*1/U20*1/T20-1/T20*1/T20)))</f>
        <v>0</v>
      </c>
      <c r="T20">
        <f>IF(LEFT(DD20,1)&lt;&gt;"0",IF(LEFT(DD20,1)="1",3.0,DE20),$D$5+$E$5*(DU20*DN20/($K$5*1000))+$F$5*(DU20*DN20/($K$5*1000))*MAX(MIN(DB20,$J$5),$I$5)*MAX(MIN(DB20,$J$5),$I$5)+$G$5*MAX(MIN(DB20,$J$5),$I$5)*(DU20*DN20/($K$5*1000))+$H$5*(DU20*DN20/($K$5*1000))*(DU20*DN20/($K$5*1000)))</f>
        <v>0</v>
      </c>
      <c r="U20">
        <f>L20*(1000-(1000*0.61365*exp(17.502*Y20/(240.97+Y20))/(DN20+DO20)+DI20)/2)/(1000*0.61365*exp(17.502*Y20/(240.97+Y20))/(DN20+DO20)-DI20)</f>
        <v>0</v>
      </c>
      <c r="V20">
        <f>1/((DC20+1)/(S20/1.6)+1/(T20/1.37)) + DC20/((DC20+1)/(S20/1.6) + DC20/(T20/1.37))</f>
        <v>0</v>
      </c>
      <c r="W20">
        <f>(CX20*DA20)</f>
        <v>0</v>
      </c>
      <c r="X20">
        <f>(DP20+(W20+2*0.95*5.67E-8*(((DP20+$B$7)+273)^4-(DP20+273)^4)-44100*L20)/(1.84*29.3*T20+8*0.95*5.67E-8*(DP20+273)^3))</f>
        <v>0</v>
      </c>
      <c r="Y20">
        <f>($C$7*DQ20+$D$7*DR20+$E$7*X20)</f>
        <v>0</v>
      </c>
      <c r="Z20">
        <f>0.61365*exp(17.502*Y20/(240.97+Y20))</f>
        <v>0</v>
      </c>
      <c r="AA20">
        <f>(AB20/AC20*100)</f>
        <v>0</v>
      </c>
      <c r="AB20">
        <f>DI20*(DN20+DO20)/1000</f>
        <v>0</v>
      </c>
      <c r="AC20">
        <f>0.61365*exp(17.502*DP20/(240.97+DP20))</f>
        <v>0</v>
      </c>
      <c r="AD20">
        <f>(Z20-DI20*(DN20+DO20)/1000)</f>
        <v>0</v>
      </c>
      <c r="AE20">
        <f>(-L20*44100)</f>
        <v>0</v>
      </c>
      <c r="AF20">
        <f>2*29.3*T20*0.92*(DP20-Y20)</f>
        <v>0</v>
      </c>
      <c r="AG20">
        <f>2*0.95*5.67E-8*(((DP20+$B$7)+273)^4-(Y20+273)^4)</f>
        <v>0</v>
      </c>
      <c r="AH20">
        <f>W20+AG20+AE20+AF20</f>
        <v>0</v>
      </c>
      <c r="AI20">
        <v>0</v>
      </c>
      <c r="AJ20">
        <v>0</v>
      </c>
      <c r="AK20">
        <f>IF(AI20*$H$13&gt;=AM20,1.0,(AM20/(AM20-AI20*$H$13)))</f>
        <v>0</v>
      </c>
      <c r="AL20">
        <f>(AK20-1)*100</f>
        <v>0</v>
      </c>
      <c r="AM20">
        <f>MAX(0,($B$13+$C$13*DU20)/(1+$D$13*DU20)*DN20/(DP20+273)*$E$13)</f>
        <v>0</v>
      </c>
      <c r="AN20" t="s">
        <v>421</v>
      </c>
      <c r="AO20" t="s">
        <v>421</v>
      </c>
      <c r="AP20">
        <v>0</v>
      </c>
      <c r="AQ20">
        <v>0</v>
      </c>
      <c r="AR20">
        <f>1-AP20/AQ20</f>
        <v>0</v>
      </c>
      <c r="AS20">
        <v>0</v>
      </c>
      <c r="AT20" t="s">
        <v>421</v>
      </c>
      <c r="AU20" t="s">
        <v>421</v>
      </c>
      <c r="AV20">
        <v>0</v>
      </c>
      <c r="AW20">
        <v>0</v>
      </c>
      <c r="AX20">
        <f>1-AV20/AW20</f>
        <v>0</v>
      </c>
      <c r="AY20">
        <v>0.5</v>
      </c>
      <c r="AZ20">
        <f>CY20</f>
        <v>0</v>
      </c>
      <c r="BA20">
        <f>N20</f>
        <v>0</v>
      </c>
      <c r="BB20">
        <f>AX20*AY20*AZ20</f>
        <v>0</v>
      </c>
      <c r="BC20">
        <f>(BA20-AS20)/AZ20</f>
        <v>0</v>
      </c>
      <c r="BD20">
        <f>(AQ20-AW20)/AW20</f>
        <v>0</v>
      </c>
      <c r="BE20">
        <f>AP20/(AR20+AP20/AW20)</f>
        <v>0</v>
      </c>
      <c r="BF20" t="s">
        <v>421</v>
      </c>
      <c r="BG20">
        <v>0</v>
      </c>
      <c r="BH20">
        <f>IF(BG20&lt;&gt;0, BG20, BE20)</f>
        <v>0</v>
      </c>
      <c r="BI20">
        <f>1-BH20/AW20</f>
        <v>0</v>
      </c>
      <c r="BJ20">
        <f>(AW20-AV20)/(AW20-BH20)</f>
        <v>0</v>
      </c>
      <c r="BK20">
        <f>(AQ20-AW20)/(AQ20-BH20)</f>
        <v>0</v>
      </c>
      <c r="BL20">
        <f>(AW20-AV20)/(AW20-AP20)</f>
        <v>0</v>
      </c>
      <c r="BM20">
        <f>(AQ20-AW20)/(AQ20-AP20)</f>
        <v>0</v>
      </c>
      <c r="BN20">
        <f>(BJ20*BH20/AV20)</f>
        <v>0</v>
      </c>
      <c r="BO20">
        <f>(1-BN20)</f>
        <v>0</v>
      </c>
      <c r="CX20">
        <f>$B$11*DV20+$C$11*DW20+$F$11*EH20*(1-EK20)</f>
        <v>0</v>
      </c>
      <c r="CY20">
        <f>CX20*CZ20</f>
        <v>0</v>
      </c>
      <c r="CZ20">
        <f>($B$11*$D$9+$C$11*$D$9+$F$11*((EU20+EM20)/MAX(EU20+EM20+EV20, 0.1)*$I$9+EV20/MAX(EU20+EM20+EV20, 0.1)*$J$9))/($B$11+$C$11+$F$11)</f>
        <v>0</v>
      </c>
      <c r="DA20">
        <f>($B$11*$K$9+$C$11*$K$9+$F$11*((EU20+EM20)/MAX(EU20+EM20+EV20, 0.1)*$P$9+EV20/MAX(EU20+EM20+EV20, 0.1)*$Q$9))/($B$11+$C$11+$F$11)</f>
        <v>0</v>
      </c>
      <c r="DB20">
        <v>6</v>
      </c>
      <c r="DC20">
        <v>0.5</v>
      </c>
      <c r="DD20" t="s">
        <v>422</v>
      </c>
      <c r="DE20">
        <v>2</v>
      </c>
      <c r="DF20">
        <v>1701975519.6</v>
      </c>
      <c r="DG20">
        <v>413.77</v>
      </c>
      <c r="DH20">
        <v>419.992</v>
      </c>
      <c r="DI20">
        <v>12.50785</v>
      </c>
      <c r="DJ20">
        <v>10.6003</v>
      </c>
      <c r="DK20">
        <v>414.1085</v>
      </c>
      <c r="DL20">
        <v>12.34575</v>
      </c>
      <c r="DM20">
        <v>600.0875</v>
      </c>
      <c r="DN20">
        <v>78.94185</v>
      </c>
      <c r="DO20">
        <v>0.0999019</v>
      </c>
      <c r="DP20">
        <v>23.01925</v>
      </c>
      <c r="DQ20">
        <v>22.6121</v>
      </c>
      <c r="DR20">
        <v>999.9</v>
      </c>
      <c r="DS20">
        <v>0</v>
      </c>
      <c r="DT20">
        <v>0</v>
      </c>
      <c r="DU20">
        <v>10040.65</v>
      </c>
      <c r="DV20">
        <v>0</v>
      </c>
      <c r="DW20">
        <v>0.221023</v>
      </c>
      <c r="DX20">
        <v>-6.221755</v>
      </c>
      <c r="DY20">
        <v>419.011</v>
      </c>
      <c r="DZ20">
        <v>424.492</v>
      </c>
      <c r="EA20">
        <v>1.90755</v>
      </c>
      <c r="EB20">
        <v>419.992</v>
      </c>
      <c r="EC20">
        <v>10.6003</v>
      </c>
      <c r="ED20">
        <v>0.987393</v>
      </c>
      <c r="EE20">
        <v>0.8368075</v>
      </c>
      <c r="EF20">
        <v>6.731665</v>
      </c>
      <c r="EG20">
        <v>4.347495</v>
      </c>
      <c r="EH20">
        <v>900.028</v>
      </c>
      <c r="EI20">
        <v>0.955995</v>
      </c>
      <c r="EJ20">
        <v>0.0440046</v>
      </c>
      <c r="EK20">
        <v>0</v>
      </c>
      <c r="EL20">
        <v>282.147</v>
      </c>
      <c r="EM20">
        <v>4.99999</v>
      </c>
      <c r="EN20">
        <v>2545.545</v>
      </c>
      <c r="EO20">
        <v>7783.865</v>
      </c>
      <c r="EP20">
        <v>44.0935</v>
      </c>
      <c r="EQ20">
        <v>45.812</v>
      </c>
      <c r="ER20">
        <v>45.562</v>
      </c>
      <c r="ES20">
        <v>45.062</v>
      </c>
      <c r="ET20">
        <v>46</v>
      </c>
      <c r="EU20">
        <v>855.645</v>
      </c>
      <c r="EV20">
        <v>39.39</v>
      </c>
      <c r="EW20">
        <v>0</v>
      </c>
      <c r="EX20">
        <v>1701975521.4</v>
      </c>
      <c r="EY20">
        <v>0</v>
      </c>
      <c r="EZ20">
        <v>282.167576923077</v>
      </c>
      <c r="FA20">
        <v>-0.959555544927506</v>
      </c>
      <c r="FB20">
        <v>-3.38666667852499</v>
      </c>
      <c r="FC20">
        <v>2545.85615384615</v>
      </c>
      <c r="FD20">
        <v>15</v>
      </c>
      <c r="FE20">
        <v>1701975267.1</v>
      </c>
      <c r="FF20" t="s">
        <v>423</v>
      </c>
      <c r="FG20">
        <v>1701975267.1</v>
      </c>
      <c r="FH20">
        <v>1701975260.1</v>
      </c>
      <c r="FI20">
        <v>3</v>
      </c>
      <c r="FJ20">
        <v>0.466</v>
      </c>
      <c r="FK20">
        <v>0.028</v>
      </c>
      <c r="FL20">
        <v>-0.343</v>
      </c>
      <c r="FM20">
        <v>0.121</v>
      </c>
      <c r="FN20">
        <v>420</v>
      </c>
      <c r="FO20">
        <v>10</v>
      </c>
      <c r="FP20">
        <v>0.3</v>
      </c>
      <c r="FQ20">
        <v>0.03</v>
      </c>
      <c r="FR20">
        <v>-6.24881714285714</v>
      </c>
      <c r="FS20">
        <v>0.0246561038961032</v>
      </c>
      <c r="FT20">
        <v>0.0362600646314211</v>
      </c>
      <c r="FU20">
        <v>1</v>
      </c>
      <c r="FV20">
        <v>282.174323529412</v>
      </c>
      <c r="FW20">
        <v>-0.49138272922111</v>
      </c>
      <c r="FX20">
        <v>0.178477337593892</v>
      </c>
      <c r="FY20">
        <v>1</v>
      </c>
      <c r="FZ20">
        <v>1.91660666666667</v>
      </c>
      <c r="GA20">
        <v>-0.0573802597402585</v>
      </c>
      <c r="GB20">
        <v>0.00583801200127101</v>
      </c>
      <c r="GC20">
        <v>1</v>
      </c>
      <c r="GD20">
        <v>3</v>
      </c>
      <c r="GE20">
        <v>3</v>
      </c>
      <c r="GF20" t="s">
        <v>424</v>
      </c>
      <c r="GG20">
        <v>3.24836</v>
      </c>
      <c r="GH20">
        <v>2.72961</v>
      </c>
      <c r="GI20">
        <v>0.0855276</v>
      </c>
      <c r="GJ20">
        <v>0.0861722</v>
      </c>
      <c r="GK20">
        <v>0.0569895</v>
      </c>
      <c r="GL20">
        <v>0.050925</v>
      </c>
      <c r="GM20">
        <v>28560</v>
      </c>
      <c r="GN20">
        <v>32684.5</v>
      </c>
      <c r="GO20">
        <v>31121.1</v>
      </c>
      <c r="GP20">
        <v>34439.9</v>
      </c>
      <c r="GQ20">
        <v>40044.6</v>
      </c>
      <c r="GR20">
        <v>40524.4</v>
      </c>
      <c r="GS20">
        <v>42810.4</v>
      </c>
      <c r="GT20">
        <v>42762.1</v>
      </c>
      <c r="GU20">
        <v>2.35122</v>
      </c>
      <c r="GV20">
        <v>2.1028</v>
      </c>
      <c r="GW20">
        <v>0.0737011</v>
      </c>
      <c r="GX20">
        <v>0</v>
      </c>
      <c r="GY20">
        <v>21.399</v>
      </c>
      <c r="GZ20">
        <v>999.9</v>
      </c>
      <c r="HA20">
        <v>50.861</v>
      </c>
      <c r="HB20">
        <v>24.934</v>
      </c>
      <c r="HC20">
        <v>20.4048</v>
      </c>
      <c r="HD20">
        <v>53.9069</v>
      </c>
      <c r="HE20">
        <v>21.9992</v>
      </c>
      <c r="HF20">
        <v>2</v>
      </c>
      <c r="HG20">
        <v>-0.395041</v>
      </c>
      <c r="HH20">
        <v>0.728061</v>
      </c>
      <c r="HI20">
        <v>20.2853</v>
      </c>
      <c r="HJ20">
        <v>5.24559</v>
      </c>
      <c r="HK20">
        <v>11.992</v>
      </c>
      <c r="HL20">
        <v>4.9717</v>
      </c>
      <c r="HM20">
        <v>3.29748</v>
      </c>
      <c r="HN20">
        <v>999.9</v>
      </c>
      <c r="HO20">
        <v>9999</v>
      </c>
      <c r="HP20">
        <v>9999</v>
      </c>
      <c r="HQ20">
        <v>9999</v>
      </c>
      <c r="HR20">
        <v>4.97233</v>
      </c>
      <c r="HS20">
        <v>1.85423</v>
      </c>
      <c r="HT20">
        <v>1.85524</v>
      </c>
      <c r="HU20">
        <v>1.85958</v>
      </c>
      <c r="HV20">
        <v>1.85394</v>
      </c>
      <c r="HW20">
        <v>1.85837</v>
      </c>
      <c r="HX20">
        <v>1.8555</v>
      </c>
      <c r="HY20">
        <v>1.8541</v>
      </c>
      <c r="HZ20">
        <v>0</v>
      </c>
      <c r="IA20">
        <v>0</v>
      </c>
      <c r="IB20">
        <v>0</v>
      </c>
      <c r="IC20">
        <v>0</v>
      </c>
      <c r="ID20" t="s">
        <v>425</v>
      </c>
      <c r="IE20" t="s">
        <v>426</v>
      </c>
      <c r="IF20" t="s">
        <v>427</v>
      </c>
      <c r="IG20" t="s">
        <v>427</v>
      </c>
      <c r="IH20" t="s">
        <v>427</v>
      </c>
      <c r="II20" t="s">
        <v>427</v>
      </c>
      <c r="IJ20">
        <v>0</v>
      </c>
      <c r="IK20">
        <v>100</v>
      </c>
      <c r="IL20">
        <v>100</v>
      </c>
      <c r="IM20">
        <v>-0.339</v>
      </c>
      <c r="IN20">
        <v>0.1621</v>
      </c>
      <c r="IO20">
        <v>-0.0386515952010205</v>
      </c>
      <c r="IP20">
        <v>-0.000752984838474932</v>
      </c>
      <c r="IQ20">
        <v>7.78540652975852e-08</v>
      </c>
      <c r="IR20">
        <v>-1.72313864474752e-11</v>
      </c>
      <c r="IS20">
        <v>0.0332769685000947</v>
      </c>
      <c r="IT20">
        <v>-0.00445273349776632</v>
      </c>
      <c r="IU20">
        <v>0.00147712103477303</v>
      </c>
      <c r="IV20">
        <v>-2.19665023109478e-05</v>
      </c>
      <c r="IW20">
        <v>33</v>
      </c>
      <c r="IX20">
        <v>2224</v>
      </c>
      <c r="IY20">
        <v>1</v>
      </c>
      <c r="IZ20">
        <v>20</v>
      </c>
      <c r="JA20">
        <v>4.2</v>
      </c>
      <c r="JB20">
        <v>4.3</v>
      </c>
      <c r="JC20">
        <v>1.29639</v>
      </c>
      <c r="JD20">
        <v>2.40601</v>
      </c>
      <c r="JE20">
        <v>2.24609</v>
      </c>
      <c r="JF20">
        <v>2.77832</v>
      </c>
      <c r="JG20">
        <v>2.23999</v>
      </c>
      <c r="JH20">
        <v>2.33887</v>
      </c>
      <c r="JI20">
        <v>30.1361</v>
      </c>
      <c r="JJ20">
        <v>24.0787</v>
      </c>
      <c r="JK20">
        <v>18</v>
      </c>
      <c r="JL20">
        <v>624.022</v>
      </c>
      <c r="JM20">
        <v>553.214</v>
      </c>
      <c r="JN20">
        <v>19.9993</v>
      </c>
      <c r="JO20">
        <v>22.0802</v>
      </c>
      <c r="JP20">
        <v>30.0001</v>
      </c>
      <c r="JQ20">
        <v>21.9191</v>
      </c>
      <c r="JR20">
        <v>21.8756</v>
      </c>
      <c r="JS20">
        <v>25.9882</v>
      </c>
      <c r="JT20">
        <v>43.7413</v>
      </c>
      <c r="JU20">
        <v>0</v>
      </c>
      <c r="JV20">
        <v>20</v>
      </c>
      <c r="JW20">
        <v>420</v>
      </c>
      <c r="JX20">
        <v>10.6228</v>
      </c>
      <c r="JY20">
        <v>101.347</v>
      </c>
      <c r="JZ20">
        <v>100.435</v>
      </c>
    </row>
    <row r="21" spans="1:286">
      <c r="A21">
        <v>5</v>
      </c>
      <c r="B21">
        <v>1701975639.1</v>
      </c>
      <c r="C21">
        <v>301</v>
      </c>
      <c r="D21" t="s">
        <v>434</v>
      </c>
      <c r="E21" t="s">
        <v>435</v>
      </c>
      <c r="F21">
        <v>1</v>
      </c>
      <c r="H21" t="s">
        <v>420</v>
      </c>
      <c r="K21">
        <v>1701975638.1</v>
      </c>
      <c r="L21">
        <f>(M21)/1000</f>
        <v>0</v>
      </c>
      <c r="M21">
        <f>1000*DM21*AK21*(DI21-DJ21)/(100*DB21*(1000-AK21*DI21))</f>
        <v>0</v>
      </c>
      <c r="N21">
        <f>DM21*AK21*(DH21-DG21*(1000-AK21*DJ21)/(1000-AK21*DI21))/(100*DB21)</f>
        <v>0</v>
      </c>
      <c r="O21">
        <f>DG21 - IF(AK21&gt;1, N21*DB21*100.0/(AM21*DU21), 0)</f>
        <v>0</v>
      </c>
      <c r="P21">
        <f>((V21-L21/2)*O21-N21)/(V21+L21/2)</f>
        <v>0</v>
      </c>
      <c r="Q21">
        <f>P21*(DN21+DO21)/1000.0</f>
        <v>0</v>
      </c>
      <c r="R21">
        <f>(DG21 - IF(AK21&gt;1, N21*DB21*100.0/(AM21*DU21), 0))*(DN21+DO21)/1000.0</f>
        <v>0</v>
      </c>
      <c r="S21">
        <f>2.0/((1/U21-1/T21)+SIGN(U21)*SQRT((1/U21-1/T21)*(1/U21-1/T21) + 4*DC21/((DC21+1)*(DC21+1))*(2*1/U21*1/T21-1/T21*1/T21)))</f>
        <v>0</v>
      </c>
      <c r="T21">
        <f>IF(LEFT(DD21,1)&lt;&gt;"0",IF(LEFT(DD21,1)="1",3.0,DE21),$D$5+$E$5*(DU21*DN21/($K$5*1000))+$F$5*(DU21*DN21/($K$5*1000))*MAX(MIN(DB21,$J$5),$I$5)*MAX(MIN(DB21,$J$5),$I$5)+$G$5*MAX(MIN(DB21,$J$5),$I$5)*(DU21*DN21/($K$5*1000))+$H$5*(DU21*DN21/($K$5*1000))*(DU21*DN21/($K$5*1000)))</f>
        <v>0</v>
      </c>
      <c r="U21">
        <f>L21*(1000-(1000*0.61365*exp(17.502*Y21/(240.97+Y21))/(DN21+DO21)+DI21)/2)/(1000*0.61365*exp(17.502*Y21/(240.97+Y21))/(DN21+DO21)-DI21)</f>
        <v>0</v>
      </c>
      <c r="V21">
        <f>1/((DC21+1)/(S21/1.6)+1/(T21/1.37)) + DC21/((DC21+1)/(S21/1.6) + DC21/(T21/1.37))</f>
        <v>0</v>
      </c>
      <c r="W21">
        <f>(CX21*DA21)</f>
        <v>0</v>
      </c>
      <c r="X21">
        <f>(DP21+(W21+2*0.95*5.67E-8*(((DP21+$B$7)+273)^4-(DP21+273)^4)-44100*L21)/(1.84*29.3*T21+8*0.95*5.67E-8*(DP21+273)^3))</f>
        <v>0</v>
      </c>
      <c r="Y21">
        <f>($C$7*DQ21+$D$7*DR21+$E$7*X21)</f>
        <v>0</v>
      </c>
      <c r="Z21">
        <f>0.61365*exp(17.502*Y21/(240.97+Y21))</f>
        <v>0</v>
      </c>
      <c r="AA21">
        <f>(AB21/AC21*100)</f>
        <v>0</v>
      </c>
      <c r="AB21">
        <f>DI21*(DN21+DO21)/1000</f>
        <v>0</v>
      </c>
      <c r="AC21">
        <f>0.61365*exp(17.502*DP21/(240.97+DP21))</f>
        <v>0</v>
      </c>
      <c r="AD21">
        <f>(Z21-DI21*(DN21+DO21)/1000)</f>
        <v>0</v>
      </c>
      <c r="AE21">
        <f>(-L21*44100)</f>
        <v>0</v>
      </c>
      <c r="AF21">
        <f>2*29.3*T21*0.92*(DP21-Y21)</f>
        <v>0</v>
      </c>
      <c r="AG21">
        <f>2*0.95*5.67E-8*(((DP21+$B$7)+273)^4-(Y21+273)^4)</f>
        <v>0</v>
      </c>
      <c r="AH21">
        <f>W21+AG21+AE21+AF21</f>
        <v>0</v>
      </c>
      <c r="AI21">
        <v>0</v>
      </c>
      <c r="AJ21">
        <v>0</v>
      </c>
      <c r="AK21">
        <f>IF(AI21*$H$13&gt;=AM21,1.0,(AM21/(AM21-AI21*$H$13)))</f>
        <v>0</v>
      </c>
      <c r="AL21">
        <f>(AK21-1)*100</f>
        <v>0</v>
      </c>
      <c r="AM21">
        <f>MAX(0,($B$13+$C$13*DU21)/(1+$D$13*DU21)*DN21/(DP21+273)*$E$13)</f>
        <v>0</v>
      </c>
      <c r="AN21" t="s">
        <v>421</v>
      </c>
      <c r="AO21" t="s">
        <v>421</v>
      </c>
      <c r="AP21">
        <v>0</v>
      </c>
      <c r="AQ21">
        <v>0</v>
      </c>
      <c r="AR21">
        <f>1-AP21/AQ21</f>
        <v>0</v>
      </c>
      <c r="AS21">
        <v>0</v>
      </c>
      <c r="AT21" t="s">
        <v>421</v>
      </c>
      <c r="AU21" t="s">
        <v>421</v>
      </c>
      <c r="AV21">
        <v>0</v>
      </c>
      <c r="AW21">
        <v>0</v>
      </c>
      <c r="AX21">
        <f>1-AV21/AW21</f>
        <v>0</v>
      </c>
      <c r="AY21">
        <v>0.5</v>
      </c>
      <c r="AZ21">
        <f>CY21</f>
        <v>0</v>
      </c>
      <c r="BA21">
        <f>N21</f>
        <v>0</v>
      </c>
      <c r="BB21">
        <f>AX21*AY21*AZ21</f>
        <v>0</v>
      </c>
      <c r="BC21">
        <f>(BA21-AS21)/AZ21</f>
        <v>0</v>
      </c>
      <c r="BD21">
        <f>(AQ21-AW21)/AW21</f>
        <v>0</v>
      </c>
      <c r="BE21">
        <f>AP21/(AR21+AP21/AW21)</f>
        <v>0</v>
      </c>
      <c r="BF21" t="s">
        <v>421</v>
      </c>
      <c r="BG21">
        <v>0</v>
      </c>
      <c r="BH21">
        <f>IF(BG21&lt;&gt;0, BG21, BE21)</f>
        <v>0</v>
      </c>
      <c r="BI21">
        <f>1-BH21/AW21</f>
        <v>0</v>
      </c>
      <c r="BJ21">
        <f>(AW21-AV21)/(AW21-BH21)</f>
        <v>0</v>
      </c>
      <c r="BK21">
        <f>(AQ21-AW21)/(AQ21-BH21)</f>
        <v>0</v>
      </c>
      <c r="BL21">
        <f>(AW21-AV21)/(AW21-AP21)</f>
        <v>0</v>
      </c>
      <c r="BM21">
        <f>(AQ21-AW21)/(AQ21-AP21)</f>
        <v>0</v>
      </c>
      <c r="BN21">
        <f>(BJ21*BH21/AV21)</f>
        <v>0</v>
      </c>
      <c r="BO21">
        <f>(1-BN21)</f>
        <v>0</v>
      </c>
      <c r="CX21">
        <f>$B$11*DV21+$C$11*DW21+$F$11*EH21*(1-EK21)</f>
        <v>0</v>
      </c>
      <c r="CY21">
        <f>CX21*CZ21</f>
        <v>0</v>
      </c>
      <c r="CZ21">
        <f>($B$11*$D$9+$C$11*$D$9+$F$11*((EU21+EM21)/MAX(EU21+EM21+EV21, 0.1)*$I$9+EV21/MAX(EU21+EM21+EV21, 0.1)*$J$9))/($B$11+$C$11+$F$11)</f>
        <v>0</v>
      </c>
      <c r="DA21">
        <f>($B$11*$K$9+$C$11*$K$9+$F$11*((EU21+EM21)/MAX(EU21+EM21+EV21, 0.1)*$P$9+EV21/MAX(EU21+EM21+EV21, 0.1)*$Q$9))/($B$11+$C$11+$F$11)</f>
        <v>0</v>
      </c>
      <c r="DB21">
        <v>6</v>
      </c>
      <c r="DC21">
        <v>0.5</v>
      </c>
      <c r="DD21" t="s">
        <v>422</v>
      </c>
      <c r="DE21">
        <v>2</v>
      </c>
      <c r="DF21">
        <v>1701975638.1</v>
      </c>
      <c r="DG21">
        <v>414.518</v>
      </c>
      <c r="DH21">
        <v>420</v>
      </c>
      <c r="DI21">
        <v>12.3639</v>
      </c>
      <c r="DJ21">
        <v>10.633</v>
      </c>
      <c r="DK21">
        <v>414.857</v>
      </c>
      <c r="DL21">
        <v>12.2048</v>
      </c>
      <c r="DM21">
        <v>600.049</v>
      </c>
      <c r="DN21">
        <v>78.9465</v>
      </c>
      <c r="DO21">
        <v>0.100105</v>
      </c>
      <c r="DP21">
        <v>22.7601</v>
      </c>
      <c r="DQ21">
        <v>22.1203</v>
      </c>
      <c r="DR21">
        <v>999.9</v>
      </c>
      <c r="DS21">
        <v>0</v>
      </c>
      <c r="DT21">
        <v>0</v>
      </c>
      <c r="DU21">
        <v>9988.75</v>
      </c>
      <c r="DV21">
        <v>0</v>
      </c>
      <c r="DW21">
        <v>0.221023</v>
      </c>
      <c r="DX21">
        <v>-5.48199</v>
      </c>
      <c r="DY21">
        <v>419.708</v>
      </c>
      <c r="DZ21">
        <v>424.514</v>
      </c>
      <c r="EA21">
        <v>1.73084</v>
      </c>
      <c r="EB21">
        <v>420</v>
      </c>
      <c r="EC21">
        <v>10.633</v>
      </c>
      <c r="ED21">
        <v>0.976084</v>
      </c>
      <c r="EE21">
        <v>0.83944</v>
      </c>
      <c r="EF21">
        <v>6.56419</v>
      </c>
      <c r="EG21">
        <v>4.39233</v>
      </c>
      <c r="EH21">
        <v>500.003</v>
      </c>
      <c r="EI21">
        <v>0.920028</v>
      </c>
      <c r="EJ21">
        <v>0.0799722</v>
      </c>
      <c r="EK21">
        <v>0</v>
      </c>
      <c r="EL21">
        <v>313.093</v>
      </c>
      <c r="EM21">
        <v>4.99999</v>
      </c>
      <c r="EN21">
        <v>1545.65</v>
      </c>
      <c r="EO21">
        <v>4251.32</v>
      </c>
      <c r="EP21">
        <v>43</v>
      </c>
      <c r="EQ21">
        <v>45.562</v>
      </c>
      <c r="ER21">
        <v>44.875</v>
      </c>
      <c r="ES21">
        <v>44.812</v>
      </c>
      <c r="ET21">
        <v>45.187</v>
      </c>
      <c r="EU21">
        <v>455.42</v>
      </c>
      <c r="EV21">
        <v>39.59</v>
      </c>
      <c r="EW21">
        <v>0</v>
      </c>
      <c r="EX21">
        <v>1701975639.6</v>
      </c>
      <c r="EY21">
        <v>0</v>
      </c>
      <c r="EZ21">
        <v>313.1984</v>
      </c>
      <c r="FA21">
        <v>-0.0347692366583272</v>
      </c>
      <c r="FB21">
        <v>0.566153845745223</v>
      </c>
      <c r="FC21">
        <v>1545.7284</v>
      </c>
      <c r="FD21">
        <v>15</v>
      </c>
      <c r="FE21">
        <v>1701975267.1</v>
      </c>
      <c r="FF21" t="s">
        <v>423</v>
      </c>
      <c r="FG21">
        <v>1701975267.1</v>
      </c>
      <c r="FH21">
        <v>1701975260.1</v>
      </c>
      <c r="FI21">
        <v>3</v>
      </c>
      <c r="FJ21">
        <v>0.466</v>
      </c>
      <c r="FK21">
        <v>0.028</v>
      </c>
      <c r="FL21">
        <v>-0.343</v>
      </c>
      <c r="FM21">
        <v>0.121</v>
      </c>
      <c r="FN21">
        <v>420</v>
      </c>
      <c r="FO21">
        <v>10</v>
      </c>
      <c r="FP21">
        <v>0.3</v>
      </c>
      <c r="FQ21">
        <v>0.03</v>
      </c>
      <c r="FR21">
        <v>-5.50694238095238</v>
      </c>
      <c r="FS21">
        <v>0.192232987012991</v>
      </c>
      <c r="FT21">
        <v>0.0358074636945404</v>
      </c>
      <c r="FU21">
        <v>1</v>
      </c>
      <c r="FV21">
        <v>313.1275</v>
      </c>
      <c r="FW21">
        <v>0.79188693336702</v>
      </c>
      <c r="FX21">
        <v>0.216878286549094</v>
      </c>
      <c r="FY21">
        <v>1</v>
      </c>
      <c r="FZ21">
        <v>1.74023904761905</v>
      </c>
      <c r="GA21">
        <v>-0.0541722077922059</v>
      </c>
      <c r="GB21">
        <v>0.00551340177140852</v>
      </c>
      <c r="GC21">
        <v>1</v>
      </c>
      <c r="GD21">
        <v>3</v>
      </c>
      <c r="GE21">
        <v>3</v>
      </c>
      <c r="GF21" t="s">
        <v>424</v>
      </c>
      <c r="GG21">
        <v>3.24847</v>
      </c>
      <c r="GH21">
        <v>2.72935</v>
      </c>
      <c r="GI21">
        <v>0.0856498</v>
      </c>
      <c r="GJ21">
        <v>0.0861704</v>
      </c>
      <c r="GK21">
        <v>0.056491</v>
      </c>
      <c r="GL21">
        <v>0.051047</v>
      </c>
      <c r="GM21">
        <v>28554.5</v>
      </c>
      <c r="GN21">
        <v>32683.2</v>
      </c>
      <c r="GO21">
        <v>31119.3</v>
      </c>
      <c r="GP21">
        <v>34438.6</v>
      </c>
      <c r="GQ21">
        <v>40064</v>
      </c>
      <c r="GR21">
        <v>40517.5</v>
      </c>
      <c r="GS21">
        <v>42808.4</v>
      </c>
      <c r="GT21">
        <v>42760.3</v>
      </c>
      <c r="GU21">
        <v>2.35125</v>
      </c>
      <c r="GV21">
        <v>2.10212</v>
      </c>
      <c r="GW21">
        <v>0.0581145</v>
      </c>
      <c r="GX21">
        <v>0</v>
      </c>
      <c r="GY21">
        <v>21.1569</v>
      </c>
      <c r="GZ21">
        <v>999.9</v>
      </c>
      <c r="HA21">
        <v>50.91</v>
      </c>
      <c r="HB21">
        <v>24.985</v>
      </c>
      <c r="HC21">
        <v>20.4865</v>
      </c>
      <c r="HD21">
        <v>54.9169</v>
      </c>
      <c r="HE21">
        <v>22.0152</v>
      </c>
      <c r="HF21">
        <v>2</v>
      </c>
      <c r="HG21">
        <v>-0.394317</v>
      </c>
      <c r="HH21">
        <v>0.682484</v>
      </c>
      <c r="HI21">
        <v>20.2895</v>
      </c>
      <c r="HJ21">
        <v>5.24499</v>
      </c>
      <c r="HK21">
        <v>11.992</v>
      </c>
      <c r="HL21">
        <v>4.9717</v>
      </c>
      <c r="HM21">
        <v>3.29767</v>
      </c>
      <c r="HN21">
        <v>999.9</v>
      </c>
      <c r="HO21">
        <v>9999</v>
      </c>
      <c r="HP21">
        <v>9999</v>
      </c>
      <c r="HQ21">
        <v>9999</v>
      </c>
      <c r="HR21">
        <v>4.97233</v>
      </c>
      <c r="HS21">
        <v>1.85424</v>
      </c>
      <c r="HT21">
        <v>1.85525</v>
      </c>
      <c r="HU21">
        <v>1.85958</v>
      </c>
      <c r="HV21">
        <v>1.85392</v>
      </c>
      <c r="HW21">
        <v>1.85837</v>
      </c>
      <c r="HX21">
        <v>1.85553</v>
      </c>
      <c r="HY21">
        <v>1.8541</v>
      </c>
      <c r="HZ21">
        <v>0</v>
      </c>
      <c r="IA21">
        <v>0</v>
      </c>
      <c r="IB21">
        <v>0</v>
      </c>
      <c r="IC21">
        <v>0</v>
      </c>
      <c r="ID21" t="s">
        <v>425</v>
      </c>
      <c r="IE21" t="s">
        <v>426</v>
      </c>
      <c r="IF21" t="s">
        <v>427</v>
      </c>
      <c r="IG21" t="s">
        <v>427</v>
      </c>
      <c r="IH21" t="s">
        <v>427</v>
      </c>
      <c r="II21" t="s">
        <v>427</v>
      </c>
      <c r="IJ21">
        <v>0</v>
      </c>
      <c r="IK21">
        <v>100</v>
      </c>
      <c r="IL21">
        <v>100</v>
      </c>
      <c r="IM21">
        <v>-0.339</v>
      </c>
      <c r="IN21">
        <v>0.159</v>
      </c>
      <c r="IO21">
        <v>-0.0386515952010205</v>
      </c>
      <c r="IP21">
        <v>-0.000752984838474932</v>
      </c>
      <c r="IQ21">
        <v>7.78540652975852e-08</v>
      </c>
      <c r="IR21">
        <v>-1.72313864474752e-11</v>
      </c>
      <c r="IS21">
        <v>0.0332769685000947</v>
      </c>
      <c r="IT21">
        <v>-0.00445273349776632</v>
      </c>
      <c r="IU21">
        <v>0.00147712103477303</v>
      </c>
      <c r="IV21">
        <v>-2.19665023109478e-05</v>
      </c>
      <c r="IW21">
        <v>33</v>
      </c>
      <c r="IX21">
        <v>2224</v>
      </c>
      <c r="IY21">
        <v>1</v>
      </c>
      <c r="IZ21">
        <v>20</v>
      </c>
      <c r="JA21">
        <v>6.2</v>
      </c>
      <c r="JB21">
        <v>6.3</v>
      </c>
      <c r="JC21">
        <v>1.29639</v>
      </c>
      <c r="JD21">
        <v>2.41089</v>
      </c>
      <c r="JE21">
        <v>2.24609</v>
      </c>
      <c r="JF21">
        <v>2.78076</v>
      </c>
      <c r="JG21">
        <v>2.23999</v>
      </c>
      <c r="JH21">
        <v>2.28882</v>
      </c>
      <c r="JI21">
        <v>30.1576</v>
      </c>
      <c r="JJ21">
        <v>24.0787</v>
      </c>
      <c r="JK21">
        <v>18</v>
      </c>
      <c r="JL21">
        <v>624.307</v>
      </c>
      <c r="JM21">
        <v>553.015</v>
      </c>
      <c r="JN21">
        <v>19.9991</v>
      </c>
      <c r="JO21">
        <v>22.0948</v>
      </c>
      <c r="JP21">
        <v>30.0001</v>
      </c>
      <c r="JQ21">
        <v>21.9419</v>
      </c>
      <c r="JR21">
        <v>21.9001</v>
      </c>
      <c r="JS21">
        <v>25.9878</v>
      </c>
      <c r="JT21">
        <v>43.7413</v>
      </c>
      <c r="JU21">
        <v>0</v>
      </c>
      <c r="JV21">
        <v>20</v>
      </c>
      <c r="JW21">
        <v>420</v>
      </c>
      <c r="JX21">
        <v>10.642</v>
      </c>
      <c r="JY21">
        <v>101.342</v>
      </c>
      <c r="JZ21">
        <v>100.431</v>
      </c>
    </row>
    <row r="22" spans="1:286">
      <c r="A22">
        <v>6</v>
      </c>
      <c r="B22">
        <v>1701975710.1</v>
      </c>
      <c r="C22">
        <v>372</v>
      </c>
      <c r="D22" t="s">
        <v>436</v>
      </c>
      <c r="E22" t="s">
        <v>437</v>
      </c>
      <c r="F22">
        <v>1</v>
      </c>
      <c r="H22" t="s">
        <v>420</v>
      </c>
      <c r="K22">
        <v>1701975708.6</v>
      </c>
      <c r="L22">
        <f>(M22)/1000</f>
        <v>0</v>
      </c>
      <c r="M22">
        <f>1000*DM22*AK22*(DI22-DJ22)/(100*DB22*(1000-AK22*DI22))</f>
        <v>0</v>
      </c>
      <c r="N22">
        <f>DM22*AK22*(DH22-DG22*(1000-AK22*DJ22)/(1000-AK22*DI22))/(100*DB22)</f>
        <v>0</v>
      </c>
      <c r="O22">
        <f>DG22 - IF(AK22&gt;1, N22*DB22*100.0/(AM22*DU22), 0)</f>
        <v>0</v>
      </c>
      <c r="P22">
        <f>((V22-L22/2)*O22-N22)/(V22+L22/2)</f>
        <v>0</v>
      </c>
      <c r="Q22">
        <f>P22*(DN22+DO22)/1000.0</f>
        <v>0</v>
      </c>
      <c r="R22">
        <f>(DG22 - IF(AK22&gt;1, N22*DB22*100.0/(AM22*DU22), 0))*(DN22+DO22)/1000.0</f>
        <v>0</v>
      </c>
      <c r="S22">
        <f>2.0/((1/U22-1/T22)+SIGN(U22)*SQRT((1/U22-1/T22)*(1/U22-1/T22) + 4*DC22/((DC22+1)*(DC22+1))*(2*1/U22*1/T22-1/T22*1/T22)))</f>
        <v>0</v>
      </c>
      <c r="T22">
        <f>IF(LEFT(DD22,1)&lt;&gt;"0",IF(LEFT(DD22,1)="1",3.0,DE22),$D$5+$E$5*(DU22*DN22/($K$5*1000))+$F$5*(DU22*DN22/($K$5*1000))*MAX(MIN(DB22,$J$5),$I$5)*MAX(MIN(DB22,$J$5),$I$5)+$G$5*MAX(MIN(DB22,$J$5),$I$5)*(DU22*DN22/($K$5*1000))+$H$5*(DU22*DN22/($K$5*1000))*(DU22*DN22/($K$5*1000)))</f>
        <v>0</v>
      </c>
      <c r="U22">
        <f>L22*(1000-(1000*0.61365*exp(17.502*Y22/(240.97+Y22))/(DN22+DO22)+DI22)/2)/(1000*0.61365*exp(17.502*Y22/(240.97+Y22))/(DN22+DO22)-DI22)</f>
        <v>0</v>
      </c>
      <c r="V22">
        <f>1/((DC22+1)/(S22/1.6)+1/(T22/1.37)) + DC22/((DC22+1)/(S22/1.6) + DC22/(T22/1.37))</f>
        <v>0</v>
      </c>
      <c r="W22">
        <f>(CX22*DA22)</f>
        <v>0</v>
      </c>
      <c r="X22">
        <f>(DP22+(W22+2*0.95*5.67E-8*(((DP22+$B$7)+273)^4-(DP22+273)^4)-44100*L22)/(1.84*29.3*T22+8*0.95*5.67E-8*(DP22+273)^3))</f>
        <v>0</v>
      </c>
      <c r="Y22">
        <f>($C$7*DQ22+$D$7*DR22+$E$7*X22)</f>
        <v>0</v>
      </c>
      <c r="Z22">
        <f>0.61365*exp(17.502*Y22/(240.97+Y22))</f>
        <v>0</v>
      </c>
      <c r="AA22">
        <f>(AB22/AC22*100)</f>
        <v>0</v>
      </c>
      <c r="AB22">
        <f>DI22*(DN22+DO22)/1000</f>
        <v>0</v>
      </c>
      <c r="AC22">
        <f>0.61365*exp(17.502*DP22/(240.97+DP22))</f>
        <v>0</v>
      </c>
      <c r="AD22">
        <f>(Z22-DI22*(DN22+DO22)/1000)</f>
        <v>0</v>
      </c>
      <c r="AE22">
        <f>(-L22*44100)</f>
        <v>0</v>
      </c>
      <c r="AF22">
        <f>2*29.3*T22*0.92*(DP22-Y22)</f>
        <v>0</v>
      </c>
      <c r="AG22">
        <f>2*0.95*5.67E-8*(((DP22+$B$7)+273)^4-(Y22+273)^4)</f>
        <v>0</v>
      </c>
      <c r="AH22">
        <f>W22+AG22+AE22+AF22</f>
        <v>0</v>
      </c>
      <c r="AI22">
        <v>0</v>
      </c>
      <c r="AJ22">
        <v>0</v>
      </c>
      <c r="AK22">
        <f>IF(AI22*$H$13&gt;=AM22,1.0,(AM22/(AM22-AI22*$H$13)))</f>
        <v>0</v>
      </c>
      <c r="AL22">
        <f>(AK22-1)*100</f>
        <v>0</v>
      </c>
      <c r="AM22">
        <f>MAX(0,($B$13+$C$13*DU22)/(1+$D$13*DU22)*DN22/(DP22+273)*$E$13)</f>
        <v>0</v>
      </c>
      <c r="AN22" t="s">
        <v>421</v>
      </c>
      <c r="AO22" t="s">
        <v>421</v>
      </c>
      <c r="AP22">
        <v>0</v>
      </c>
      <c r="AQ22">
        <v>0</v>
      </c>
      <c r="AR22">
        <f>1-AP22/AQ22</f>
        <v>0</v>
      </c>
      <c r="AS22">
        <v>0</v>
      </c>
      <c r="AT22" t="s">
        <v>421</v>
      </c>
      <c r="AU22" t="s">
        <v>421</v>
      </c>
      <c r="AV22">
        <v>0</v>
      </c>
      <c r="AW22">
        <v>0</v>
      </c>
      <c r="AX22">
        <f>1-AV22/AW22</f>
        <v>0</v>
      </c>
      <c r="AY22">
        <v>0.5</v>
      </c>
      <c r="AZ22">
        <f>CY22</f>
        <v>0</v>
      </c>
      <c r="BA22">
        <f>N22</f>
        <v>0</v>
      </c>
      <c r="BB22">
        <f>AX22*AY22*AZ22</f>
        <v>0</v>
      </c>
      <c r="BC22">
        <f>(BA22-AS22)/AZ22</f>
        <v>0</v>
      </c>
      <c r="BD22">
        <f>(AQ22-AW22)/AW22</f>
        <v>0</v>
      </c>
      <c r="BE22">
        <f>AP22/(AR22+AP22/AW22)</f>
        <v>0</v>
      </c>
      <c r="BF22" t="s">
        <v>421</v>
      </c>
      <c r="BG22">
        <v>0</v>
      </c>
      <c r="BH22">
        <f>IF(BG22&lt;&gt;0, BG22, BE22)</f>
        <v>0</v>
      </c>
      <c r="BI22">
        <f>1-BH22/AW22</f>
        <v>0</v>
      </c>
      <c r="BJ22">
        <f>(AW22-AV22)/(AW22-BH22)</f>
        <v>0</v>
      </c>
      <c r="BK22">
        <f>(AQ22-AW22)/(AQ22-BH22)</f>
        <v>0</v>
      </c>
      <c r="BL22">
        <f>(AW22-AV22)/(AW22-AP22)</f>
        <v>0</v>
      </c>
      <c r="BM22">
        <f>(AQ22-AW22)/(AQ22-AP22)</f>
        <v>0</v>
      </c>
      <c r="BN22">
        <f>(BJ22*BH22/AV22)</f>
        <v>0</v>
      </c>
      <c r="BO22">
        <f>(1-BN22)</f>
        <v>0</v>
      </c>
      <c r="CX22">
        <f>$B$11*DV22+$C$11*DW22+$F$11*EH22*(1-EK22)</f>
        <v>0</v>
      </c>
      <c r="CY22">
        <f>CX22*CZ22</f>
        <v>0</v>
      </c>
      <c r="CZ22">
        <f>($B$11*$D$9+$C$11*$D$9+$F$11*((EU22+EM22)/MAX(EU22+EM22+EV22, 0.1)*$I$9+EV22/MAX(EU22+EM22+EV22, 0.1)*$J$9))/($B$11+$C$11+$F$11)</f>
        <v>0</v>
      </c>
      <c r="DA22">
        <f>($B$11*$K$9+$C$11*$K$9+$F$11*((EU22+EM22)/MAX(EU22+EM22+EV22, 0.1)*$P$9+EV22/MAX(EU22+EM22+EV22, 0.1)*$Q$9))/($B$11+$C$11+$F$11)</f>
        <v>0</v>
      </c>
      <c r="DB22">
        <v>6</v>
      </c>
      <c r="DC22">
        <v>0.5</v>
      </c>
      <c r="DD22" t="s">
        <v>422</v>
      </c>
      <c r="DE22">
        <v>2</v>
      </c>
      <c r="DF22">
        <v>1701975708.6</v>
      </c>
      <c r="DG22">
        <v>415.916</v>
      </c>
      <c r="DH22">
        <v>420.012</v>
      </c>
      <c r="DI22">
        <v>12.27355</v>
      </c>
      <c r="DJ22">
        <v>10.64955</v>
      </c>
      <c r="DK22">
        <v>416.256</v>
      </c>
      <c r="DL22">
        <v>12.11645</v>
      </c>
      <c r="DM22">
        <v>600.0345</v>
      </c>
      <c r="DN22">
        <v>78.9485</v>
      </c>
      <c r="DO22">
        <v>0.1000088</v>
      </c>
      <c r="DP22">
        <v>22.6152</v>
      </c>
      <c r="DQ22">
        <v>21.8071</v>
      </c>
      <c r="DR22">
        <v>999.9</v>
      </c>
      <c r="DS22">
        <v>0</v>
      </c>
      <c r="DT22">
        <v>0</v>
      </c>
      <c r="DU22">
        <v>10015.625</v>
      </c>
      <c r="DV22">
        <v>0</v>
      </c>
      <c r="DW22">
        <v>0.221023</v>
      </c>
      <c r="DX22">
        <v>-4.096115</v>
      </c>
      <c r="DY22">
        <v>421.084</v>
      </c>
      <c r="DZ22">
        <v>424.533</v>
      </c>
      <c r="EA22">
        <v>1.623985</v>
      </c>
      <c r="EB22">
        <v>420.012</v>
      </c>
      <c r="EC22">
        <v>10.64955</v>
      </c>
      <c r="ED22">
        <v>0.968979</v>
      </c>
      <c r="EE22">
        <v>0.840768</v>
      </c>
      <c r="EF22">
        <v>6.458105</v>
      </c>
      <c r="EG22">
        <v>4.41489</v>
      </c>
      <c r="EH22">
        <v>249.9405</v>
      </c>
      <c r="EI22">
        <v>0.89996</v>
      </c>
      <c r="EJ22">
        <v>0.1000399</v>
      </c>
      <c r="EK22">
        <v>0</v>
      </c>
      <c r="EL22">
        <v>342.719</v>
      </c>
      <c r="EM22">
        <v>4.99999</v>
      </c>
      <c r="EN22">
        <v>839.9335</v>
      </c>
      <c r="EO22">
        <v>2088.86</v>
      </c>
      <c r="EP22">
        <v>42.25</v>
      </c>
      <c r="EQ22">
        <v>45.312</v>
      </c>
      <c r="ER22">
        <v>44.437</v>
      </c>
      <c r="ES22">
        <v>44.625</v>
      </c>
      <c r="ET22">
        <v>44.625</v>
      </c>
      <c r="EU22">
        <v>220.435</v>
      </c>
      <c r="EV22">
        <v>24.5</v>
      </c>
      <c r="EW22">
        <v>0</v>
      </c>
      <c r="EX22">
        <v>1701975710.4</v>
      </c>
      <c r="EY22">
        <v>0</v>
      </c>
      <c r="EZ22">
        <v>342.84828</v>
      </c>
      <c r="FA22">
        <v>-0.553846144101281</v>
      </c>
      <c r="FB22">
        <v>-3.32692311118307</v>
      </c>
      <c r="FC22">
        <v>840.26948</v>
      </c>
      <c r="FD22">
        <v>15</v>
      </c>
      <c r="FE22">
        <v>1701975267.1</v>
      </c>
      <c r="FF22" t="s">
        <v>423</v>
      </c>
      <c r="FG22">
        <v>1701975267.1</v>
      </c>
      <c r="FH22">
        <v>1701975260.1</v>
      </c>
      <c r="FI22">
        <v>3</v>
      </c>
      <c r="FJ22">
        <v>0.466</v>
      </c>
      <c r="FK22">
        <v>0.028</v>
      </c>
      <c r="FL22">
        <v>-0.343</v>
      </c>
      <c r="FM22">
        <v>0.121</v>
      </c>
      <c r="FN22">
        <v>420</v>
      </c>
      <c r="FO22">
        <v>10</v>
      </c>
      <c r="FP22">
        <v>0.3</v>
      </c>
      <c r="FQ22">
        <v>0.03</v>
      </c>
      <c r="FR22">
        <v>-4.04287904761905</v>
      </c>
      <c r="FS22">
        <v>-0.259161818181822</v>
      </c>
      <c r="FT22">
        <v>0.0479827705094198</v>
      </c>
      <c r="FU22">
        <v>1</v>
      </c>
      <c r="FV22">
        <v>342.756852941176</v>
      </c>
      <c r="FW22">
        <v>0.982139044202931</v>
      </c>
      <c r="FX22">
        <v>0.212080469238748</v>
      </c>
      <c r="FY22">
        <v>1</v>
      </c>
      <c r="FZ22">
        <v>1.63595476190476</v>
      </c>
      <c r="GA22">
        <v>-0.0695127272727303</v>
      </c>
      <c r="GB22">
        <v>0.00707914214539726</v>
      </c>
      <c r="GC22">
        <v>1</v>
      </c>
      <c r="GD22">
        <v>3</v>
      </c>
      <c r="GE22">
        <v>3</v>
      </c>
      <c r="GF22" t="s">
        <v>424</v>
      </c>
      <c r="GG22">
        <v>3.24838</v>
      </c>
      <c r="GH22">
        <v>2.7294</v>
      </c>
      <c r="GI22">
        <v>0.0858677</v>
      </c>
      <c r="GJ22">
        <v>0.0861756</v>
      </c>
      <c r="GK22">
        <v>0.0561788</v>
      </c>
      <c r="GL22">
        <v>0.0511092</v>
      </c>
      <c r="GM22">
        <v>28547.3</v>
      </c>
      <c r="GN22">
        <v>32683.4</v>
      </c>
      <c r="GO22">
        <v>31118.9</v>
      </c>
      <c r="GP22">
        <v>34439</v>
      </c>
      <c r="GQ22">
        <v>40077.4</v>
      </c>
      <c r="GR22">
        <v>40515.8</v>
      </c>
      <c r="GS22">
        <v>42808.4</v>
      </c>
      <c r="GT22">
        <v>42761.3</v>
      </c>
      <c r="GU22">
        <v>2.35125</v>
      </c>
      <c r="GV22">
        <v>2.10197</v>
      </c>
      <c r="GW22">
        <v>0.0475347</v>
      </c>
      <c r="GX22">
        <v>0</v>
      </c>
      <c r="GY22">
        <v>21.0186</v>
      </c>
      <c r="GZ22">
        <v>999.9</v>
      </c>
      <c r="HA22">
        <v>50.91</v>
      </c>
      <c r="HB22">
        <v>24.995</v>
      </c>
      <c r="HC22">
        <v>20.4975</v>
      </c>
      <c r="HD22">
        <v>54.057</v>
      </c>
      <c r="HE22">
        <v>22.0272</v>
      </c>
      <c r="HF22">
        <v>2</v>
      </c>
      <c r="HG22">
        <v>-0.39438</v>
      </c>
      <c r="HH22">
        <v>0.647064</v>
      </c>
      <c r="HI22">
        <v>20.2917</v>
      </c>
      <c r="HJ22">
        <v>5.2426</v>
      </c>
      <c r="HK22">
        <v>11.992</v>
      </c>
      <c r="HL22">
        <v>4.9709</v>
      </c>
      <c r="HM22">
        <v>3.29697</v>
      </c>
      <c r="HN22">
        <v>999.9</v>
      </c>
      <c r="HO22">
        <v>9999</v>
      </c>
      <c r="HP22">
        <v>9999</v>
      </c>
      <c r="HQ22">
        <v>9999</v>
      </c>
      <c r="HR22">
        <v>4.97235</v>
      </c>
      <c r="HS22">
        <v>1.85424</v>
      </c>
      <c r="HT22">
        <v>1.85527</v>
      </c>
      <c r="HU22">
        <v>1.85958</v>
      </c>
      <c r="HV22">
        <v>1.85394</v>
      </c>
      <c r="HW22">
        <v>1.85837</v>
      </c>
      <c r="HX22">
        <v>1.85551</v>
      </c>
      <c r="HY22">
        <v>1.8541</v>
      </c>
      <c r="HZ22">
        <v>0</v>
      </c>
      <c r="IA22">
        <v>0</v>
      </c>
      <c r="IB22">
        <v>0</v>
      </c>
      <c r="IC22">
        <v>0</v>
      </c>
      <c r="ID22" t="s">
        <v>425</v>
      </c>
      <c r="IE22" t="s">
        <v>426</v>
      </c>
      <c r="IF22" t="s">
        <v>427</v>
      </c>
      <c r="IG22" t="s">
        <v>427</v>
      </c>
      <c r="IH22" t="s">
        <v>427</v>
      </c>
      <c r="II22" t="s">
        <v>427</v>
      </c>
      <c r="IJ22">
        <v>0</v>
      </c>
      <c r="IK22">
        <v>100</v>
      </c>
      <c r="IL22">
        <v>100</v>
      </c>
      <c r="IM22">
        <v>-0.34</v>
      </c>
      <c r="IN22">
        <v>0.1571</v>
      </c>
      <c r="IO22">
        <v>-0.0386515952010205</v>
      </c>
      <c r="IP22">
        <v>-0.000752984838474932</v>
      </c>
      <c r="IQ22">
        <v>7.78540652975852e-08</v>
      </c>
      <c r="IR22">
        <v>-1.72313864474752e-11</v>
      </c>
      <c r="IS22">
        <v>0.0332769685000947</v>
      </c>
      <c r="IT22">
        <v>-0.00445273349776632</v>
      </c>
      <c r="IU22">
        <v>0.00147712103477303</v>
      </c>
      <c r="IV22">
        <v>-2.19665023109478e-05</v>
      </c>
      <c r="IW22">
        <v>33</v>
      </c>
      <c r="IX22">
        <v>2224</v>
      </c>
      <c r="IY22">
        <v>1</v>
      </c>
      <c r="IZ22">
        <v>20</v>
      </c>
      <c r="JA22">
        <v>7.4</v>
      </c>
      <c r="JB22">
        <v>7.5</v>
      </c>
      <c r="JC22">
        <v>1.29639</v>
      </c>
      <c r="JD22">
        <v>2.40845</v>
      </c>
      <c r="JE22">
        <v>2.24609</v>
      </c>
      <c r="JF22">
        <v>2.7771</v>
      </c>
      <c r="JG22">
        <v>2.23999</v>
      </c>
      <c r="JH22">
        <v>2.31323</v>
      </c>
      <c r="JI22">
        <v>30.179</v>
      </c>
      <c r="JJ22">
        <v>24.0787</v>
      </c>
      <c r="JK22">
        <v>18</v>
      </c>
      <c r="JL22">
        <v>624.367</v>
      </c>
      <c r="JM22">
        <v>552.972</v>
      </c>
      <c r="JN22">
        <v>19.9991</v>
      </c>
      <c r="JO22">
        <v>22.0927</v>
      </c>
      <c r="JP22">
        <v>30.0001</v>
      </c>
      <c r="JQ22">
        <v>21.9469</v>
      </c>
      <c r="JR22">
        <v>21.9057</v>
      </c>
      <c r="JS22">
        <v>25.9854</v>
      </c>
      <c r="JT22">
        <v>43.7413</v>
      </c>
      <c r="JU22">
        <v>0</v>
      </c>
      <c r="JV22">
        <v>20</v>
      </c>
      <c r="JW22">
        <v>420</v>
      </c>
      <c r="JX22">
        <v>10.5655</v>
      </c>
      <c r="JY22">
        <v>101.341</v>
      </c>
      <c r="JZ22">
        <v>100.432</v>
      </c>
    </row>
    <row r="23" spans="1:286">
      <c r="A23">
        <v>7</v>
      </c>
      <c r="B23">
        <v>1701975781.1</v>
      </c>
      <c r="C23">
        <v>443</v>
      </c>
      <c r="D23" t="s">
        <v>438</v>
      </c>
      <c r="E23" t="s">
        <v>439</v>
      </c>
      <c r="F23">
        <v>1</v>
      </c>
      <c r="H23" t="s">
        <v>420</v>
      </c>
      <c r="K23">
        <v>1701975779.6</v>
      </c>
      <c r="L23">
        <f>(M23)/1000</f>
        <v>0</v>
      </c>
      <c r="M23">
        <f>1000*DM23*AK23*(DI23-DJ23)/(100*DB23*(1000-AK23*DI23))</f>
        <v>0</v>
      </c>
      <c r="N23">
        <f>DM23*AK23*(DH23-DG23*(1000-AK23*DJ23)/(1000-AK23*DI23))/(100*DB23)</f>
        <v>0</v>
      </c>
      <c r="O23">
        <f>DG23 - IF(AK23&gt;1, N23*DB23*100.0/(AM23*DU23), 0)</f>
        <v>0</v>
      </c>
      <c r="P23">
        <f>((V23-L23/2)*O23-N23)/(V23+L23/2)</f>
        <v>0</v>
      </c>
      <c r="Q23">
        <f>P23*(DN23+DO23)/1000.0</f>
        <v>0</v>
      </c>
      <c r="R23">
        <f>(DG23 - IF(AK23&gt;1, N23*DB23*100.0/(AM23*DU23), 0))*(DN23+DO23)/1000.0</f>
        <v>0</v>
      </c>
      <c r="S23">
        <f>2.0/((1/U23-1/T23)+SIGN(U23)*SQRT((1/U23-1/T23)*(1/U23-1/T23) + 4*DC23/((DC23+1)*(DC23+1))*(2*1/U23*1/T23-1/T23*1/T23)))</f>
        <v>0</v>
      </c>
      <c r="T23">
        <f>IF(LEFT(DD23,1)&lt;&gt;"0",IF(LEFT(DD23,1)="1",3.0,DE23),$D$5+$E$5*(DU23*DN23/($K$5*1000))+$F$5*(DU23*DN23/($K$5*1000))*MAX(MIN(DB23,$J$5),$I$5)*MAX(MIN(DB23,$J$5),$I$5)+$G$5*MAX(MIN(DB23,$J$5),$I$5)*(DU23*DN23/($K$5*1000))+$H$5*(DU23*DN23/($K$5*1000))*(DU23*DN23/($K$5*1000)))</f>
        <v>0</v>
      </c>
      <c r="U23">
        <f>L23*(1000-(1000*0.61365*exp(17.502*Y23/(240.97+Y23))/(DN23+DO23)+DI23)/2)/(1000*0.61365*exp(17.502*Y23/(240.97+Y23))/(DN23+DO23)-DI23)</f>
        <v>0</v>
      </c>
      <c r="V23">
        <f>1/((DC23+1)/(S23/1.6)+1/(T23/1.37)) + DC23/((DC23+1)/(S23/1.6) + DC23/(T23/1.37))</f>
        <v>0</v>
      </c>
      <c r="W23">
        <f>(CX23*DA23)</f>
        <v>0</v>
      </c>
      <c r="X23">
        <f>(DP23+(W23+2*0.95*5.67E-8*(((DP23+$B$7)+273)^4-(DP23+273)^4)-44100*L23)/(1.84*29.3*T23+8*0.95*5.67E-8*(DP23+273)^3))</f>
        <v>0</v>
      </c>
      <c r="Y23">
        <f>($C$7*DQ23+$D$7*DR23+$E$7*X23)</f>
        <v>0</v>
      </c>
      <c r="Z23">
        <f>0.61365*exp(17.502*Y23/(240.97+Y23))</f>
        <v>0</v>
      </c>
      <c r="AA23">
        <f>(AB23/AC23*100)</f>
        <v>0</v>
      </c>
      <c r="AB23">
        <f>DI23*(DN23+DO23)/1000</f>
        <v>0</v>
      </c>
      <c r="AC23">
        <f>0.61365*exp(17.502*DP23/(240.97+DP23))</f>
        <v>0</v>
      </c>
      <c r="AD23">
        <f>(Z23-DI23*(DN23+DO23)/1000)</f>
        <v>0</v>
      </c>
      <c r="AE23">
        <f>(-L23*44100)</f>
        <v>0</v>
      </c>
      <c r="AF23">
        <f>2*29.3*T23*0.92*(DP23-Y23)</f>
        <v>0</v>
      </c>
      <c r="AG23">
        <f>2*0.95*5.67E-8*(((DP23+$B$7)+273)^4-(Y23+273)^4)</f>
        <v>0</v>
      </c>
      <c r="AH23">
        <f>W23+AG23+AE23+AF23</f>
        <v>0</v>
      </c>
      <c r="AI23">
        <v>0</v>
      </c>
      <c r="AJ23">
        <v>0</v>
      </c>
      <c r="AK23">
        <f>IF(AI23*$H$13&gt;=AM23,1.0,(AM23/(AM23-AI23*$H$13)))</f>
        <v>0</v>
      </c>
      <c r="AL23">
        <f>(AK23-1)*100</f>
        <v>0</v>
      </c>
      <c r="AM23">
        <f>MAX(0,($B$13+$C$13*DU23)/(1+$D$13*DU23)*DN23/(DP23+273)*$E$13)</f>
        <v>0</v>
      </c>
      <c r="AN23" t="s">
        <v>421</v>
      </c>
      <c r="AO23" t="s">
        <v>421</v>
      </c>
      <c r="AP23">
        <v>0</v>
      </c>
      <c r="AQ23">
        <v>0</v>
      </c>
      <c r="AR23">
        <f>1-AP23/AQ23</f>
        <v>0</v>
      </c>
      <c r="AS23">
        <v>0</v>
      </c>
      <c r="AT23" t="s">
        <v>421</v>
      </c>
      <c r="AU23" t="s">
        <v>421</v>
      </c>
      <c r="AV23">
        <v>0</v>
      </c>
      <c r="AW23">
        <v>0</v>
      </c>
      <c r="AX23">
        <f>1-AV23/AW23</f>
        <v>0</v>
      </c>
      <c r="AY23">
        <v>0.5</v>
      </c>
      <c r="AZ23">
        <f>CY23</f>
        <v>0</v>
      </c>
      <c r="BA23">
        <f>N23</f>
        <v>0</v>
      </c>
      <c r="BB23">
        <f>AX23*AY23*AZ23</f>
        <v>0</v>
      </c>
      <c r="BC23">
        <f>(BA23-AS23)/AZ23</f>
        <v>0</v>
      </c>
      <c r="BD23">
        <f>(AQ23-AW23)/AW23</f>
        <v>0</v>
      </c>
      <c r="BE23">
        <f>AP23/(AR23+AP23/AW23)</f>
        <v>0</v>
      </c>
      <c r="BF23" t="s">
        <v>421</v>
      </c>
      <c r="BG23">
        <v>0</v>
      </c>
      <c r="BH23">
        <f>IF(BG23&lt;&gt;0, BG23, BE23)</f>
        <v>0</v>
      </c>
      <c r="BI23">
        <f>1-BH23/AW23</f>
        <v>0</v>
      </c>
      <c r="BJ23">
        <f>(AW23-AV23)/(AW23-BH23)</f>
        <v>0</v>
      </c>
      <c r="BK23">
        <f>(AQ23-AW23)/(AQ23-BH23)</f>
        <v>0</v>
      </c>
      <c r="BL23">
        <f>(AW23-AV23)/(AW23-AP23)</f>
        <v>0</v>
      </c>
      <c r="BM23">
        <f>(AQ23-AW23)/(AQ23-AP23)</f>
        <v>0</v>
      </c>
      <c r="BN23">
        <f>(BJ23*BH23/AV23)</f>
        <v>0</v>
      </c>
      <c r="BO23">
        <f>(1-BN23)</f>
        <v>0</v>
      </c>
      <c r="CX23">
        <f>$B$11*DV23+$C$11*DW23+$F$11*EH23*(1-EK23)</f>
        <v>0</v>
      </c>
      <c r="CY23">
        <f>CX23*CZ23</f>
        <v>0</v>
      </c>
      <c r="CZ23">
        <f>($B$11*$D$9+$C$11*$D$9+$F$11*((EU23+EM23)/MAX(EU23+EM23+EV23, 0.1)*$I$9+EV23/MAX(EU23+EM23+EV23, 0.1)*$J$9))/($B$11+$C$11+$F$11)</f>
        <v>0</v>
      </c>
      <c r="DA23">
        <f>($B$11*$K$9+$C$11*$K$9+$F$11*((EU23+EM23)/MAX(EU23+EM23+EV23, 0.1)*$P$9+EV23/MAX(EU23+EM23+EV23, 0.1)*$Q$9))/($B$11+$C$11+$F$11)</f>
        <v>0</v>
      </c>
      <c r="DB23">
        <v>6</v>
      </c>
      <c r="DC23">
        <v>0.5</v>
      </c>
      <c r="DD23" t="s">
        <v>422</v>
      </c>
      <c r="DE23">
        <v>2</v>
      </c>
      <c r="DF23">
        <v>1701975779.6</v>
      </c>
      <c r="DG23">
        <v>417.916</v>
      </c>
      <c r="DH23">
        <v>420.014</v>
      </c>
      <c r="DI23">
        <v>12.12225</v>
      </c>
      <c r="DJ23">
        <v>10.5833</v>
      </c>
      <c r="DK23">
        <v>418.257</v>
      </c>
      <c r="DL23">
        <v>11.96835</v>
      </c>
      <c r="DM23">
        <v>599.984</v>
      </c>
      <c r="DN23">
        <v>78.9462</v>
      </c>
      <c r="DO23">
        <v>0.09998655</v>
      </c>
      <c r="DP23">
        <v>22.4495</v>
      </c>
      <c r="DQ23">
        <v>21.582</v>
      </c>
      <c r="DR23">
        <v>999.9</v>
      </c>
      <c r="DS23">
        <v>0</v>
      </c>
      <c r="DT23">
        <v>0</v>
      </c>
      <c r="DU23">
        <v>9989.975</v>
      </c>
      <c r="DV23">
        <v>0</v>
      </c>
      <c r="DW23">
        <v>0.221023</v>
      </c>
      <c r="DX23">
        <v>-2.09828</v>
      </c>
      <c r="DY23">
        <v>423.044</v>
      </c>
      <c r="DZ23">
        <v>424.5065</v>
      </c>
      <c r="EA23">
        <v>1.53896</v>
      </c>
      <c r="EB23">
        <v>420.014</v>
      </c>
      <c r="EC23">
        <v>10.5833</v>
      </c>
      <c r="ED23">
        <v>0.9570055</v>
      </c>
      <c r="EE23">
        <v>0.8355105</v>
      </c>
      <c r="EF23">
        <v>6.277745</v>
      </c>
      <c r="EG23">
        <v>4.325365</v>
      </c>
      <c r="EH23">
        <v>100.041</v>
      </c>
      <c r="EI23">
        <v>0.900155</v>
      </c>
      <c r="EJ23">
        <v>0.0998454</v>
      </c>
      <c r="EK23">
        <v>0</v>
      </c>
      <c r="EL23">
        <v>339.952</v>
      </c>
      <c r="EM23">
        <v>4.99999</v>
      </c>
      <c r="EN23">
        <v>331.0975</v>
      </c>
      <c r="EO23">
        <v>810.565</v>
      </c>
      <c r="EP23">
        <v>41.531</v>
      </c>
      <c r="EQ23">
        <v>45</v>
      </c>
      <c r="ER23">
        <v>43.9685</v>
      </c>
      <c r="ES23">
        <v>44.312</v>
      </c>
      <c r="ET23">
        <v>44.062</v>
      </c>
      <c r="EU23">
        <v>85.55</v>
      </c>
      <c r="EV23">
        <v>9.49</v>
      </c>
      <c r="EW23">
        <v>0</v>
      </c>
      <c r="EX23">
        <v>1701975781.8</v>
      </c>
      <c r="EY23">
        <v>0</v>
      </c>
      <c r="EZ23">
        <v>340.976192307692</v>
      </c>
      <c r="FA23">
        <v>-8.44160684425581</v>
      </c>
      <c r="FB23">
        <v>-11.3845812018283</v>
      </c>
      <c r="FC23">
        <v>332.115730769231</v>
      </c>
      <c r="FD23">
        <v>15</v>
      </c>
      <c r="FE23">
        <v>1701975267.1</v>
      </c>
      <c r="FF23" t="s">
        <v>423</v>
      </c>
      <c r="FG23">
        <v>1701975267.1</v>
      </c>
      <c r="FH23">
        <v>1701975260.1</v>
      </c>
      <c r="FI23">
        <v>3</v>
      </c>
      <c r="FJ23">
        <v>0.466</v>
      </c>
      <c r="FK23">
        <v>0.028</v>
      </c>
      <c r="FL23">
        <v>-0.343</v>
      </c>
      <c r="FM23">
        <v>0.121</v>
      </c>
      <c r="FN23">
        <v>420</v>
      </c>
      <c r="FO23">
        <v>10</v>
      </c>
      <c r="FP23">
        <v>0.3</v>
      </c>
      <c r="FQ23">
        <v>0.03</v>
      </c>
      <c r="FR23">
        <v>-2.0372895</v>
      </c>
      <c r="FS23">
        <v>-0.460771578947373</v>
      </c>
      <c r="FT23">
        <v>0.0507147126064025</v>
      </c>
      <c r="FU23">
        <v>1</v>
      </c>
      <c r="FV23">
        <v>341.051323529412</v>
      </c>
      <c r="FW23">
        <v>0.710909089169442</v>
      </c>
      <c r="FX23">
        <v>0.602896231466874</v>
      </c>
      <c r="FY23">
        <v>1</v>
      </c>
      <c r="FZ23">
        <v>1.5514555</v>
      </c>
      <c r="GA23">
        <v>-0.0792996992481198</v>
      </c>
      <c r="GB23">
        <v>0.00766500911610678</v>
      </c>
      <c r="GC23">
        <v>1</v>
      </c>
      <c r="GD23">
        <v>3</v>
      </c>
      <c r="GE23">
        <v>3</v>
      </c>
      <c r="GF23" t="s">
        <v>424</v>
      </c>
      <c r="GG23">
        <v>3.24835</v>
      </c>
      <c r="GH23">
        <v>2.72943</v>
      </c>
      <c r="GI23">
        <v>0.0861776</v>
      </c>
      <c r="GJ23">
        <v>0.0861702</v>
      </c>
      <c r="GK23">
        <v>0.0556515</v>
      </c>
      <c r="GL23">
        <v>0.0508615</v>
      </c>
      <c r="GM23">
        <v>28539.4</v>
      </c>
      <c r="GN23">
        <v>32685.2</v>
      </c>
      <c r="GO23">
        <v>31120.7</v>
      </c>
      <c r="GP23">
        <v>34440.7</v>
      </c>
      <c r="GQ23">
        <v>40102.2</v>
      </c>
      <c r="GR23">
        <v>40528</v>
      </c>
      <c r="GS23">
        <v>42810.8</v>
      </c>
      <c r="GT23">
        <v>42763</v>
      </c>
      <c r="GU23">
        <v>2.3513</v>
      </c>
      <c r="GV23">
        <v>2.10215</v>
      </c>
      <c r="GW23">
        <v>0.0436753</v>
      </c>
      <c r="GX23">
        <v>0</v>
      </c>
      <c r="GY23">
        <v>20.8608</v>
      </c>
      <c r="GZ23">
        <v>999.9</v>
      </c>
      <c r="HA23">
        <v>50.934</v>
      </c>
      <c r="HB23">
        <v>25.005</v>
      </c>
      <c r="HC23">
        <v>20.5217</v>
      </c>
      <c r="HD23">
        <v>54.8469</v>
      </c>
      <c r="HE23">
        <v>22.0072</v>
      </c>
      <c r="HF23">
        <v>2</v>
      </c>
      <c r="HG23">
        <v>-0.395495</v>
      </c>
      <c r="HH23">
        <v>0.59613</v>
      </c>
      <c r="HI23">
        <v>20.2935</v>
      </c>
      <c r="HJ23">
        <v>5.24125</v>
      </c>
      <c r="HK23">
        <v>11.992</v>
      </c>
      <c r="HL23">
        <v>4.97165</v>
      </c>
      <c r="HM23">
        <v>3.29767</v>
      </c>
      <c r="HN23">
        <v>999.9</v>
      </c>
      <c r="HO23">
        <v>9999</v>
      </c>
      <c r="HP23">
        <v>9999</v>
      </c>
      <c r="HQ23">
        <v>9999</v>
      </c>
      <c r="HR23">
        <v>4.97232</v>
      </c>
      <c r="HS23">
        <v>1.85422</v>
      </c>
      <c r="HT23">
        <v>1.85526</v>
      </c>
      <c r="HU23">
        <v>1.85958</v>
      </c>
      <c r="HV23">
        <v>1.85394</v>
      </c>
      <c r="HW23">
        <v>1.85837</v>
      </c>
      <c r="HX23">
        <v>1.85548</v>
      </c>
      <c r="HY23">
        <v>1.8541</v>
      </c>
      <c r="HZ23">
        <v>0</v>
      </c>
      <c r="IA23">
        <v>0</v>
      </c>
      <c r="IB23">
        <v>0</v>
      </c>
      <c r="IC23">
        <v>0</v>
      </c>
      <c r="ID23" t="s">
        <v>425</v>
      </c>
      <c r="IE23" t="s">
        <v>426</v>
      </c>
      <c r="IF23" t="s">
        <v>427</v>
      </c>
      <c r="IG23" t="s">
        <v>427</v>
      </c>
      <c r="IH23" t="s">
        <v>427</v>
      </c>
      <c r="II23" t="s">
        <v>427</v>
      </c>
      <c r="IJ23">
        <v>0</v>
      </c>
      <c r="IK23">
        <v>100</v>
      </c>
      <c r="IL23">
        <v>100</v>
      </c>
      <c r="IM23">
        <v>-0.341</v>
      </c>
      <c r="IN23">
        <v>0.1539</v>
      </c>
      <c r="IO23">
        <v>-0.0386515952010205</v>
      </c>
      <c r="IP23">
        <v>-0.000752984838474932</v>
      </c>
      <c r="IQ23">
        <v>7.78540652975852e-08</v>
      </c>
      <c r="IR23">
        <v>-1.72313864474752e-11</v>
      </c>
      <c r="IS23">
        <v>0.0332769685000947</v>
      </c>
      <c r="IT23">
        <v>-0.00445273349776632</v>
      </c>
      <c r="IU23">
        <v>0.00147712103477303</v>
      </c>
      <c r="IV23">
        <v>-2.19665023109478e-05</v>
      </c>
      <c r="IW23">
        <v>33</v>
      </c>
      <c r="IX23">
        <v>2224</v>
      </c>
      <c r="IY23">
        <v>1</v>
      </c>
      <c r="IZ23">
        <v>20</v>
      </c>
      <c r="JA23">
        <v>8.6</v>
      </c>
      <c r="JB23">
        <v>8.7</v>
      </c>
      <c r="JC23">
        <v>1.29639</v>
      </c>
      <c r="JD23">
        <v>2.41211</v>
      </c>
      <c r="JE23">
        <v>2.24609</v>
      </c>
      <c r="JF23">
        <v>2.7771</v>
      </c>
      <c r="JG23">
        <v>2.23999</v>
      </c>
      <c r="JH23">
        <v>2.2876</v>
      </c>
      <c r="JI23">
        <v>30.179</v>
      </c>
      <c r="JJ23">
        <v>24.0787</v>
      </c>
      <c r="JK23">
        <v>18</v>
      </c>
      <c r="JL23">
        <v>624.356</v>
      </c>
      <c r="JM23">
        <v>553.052</v>
      </c>
      <c r="JN23">
        <v>19.9997</v>
      </c>
      <c r="JO23">
        <v>22.0797</v>
      </c>
      <c r="JP23">
        <v>30.0001</v>
      </c>
      <c r="JQ23">
        <v>21.9432</v>
      </c>
      <c r="JR23">
        <v>21.902</v>
      </c>
      <c r="JS23">
        <v>25.9841</v>
      </c>
      <c r="JT23">
        <v>44.2953</v>
      </c>
      <c r="JU23">
        <v>0</v>
      </c>
      <c r="JV23">
        <v>20</v>
      </c>
      <c r="JW23">
        <v>420</v>
      </c>
      <c r="JX23">
        <v>10.5489</v>
      </c>
      <c r="JY23">
        <v>101.347</v>
      </c>
      <c r="JZ23">
        <v>100.437</v>
      </c>
    </row>
    <row r="24" spans="1:286">
      <c r="A24">
        <v>8</v>
      </c>
      <c r="B24">
        <v>1701975868.1</v>
      </c>
      <c r="C24">
        <v>530</v>
      </c>
      <c r="D24" t="s">
        <v>440</v>
      </c>
      <c r="E24" t="s">
        <v>441</v>
      </c>
      <c r="F24">
        <v>1</v>
      </c>
      <c r="H24" t="s">
        <v>420</v>
      </c>
      <c r="K24">
        <v>1701975866.6</v>
      </c>
      <c r="L24">
        <f>(M24)/1000</f>
        <v>0</v>
      </c>
      <c r="M24">
        <f>1000*DM24*AK24*(DI24-DJ24)/(100*DB24*(1000-AK24*DI24))</f>
        <v>0</v>
      </c>
      <c r="N24">
        <f>DM24*AK24*(DH24-DG24*(1000-AK24*DJ24)/(1000-AK24*DI24))/(100*DB24)</f>
        <v>0</v>
      </c>
      <c r="O24">
        <f>DG24 - IF(AK24&gt;1, N24*DB24*100.0/(AM24*DU24), 0)</f>
        <v>0</v>
      </c>
      <c r="P24">
        <f>((V24-L24/2)*O24-N24)/(V24+L24/2)</f>
        <v>0</v>
      </c>
      <c r="Q24">
        <f>P24*(DN24+DO24)/1000.0</f>
        <v>0</v>
      </c>
      <c r="R24">
        <f>(DG24 - IF(AK24&gt;1, N24*DB24*100.0/(AM24*DU24), 0))*(DN24+DO24)/1000.0</f>
        <v>0</v>
      </c>
      <c r="S24">
        <f>2.0/((1/U24-1/T24)+SIGN(U24)*SQRT((1/U24-1/T24)*(1/U24-1/T24) + 4*DC24/((DC24+1)*(DC24+1))*(2*1/U24*1/T24-1/T24*1/T24)))</f>
        <v>0</v>
      </c>
      <c r="T24">
        <f>IF(LEFT(DD24,1)&lt;&gt;"0",IF(LEFT(DD24,1)="1",3.0,DE24),$D$5+$E$5*(DU24*DN24/($K$5*1000))+$F$5*(DU24*DN24/($K$5*1000))*MAX(MIN(DB24,$J$5),$I$5)*MAX(MIN(DB24,$J$5),$I$5)+$G$5*MAX(MIN(DB24,$J$5),$I$5)*(DU24*DN24/($K$5*1000))+$H$5*(DU24*DN24/($K$5*1000))*(DU24*DN24/($K$5*1000)))</f>
        <v>0</v>
      </c>
      <c r="U24">
        <f>L24*(1000-(1000*0.61365*exp(17.502*Y24/(240.97+Y24))/(DN24+DO24)+DI24)/2)/(1000*0.61365*exp(17.502*Y24/(240.97+Y24))/(DN24+DO24)-DI24)</f>
        <v>0</v>
      </c>
      <c r="V24">
        <f>1/((DC24+1)/(S24/1.6)+1/(T24/1.37)) + DC24/((DC24+1)/(S24/1.6) + DC24/(T24/1.37))</f>
        <v>0</v>
      </c>
      <c r="W24">
        <f>(CX24*DA24)</f>
        <v>0</v>
      </c>
      <c r="X24">
        <f>(DP24+(W24+2*0.95*5.67E-8*(((DP24+$B$7)+273)^4-(DP24+273)^4)-44100*L24)/(1.84*29.3*T24+8*0.95*5.67E-8*(DP24+273)^3))</f>
        <v>0</v>
      </c>
      <c r="Y24">
        <f>($C$7*DQ24+$D$7*DR24+$E$7*X24)</f>
        <v>0</v>
      </c>
      <c r="Z24">
        <f>0.61365*exp(17.502*Y24/(240.97+Y24))</f>
        <v>0</v>
      </c>
      <c r="AA24">
        <f>(AB24/AC24*100)</f>
        <v>0</v>
      </c>
      <c r="AB24">
        <f>DI24*(DN24+DO24)/1000</f>
        <v>0</v>
      </c>
      <c r="AC24">
        <f>0.61365*exp(17.502*DP24/(240.97+DP24))</f>
        <v>0</v>
      </c>
      <c r="AD24">
        <f>(Z24-DI24*(DN24+DO24)/1000)</f>
        <v>0</v>
      </c>
      <c r="AE24">
        <f>(-L24*44100)</f>
        <v>0</v>
      </c>
      <c r="AF24">
        <f>2*29.3*T24*0.92*(DP24-Y24)</f>
        <v>0</v>
      </c>
      <c r="AG24">
        <f>2*0.95*5.67E-8*(((DP24+$B$7)+273)^4-(Y24+273)^4)</f>
        <v>0</v>
      </c>
      <c r="AH24">
        <f>W24+AG24+AE24+AF24</f>
        <v>0</v>
      </c>
      <c r="AI24">
        <v>0</v>
      </c>
      <c r="AJ24">
        <v>0</v>
      </c>
      <c r="AK24">
        <f>IF(AI24*$H$13&gt;=AM24,1.0,(AM24/(AM24-AI24*$H$13)))</f>
        <v>0</v>
      </c>
      <c r="AL24">
        <f>(AK24-1)*100</f>
        <v>0</v>
      </c>
      <c r="AM24">
        <f>MAX(0,($B$13+$C$13*DU24)/(1+$D$13*DU24)*DN24/(DP24+273)*$E$13)</f>
        <v>0</v>
      </c>
      <c r="AN24" t="s">
        <v>421</v>
      </c>
      <c r="AO24" t="s">
        <v>421</v>
      </c>
      <c r="AP24">
        <v>0</v>
      </c>
      <c r="AQ24">
        <v>0</v>
      </c>
      <c r="AR24">
        <f>1-AP24/AQ24</f>
        <v>0</v>
      </c>
      <c r="AS24">
        <v>0</v>
      </c>
      <c r="AT24" t="s">
        <v>421</v>
      </c>
      <c r="AU24" t="s">
        <v>421</v>
      </c>
      <c r="AV24">
        <v>0</v>
      </c>
      <c r="AW24">
        <v>0</v>
      </c>
      <c r="AX24">
        <f>1-AV24/AW24</f>
        <v>0</v>
      </c>
      <c r="AY24">
        <v>0.5</v>
      </c>
      <c r="AZ24">
        <f>CY24</f>
        <v>0</v>
      </c>
      <c r="BA24">
        <f>N24</f>
        <v>0</v>
      </c>
      <c r="BB24">
        <f>AX24*AY24*AZ24</f>
        <v>0</v>
      </c>
      <c r="BC24">
        <f>(BA24-AS24)/AZ24</f>
        <v>0</v>
      </c>
      <c r="BD24">
        <f>(AQ24-AW24)/AW24</f>
        <v>0</v>
      </c>
      <c r="BE24">
        <f>AP24/(AR24+AP24/AW24)</f>
        <v>0</v>
      </c>
      <c r="BF24" t="s">
        <v>421</v>
      </c>
      <c r="BG24">
        <v>0</v>
      </c>
      <c r="BH24">
        <f>IF(BG24&lt;&gt;0, BG24, BE24)</f>
        <v>0</v>
      </c>
      <c r="BI24">
        <f>1-BH24/AW24</f>
        <v>0</v>
      </c>
      <c r="BJ24">
        <f>(AW24-AV24)/(AW24-BH24)</f>
        <v>0</v>
      </c>
      <c r="BK24">
        <f>(AQ24-AW24)/(AQ24-BH24)</f>
        <v>0</v>
      </c>
      <c r="BL24">
        <f>(AW24-AV24)/(AW24-AP24)</f>
        <v>0</v>
      </c>
      <c r="BM24">
        <f>(AQ24-AW24)/(AQ24-AP24)</f>
        <v>0</v>
      </c>
      <c r="BN24">
        <f>(BJ24*BH24/AV24)</f>
        <v>0</v>
      </c>
      <c r="BO24">
        <f>(1-BN24)</f>
        <v>0</v>
      </c>
      <c r="CX24">
        <f>$B$11*DV24+$C$11*DW24+$F$11*EH24*(1-EK24)</f>
        <v>0</v>
      </c>
      <c r="CY24">
        <f>CX24*CZ24</f>
        <v>0</v>
      </c>
      <c r="CZ24">
        <f>($B$11*$D$9+$C$11*$D$9+$F$11*((EU24+EM24)/MAX(EU24+EM24+EV24, 0.1)*$I$9+EV24/MAX(EU24+EM24+EV24, 0.1)*$J$9))/($B$11+$C$11+$F$11)</f>
        <v>0</v>
      </c>
      <c r="DA24">
        <f>($B$11*$K$9+$C$11*$K$9+$F$11*((EU24+EM24)/MAX(EU24+EM24+EV24, 0.1)*$P$9+EV24/MAX(EU24+EM24+EV24, 0.1)*$Q$9))/($B$11+$C$11+$F$11)</f>
        <v>0</v>
      </c>
      <c r="DB24">
        <v>6</v>
      </c>
      <c r="DC24">
        <v>0.5</v>
      </c>
      <c r="DD24" t="s">
        <v>422</v>
      </c>
      <c r="DE24">
        <v>2</v>
      </c>
      <c r="DF24">
        <v>1701975866.6</v>
      </c>
      <c r="DG24">
        <v>418.7955</v>
      </c>
      <c r="DH24">
        <v>419.9855</v>
      </c>
      <c r="DI24">
        <v>11.9828</v>
      </c>
      <c r="DJ24">
        <v>10.5436</v>
      </c>
      <c r="DK24">
        <v>419.137</v>
      </c>
      <c r="DL24">
        <v>11.8318</v>
      </c>
      <c r="DM24">
        <v>600.095</v>
      </c>
      <c r="DN24">
        <v>78.9439</v>
      </c>
      <c r="DO24">
        <v>0.100346</v>
      </c>
      <c r="DP24">
        <v>22.2954</v>
      </c>
      <c r="DQ24">
        <v>21.43675</v>
      </c>
      <c r="DR24">
        <v>999.9</v>
      </c>
      <c r="DS24">
        <v>0</v>
      </c>
      <c r="DT24">
        <v>0</v>
      </c>
      <c r="DU24">
        <v>9969.375</v>
      </c>
      <c r="DV24">
        <v>0</v>
      </c>
      <c r="DW24">
        <v>0.221023</v>
      </c>
      <c r="DX24">
        <v>-1.189725</v>
      </c>
      <c r="DY24">
        <v>423.875</v>
      </c>
      <c r="DZ24">
        <v>424.4605</v>
      </c>
      <c r="EA24">
        <v>1.43919</v>
      </c>
      <c r="EB24">
        <v>419.9855</v>
      </c>
      <c r="EC24">
        <v>10.5436</v>
      </c>
      <c r="ED24">
        <v>0.9459675</v>
      </c>
      <c r="EE24">
        <v>0.832352</v>
      </c>
      <c r="EF24">
        <v>6.109705</v>
      </c>
      <c r="EG24">
        <v>4.271345</v>
      </c>
      <c r="EH24">
        <v>50.07675</v>
      </c>
      <c r="EI24">
        <v>0.9001065</v>
      </c>
      <c r="EJ24">
        <v>0.09989355</v>
      </c>
      <c r="EK24">
        <v>0</v>
      </c>
      <c r="EL24">
        <v>336.9065</v>
      </c>
      <c r="EM24">
        <v>4.99999</v>
      </c>
      <c r="EN24">
        <v>157.332</v>
      </c>
      <c r="EO24">
        <v>384.4355</v>
      </c>
      <c r="EP24">
        <v>40.75</v>
      </c>
      <c r="EQ24">
        <v>44.5</v>
      </c>
      <c r="ER24">
        <v>43.312</v>
      </c>
      <c r="ES24">
        <v>43.906</v>
      </c>
      <c r="ET24">
        <v>43.375</v>
      </c>
      <c r="EU24">
        <v>40.57</v>
      </c>
      <c r="EV24">
        <v>4.505</v>
      </c>
      <c r="EW24">
        <v>0</v>
      </c>
      <c r="EX24">
        <v>1701975868.8</v>
      </c>
      <c r="EY24">
        <v>0</v>
      </c>
      <c r="EZ24">
        <v>337.0002</v>
      </c>
      <c r="FA24">
        <v>-1.93430767843069</v>
      </c>
      <c r="FB24">
        <v>-3.51138462495619</v>
      </c>
      <c r="FC24">
        <v>157.44052</v>
      </c>
      <c r="FD24">
        <v>15</v>
      </c>
      <c r="FE24">
        <v>1701975267.1</v>
      </c>
      <c r="FF24" t="s">
        <v>423</v>
      </c>
      <c r="FG24">
        <v>1701975267.1</v>
      </c>
      <c r="FH24">
        <v>1701975260.1</v>
      </c>
      <c r="FI24">
        <v>3</v>
      </c>
      <c r="FJ24">
        <v>0.466</v>
      </c>
      <c r="FK24">
        <v>0.028</v>
      </c>
      <c r="FL24">
        <v>-0.343</v>
      </c>
      <c r="FM24">
        <v>0.121</v>
      </c>
      <c r="FN24">
        <v>420</v>
      </c>
      <c r="FO24">
        <v>10</v>
      </c>
      <c r="FP24">
        <v>0.3</v>
      </c>
      <c r="FQ24">
        <v>0.03</v>
      </c>
      <c r="FR24">
        <v>-1.15839476190476</v>
      </c>
      <c r="FS24">
        <v>-0.00945194805195</v>
      </c>
      <c r="FT24">
        <v>0.0308083868635439</v>
      </c>
      <c r="FU24">
        <v>1</v>
      </c>
      <c r="FV24">
        <v>337.064764705882</v>
      </c>
      <c r="FW24">
        <v>-0.386371271002132</v>
      </c>
      <c r="FX24">
        <v>0.191680809868838</v>
      </c>
      <c r="FY24">
        <v>1</v>
      </c>
      <c r="FZ24">
        <v>1.45447952380952</v>
      </c>
      <c r="GA24">
        <v>-0.0953540259740265</v>
      </c>
      <c r="GB24">
        <v>0.00966421700136298</v>
      </c>
      <c r="GC24">
        <v>1</v>
      </c>
      <c r="GD24">
        <v>3</v>
      </c>
      <c r="GE24">
        <v>3</v>
      </c>
      <c r="GF24" t="s">
        <v>424</v>
      </c>
      <c r="GG24">
        <v>3.2483</v>
      </c>
      <c r="GH24">
        <v>2.7294</v>
      </c>
      <c r="GI24">
        <v>0.0863218</v>
      </c>
      <c r="GJ24">
        <v>0.0861694</v>
      </c>
      <c r="GK24">
        <v>0.0551624</v>
      </c>
      <c r="GL24">
        <v>0.0507167</v>
      </c>
      <c r="GM24">
        <v>28536.2</v>
      </c>
      <c r="GN24">
        <v>32686.4</v>
      </c>
      <c r="GO24">
        <v>31122.1</v>
      </c>
      <c r="GP24">
        <v>34441.7</v>
      </c>
      <c r="GQ24">
        <v>40124.8</v>
      </c>
      <c r="GR24">
        <v>40535.7</v>
      </c>
      <c r="GS24">
        <v>42812.5</v>
      </c>
      <c r="GT24">
        <v>42764.5</v>
      </c>
      <c r="GU24">
        <v>2.35152</v>
      </c>
      <c r="GV24">
        <v>2.1021</v>
      </c>
      <c r="GW24">
        <v>0.0438988</v>
      </c>
      <c r="GX24">
        <v>0</v>
      </c>
      <c r="GY24">
        <v>20.7088</v>
      </c>
      <c r="GZ24">
        <v>999.9</v>
      </c>
      <c r="HA24">
        <v>50.91</v>
      </c>
      <c r="HB24">
        <v>25.035</v>
      </c>
      <c r="HC24">
        <v>20.5493</v>
      </c>
      <c r="HD24">
        <v>53.977</v>
      </c>
      <c r="HE24">
        <v>22.0032</v>
      </c>
      <c r="HF24">
        <v>2</v>
      </c>
      <c r="HG24">
        <v>-0.39737</v>
      </c>
      <c r="HH24">
        <v>0.555065</v>
      </c>
      <c r="HI24">
        <v>20.2948</v>
      </c>
      <c r="HJ24">
        <v>5.24649</v>
      </c>
      <c r="HK24">
        <v>11.992</v>
      </c>
      <c r="HL24">
        <v>4.97175</v>
      </c>
      <c r="HM24">
        <v>3.29795</v>
      </c>
      <c r="HN24">
        <v>999.9</v>
      </c>
      <c r="HO24">
        <v>9999</v>
      </c>
      <c r="HP24">
        <v>9999</v>
      </c>
      <c r="HQ24">
        <v>9999</v>
      </c>
      <c r="HR24">
        <v>4.97233</v>
      </c>
      <c r="HS24">
        <v>1.8542</v>
      </c>
      <c r="HT24">
        <v>1.85527</v>
      </c>
      <c r="HU24">
        <v>1.85959</v>
      </c>
      <c r="HV24">
        <v>1.85392</v>
      </c>
      <c r="HW24">
        <v>1.85837</v>
      </c>
      <c r="HX24">
        <v>1.85547</v>
      </c>
      <c r="HY24">
        <v>1.8541</v>
      </c>
      <c r="HZ24">
        <v>0</v>
      </c>
      <c r="IA24">
        <v>0</v>
      </c>
      <c r="IB24">
        <v>0</v>
      </c>
      <c r="IC24">
        <v>0</v>
      </c>
      <c r="ID24" t="s">
        <v>425</v>
      </c>
      <c r="IE24" t="s">
        <v>426</v>
      </c>
      <c r="IF24" t="s">
        <v>427</v>
      </c>
      <c r="IG24" t="s">
        <v>427</v>
      </c>
      <c r="IH24" t="s">
        <v>427</v>
      </c>
      <c r="II24" t="s">
        <v>427</v>
      </c>
      <c r="IJ24">
        <v>0</v>
      </c>
      <c r="IK24">
        <v>100</v>
      </c>
      <c r="IL24">
        <v>100</v>
      </c>
      <c r="IM24">
        <v>-0.342</v>
      </c>
      <c r="IN24">
        <v>0.151</v>
      </c>
      <c r="IO24">
        <v>-0.0386515952010205</v>
      </c>
      <c r="IP24">
        <v>-0.000752984838474932</v>
      </c>
      <c r="IQ24">
        <v>7.78540652975852e-08</v>
      </c>
      <c r="IR24">
        <v>-1.72313864474752e-11</v>
      </c>
      <c r="IS24">
        <v>0.0332769685000947</v>
      </c>
      <c r="IT24">
        <v>-0.00445273349776632</v>
      </c>
      <c r="IU24">
        <v>0.00147712103477303</v>
      </c>
      <c r="IV24">
        <v>-2.19665023109478e-05</v>
      </c>
      <c r="IW24">
        <v>33</v>
      </c>
      <c r="IX24">
        <v>2224</v>
      </c>
      <c r="IY24">
        <v>1</v>
      </c>
      <c r="IZ24">
        <v>20</v>
      </c>
      <c r="JA24">
        <v>10</v>
      </c>
      <c r="JB24">
        <v>10.1</v>
      </c>
      <c r="JC24">
        <v>1.29639</v>
      </c>
      <c r="JD24">
        <v>2.40479</v>
      </c>
      <c r="JE24">
        <v>2.24609</v>
      </c>
      <c r="JF24">
        <v>2.77832</v>
      </c>
      <c r="JG24">
        <v>2.23999</v>
      </c>
      <c r="JH24">
        <v>2.29004</v>
      </c>
      <c r="JI24">
        <v>30.1576</v>
      </c>
      <c r="JJ24">
        <v>24.0787</v>
      </c>
      <c r="JK24">
        <v>18</v>
      </c>
      <c r="JL24">
        <v>624.333</v>
      </c>
      <c r="JM24">
        <v>552.878</v>
      </c>
      <c r="JN24">
        <v>19.9998</v>
      </c>
      <c r="JO24">
        <v>22.0536</v>
      </c>
      <c r="JP24">
        <v>30.0001</v>
      </c>
      <c r="JQ24">
        <v>21.9284</v>
      </c>
      <c r="JR24">
        <v>21.889</v>
      </c>
      <c r="JS24">
        <v>25.9855</v>
      </c>
      <c r="JT24">
        <v>44.5732</v>
      </c>
      <c r="JU24">
        <v>0</v>
      </c>
      <c r="JV24">
        <v>20</v>
      </c>
      <c r="JW24">
        <v>420</v>
      </c>
      <c r="JX24">
        <v>10.518</v>
      </c>
      <c r="JY24">
        <v>101.351</v>
      </c>
      <c r="JZ24">
        <v>100.44</v>
      </c>
    </row>
    <row r="25" spans="1:286">
      <c r="A25">
        <v>9</v>
      </c>
      <c r="B25">
        <v>1701975936.1</v>
      </c>
      <c r="C25">
        <v>598</v>
      </c>
      <c r="D25" t="s">
        <v>442</v>
      </c>
      <c r="E25" t="s">
        <v>443</v>
      </c>
      <c r="F25">
        <v>1</v>
      </c>
      <c r="H25" t="s">
        <v>420</v>
      </c>
      <c r="K25">
        <v>1701975935.1</v>
      </c>
      <c r="L25">
        <f>(M25)/1000</f>
        <v>0</v>
      </c>
      <c r="M25">
        <f>1000*DM25*AK25*(DI25-DJ25)/(100*DB25*(1000-AK25*DI25))</f>
        <v>0</v>
      </c>
      <c r="N25">
        <f>DM25*AK25*(DH25-DG25*(1000-AK25*DJ25)/(1000-AK25*DI25))/(100*DB25)</f>
        <v>0</v>
      </c>
      <c r="O25">
        <f>DG25 - IF(AK25&gt;1, N25*DB25*100.0/(AM25*DU25), 0)</f>
        <v>0</v>
      </c>
      <c r="P25">
        <f>((V25-L25/2)*O25-N25)/(V25+L25/2)</f>
        <v>0</v>
      </c>
      <c r="Q25">
        <f>P25*(DN25+DO25)/1000.0</f>
        <v>0</v>
      </c>
      <c r="R25">
        <f>(DG25 - IF(AK25&gt;1, N25*DB25*100.0/(AM25*DU25), 0))*(DN25+DO25)/1000.0</f>
        <v>0</v>
      </c>
      <c r="S25">
        <f>2.0/((1/U25-1/T25)+SIGN(U25)*SQRT((1/U25-1/T25)*(1/U25-1/T25) + 4*DC25/((DC25+1)*(DC25+1))*(2*1/U25*1/T25-1/T25*1/T25)))</f>
        <v>0</v>
      </c>
      <c r="T25">
        <f>IF(LEFT(DD25,1)&lt;&gt;"0",IF(LEFT(DD25,1)="1",3.0,DE25),$D$5+$E$5*(DU25*DN25/($K$5*1000))+$F$5*(DU25*DN25/($K$5*1000))*MAX(MIN(DB25,$J$5),$I$5)*MAX(MIN(DB25,$J$5),$I$5)+$G$5*MAX(MIN(DB25,$J$5),$I$5)*(DU25*DN25/($K$5*1000))+$H$5*(DU25*DN25/($K$5*1000))*(DU25*DN25/($K$5*1000)))</f>
        <v>0</v>
      </c>
      <c r="U25">
        <f>L25*(1000-(1000*0.61365*exp(17.502*Y25/(240.97+Y25))/(DN25+DO25)+DI25)/2)/(1000*0.61365*exp(17.502*Y25/(240.97+Y25))/(DN25+DO25)-DI25)</f>
        <v>0</v>
      </c>
      <c r="V25">
        <f>1/((DC25+1)/(S25/1.6)+1/(T25/1.37)) + DC25/((DC25+1)/(S25/1.6) + DC25/(T25/1.37))</f>
        <v>0</v>
      </c>
      <c r="W25">
        <f>(CX25*DA25)</f>
        <v>0</v>
      </c>
      <c r="X25">
        <f>(DP25+(W25+2*0.95*5.67E-8*(((DP25+$B$7)+273)^4-(DP25+273)^4)-44100*L25)/(1.84*29.3*T25+8*0.95*5.67E-8*(DP25+273)^3))</f>
        <v>0</v>
      </c>
      <c r="Y25">
        <f>($C$7*DQ25+$D$7*DR25+$E$7*X25)</f>
        <v>0</v>
      </c>
      <c r="Z25">
        <f>0.61365*exp(17.502*Y25/(240.97+Y25))</f>
        <v>0</v>
      </c>
      <c r="AA25">
        <f>(AB25/AC25*100)</f>
        <v>0</v>
      </c>
      <c r="AB25">
        <f>DI25*(DN25+DO25)/1000</f>
        <v>0</v>
      </c>
      <c r="AC25">
        <f>0.61365*exp(17.502*DP25/(240.97+DP25))</f>
        <v>0</v>
      </c>
      <c r="AD25">
        <f>(Z25-DI25*(DN25+DO25)/1000)</f>
        <v>0</v>
      </c>
      <c r="AE25">
        <f>(-L25*44100)</f>
        <v>0</v>
      </c>
      <c r="AF25">
        <f>2*29.3*T25*0.92*(DP25-Y25)</f>
        <v>0</v>
      </c>
      <c r="AG25">
        <f>2*0.95*5.67E-8*(((DP25+$B$7)+273)^4-(Y25+273)^4)</f>
        <v>0</v>
      </c>
      <c r="AH25">
        <f>W25+AG25+AE25+AF25</f>
        <v>0</v>
      </c>
      <c r="AI25">
        <v>0</v>
      </c>
      <c r="AJ25">
        <v>0</v>
      </c>
      <c r="AK25">
        <f>IF(AI25*$H$13&gt;=AM25,1.0,(AM25/(AM25-AI25*$H$13)))</f>
        <v>0</v>
      </c>
      <c r="AL25">
        <f>(AK25-1)*100</f>
        <v>0</v>
      </c>
      <c r="AM25">
        <f>MAX(0,($B$13+$C$13*DU25)/(1+$D$13*DU25)*DN25/(DP25+273)*$E$13)</f>
        <v>0</v>
      </c>
      <c r="AN25" t="s">
        <v>421</v>
      </c>
      <c r="AO25" t="s">
        <v>421</v>
      </c>
      <c r="AP25">
        <v>0</v>
      </c>
      <c r="AQ25">
        <v>0</v>
      </c>
      <c r="AR25">
        <f>1-AP25/AQ25</f>
        <v>0</v>
      </c>
      <c r="AS25">
        <v>0</v>
      </c>
      <c r="AT25" t="s">
        <v>421</v>
      </c>
      <c r="AU25" t="s">
        <v>421</v>
      </c>
      <c r="AV25">
        <v>0</v>
      </c>
      <c r="AW25">
        <v>0</v>
      </c>
      <c r="AX25">
        <f>1-AV25/AW25</f>
        <v>0</v>
      </c>
      <c r="AY25">
        <v>0.5</v>
      </c>
      <c r="AZ25">
        <f>CY25</f>
        <v>0</v>
      </c>
      <c r="BA25">
        <f>N25</f>
        <v>0</v>
      </c>
      <c r="BB25">
        <f>AX25*AY25*AZ25</f>
        <v>0</v>
      </c>
      <c r="BC25">
        <f>(BA25-AS25)/AZ25</f>
        <v>0</v>
      </c>
      <c r="BD25">
        <f>(AQ25-AW25)/AW25</f>
        <v>0</v>
      </c>
      <c r="BE25">
        <f>AP25/(AR25+AP25/AW25)</f>
        <v>0</v>
      </c>
      <c r="BF25" t="s">
        <v>421</v>
      </c>
      <c r="BG25">
        <v>0</v>
      </c>
      <c r="BH25">
        <f>IF(BG25&lt;&gt;0, BG25, BE25)</f>
        <v>0</v>
      </c>
      <c r="BI25">
        <f>1-BH25/AW25</f>
        <v>0</v>
      </c>
      <c r="BJ25">
        <f>(AW25-AV25)/(AW25-BH25)</f>
        <v>0</v>
      </c>
      <c r="BK25">
        <f>(AQ25-AW25)/(AQ25-BH25)</f>
        <v>0</v>
      </c>
      <c r="BL25">
        <f>(AW25-AV25)/(AW25-AP25)</f>
        <v>0</v>
      </c>
      <c r="BM25">
        <f>(AQ25-AW25)/(AQ25-AP25)</f>
        <v>0</v>
      </c>
      <c r="BN25">
        <f>(BJ25*BH25/AV25)</f>
        <v>0</v>
      </c>
      <c r="BO25">
        <f>(1-BN25)</f>
        <v>0</v>
      </c>
      <c r="CX25">
        <f>$B$11*DV25+$C$11*DW25+$F$11*EH25*(1-EK25)</f>
        <v>0</v>
      </c>
      <c r="CY25">
        <f>CX25*CZ25</f>
        <v>0</v>
      </c>
      <c r="CZ25">
        <f>($B$11*$D$9+$C$11*$D$9+$F$11*((EU25+EM25)/MAX(EU25+EM25+EV25, 0.1)*$I$9+EV25/MAX(EU25+EM25+EV25, 0.1)*$J$9))/($B$11+$C$11+$F$11)</f>
        <v>0</v>
      </c>
      <c r="DA25">
        <f>($B$11*$K$9+$C$11*$K$9+$F$11*((EU25+EM25)/MAX(EU25+EM25+EV25, 0.1)*$P$9+EV25/MAX(EU25+EM25+EV25, 0.1)*$Q$9))/($B$11+$C$11+$F$11)</f>
        <v>0</v>
      </c>
      <c r="DB25">
        <v>6</v>
      </c>
      <c r="DC25">
        <v>0.5</v>
      </c>
      <c r="DD25" t="s">
        <v>422</v>
      </c>
      <c r="DE25">
        <v>2</v>
      </c>
      <c r="DF25">
        <v>1701975935.1</v>
      </c>
      <c r="DG25">
        <v>419.778</v>
      </c>
      <c r="DH25">
        <v>420.021</v>
      </c>
      <c r="DI25">
        <v>11.8875</v>
      </c>
      <c r="DJ25">
        <v>10.545</v>
      </c>
      <c r="DK25">
        <v>420.12</v>
      </c>
      <c r="DL25">
        <v>11.7385</v>
      </c>
      <c r="DM25">
        <v>599.915</v>
      </c>
      <c r="DN25">
        <v>78.9382</v>
      </c>
      <c r="DO25">
        <v>0.0998753</v>
      </c>
      <c r="DP25">
        <v>22.199</v>
      </c>
      <c r="DQ25">
        <v>21.3506</v>
      </c>
      <c r="DR25">
        <v>999.9</v>
      </c>
      <c r="DS25">
        <v>0</v>
      </c>
      <c r="DT25">
        <v>0</v>
      </c>
      <c r="DU25">
        <v>10017.5</v>
      </c>
      <c r="DV25">
        <v>0</v>
      </c>
      <c r="DW25">
        <v>0.221023</v>
      </c>
      <c r="DX25">
        <v>-0.242798</v>
      </c>
      <c r="DY25">
        <v>424.828</v>
      </c>
      <c r="DZ25">
        <v>424.497</v>
      </c>
      <c r="EA25">
        <v>1.34249</v>
      </c>
      <c r="EB25">
        <v>420.021</v>
      </c>
      <c r="EC25">
        <v>10.545</v>
      </c>
      <c r="ED25">
        <v>0.938376</v>
      </c>
      <c r="EE25">
        <v>0.832402</v>
      </c>
      <c r="EF25">
        <v>5.99312</v>
      </c>
      <c r="EG25">
        <v>4.27219</v>
      </c>
      <c r="EH25">
        <v>9.80057</v>
      </c>
      <c r="EI25">
        <v>0.898493</v>
      </c>
      <c r="EJ25">
        <v>0.101507</v>
      </c>
      <c r="EK25">
        <v>0</v>
      </c>
      <c r="EL25">
        <v>332.97</v>
      </c>
      <c r="EM25">
        <v>0.0499999</v>
      </c>
      <c r="EN25">
        <v>28</v>
      </c>
      <c r="EO25">
        <v>83.11</v>
      </c>
      <c r="EP25">
        <v>40.187</v>
      </c>
      <c r="EQ25">
        <v>44.125</v>
      </c>
      <c r="ER25">
        <v>42.812</v>
      </c>
      <c r="ES25">
        <v>43.375</v>
      </c>
      <c r="ET25">
        <v>42.625</v>
      </c>
      <c r="EU25">
        <v>8.76</v>
      </c>
      <c r="EV25">
        <v>0.99</v>
      </c>
      <c r="EW25">
        <v>0</v>
      </c>
      <c r="EX25">
        <v>1701975936.7</v>
      </c>
      <c r="EY25">
        <v>0</v>
      </c>
      <c r="EZ25">
        <v>331.928</v>
      </c>
      <c r="FA25">
        <v>-1.32615386247629</v>
      </c>
      <c r="FB25">
        <v>-1.84692310645024</v>
      </c>
      <c r="FC25">
        <v>29.872</v>
      </c>
      <c r="FD25">
        <v>15</v>
      </c>
      <c r="FE25">
        <v>1701975267.1</v>
      </c>
      <c r="FF25" t="s">
        <v>423</v>
      </c>
      <c r="FG25">
        <v>1701975267.1</v>
      </c>
      <c r="FH25">
        <v>1701975260.1</v>
      </c>
      <c r="FI25">
        <v>3</v>
      </c>
      <c r="FJ25">
        <v>0.466</v>
      </c>
      <c r="FK25">
        <v>0.028</v>
      </c>
      <c r="FL25">
        <v>-0.343</v>
      </c>
      <c r="FM25">
        <v>0.121</v>
      </c>
      <c r="FN25">
        <v>420</v>
      </c>
      <c r="FO25">
        <v>10</v>
      </c>
      <c r="FP25">
        <v>0.3</v>
      </c>
      <c r="FQ25">
        <v>0.03</v>
      </c>
      <c r="FR25">
        <v>-0.253009523809524</v>
      </c>
      <c r="FS25">
        <v>0.0988255324675322</v>
      </c>
      <c r="FT25">
        <v>0.0168573183220623</v>
      </c>
      <c r="FU25">
        <v>1</v>
      </c>
      <c r="FV25">
        <v>331.619411764706</v>
      </c>
      <c r="FW25">
        <v>0.579373560052964</v>
      </c>
      <c r="FX25">
        <v>1.61910640055933</v>
      </c>
      <c r="FY25">
        <v>1</v>
      </c>
      <c r="FZ25">
        <v>1.35783047619048</v>
      </c>
      <c r="GA25">
        <v>-0.0711459740259721</v>
      </c>
      <c r="GB25">
        <v>0.00732342001565003</v>
      </c>
      <c r="GC25">
        <v>1</v>
      </c>
      <c r="GD25">
        <v>3</v>
      </c>
      <c r="GE25">
        <v>3</v>
      </c>
      <c r="GF25" t="s">
        <v>424</v>
      </c>
      <c r="GG25">
        <v>3.24826</v>
      </c>
      <c r="GH25">
        <v>2.72954</v>
      </c>
      <c r="GI25">
        <v>0.0864636</v>
      </c>
      <c r="GJ25">
        <v>0.0861757</v>
      </c>
      <c r="GK25">
        <v>0.0548261</v>
      </c>
      <c r="GL25">
        <v>0.0507184</v>
      </c>
      <c r="GM25">
        <v>28531.9</v>
      </c>
      <c r="GN25">
        <v>32687.3</v>
      </c>
      <c r="GO25">
        <v>31122.1</v>
      </c>
      <c r="GP25">
        <v>34442.8</v>
      </c>
      <c r="GQ25">
        <v>40138.8</v>
      </c>
      <c r="GR25">
        <v>40536.9</v>
      </c>
      <c r="GS25">
        <v>42812.1</v>
      </c>
      <c r="GT25">
        <v>42765.9</v>
      </c>
      <c r="GU25">
        <v>2.35177</v>
      </c>
      <c r="GV25">
        <v>2.10235</v>
      </c>
      <c r="GW25">
        <v>0.0432581</v>
      </c>
      <c r="GX25">
        <v>0</v>
      </c>
      <c r="GY25">
        <v>20.6353</v>
      </c>
      <c r="GZ25">
        <v>999.9</v>
      </c>
      <c r="HA25">
        <v>50.91</v>
      </c>
      <c r="HB25">
        <v>25.045</v>
      </c>
      <c r="HC25">
        <v>20.5613</v>
      </c>
      <c r="HD25">
        <v>54.6169</v>
      </c>
      <c r="HE25">
        <v>22.0353</v>
      </c>
      <c r="HF25">
        <v>2</v>
      </c>
      <c r="HG25">
        <v>-0.398537</v>
      </c>
      <c r="HH25">
        <v>0.527018</v>
      </c>
      <c r="HI25">
        <v>20.296</v>
      </c>
      <c r="HJ25">
        <v>5.24724</v>
      </c>
      <c r="HK25">
        <v>11.992</v>
      </c>
      <c r="HL25">
        <v>4.9717</v>
      </c>
      <c r="HM25">
        <v>3.29767</v>
      </c>
      <c r="HN25">
        <v>999.9</v>
      </c>
      <c r="HO25">
        <v>9999</v>
      </c>
      <c r="HP25">
        <v>9999</v>
      </c>
      <c r="HQ25">
        <v>9999</v>
      </c>
      <c r="HR25">
        <v>4.97232</v>
      </c>
      <c r="HS25">
        <v>1.8542</v>
      </c>
      <c r="HT25">
        <v>1.85522</v>
      </c>
      <c r="HU25">
        <v>1.85958</v>
      </c>
      <c r="HV25">
        <v>1.85391</v>
      </c>
      <c r="HW25">
        <v>1.85837</v>
      </c>
      <c r="HX25">
        <v>1.85548</v>
      </c>
      <c r="HY25">
        <v>1.8541</v>
      </c>
      <c r="HZ25">
        <v>0</v>
      </c>
      <c r="IA25">
        <v>0</v>
      </c>
      <c r="IB25">
        <v>0</v>
      </c>
      <c r="IC25">
        <v>0</v>
      </c>
      <c r="ID25" t="s">
        <v>425</v>
      </c>
      <c r="IE25" t="s">
        <v>426</v>
      </c>
      <c r="IF25" t="s">
        <v>427</v>
      </c>
      <c r="IG25" t="s">
        <v>427</v>
      </c>
      <c r="IH25" t="s">
        <v>427</v>
      </c>
      <c r="II25" t="s">
        <v>427</v>
      </c>
      <c r="IJ25">
        <v>0</v>
      </c>
      <c r="IK25">
        <v>100</v>
      </c>
      <c r="IL25">
        <v>100</v>
      </c>
      <c r="IM25">
        <v>-0.343</v>
      </c>
      <c r="IN25">
        <v>0.1489</v>
      </c>
      <c r="IO25">
        <v>-0.0386515952010205</v>
      </c>
      <c r="IP25">
        <v>-0.000752984838474932</v>
      </c>
      <c r="IQ25">
        <v>7.78540652975852e-08</v>
      </c>
      <c r="IR25">
        <v>-1.72313864474752e-11</v>
      </c>
      <c r="IS25">
        <v>0.0332769685000947</v>
      </c>
      <c r="IT25">
        <v>-0.00445273349776632</v>
      </c>
      <c r="IU25">
        <v>0.00147712103477303</v>
      </c>
      <c r="IV25">
        <v>-2.19665023109478e-05</v>
      </c>
      <c r="IW25">
        <v>33</v>
      </c>
      <c r="IX25">
        <v>2224</v>
      </c>
      <c r="IY25">
        <v>1</v>
      </c>
      <c r="IZ25">
        <v>20</v>
      </c>
      <c r="JA25">
        <v>11.2</v>
      </c>
      <c r="JB25">
        <v>11.3</v>
      </c>
      <c r="JC25">
        <v>1.29639</v>
      </c>
      <c r="JD25">
        <v>2.40234</v>
      </c>
      <c r="JE25">
        <v>2.24609</v>
      </c>
      <c r="JF25">
        <v>2.77954</v>
      </c>
      <c r="JG25">
        <v>2.23999</v>
      </c>
      <c r="JH25">
        <v>2.34985</v>
      </c>
      <c r="JI25">
        <v>30.1576</v>
      </c>
      <c r="JJ25">
        <v>24.0875</v>
      </c>
      <c r="JK25">
        <v>18</v>
      </c>
      <c r="JL25">
        <v>624.343</v>
      </c>
      <c r="JM25">
        <v>552.916</v>
      </c>
      <c r="JN25">
        <v>19.9992</v>
      </c>
      <c r="JO25">
        <v>22.0332</v>
      </c>
      <c r="JP25">
        <v>30</v>
      </c>
      <c r="JQ25">
        <v>21.9148</v>
      </c>
      <c r="JR25">
        <v>21.8765</v>
      </c>
      <c r="JS25">
        <v>25.9831</v>
      </c>
      <c r="JT25">
        <v>44.5732</v>
      </c>
      <c r="JU25">
        <v>0</v>
      </c>
      <c r="JV25">
        <v>20</v>
      </c>
      <c r="JW25">
        <v>420</v>
      </c>
      <c r="JX25">
        <v>10.5707</v>
      </c>
      <c r="JY25">
        <v>101.351</v>
      </c>
      <c r="JZ25">
        <v>100.443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2023-12-07T11:09:47Z</dcterms:created>
  <dcterms:modified xsi:type="dcterms:W3CDTF">2023-12-07T11:09:47Z</dcterms:modified>
</cp:coreProperties>
</file>