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<sst xmlns="http://schemas.openxmlformats.org/spreadsheetml/2006/main" count="1059" uniqueCount="446">
  <si>
    <t>File opened</t>
  </si>
  <si>
    <t>2023-12-07 12:29:32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</si>
  <si>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</si>
  <si>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</si>
  <si>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</si>
  <si>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</si>
  <si>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</si>
  <si>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</si>
  <si>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</si>
  <si>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</si>
  <si>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</si>
  <si>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</si>
  <si>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</si>
  <si>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{"flowbzero": "0.28071", "flowmeterzero": "2.50828", "h2oaspan2": "0", "co2bspanconc2": "309.1", "tbzero": "-0.0150089", "co2bspan2b": "0.324713", "co2azero": "0.992736", "h2obspanconc2": "0", "oxygen": "21", "chamberpressurezero": "2.57993", "h2obspan2": "0", "co2aspan2b": "0.325324", "h2oaspanconc2": "0", "h2oazero": "1.00658", "co2aspanconc2": "309.1", "h2obzero": "1.00009", "co2bspan1": "1.00258", "h2obspan1": "1.00227", "tazero": "-0.0478325", "co2aspanconc1": "2490", "co2bspan2": "-0.0307545", "h2oaspan1": "1.00419", "h2obspan2a": "0.0696041", "co2bspan2a": "0.327161", "co2bzero": "0.959397", "co2aspan2": "-0.030163", "h2oaspanconc1": "12.52", "co2bspanconc1": "2490", "ssa_ref": "36474.5", "flowazero": "0.30585", "h2obspan2b": "0.0697624", "ssb_ref": "38434", "h2obspanconc1": "12.52", "co2aspan1": "1.0024", "h2oaspan2b": "0.0696742", "co2aspan2a": "0.327778", "h2oaspan2a": "0.0693836"}</t>
  </si>
  <si>
    <t>CO2 rangematch</t>
  </si>
  <si>
    <t>Thu Dec  7 08:10</t>
  </si>
  <si>
    <t>H2O rangematch</t>
  </si>
  <si>
    <t>Thu Dec  7 08:14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</si>
  <si>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</si>
  <si>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</si>
  <si>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</si>
  <si>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</si>
  <si>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</si>
  <si>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</si>
  <si>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</si>
  <si>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</si>
  <si>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</si>
  <si>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12:29:32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</si>
  <si>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</si>
  <si>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</si>
  <si>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</si>
  <si>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</si>
  <si>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</si>
  <si>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</si>
  <si>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</si>
  <si>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</si>
  <si>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</si>
  <si>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</si>
  <si>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</si>
  <si>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</si>
  <si>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</si>
  <si>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</si>
  <si>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</si>
  <si>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</si>
  <si>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</si>
  <si>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</si>
  <si>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</si>
  <si>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</si>
  <si>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</si>
  <si>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</si>
  <si>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</si>
  <si>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</si>
  <si>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</si>
  <si>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</si>
  <si>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</si>
  <si>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</si>
  <si>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</si>
  <si>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</si>
  <si>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</si>
  <si>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</si>
  <si>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</si>
  <si>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</si>
  <si>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</si>
  <si>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</si>
  <si>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</si>
  <si>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</si>
  <si>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</si>
  <si>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</si>
  <si>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</si>
  <si>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</si>
  <si>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</si>
  <si>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</si>
  <si>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</si>
  <si>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</si>
  <si>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</si>
  <si>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</si>
  <si>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</si>
  <si>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</si>
  <si>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</si>
  <si>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</si>
  <si>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1.18276 200.78 353.029 640.57 840.657 1032.16 1204.69 1331.85</t>
  </si>
  <si>
    <t>Fs_true</t>
  </si>
  <si>
    <t>-1.11073 217.647 377.286 628.276 800.421 1007.23 1200.98 1401.38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</si>
  <si>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</si>
  <si>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</si>
  <si>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</si>
  <si>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</si>
  <si>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</si>
  <si>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</si>
  <si>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</si>
  <si>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</si>
  <si>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</si>
  <si>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</si>
  <si>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</si>
  <si>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</si>
  <si>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</si>
  <si>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</si>
  <si>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</si>
  <si>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</si>
  <si>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</si>
  <si>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</si>
  <si>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</si>
  <si>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</si>
  <si>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</si>
  <si>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</si>
  <si>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</si>
  <si>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</si>
  <si>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</si>
  <si>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</si>
  <si>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</si>
  <si>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</si>
  <si>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</si>
  <si>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</si>
  <si>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</si>
  <si>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</si>
  <si>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</si>
  <si>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</si>
  <si>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</si>
  <si>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</si>
  <si>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</si>
  <si>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</si>
  <si>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</si>
  <si>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</si>
  <si>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</si>
  <si>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</si>
  <si>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</si>
  <si>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</si>
  <si>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</si>
  <si>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</si>
  <si>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</si>
  <si>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</si>
  <si>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</si>
  <si>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</si>
  <si>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</si>
  <si>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</si>
  <si>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</si>
  <si>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</si>
  <si>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</si>
  <si>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</si>
  <si>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</si>
  <si>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</si>
  <si>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</si>
  <si>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</si>
  <si>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</si>
  <si>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</si>
  <si>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</si>
  <si>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</si>
  <si>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</si>
  <si>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</si>
  <si>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</si>
  <si>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</si>
  <si>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</si>
  <si>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</si>
  <si>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</si>
  <si>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</si>
  <si>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</si>
  <si>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</si>
  <si>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</si>
  <si>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</si>
  <si>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</si>
  <si>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</si>
  <si>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</si>
  <si>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</si>
  <si>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</si>
  <si>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</si>
  <si>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</si>
  <si>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</si>
  <si>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</si>
  <si>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</si>
  <si>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</si>
  <si>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</si>
  <si>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</si>
  <si>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</si>
  <si>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</si>
  <si>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</si>
  <si>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</si>
  <si>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</si>
  <si>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</si>
  <si>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</si>
  <si>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</si>
  <si>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</si>
  <si>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</si>
  <si>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</si>
  <si>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</si>
  <si>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</si>
  <si>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</si>
  <si>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</si>
  <si>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</si>
  <si>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</si>
  <si>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</si>
  <si>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</si>
  <si>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</si>
  <si>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</si>
  <si>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</si>
  <si>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</si>
  <si>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</si>
  <si>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</si>
  <si>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</si>
  <si>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</si>
  <si>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</si>
  <si>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</si>
  <si>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</si>
  <si>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</si>
  <si>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</si>
  <si>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</si>
  <si>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</si>
  <si>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</si>
  <si>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</si>
  <si>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</si>
  <si>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</si>
  <si>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</si>
  <si>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</si>
  <si>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</si>
  <si>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</si>
  <si>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</si>
  <si>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</si>
  <si>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</si>
  <si>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</si>
  <si>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</si>
  <si>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</si>
  <si>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</si>
  <si>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</si>
  <si>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</si>
  <si>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</si>
  <si>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</si>
  <si>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</si>
  <si>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</si>
  <si>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</si>
  <si>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</si>
  <si>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</si>
  <si>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</si>
  <si>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</si>
  <si>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</si>
  <si>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</si>
  <si>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</si>
  <si>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</si>
  <si>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</si>
  <si>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</si>
  <si>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</si>
  <si>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</si>
  <si>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</si>
  <si>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</si>
  <si>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</si>
  <si>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</si>
  <si>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</si>
  <si>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</si>
  <si>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</si>
  <si>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</si>
  <si>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</si>
  <si>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</si>
  <si>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</si>
  <si>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</si>
  <si>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</si>
  <si>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</si>
  <si>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</si>
  <si>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</si>
  <si>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</si>
  <si>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</si>
  <si>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</si>
  <si>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</si>
  <si>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</si>
  <si>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</si>
  <si>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</si>
  <si>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</si>
  <si>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</si>
  <si>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</si>
  <si>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</si>
  <si>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</si>
  <si>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</si>
  <si>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</si>
  <si>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</si>
  <si>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</si>
  <si>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</si>
  <si>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</si>
  <si>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</si>
  <si>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</si>
  <si>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</si>
  <si>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</si>
  <si>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</si>
  <si>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</si>
  <si>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</si>
  <si>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</si>
  <si>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</si>
  <si>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</si>
  <si>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</si>
  <si>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</si>
  <si>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</si>
  <si>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</si>
  <si>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</si>
  <si>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</si>
  <si>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</si>
  <si>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</si>
  <si>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</si>
  <si>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</si>
  <si>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</si>
  <si>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</si>
  <si>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</si>
  <si>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</si>
  <si>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</si>
  <si>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</si>
  <si>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</si>
  <si>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</si>
  <si>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</si>
  <si>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</si>
  <si>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</si>
  <si>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</si>
  <si>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</si>
  <si>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</si>
  <si>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</si>
  <si>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</si>
  <si>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</si>
  <si>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</si>
  <si>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</si>
  <si>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</si>
  <si>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</si>
  <si>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</si>
  <si>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</si>
  <si>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</si>
  <si>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</si>
  <si>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</si>
  <si>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</si>
  <si>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</si>
  <si>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</si>
  <si>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</si>
  <si>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</si>
  <si>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</si>
  <si>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</si>
  <si>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</si>
  <si>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</si>
  <si>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</si>
  <si>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</si>
  <si>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</si>
  <si>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</si>
  <si>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</si>
  <si>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</si>
  <si>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</si>
  <si>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</si>
  <si>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</si>
  <si>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</si>
  <si>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</si>
  <si>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</si>
  <si>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</si>
  <si>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</si>
  <si>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</si>
  <si>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</si>
  <si>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</si>
  <si>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</si>
  <si>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</si>
  <si>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</si>
  <si>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</si>
  <si>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</si>
  <si>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</si>
  <si>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</si>
  <si>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</si>
  <si>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</si>
  <si>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</si>
  <si>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</si>
  <si>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</si>
  <si>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</si>
  <si>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</si>
  <si>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</si>
  <si>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</si>
  <si>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</si>
  <si>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</si>
  <si>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</si>
  <si>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</si>
  <si>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</si>
  <si>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</si>
  <si>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</si>
  <si>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</si>
  <si>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</si>
  <si>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</si>
  <si>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</si>
  <si>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</si>
  <si>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</si>
  <si>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</si>
  <si>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</si>
  <si>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</si>
  <si>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</si>
  <si>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</si>
  <si>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</si>
  <si>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</si>
  <si>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</si>
  <si>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</si>
  <si>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</si>
  <si>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</si>
  <si>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</si>
  <si>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</si>
  <si>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</si>
  <si>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</si>
  <si>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</si>
  <si>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</si>
  <si>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</si>
  <si>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</si>
  <si>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</si>
  <si>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</si>
  <si>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</si>
  <si>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</si>
  <si>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</si>
  <si>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</si>
  <si>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</si>
  <si>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</si>
  <si>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</si>
  <si>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</si>
  <si>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</si>
  <si>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</si>
  <si>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</si>
  <si>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</si>
  <si>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</si>
  <si>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</si>
  <si>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</si>
  <si>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</si>
  <si>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</si>
  <si>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</si>
  <si>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</si>
  <si>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</si>
  <si>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</si>
  <si>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</si>
  <si>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20231207 13:00:12</t>
  </si>
  <si>
    <t>13:00:12</t>
  </si>
  <si>
    <t>Intact</t>
  </si>
  <si>
    <t>-</t>
  </si>
  <si>
    <t>0: Broadleaf</t>
  </si>
  <si>
    <t>12:57:52</t>
  </si>
  <si>
    <t>1/3</t>
  </si>
  <si>
    <t>11111111</t>
  </si>
  <si>
    <t>oooooooo</t>
  </si>
  <si>
    <t>on</t>
  </si>
  <si>
    <t>20231207 13:02:13</t>
  </si>
  <si>
    <t>13:02:13</t>
  </si>
  <si>
    <t>2/3</t>
  </si>
  <si>
    <t>20231207 13:04:15</t>
  </si>
  <si>
    <t>13:04:15</t>
  </si>
  <si>
    <t>20231207 13:05:20</t>
  </si>
  <si>
    <t>13:05:20</t>
  </si>
  <si>
    <t>3/3</t>
  </si>
  <si>
    <t>20231207 13:06:45</t>
  </si>
  <si>
    <t>13:06:45</t>
  </si>
  <si>
    <t>20231207 13:08:46</t>
  </si>
  <si>
    <t>13:08:46</t>
  </si>
  <si>
    <t>20231207 13:10:07</t>
  </si>
  <si>
    <t>13:10:07</t>
  </si>
  <si>
    <t>20231207 13:11:26</t>
  </si>
  <si>
    <t>13:11:26</t>
  </si>
  <si>
    <t>20231207 13:13:27</t>
  </si>
  <si>
    <t>13:13:27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</si>
</sst>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Z25"/>
  <sheetViews>
    <sheetView tabSelected="1" workbookViewId="0"/>
  </sheetViews>
  <sheetFormatPr defaultRowHeight="15"/>
  <sheetData>
    <row r="2" spans="1:286">
      <c r="A2" t="s">
        <v>29</v>
      </c>
      <c r="B2" t="s">
        <v>30</v>
      </c>
      <c r="C2" t="s">
        <v>31</v>
      </c>
    </row>
    <row r="3" spans="1:286">
      <c r="B3">
        <v>4</v>
      </c>
      <c r="C3">
        <v>21</v>
      </c>
    </row>
    <row r="4" spans="1:28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6">
      <c r="B7">
        <v>0</v>
      </c>
      <c r="C7">
        <v>1</v>
      </c>
      <c r="D7">
        <v>0</v>
      </c>
      <c r="E7">
        <v>0</v>
      </c>
    </row>
    <row r="8" spans="1:28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6">
      <c r="B11">
        <v>0</v>
      </c>
      <c r="C11">
        <v>0</v>
      </c>
      <c r="D11">
        <v>0</v>
      </c>
      <c r="E11">
        <v>0</v>
      </c>
      <c r="F11">
        <v>1</v>
      </c>
    </row>
    <row r="12" spans="1:28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99</v>
      </c>
      <c r="GW14" t="s">
        <v>99</v>
      </c>
      <c r="GX14" t="s">
        <v>99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100</v>
      </c>
      <c r="HO14" t="s">
        <v>100</v>
      </c>
      <c r="HP14" t="s">
        <v>100</v>
      </c>
      <c r="HQ14" t="s">
        <v>100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102</v>
      </c>
      <c r="IZ14" t="s">
        <v>102</v>
      </c>
      <c r="JA14" t="s">
        <v>102</v>
      </c>
      <c r="JB14" t="s">
        <v>102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104</v>
      </c>
      <c r="JY14" t="s">
        <v>104</v>
      </c>
      <c r="JZ14" t="s">
        <v>104</v>
      </c>
    </row>
    <row r="15" spans="1:286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171</v>
      </c>
      <c r="CL15" t="s">
        <v>192</v>
      </c>
      <c r="CM15" t="s">
        <v>193</v>
      </c>
      <c r="CN15" t="s">
        <v>194</v>
      </c>
      <c r="CO15" t="s">
        <v>145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115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106</v>
      </c>
      <c r="FF15" t="s">
        <v>109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  <c r="JW15" t="s">
        <v>381</v>
      </c>
      <c r="JX15" t="s">
        <v>382</v>
      </c>
      <c r="JY15" t="s">
        <v>383</v>
      </c>
      <c r="JZ15" t="s">
        <v>384</v>
      </c>
    </row>
    <row r="16" spans="1:286">
      <c r="B16" t="s">
        <v>385</v>
      </c>
      <c r="C16" t="s">
        <v>385</v>
      </c>
      <c r="F16" t="s">
        <v>385</v>
      </c>
      <c r="I16" t="s">
        <v>386</v>
      </c>
      <c r="J16" t="s">
        <v>387</v>
      </c>
      <c r="K16" t="s">
        <v>385</v>
      </c>
      <c r="L16" t="s">
        <v>388</v>
      </c>
      <c r="M16" t="s">
        <v>389</v>
      </c>
      <c r="N16" t="s">
        <v>390</v>
      </c>
      <c r="O16" t="s">
        <v>391</v>
      </c>
      <c r="P16" t="s">
        <v>391</v>
      </c>
      <c r="Q16" t="s">
        <v>218</v>
      </c>
      <c r="R16" t="s">
        <v>218</v>
      </c>
      <c r="S16" t="s">
        <v>388</v>
      </c>
      <c r="T16" t="s">
        <v>388</v>
      </c>
      <c r="U16" t="s">
        <v>388</v>
      </c>
      <c r="V16" t="s">
        <v>388</v>
      </c>
      <c r="W16" t="s">
        <v>392</v>
      </c>
      <c r="X16" t="s">
        <v>393</v>
      </c>
      <c r="Y16" t="s">
        <v>393</v>
      </c>
      <c r="Z16" t="s">
        <v>394</v>
      </c>
      <c r="AA16" t="s">
        <v>395</v>
      </c>
      <c r="AB16" t="s">
        <v>394</v>
      </c>
      <c r="AC16" t="s">
        <v>394</v>
      </c>
      <c r="AD16" t="s">
        <v>394</v>
      </c>
      <c r="AE16" t="s">
        <v>392</v>
      </c>
      <c r="AF16" t="s">
        <v>392</v>
      </c>
      <c r="AG16" t="s">
        <v>392</v>
      </c>
      <c r="AH16" t="s">
        <v>392</v>
      </c>
      <c r="AI16" t="s">
        <v>396</v>
      </c>
      <c r="AJ16" t="s">
        <v>395</v>
      </c>
      <c r="AL16" t="s">
        <v>395</v>
      </c>
      <c r="AM16" t="s">
        <v>396</v>
      </c>
      <c r="AS16" t="s">
        <v>390</v>
      </c>
      <c r="AZ16" t="s">
        <v>390</v>
      </c>
      <c r="BA16" t="s">
        <v>390</v>
      </c>
      <c r="BB16" t="s">
        <v>390</v>
      </c>
      <c r="BC16" t="s">
        <v>397</v>
      </c>
      <c r="BQ16" t="s">
        <v>398</v>
      </c>
      <c r="BS16" t="s">
        <v>398</v>
      </c>
      <c r="BT16" t="s">
        <v>390</v>
      </c>
      <c r="BW16" t="s">
        <v>398</v>
      </c>
      <c r="BX16" t="s">
        <v>395</v>
      </c>
      <c r="CA16" t="s">
        <v>399</v>
      </c>
      <c r="CB16" t="s">
        <v>399</v>
      </c>
      <c r="CD16" t="s">
        <v>400</v>
      </c>
      <c r="CE16" t="s">
        <v>398</v>
      </c>
      <c r="CG16" t="s">
        <v>398</v>
      </c>
      <c r="CH16" t="s">
        <v>390</v>
      </c>
      <c r="CL16" t="s">
        <v>398</v>
      </c>
      <c r="CN16" t="s">
        <v>401</v>
      </c>
      <c r="CQ16" t="s">
        <v>398</v>
      </c>
      <c r="CR16" t="s">
        <v>398</v>
      </c>
      <c r="CT16" t="s">
        <v>398</v>
      </c>
      <c r="CV16" t="s">
        <v>398</v>
      </c>
      <c r="CX16" t="s">
        <v>390</v>
      </c>
      <c r="CY16" t="s">
        <v>390</v>
      </c>
      <c r="DA16" t="s">
        <v>402</v>
      </c>
      <c r="DB16" t="s">
        <v>403</v>
      </c>
      <c r="DE16" t="s">
        <v>388</v>
      </c>
      <c r="DF16" t="s">
        <v>385</v>
      </c>
      <c r="DG16" t="s">
        <v>391</v>
      </c>
      <c r="DH16" t="s">
        <v>391</v>
      </c>
      <c r="DI16" t="s">
        <v>404</v>
      </c>
      <c r="DJ16" t="s">
        <v>404</v>
      </c>
      <c r="DK16" t="s">
        <v>391</v>
      </c>
      <c r="DL16" t="s">
        <v>404</v>
      </c>
      <c r="DM16" t="s">
        <v>396</v>
      </c>
      <c r="DN16" t="s">
        <v>394</v>
      </c>
      <c r="DO16" t="s">
        <v>394</v>
      </c>
      <c r="DP16" t="s">
        <v>393</v>
      </c>
      <c r="DQ16" t="s">
        <v>393</v>
      </c>
      <c r="DR16" t="s">
        <v>393</v>
      </c>
      <c r="DS16" t="s">
        <v>393</v>
      </c>
      <c r="DT16" t="s">
        <v>393</v>
      </c>
      <c r="DU16" t="s">
        <v>405</v>
      </c>
      <c r="DV16" t="s">
        <v>390</v>
      </c>
      <c r="DW16" t="s">
        <v>390</v>
      </c>
      <c r="DX16" t="s">
        <v>391</v>
      </c>
      <c r="DY16" t="s">
        <v>391</v>
      </c>
      <c r="DZ16" t="s">
        <v>391</v>
      </c>
      <c r="EA16" t="s">
        <v>404</v>
      </c>
      <c r="EB16" t="s">
        <v>391</v>
      </c>
      <c r="EC16" t="s">
        <v>404</v>
      </c>
      <c r="ED16" t="s">
        <v>394</v>
      </c>
      <c r="EE16" t="s">
        <v>394</v>
      </c>
      <c r="EF16" t="s">
        <v>393</v>
      </c>
      <c r="EG16" t="s">
        <v>393</v>
      </c>
      <c r="EH16" t="s">
        <v>390</v>
      </c>
      <c r="EM16" t="s">
        <v>390</v>
      </c>
      <c r="EP16" t="s">
        <v>393</v>
      </c>
      <c r="EQ16" t="s">
        <v>393</v>
      </c>
      <c r="ER16" t="s">
        <v>393</v>
      </c>
      <c r="ES16" t="s">
        <v>393</v>
      </c>
      <c r="ET16" t="s">
        <v>393</v>
      </c>
      <c r="EU16" t="s">
        <v>390</v>
      </c>
      <c r="EV16" t="s">
        <v>390</v>
      </c>
      <c r="EW16" t="s">
        <v>390</v>
      </c>
      <c r="EX16" t="s">
        <v>385</v>
      </c>
      <c r="FA16" t="s">
        <v>406</v>
      </c>
      <c r="FB16" t="s">
        <v>406</v>
      </c>
      <c r="FD16" t="s">
        <v>385</v>
      </c>
      <c r="FE16" t="s">
        <v>407</v>
      </c>
      <c r="FG16" t="s">
        <v>385</v>
      </c>
      <c r="FH16" t="s">
        <v>385</v>
      </c>
      <c r="FJ16" t="s">
        <v>408</v>
      </c>
      <c r="FK16" t="s">
        <v>409</v>
      </c>
      <c r="FL16" t="s">
        <v>408</v>
      </c>
      <c r="FM16" t="s">
        <v>409</v>
      </c>
      <c r="FN16" t="s">
        <v>408</v>
      </c>
      <c r="FO16" t="s">
        <v>409</v>
      </c>
      <c r="FP16" t="s">
        <v>395</v>
      </c>
      <c r="FQ16" t="s">
        <v>395</v>
      </c>
      <c r="FR16" t="s">
        <v>391</v>
      </c>
      <c r="FS16" t="s">
        <v>410</v>
      </c>
      <c r="FT16" t="s">
        <v>391</v>
      </c>
      <c r="FW16" t="s">
        <v>411</v>
      </c>
      <c r="FZ16" t="s">
        <v>404</v>
      </c>
      <c r="GA16" t="s">
        <v>412</v>
      </c>
      <c r="GB16" t="s">
        <v>404</v>
      </c>
      <c r="GG16" t="s">
        <v>413</v>
      </c>
      <c r="GH16" t="s">
        <v>413</v>
      </c>
      <c r="GU16" t="s">
        <v>413</v>
      </c>
      <c r="GV16" t="s">
        <v>413</v>
      </c>
      <c r="GW16" t="s">
        <v>414</v>
      </c>
      <c r="GX16" t="s">
        <v>414</v>
      </c>
      <c r="GY16" t="s">
        <v>393</v>
      </c>
      <c r="GZ16" t="s">
        <v>393</v>
      </c>
      <c r="HA16" t="s">
        <v>395</v>
      </c>
      <c r="HB16" t="s">
        <v>393</v>
      </c>
      <c r="HC16" t="s">
        <v>404</v>
      </c>
      <c r="HD16" t="s">
        <v>395</v>
      </c>
      <c r="HE16" t="s">
        <v>395</v>
      </c>
      <c r="HG16" t="s">
        <v>413</v>
      </c>
      <c r="HH16" t="s">
        <v>413</v>
      </c>
      <c r="HI16" t="s">
        <v>413</v>
      </c>
      <c r="HJ16" t="s">
        <v>413</v>
      </c>
      <c r="HK16" t="s">
        <v>413</v>
      </c>
      <c r="HL16" t="s">
        <v>413</v>
      </c>
      <c r="HM16" t="s">
        <v>413</v>
      </c>
      <c r="HN16" t="s">
        <v>415</v>
      </c>
      <c r="HO16" t="s">
        <v>416</v>
      </c>
      <c r="HP16" t="s">
        <v>416</v>
      </c>
      <c r="HQ16" t="s">
        <v>416</v>
      </c>
      <c r="HR16" t="s">
        <v>413</v>
      </c>
      <c r="HS16" t="s">
        <v>413</v>
      </c>
      <c r="HT16" t="s">
        <v>413</v>
      </c>
      <c r="HU16" t="s">
        <v>413</v>
      </c>
      <c r="HV16" t="s">
        <v>413</v>
      </c>
      <c r="HW16" t="s">
        <v>413</v>
      </c>
      <c r="HX16" t="s">
        <v>413</v>
      </c>
      <c r="HY16" t="s">
        <v>413</v>
      </c>
      <c r="HZ16" t="s">
        <v>413</v>
      </c>
      <c r="IA16" t="s">
        <v>413</v>
      </c>
      <c r="IB16" t="s">
        <v>413</v>
      </c>
      <c r="IC16" t="s">
        <v>413</v>
      </c>
      <c r="IJ16" t="s">
        <v>413</v>
      </c>
      <c r="IK16" t="s">
        <v>395</v>
      </c>
      <c r="IL16" t="s">
        <v>395</v>
      </c>
      <c r="IM16" t="s">
        <v>408</v>
      </c>
      <c r="IN16" t="s">
        <v>409</v>
      </c>
      <c r="IO16" t="s">
        <v>409</v>
      </c>
      <c r="IS16" t="s">
        <v>409</v>
      </c>
      <c r="IW16" t="s">
        <v>391</v>
      </c>
      <c r="IX16" t="s">
        <v>391</v>
      </c>
      <c r="IY16" t="s">
        <v>404</v>
      </c>
      <c r="IZ16" t="s">
        <v>404</v>
      </c>
      <c r="JA16" t="s">
        <v>417</v>
      </c>
      <c r="JB16" t="s">
        <v>417</v>
      </c>
      <c r="JC16" t="s">
        <v>413</v>
      </c>
      <c r="JD16" t="s">
        <v>413</v>
      </c>
      <c r="JE16" t="s">
        <v>413</v>
      </c>
      <c r="JF16" t="s">
        <v>413</v>
      </c>
      <c r="JG16" t="s">
        <v>413</v>
      </c>
      <c r="JH16" t="s">
        <v>413</v>
      </c>
      <c r="JI16" t="s">
        <v>393</v>
      </c>
      <c r="JJ16" t="s">
        <v>413</v>
      </c>
      <c r="JL16" t="s">
        <v>396</v>
      </c>
      <c r="JM16" t="s">
        <v>396</v>
      </c>
      <c r="JN16" t="s">
        <v>393</v>
      </c>
      <c r="JO16" t="s">
        <v>393</v>
      </c>
      <c r="JP16" t="s">
        <v>393</v>
      </c>
      <c r="JQ16" t="s">
        <v>393</v>
      </c>
      <c r="JR16" t="s">
        <v>393</v>
      </c>
      <c r="JS16" t="s">
        <v>395</v>
      </c>
      <c r="JT16" t="s">
        <v>395</v>
      </c>
      <c r="JU16" t="s">
        <v>395</v>
      </c>
      <c r="JV16" t="s">
        <v>393</v>
      </c>
      <c r="JW16" t="s">
        <v>391</v>
      </c>
      <c r="JX16" t="s">
        <v>404</v>
      </c>
      <c r="JY16" t="s">
        <v>395</v>
      </c>
      <c r="JZ16" t="s">
        <v>395</v>
      </c>
    </row>
    <row r="17" spans="1:286">
      <c r="A17">
        <v>1</v>
      </c>
      <c r="B17">
        <v>1701982812.1</v>
      </c>
      <c r="C17">
        <v>0</v>
      </c>
      <c r="D17" t="s">
        <v>418</v>
      </c>
      <c r="E17" t="s">
        <v>419</v>
      </c>
      <c r="F17">
        <v>15</v>
      </c>
      <c r="H17" t="s">
        <v>420</v>
      </c>
      <c r="K17">
        <v>1701982810.6</v>
      </c>
      <c r="L17">
        <f>(M17)/1000</f>
        <v>0</v>
      </c>
      <c r="M17">
        <f>1000*DM17*AK17*(DI17-DJ17)/(100*DB17*(1000-AK17*DI17))</f>
        <v>0</v>
      </c>
      <c r="N17">
        <f>DM17*AK17*(DH17-DG17*(1000-AK17*DJ17)/(1000-AK17*DI17))/(100*DB17)</f>
        <v>0</v>
      </c>
      <c r="O17">
        <f>DG17 - IF(AK17&gt;1, N17*DB17*100.0/(AM17*DU17), 0)</f>
        <v>0</v>
      </c>
      <c r="P17">
        <f>((V17-L17/2)*O17-N17)/(V17+L17/2)</f>
        <v>0</v>
      </c>
      <c r="Q17">
        <f>P17*(DN17+DO17)/1000.0</f>
        <v>0</v>
      </c>
      <c r="R17">
        <f>(DG17 - IF(AK17&gt;1, N17*DB17*100.0/(AM17*DU17), 0))*(DN17+DO17)/1000.0</f>
        <v>0</v>
      </c>
      <c r="S17">
        <f>2.0/((1/U17-1/T17)+SIGN(U17)*SQRT((1/U17-1/T17)*(1/U17-1/T17) + 4*DC17/((DC17+1)*(DC17+1))*(2*1/U17*1/T17-1/T17*1/T17)))</f>
        <v>0</v>
      </c>
      <c r="T17">
        <f>IF(LEFT(DD17,1)&lt;&gt;"0",IF(LEFT(DD17,1)="1",3.0,DE17),$D$5+$E$5*(DU17*DN17/($K$5*1000))+$F$5*(DU17*DN17/($K$5*1000))*MAX(MIN(DB17,$J$5),$I$5)*MAX(MIN(DB17,$J$5),$I$5)+$G$5*MAX(MIN(DB17,$J$5),$I$5)*(DU17*DN17/($K$5*1000))+$H$5*(DU17*DN17/($K$5*1000))*(DU17*DN17/($K$5*1000)))</f>
        <v>0</v>
      </c>
      <c r="U17">
        <f>L17*(1000-(1000*0.61365*exp(17.502*Y17/(240.97+Y17))/(DN17+DO17)+DI17)/2)/(1000*0.61365*exp(17.502*Y17/(240.97+Y17))/(DN17+DO17)-DI17)</f>
        <v>0</v>
      </c>
      <c r="V17">
        <f>1/((DC17+1)/(S17/1.6)+1/(T17/1.37)) + DC17/((DC17+1)/(S17/1.6) + DC17/(T17/1.37))</f>
        <v>0</v>
      </c>
      <c r="W17">
        <f>(CX17*DA17)</f>
        <v>0</v>
      </c>
      <c r="X17">
        <f>(DP17+(W17+2*0.95*5.67E-8*(((DP17+$B$7)+273)^4-(DP17+273)^4)-44100*L17)/(1.84*29.3*T17+8*0.95*5.67E-8*(DP17+273)^3))</f>
        <v>0</v>
      </c>
      <c r="Y17">
        <f>($C$7*DQ17+$D$7*DR17+$E$7*X17)</f>
        <v>0</v>
      </c>
      <c r="Z17">
        <f>0.61365*exp(17.502*Y17/(240.97+Y17))</f>
        <v>0</v>
      </c>
      <c r="AA17">
        <f>(AB17/AC17*100)</f>
        <v>0</v>
      </c>
      <c r="AB17">
        <f>DI17*(DN17+DO17)/1000</f>
        <v>0</v>
      </c>
      <c r="AC17">
        <f>0.61365*exp(17.502*DP17/(240.97+DP17))</f>
        <v>0</v>
      </c>
      <c r="AD17">
        <f>(Z17-DI17*(DN17+DO17)/1000)</f>
        <v>0</v>
      </c>
      <c r="AE17">
        <f>(-L17*44100)</f>
        <v>0</v>
      </c>
      <c r="AF17">
        <f>2*29.3*T17*0.92*(DP17-Y17)</f>
        <v>0</v>
      </c>
      <c r="AG17">
        <f>2*0.95*5.67E-8*(((DP17+$B$7)+273)^4-(Y17+273)^4)</f>
        <v>0</v>
      </c>
      <c r="AH17">
        <f>W17+AG17+AE17+AF17</f>
        <v>0</v>
      </c>
      <c r="AI17">
        <v>0</v>
      </c>
      <c r="AJ17">
        <v>0</v>
      </c>
      <c r="AK17">
        <f>IF(AI17*$H$13&gt;=AM17,1.0,(AM17/(AM17-AI17*$H$13)))</f>
        <v>0</v>
      </c>
      <c r="AL17">
        <f>(AK17-1)*100</f>
        <v>0</v>
      </c>
      <c r="AM17">
        <f>MAX(0,($B$13+$C$13*DU17)/(1+$D$13*DU17)*DN17/(DP17+273)*$E$13)</f>
        <v>0</v>
      </c>
      <c r="AN17" t="s">
        <v>421</v>
      </c>
      <c r="AO17" t="s">
        <v>421</v>
      </c>
      <c r="AP17">
        <v>0</v>
      </c>
      <c r="AQ17">
        <v>0</v>
      </c>
      <c r="AR17">
        <f>1-AP17/AQ17</f>
        <v>0</v>
      </c>
      <c r="AS17">
        <v>0</v>
      </c>
      <c r="AT17" t="s">
        <v>421</v>
      </c>
      <c r="AU17" t="s">
        <v>421</v>
      </c>
      <c r="AV17">
        <v>0</v>
      </c>
      <c r="AW17">
        <v>0</v>
      </c>
      <c r="AX17">
        <f>1-AV17/AW17</f>
        <v>0</v>
      </c>
      <c r="AY17">
        <v>0.5</v>
      </c>
      <c r="AZ17">
        <f>CY17</f>
        <v>0</v>
      </c>
      <c r="BA17">
        <f>N17</f>
        <v>0</v>
      </c>
      <c r="BB17">
        <f>AX17*AY17*AZ17</f>
        <v>0</v>
      </c>
      <c r="BC17">
        <f>(BA17-AS17)/AZ17</f>
        <v>0</v>
      </c>
      <c r="BD17">
        <f>(AQ17-AW17)/AW17</f>
        <v>0</v>
      </c>
      <c r="BE17">
        <f>AP17/(AR17+AP17/AW17)</f>
        <v>0</v>
      </c>
      <c r="BF17" t="s">
        <v>421</v>
      </c>
      <c r="BG17">
        <v>0</v>
      </c>
      <c r="BH17">
        <f>IF(BG17&lt;&gt;0, BG17, BE17)</f>
        <v>0</v>
      </c>
      <c r="BI17">
        <f>1-BH17/AW17</f>
        <v>0</v>
      </c>
      <c r="BJ17">
        <f>(AW17-AV17)/(AW17-BH17)</f>
        <v>0</v>
      </c>
      <c r="BK17">
        <f>(AQ17-AW17)/(AQ17-BH17)</f>
        <v>0</v>
      </c>
      <c r="BL17">
        <f>(AW17-AV17)/(AW17-AP17)</f>
        <v>0</v>
      </c>
      <c r="BM17">
        <f>(AQ17-AW17)/(AQ17-AP17)</f>
        <v>0</v>
      </c>
      <c r="BN17">
        <f>(BJ17*BH17/AV17)</f>
        <v>0</v>
      </c>
      <c r="BO17">
        <f>(1-BN17)</f>
        <v>0</v>
      </c>
      <c r="CX17">
        <f>$B$11*DV17+$C$11*DW17+$F$11*EH17*(1-EK17)</f>
        <v>0</v>
      </c>
      <c r="CY17">
        <f>CX17*CZ17</f>
        <v>0</v>
      </c>
      <c r="CZ17">
        <f>($B$11*$D$9+$C$11*$D$9+$F$11*((EU17+EM17)/MAX(EU17+EM17+EV17, 0.1)*$I$9+EV17/MAX(EU17+EM17+EV17, 0.1)*$J$9))/($B$11+$C$11+$F$11)</f>
        <v>0</v>
      </c>
      <c r="DA17">
        <f>($B$11*$K$9+$C$11*$K$9+$F$11*((EU17+EM17)/MAX(EU17+EM17+EV17, 0.1)*$P$9+EV17/MAX(EU17+EM17+EV17, 0.1)*$Q$9))/($B$11+$C$11+$F$11)</f>
        <v>0</v>
      </c>
      <c r="DB17">
        <v>6</v>
      </c>
      <c r="DC17">
        <v>0.5</v>
      </c>
      <c r="DD17" t="s">
        <v>422</v>
      </c>
      <c r="DE17">
        <v>2</v>
      </c>
      <c r="DF17">
        <v>1701982810.6</v>
      </c>
      <c r="DG17">
        <v>411.7415</v>
      </c>
      <c r="DH17">
        <v>419.968</v>
      </c>
      <c r="DI17">
        <v>12.4243</v>
      </c>
      <c r="DJ17">
        <v>9.630915</v>
      </c>
      <c r="DK17">
        <v>411.9965</v>
      </c>
      <c r="DL17">
        <v>12.2594</v>
      </c>
      <c r="DM17">
        <v>599.9595</v>
      </c>
      <c r="DN17">
        <v>78.82575</v>
      </c>
      <c r="DO17">
        <v>0.1000512</v>
      </c>
      <c r="DP17">
        <v>23.04875</v>
      </c>
      <c r="DQ17">
        <v>22.8316</v>
      </c>
      <c r="DR17">
        <v>999.9</v>
      </c>
      <c r="DS17">
        <v>0</v>
      </c>
      <c r="DT17">
        <v>0</v>
      </c>
      <c r="DU17">
        <v>10011.25</v>
      </c>
      <c r="DV17">
        <v>0</v>
      </c>
      <c r="DW17">
        <v>0.221023</v>
      </c>
      <c r="DX17">
        <v>-8.22612</v>
      </c>
      <c r="DY17">
        <v>416.922</v>
      </c>
      <c r="DZ17">
        <v>424.052</v>
      </c>
      <c r="EA17">
        <v>2.793415</v>
      </c>
      <c r="EB17">
        <v>419.968</v>
      </c>
      <c r="EC17">
        <v>9.630915</v>
      </c>
      <c r="ED17">
        <v>0.979357</v>
      </c>
      <c r="EE17">
        <v>0.759164</v>
      </c>
      <c r="EF17">
        <v>6.61284</v>
      </c>
      <c r="EG17">
        <v>2.965825</v>
      </c>
      <c r="EH17">
        <v>1799.91</v>
      </c>
      <c r="EI17">
        <v>0.9779915</v>
      </c>
      <c r="EJ17">
        <v>0.0220082</v>
      </c>
      <c r="EK17">
        <v>0</v>
      </c>
      <c r="EL17">
        <v>521.868</v>
      </c>
      <c r="EM17">
        <v>4.99999</v>
      </c>
      <c r="EN17">
        <v>9467.31</v>
      </c>
      <c r="EO17">
        <v>15728.85</v>
      </c>
      <c r="EP17">
        <v>43.812</v>
      </c>
      <c r="EQ17">
        <v>44.5</v>
      </c>
      <c r="ER17">
        <v>44.562</v>
      </c>
      <c r="ES17">
        <v>44</v>
      </c>
      <c r="ET17">
        <v>45.375</v>
      </c>
      <c r="EU17">
        <v>1755.41</v>
      </c>
      <c r="EV17">
        <v>39.5</v>
      </c>
      <c r="EW17">
        <v>0</v>
      </c>
      <c r="EX17">
        <v>1701982812.6</v>
      </c>
      <c r="EY17">
        <v>0</v>
      </c>
      <c r="EZ17">
        <v>522.368692307692</v>
      </c>
      <c r="FA17">
        <v>-4.96321367442983</v>
      </c>
      <c r="FB17">
        <v>-85.8458119691444</v>
      </c>
      <c r="FC17">
        <v>9476.635</v>
      </c>
      <c r="FD17">
        <v>15</v>
      </c>
      <c r="FE17">
        <v>1701982672.1</v>
      </c>
      <c r="FF17" t="s">
        <v>423</v>
      </c>
      <c r="FG17">
        <v>1701982666.1</v>
      </c>
      <c r="FH17">
        <v>1701982672.1</v>
      </c>
      <c r="FI17">
        <v>7</v>
      </c>
      <c r="FJ17">
        <v>0.093</v>
      </c>
      <c r="FK17">
        <v>0.003</v>
      </c>
      <c r="FL17">
        <v>-0.26</v>
      </c>
      <c r="FM17">
        <v>0.104</v>
      </c>
      <c r="FN17">
        <v>420</v>
      </c>
      <c r="FO17">
        <v>9</v>
      </c>
      <c r="FP17">
        <v>0.18</v>
      </c>
      <c r="FQ17">
        <v>0.03</v>
      </c>
      <c r="FR17">
        <v>-8.283399</v>
      </c>
      <c r="FS17">
        <v>0.125635488721809</v>
      </c>
      <c r="FT17">
        <v>0.026322506130686</v>
      </c>
      <c r="FU17">
        <v>1</v>
      </c>
      <c r="FV17">
        <v>522.679029411765</v>
      </c>
      <c r="FW17">
        <v>-4.52860198082428</v>
      </c>
      <c r="FX17">
        <v>0.474734754752837</v>
      </c>
      <c r="FY17">
        <v>0</v>
      </c>
      <c r="FZ17">
        <v>2.820753</v>
      </c>
      <c r="GA17">
        <v>-0.181803609022555</v>
      </c>
      <c r="GB17">
        <v>0.0184224974148458</v>
      </c>
      <c r="GC17">
        <v>0</v>
      </c>
      <c r="GD17">
        <v>1</v>
      </c>
      <c r="GE17">
        <v>3</v>
      </c>
      <c r="GF17" t="s">
        <v>424</v>
      </c>
      <c r="GG17">
        <v>3.2477</v>
      </c>
      <c r="GH17">
        <v>2.72965</v>
      </c>
      <c r="GI17">
        <v>0.0852297</v>
      </c>
      <c r="GJ17">
        <v>0.0861981</v>
      </c>
      <c r="GK17">
        <v>0.0567167</v>
      </c>
      <c r="GL17">
        <v>0.0473139</v>
      </c>
      <c r="GM17">
        <v>28598.2</v>
      </c>
      <c r="GN17">
        <v>32723.8</v>
      </c>
      <c r="GO17">
        <v>31148.8</v>
      </c>
      <c r="GP17">
        <v>34478.2</v>
      </c>
      <c r="GQ17">
        <v>40094.6</v>
      </c>
      <c r="GR17">
        <v>40724.1</v>
      </c>
      <c r="GS17">
        <v>42850.2</v>
      </c>
      <c r="GT17">
        <v>42808.3</v>
      </c>
      <c r="GU17">
        <v>2.36955</v>
      </c>
      <c r="GV17">
        <v>2.10997</v>
      </c>
      <c r="GW17">
        <v>0.133373</v>
      </c>
      <c r="GX17">
        <v>0</v>
      </c>
      <c r="GY17">
        <v>20.6309</v>
      </c>
      <c r="GZ17">
        <v>999.9</v>
      </c>
      <c r="HA17">
        <v>45.379</v>
      </c>
      <c r="HB17">
        <v>25.69</v>
      </c>
      <c r="HC17">
        <v>19.0713</v>
      </c>
      <c r="HD17">
        <v>53.6761</v>
      </c>
      <c r="HE17">
        <v>22.3758</v>
      </c>
      <c r="HF17">
        <v>2</v>
      </c>
      <c r="HG17">
        <v>-0.449868</v>
      </c>
      <c r="HH17">
        <v>0.383053</v>
      </c>
      <c r="HI17">
        <v>20.2791</v>
      </c>
      <c r="HJ17">
        <v>5.24679</v>
      </c>
      <c r="HK17">
        <v>11.992</v>
      </c>
      <c r="HL17">
        <v>4.9717</v>
      </c>
      <c r="HM17">
        <v>3.29755</v>
      </c>
      <c r="HN17">
        <v>999.9</v>
      </c>
      <c r="HO17">
        <v>9999</v>
      </c>
      <c r="HP17">
        <v>9999</v>
      </c>
      <c r="HQ17">
        <v>9999</v>
      </c>
      <c r="HR17">
        <v>4.97228</v>
      </c>
      <c r="HS17">
        <v>1.85421</v>
      </c>
      <c r="HT17">
        <v>1.85527</v>
      </c>
      <c r="HU17">
        <v>1.85959</v>
      </c>
      <c r="HV17">
        <v>1.85391</v>
      </c>
      <c r="HW17">
        <v>1.85837</v>
      </c>
      <c r="HX17">
        <v>1.85549</v>
      </c>
      <c r="HY17">
        <v>1.8541</v>
      </c>
      <c r="HZ17">
        <v>0</v>
      </c>
      <c r="IA17">
        <v>0</v>
      </c>
      <c r="IB17">
        <v>0</v>
      </c>
      <c r="IC17">
        <v>0</v>
      </c>
      <c r="ID17" t="s">
        <v>425</v>
      </c>
      <c r="IE17" t="s">
        <v>426</v>
      </c>
      <c r="IF17" t="s">
        <v>427</v>
      </c>
      <c r="IG17" t="s">
        <v>427</v>
      </c>
      <c r="IH17" t="s">
        <v>427</v>
      </c>
      <c r="II17" t="s">
        <v>427</v>
      </c>
      <c r="IJ17">
        <v>0</v>
      </c>
      <c r="IK17">
        <v>100</v>
      </c>
      <c r="IL17">
        <v>100</v>
      </c>
      <c r="IM17">
        <v>-0.254</v>
      </c>
      <c r="IN17">
        <v>0.165</v>
      </c>
      <c r="IO17">
        <v>0.0438432591783435</v>
      </c>
      <c r="IP17">
        <v>-0.000752984838474932</v>
      </c>
      <c r="IQ17">
        <v>7.78540652975852e-08</v>
      </c>
      <c r="IR17">
        <v>-1.72313864474752e-11</v>
      </c>
      <c r="IS17">
        <v>0.0379681732551393</v>
      </c>
      <c r="IT17">
        <v>-0.00445273349776632</v>
      </c>
      <c r="IU17">
        <v>0.00147712103477303</v>
      </c>
      <c r="IV17">
        <v>-2.19665023109478e-05</v>
      </c>
      <c r="IW17">
        <v>33</v>
      </c>
      <c r="IX17">
        <v>2224</v>
      </c>
      <c r="IY17">
        <v>1</v>
      </c>
      <c r="IZ17">
        <v>20</v>
      </c>
      <c r="JA17">
        <v>2.4</v>
      </c>
      <c r="JB17">
        <v>2.3</v>
      </c>
      <c r="JC17">
        <v>1.29761</v>
      </c>
      <c r="JD17">
        <v>2.40601</v>
      </c>
      <c r="JE17">
        <v>2.24609</v>
      </c>
      <c r="JF17">
        <v>2.77954</v>
      </c>
      <c r="JG17">
        <v>2.23999</v>
      </c>
      <c r="JH17">
        <v>2.35718</v>
      </c>
      <c r="JI17">
        <v>30.5446</v>
      </c>
      <c r="JJ17">
        <v>24.0612</v>
      </c>
      <c r="JK17">
        <v>18</v>
      </c>
      <c r="JL17">
        <v>628.135</v>
      </c>
      <c r="JM17">
        <v>550.718</v>
      </c>
      <c r="JN17">
        <v>20.0004</v>
      </c>
      <c r="JO17">
        <v>21.3401</v>
      </c>
      <c r="JP17">
        <v>30.0001</v>
      </c>
      <c r="JQ17">
        <v>21.2269</v>
      </c>
      <c r="JR17">
        <v>21.1914</v>
      </c>
      <c r="JS17">
        <v>26.0041</v>
      </c>
      <c r="JT17">
        <v>43.4776</v>
      </c>
      <c r="JU17">
        <v>0</v>
      </c>
      <c r="JV17">
        <v>20</v>
      </c>
      <c r="JW17">
        <v>420</v>
      </c>
      <c r="JX17">
        <v>9.69094</v>
      </c>
      <c r="JY17">
        <v>101.439</v>
      </c>
      <c r="JZ17">
        <v>100.544</v>
      </c>
    </row>
    <row r="18" spans="1:286">
      <c r="A18">
        <v>2</v>
      </c>
      <c r="B18">
        <v>1701982933.1</v>
      </c>
      <c r="C18">
        <v>121</v>
      </c>
      <c r="D18" t="s">
        <v>428</v>
      </c>
      <c r="E18" t="s">
        <v>429</v>
      </c>
      <c r="F18">
        <v>15</v>
      </c>
      <c r="H18" t="s">
        <v>420</v>
      </c>
      <c r="K18">
        <v>1701982931.6</v>
      </c>
      <c r="L18">
        <f>(M18)/1000</f>
        <v>0</v>
      </c>
      <c r="M18">
        <f>1000*DM18*AK18*(DI18-DJ18)/(100*DB18*(1000-AK18*DI18))</f>
        <v>0</v>
      </c>
      <c r="N18">
        <f>DM18*AK18*(DH18-DG18*(1000-AK18*DJ18)/(1000-AK18*DI18))/(100*DB18)</f>
        <v>0</v>
      </c>
      <c r="O18">
        <f>DG18 - IF(AK18&gt;1, N18*DB18*100.0/(AM18*DU18), 0)</f>
        <v>0</v>
      </c>
      <c r="P18">
        <f>((V18-L18/2)*O18-N18)/(V18+L18/2)</f>
        <v>0</v>
      </c>
      <c r="Q18">
        <f>P18*(DN18+DO18)/1000.0</f>
        <v>0</v>
      </c>
      <c r="R18">
        <f>(DG18 - IF(AK18&gt;1, N18*DB18*100.0/(AM18*DU18), 0))*(DN18+DO18)/1000.0</f>
        <v>0</v>
      </c>
      <c r="S18">
        <f>2.0/((1/U18-1/T18)+SIGN(U18)*SQRT((1/U18-1/T18)*(1/U18-1/T18) + 4*DC18/((DC18+1)*(DC18+1))*(2*1/U18*1/T18-1/T18*1/T18)))</f>
        <v>0</v>
      </c>
      <c r="T18">
        <f>IF(LEFT(DD18,1)&lt;&gt;"0",IF(LEFT(DD18,1)="1",3.0,DE18),$D$5+$E$5*(DU18*DN18/($K$5*1000))+$F$5*(DU18*DN18/($K$5*1000))*MAX(MIN(DB18,$J$5),$I$5)*MAX(MIN(DB18,$J$5),$I$5)+$G$5*MAX(MIN(DB18,$J$5),$I$5)*(DU18*DN18/($K$5*1000))+$H$5*(DU18*DN18/($K$5*1000))*(DU18*DN18/($K$5*1000)))</f>
        <v>0</v>
      </c>
      <c r="U18">
        <f>L18*(1000-(1000*0.61365*exp(17.502*Y18/(240.97+Y18))/(DN18+DO18)+DI18)/2)/(1000*0.61365*exp(17.502*Y18/(240.97+Y18))/(DN18+DO18)-DI18)</f>
        <v>0</v>
      </c>
      <c r="V18">
        <f>1/((DC18+1)/(S18/1.6)+1/(T18/1.37)) + DC18/((DC18+1)/(S18/1.6) + DC18/(T18/1.37))</f>
        <v>0</v>
      </c>
      <c r="W18">
        <f>(CX18*DA18)</f>
        <v>0</v>
      </c>
      <c r="X18">
        <f>(DP18+(W18+2*0.95*5.67E-8*(((DP18+$B$7)+273)^4-(DP18+273)^4)-44100*L18)/(1.84*29.3*T18+8*0.95*5.67E-8*(DP18+273)^3))</f>
        <v>0</v>
      </c>
      <c r="Y18">
        <f>($C$7*DQ18+$D$7*DR18+$E$7*X18)</f>
        <v>0</v>
      </c>
      <c r="Z18">
        <f>0.61365*exp(17.502*Y18/(240.97+Y18))</f>
        <v>0</v>
      </c>
      <c r="AA18">
        <f>(AB18/AC18*100)</f>
        <v>0</v>
      </c>
      <c r="AB18">
        <f>DI18*(DN18+DO18)/1000</f>
        <v>0</v>
      </c>
      <c r="AC18">
        <f>0.61365*exp(17.502*DP18/(240.97+DP18))</f>
        <v>0</v>
      </c>
      <c r="AD18">
        <f>(Z18-DI18*(DN18+DO18)/1000)</f>
        <v>0</v>
      </c>
      <c r="AE18">
        <f>(-L18*44100)</f>
        <v>0</v>
      </c>
      <c r="AF18">
        <f>2*29.3*T18*0.92*(DP18-Y18)</f>
        <v>0</v>
      </c>
      <c r="AG18">
        <f>2*0.95*5.67E-8*(((DP18+$B$7)+273)^4-(Y18+273)^4)</f>
        <v>0</v>
      </c>
      <c r="AH18">
        <f>W18+AG18+AE18+AF18</f>
        <v>0</v>
      </c>
      <c r="AI18">
        <v>0</v>
      </c>
      <c r="AJ18">
        <v>0</v>
      </c>
      <c r="AK18">
        <f>IF(AI18*$H$13&gt;=AM18,1.0,(AM18/(AM18-AI18*$H$13)))</f>
        <v>0</v>
      </c>
      <c r="AL18">
        <f>(AK18-1)*100</f>
        <v>0</v>
      </c>
      <c r="AM18">
        <f>MAX(0,($B$13+$C$13*DU18)/(1+$D$13*DU18)*DN18/(DP18+273)*$E$13)</f>
        <v>0</v>
      </c>
      <c r="AN18" t="s">
        <v>421</v>
      </c>
      <c r="AO18" t="s">
        <v>421</v>
      </c>
      <c r="AP18">
        <v>0</v>
      </c>
      <c r="AQ18">
        <v>0</v>
      </c>
      <c r="AR18">
        <f>1-AP18/AQ18</f>
        <v>0</v>
      </c>
      <c r="AS18">
        <v>0</v>
      </c>
      <c r="AT18" t="s">
        <v>421</v>
      </c>
      <c r="AU18" t="s">
        <v>421</v>
      </c>
      <c r="AV18">
        <v>0</v>
      </c>
      <c r="AW18">
        <v>0</v>
      </c>
      <c r="AX18">
        <f>1-AV18/AW18</f>
        <v>0</v>
      </c>
      <c r="AY18">
        <v>0.5</v>
      </c>
      <c r="AZ18">
        <f>CY18</f>
        <v>0</v>
      </c>
      <c r="BA18">
        <f>N18</f>
        <v>0</v>
      </c>
      <c r="BB18">
        <f>AX18*AY18*AZ18</f>
        <v>0</v>
      </c>
      <c r="BC18">
        <f>(BA18-AS18)/AZ18</f>
        <v>0</v>
      </c>
      <c r="BD18">
        <f>(AQ18-AW18)/AW18</f>
        <v>0</v>
      </c>
      <c r="BE18">
        <f>AP18/(AR18+AP18/AW18)</f>
        <v>0</v>
      </c>
      <c r="BF18" t="s">
        <v>421</v>
      </c>
      <c r="BG18">
        <v>0</v>
      </c>
      <c r="BH18">
        <f>IF(BG18&lt;&gt;0, BG18, BE18)</f>
        <v>0</v>
      </c>
      <c r="BI18">
        <f>1-BH18/AW18</f>
        <v>0</v>
      </c>
      <c r="BJ18">
        <f>(AW18-AV18)/(AW18-BH18)</f>
        <v>0</v>
      </c>
      <c r="BK18">
        <f>(AQ18-AW18)/(AQ18-BH18)</f>
        <v>0</v>
      </c>
      <c r="BL18">
        <f>(AW18-AV18)/(AW18-AP18)</f>
        <v>0</v>
      </c>
      <c r="BM18">
        <f>(AQ18-AW18)/(AQ18-AP18)</f>
        <v>0</v>
      </c>
      <c r="BN18">
        <f>(BJ18*BH18/AV18)</f>
        <v>0</v>
      </c>
      <c r="BO18">
        <f>(1-BN18)</f>
        <v>0</v>
      </c>
      <c r="CX18">
        <f>$B$11*DV18+$C$11*DW18+$F$11*EH18*(1-EK18)</f>
        <v>0</v>
      </c>
      <c r="CY18">
        <f>CX18*CZ18</f>
        <v>0</v>
      </c>
      <c r="CZ18">
        <f>($B$11*$D$9+$C$11*$D$9+$F$11*((EU18+EM18)/MAX(EU18+EM18+EV18, 0.1)*$I$9+EV18/MAX(EU18+EM18+EV18, 0.1)*$J$9))/($B$11+$C$11+$F$11)</f>
        <v>0</v>
      </c>
      <c r="DA18">
        <f>($B$11*$K$9+$C$11*$K$9+$F$11*((EU18+EM18)/MAX(EU18+EM18+EV18, 0.1)*$P$9+EV18/MAX(EU18+EM18+EV18, 0.1)*$Q$9))/($B$11+$C$11+$F$11)</f>
        <v>0</v>
      </c>
      <c r="DB18">
        <v>6</v>
      </c>
      <c r="DC18">
        <v>0.5</v>
      </c>
      <c r="DD18" t="s">
        <v>422</v>
      </c>
      <c r="DE18">
        <v>2</v>
      </c>
      <c r="DF18">
        <v>1701982931.6</v>
      </c>
      <c r="DG18">
        <v>411.9845</v>
      </c>
      <c r="DH18">
        <v>420.0155</v>
      </c>
      <c r="DI18">
        <v>12.4208</v>
      </c>
      <c r="DJ18">
        <v>9.856255</v>
      </c>
      <c r="DK18">
        <v>412.2395</v>
      </c>
      <c r="DL18">
        <v>12.256</v>
      </c>
      <c r="DM18">
        <v>600.0435</v>
      </c>
      <c r="DN18">
        <v>78.82605</v>
      </c>
      <c r="DO18">
        <v>0.1001825</v>
      </c>
      <c r="DP18">
        <v>22.9595</v>
      </c>
      <c r="DQ18">
        <v>22.5952</v>
      </c>
      <c r="DR18">
        <v>999.9</v>
      </c>
      <c r="DS18">
        <v>0</v>
      </c>
      <c r="DT18">
        <v>0</v>
      </c>
      <c r="DU18">
        <v>9971.25</v>
      </c>
      <c r="DV18">
        <v>0</v>
      </c>
      <c r="DW18">
        <v>0.221023</v>
      </c>
      <c r="DX18">
        <v>-8.030485</v>
      </c>
      <c r="DY18">
        <v>417.1665</v>
      </c>
      <c r="DZ18">
        <v>424.1965</v>
      </c>
      <c r="EA18">
        <v>2.56457</v>
      </c>
      <c r="EB18">
        <v>420.0155</v>
      </c>
      <c r="EC18">
        <v>9.856255</v>
      </c>
      <c r="ED18">
        <v>0.9790845</v>
      </c>
      <c r="EE18">
        <v>0.7769295</v>
      </c>
      <c r="EF18">
        <v>6.6088</v>
      </c>
      <c r="EG18">
        <v>3.292635</v>
      </c>
      <c r="EH18">
        <v>1499.935</v>
      </c>
      <c r="EI18">
        <v>0.973003</v>
      </c>
      <c r="EJ18">
        <v>0.026997</v>
      </c>
      <c r="EK18">
        <v>0</v>
      </c>
      <c r="EL18">
        <v>510.764</v>
      </c>
      <c r="EM18">
        <v>4.99999</v>
      </c>
      <c r="EN18">
        <v>7714.29</v>
      </c>
      <c r="EO18">
        <v>13077.7</v>
      </c>
      <c r="EP18">
        <v>43.687</v>
      </c>
      <c r="EQ18">
        <v>44.687</v>
      </c>
      <c r="ER18">
        <v>44.625</v>
      </c>
      <c r="ES18">
        <v>44.125</v>
      </c>
      <c r="ET18">
        <v>45.312</v>
      </c>
      <c r="EU18">
        <v>1454.575</v>
      </c>
      <c r="EV18">
        <v>40.36</v>
      </c>
      <c r="EW18">
        <v>0</v>
      </c>
      <c r="EX18">
        <v>1701982933.8</v>
      </c>
      <c r="EY18">
        <v>0</v>
      </c>
      <c r="EZ18">
        <v>511.133</v>
      </c>
      <c r="FA18">
        <v>-2.49517950011348</v>
      </c>
      <c r="FB18">
        <v>-41.590085533447</v>
      </c>
      <c r="FC18">
        <v>7718.79269230769</v>
      </c>
      <c r="FD18">
        <v>15</v>
      </c>
      <c r="FE18">
        <v>1701982672.1</v>
      </c>
      <c r="FF18" t="s">
        <v>423</v>
      </c>
      <c r="FG18">
        <v>1701982666.1</v>
      </c>
      <c r="FH18">
        <v>1701982672.1</v>
      </c>
      <c r="FI18">
        <v>7</v>
      </c>
      <c r="FJ18">
        <v>0.093</v>
      </c>
      <c r="FK18">
        <v>0.003</v>
      </c>
      <c r="FL18">
        <v>-0.26</v>
      </c>
      <c r="FM18">
        <v>0.104</v>
      </c>
      <c r="FN18">
        <v>420</v>
      </c>
      <c r="FO18">
        <v>9</v>
      </c>
      <c r="FP18">
        <v>0.18</v>
      </c>
      <c r="FQ18">
        <v>0.03</v>
      </c>
      <c r="FR18">
        <v>-8.01726333333333</v>
      </c>
      <c r="FS18">
        <v>0.0203205194805218</v>
      </c>
      <c r="FT18">
        <v>0.0201228605685255</v>
      </c>
      <c r="FU18">
        <v>1</v>
      </c>
      <c r="FV18">
        <v>511.333823529412</v>
      </c>
      <c r="FW18">
        <v>-3.30835753213795</v>
      </c>
      <c r="FX18">
        <v>0.377798769233829</v>
      </c>
      <c r="FY18">
        <v>0</v>
      </c>
      <c r="FZ18">
        <v>2.57402761904762</v>
      </c>
      <c r="GA18">
        <v>-0.0537981818181792</v>
      </c>
      <c r="GB18">
        <v>0.00547106231937582</v>
      </c>
      <c r="GC18">
        <v>1</v>
      </c>
      <c r="GD18">
        <v>2</v>
      </c>
      <c r="GE18">
        <v>3</v>
      </c>
      <c r="GF18" t="s">
        <v>430</v>
      </c>
      <c r="GG18">
        <v>3.24785</v>
      </c>
      <c r="GH18">
        <v>2.72935</v>
      </c>
      <c r="GI18">
        <v>0.0852662</v>
      </c>
      <c r="GJ18">
        <v>0.0861988</v>
      </c>
      <c r="GK18">
        <v>0.0566832</v>
      </c>
      <c r="GL18">
        <v>0.0481671</v>
      </c>
      <c r="GM18">
        <v>28596.4</v>
      </c>
      <c r="GN18">
        <v>32721.7</v>
      </c>
      <c r="GO18">
        <v>31148.1</v>
      </c>
      <c r="GP18">
        <v>34476.2</v>
      </c>
      <c r="GQ18">
        <v>40095</v>
      </c>
      <c r="GR18">
        <v>40685.2</v>
      </c>
      <c r="GS18">
        <v>42849.1</v>
      </c>
      <c r="GT18">
        <v>42806.1</v>
      </c>
      <c r="GU18">
        <v>2.36943</v>
      </c>
      <c r="GV18">
        <v>2.11025</v>
      </c>
      <c r="GW18">
        <v>0.122678</v>
      </c>
      <c r="GX18">
        <v>0</v>
      </c>
      <c r="GY18">
        <v>20.5664</v>
      </c>
      <c r="GZ18">
        <v>999.9</v>
      </c>
      <c r="HA18">
        <v>45.403</v>
      </c>
      <c r="HB18">
        <v>25.69</v>
      </c>
      <c r="HC18">
        <v>19.0819</v>
      </c>
      <c r="HD18">
        <v>53.6661</v>
      </c>
      <c r="HE18">
        <v>22.3438</v>
      </c>
      <c r="HF18">
        <v>2</v>
      </c>
      <c r="HG18">
        <v>-0.448587</v>
      </c>
      <c r="HH18">
        <v>0.369956</v>
      </c>
      <c r="HI18">
        <v>20.2818</v>
      </c>
      <c r="HJ18">
        <v>5.24709</v>
      </c>
      <c r="HK18">
        <v>11.992</v>
      </c>
      <c r="HL18">
        <v>4.9719</v>
      </c>
      <c r="HM18">
        <v>3.2978</v>
      </c>
      <c r="HN18">
        <v>999.9</v>
      </c>
      <c r="HO18">
        <v>9999</v>
      </c>
      <c r="HP18">
        <v>9999</v>
      </c>
      <c r="HQ18">
        <v>9999</v>
      </c>
      <c r="HR18">
        <v>4.9723</v>
      </c>
      <c r="HS18">
        <v>1.85423</v>
      </c>
      <c r="HT18">
        <v>1.85528</v>
      </c>
      <c r="HU18">
        <v>1.85959</v>
      </c>
      <c r="HV18">
        <v>1.85392</v>
      </c>
      <c r="HW18">
        <v>1.85837</v>
      </c>
      <c r="HX18">
        <v>1.85549</v>
      </c>
      <c r="HY18">
        <v>1.8541</v>
      </c>
      <c r="HZ18">
        <v>0</v>
      </c>
      <c r="IA18">
        <v>0</v>
      </c>
      <c r="IB18">
        <v>0</v>
      </c>
      <c r="IC18">
        <v>0</v>
      </c>
      <c r="ID18" t="s">
        <v>425</v>
      </c>
      <c r="IE18" t="s">
        <v>426</v>
      </c>
      <c r="IF18" t="s">
        <v>427</v>
      </c>
      <c r="IG18" t="s">
        <v>427</v>
      </c>
      <c r="IH18" t="s">
        <v>427</v>
      </c>
      <c r="II18" t="s">
        <v>427</v>
      </c>
      <c r="IJ18">
        <v>0</v>
      </c>
      <c r="IK18">
        <v>100</v>
      </c>
      <c r="IL18">
        <v>100</v>
      </c>
      <c r="IM18">
        <v>-0.254</v>
      </c>
      <c r="IN18">
        <v>0.1648</v>
      </c>
      <c r="IO18">
        <v>0.0438432591783435</v>
      </c>
      <c r="IP18">
        <v>-0.000752984838474932</v>
      </c>
      <c r="IQ18">
        <v>7.78540652975852e-08</v>
      </c>
      <c r="IR18">
        <v>-1.72313864474752e-11</v>
      </c>
      <c r="IS18">
        <v>0.0379681732551393</v>
      </c>
      <c r="IT18">
        <v>-0.00445273349776632</v>
      </c>
      <c r="IU18">
        <v>0.00147712103477303</v>
      </c>
      <c r="IV18">
        <v>-2.19665023109478e-05</v>
      </c>
      <c r="IW18">
        <v>33</v>
      </c>
      <c r="IX18">
        <v>2224</v>
      </c>
      <c r="IY18">
        <v>1</v>
      </c>
      <c r="IZ18">
        <v>20</v>
      </c>
      <c r="JA18">
        <v>4.5</v>
      </c>
      <c r="JB18">
        <v>4.3</v>
      </c>
      <c r="JC18">
        <v>1.29761</v>
      </c>
      <c r="JD18">
        <v>2.41333</v>
      </c>
      <c r="JE18">
        <v>2.24609</v>
      </c>
      <c r="JF18">
        <v>2.77832</v>
      </c>
      <c r="JG18">
        <v>2.23999</v>
      </c>
      <c r="JH18">
        <v>2.30347</v>
      </c>
      <c r="JI18">
        <v>30.5446</v>
      </c>
      <c r="JJ18">
        <v>24.0612</v>
      </c>
      <c r="JK18">
        <v>18</v>
      </c>
      <c r="JL18">
        <v>628.159</v>
      </c>
      <c r="JM18">
        <v>550.992</v>
      </c>
      <c r="JN18">
        <v>20.0001</v>
      </c>
      <c r="JO18">
        <v>21.3577</v>
      </c>
      <c r="JP18">
        <v>30.0001</v>
      </c>
      <c r="JQ18">
        <v>21.2359</v>
      </c>
      <c r="JR18">
        <v>21.1994</v>
      </c>
      <c r="JS18">
        <v>26.0093</v>
      </c>
      <c r="JT18">
        <v>42.6562</v>
      </c>
      <c r="JU18">
        <v>0</v>
      </c>
      <c r="JV18">
        <v>20</v>
      </c>
      <c r="JW18">
        <v>420</v>
      </c>
      <c r="JX18">
        <v>9.9159</v>
      </c>
      <c r="JY18">
        <v>101.437</v>
      </c>
      <c r="JZ18">
        <v>100.539</v>
      </c>
    </row>
    <row r="19" spans="1:286">
      <c r="A19">
        <v>3</v>
      </c>
      <c r="B19">
        <v>1701983055</v>
      </c>
      <c r="C19">
        <v>242.900000095367</v>
      </c>
      <c r="D19" t="s">
        <v>431</v>
      </c>
      <c r="E19" t="s">
        <v>432</v>
      </c>
      <c r="F19">
        <v>15</v>
      </c>
      <c r="H19" t="s">
        <v>420</v>
      </c>
      <c r="K19">
        <v>1701983054</v>
      </c>
      <c r="L19">
        <f>(M19)/1000</f>
        <v>0</v>
      </c>
      <c r="M19">
        <f>1000*DM19*AK19*(DI19-DJ19)/(100*DB19*(1000-AK19*DI19))</f>
        <v>0</v>
      </c>
      <c r="N19">
        <f>DM19*AK19*(DH19-DG19*(1000-AK19*DJ19)/(1000-AK19*DI19))/(100*DB19)</f>
        <v>0</v>
      </c>
      <c r="O19">
        <f>DG19 - IF(AK19&gt;1, N19*DB19*100.0/(AM19*DU19), 0)</f>
        <v>0</v>
      </c>
      <c r="P19">
        <f>((V19-L19/2)*O19-N19)/(V19+L19/2)</f>
        <v>0</v>
      </c>
      <c r="Q19">
        <f>P19*(DN19+DO19)/1000.0</f>
        <v>0</v>
      </c>
      <c r="R19">
        <f>(DG19 - IF(AK19&gt;1, N19*DB19*100.0/(AM19*DU19), 0))*(DN19+DO19)/1000.0</f>
        <v>0</v>
      </c>
      <c r="S19">
        <f>2.0/((1/U19-1/T19)+SIGN(U19)*SQRT((1/U19-1/T19)*(1/U19-1/T19) + 4*DC19/((DC19+1)*(DC19+1))*(2*1/U19*1/T19-1/T19*1/T19)))</f>
        <v>0</v>
      </c>
      <c r="T19">
        <f>IF(LEFT(DD19,1)&lt;&gt;"0",IF(LEFT(DD19,1)="1",3.0,DE19),$D$5+$E$5*(DU19*DN19/($K$5*1000))+$F$5*(DU19*DN19/($K$5*1000))*MAX(MIN(DB19,$J$5),$I$5)*MAX(MIN(DB19,$J$5),$I$5)+$G$5*MAX(MIN(DB19,$J$5),$I$5)*(DU19*DN19/($K$5*1000))+$H$5*(DU19*DN19/($K$5*1000))*(DU19*DN19/($K$5*1000)))</f>
        <v>0</v>
      </c>
      <c r="U19">
        <f>L19*(1000-(1000*0.61365*exp(17.502*Y19/(240.97+Y19))/(DN19+DO19)+DI19)/2)/(1000*0.61365*exp(17.502*Y19/(240.97+Y19))/(DN19+DO19)-DI19)</f>
        <v>0</v>
      </c>
      <c r="V19">
        <f>1/((DC19+1)/(S19/1.6)+1/(T19/1.37)) + DC19/((DC19+1)/(S19/1.6) + DC19/(T19/1.37))</f>
        <v>0</v>
      </c>
      <c r="W19">
        <f>(CX19*DA19)</f>
        <v>0</v>
      </c>
      <c r="X19">
        <f>(DP19+(W19+2*0.95*5.67E-8*(((DP19+$B$7)+273)^4-(DP19+273)^4)-44100*L19)/(1.84*29.3*T19+8*0.95*5.67E-8*(DP19+273)^3))</f>
        <v>0</v>
      </c>
      <c r="Y19">
        <f>($C$7*DQ19+$D$7*DR19+$E$7*X19)</f>
        <v>0</v>
      </c>
      <c r="Z19">
        <f>0.61365*exp(17.502*Y19/(240.97+Y19))</f>
        <v>0</v>
      </c>
      <c r="AA19">
        <f>(AB19/AC19*100)</f>
        <v>0</v>
      </c>
      <c r="AB19">
        <f>DI19*(DN19+DO19)/1000</f>
        <v>0</v>
      </c>
      <c r="AC19">
        <f>0.61365*exp(17.502*DP19/(240.97+DP19))</f>
        <v>0</v>
      </c>
      <c r="AD19">
        <f>(Z19-DI19*(DN19+DO19)/1000)</f>
        <v>0</v>
      </c>
      <c r="AE19">
        <f>(-L19*44100)</f>
        <v>0</v>
      </c>
      <c r="AF19">
        <f>2*29.3*T19*0.92*(DP19-Y19)</f>
        <v>0</v>
      </c>
      <c r="AG19">
        <f>2*0.95*5.67E-8*(((DP19+$B$7)+273)^4-(Y19+273)^4)</f>
        <v>0</v>
      </c>
      <c r="AH19">
        <f>W19+AG19+AE19+AF19</f>
        <v>0</v>
      </c>
      <c r="AI19">
        <v>0</v>
      </c>
      <c r="AJ19">
        <v>0</v>
      </c>
      <c r="AK19">
        <f>IF(AI19*$H$13&gt;=AM19,1.0,(AM19/(AM19-AI19*$H$13)))</f>
        <v>0</v>
      </c>
      <c r="AL19">
        <f>(AK19-1)*100</f>
        <v>0</v>
      </c>
      <c r="AM19">
        <f>MAX(0,($B$13+$C$13*DU19)/(1+$D$13*DU19)*DN19/(DP19+273)*$E$13)</f>
        <v>0</v>
      </c>
      <c r="AN19" t="s">
        <v>421</v>
      </c>
      <c r="AO19" t="s">
        <v>421</v>
      </c>
      <c r="AP19">
        <v>0</v>
      </c>
      <c r="AQ19">
        <v>0</v>
      </c>
      <c r="AR19">
        <f>1-AP19/AQ19</f>
        <v>0</v>
      </c>
      <c r="AS19">
        <v>0</v>
      </c>
      <c r="AT19" t="s">
        <v>421</v>
      </c>
      <c r="AU19" t="s">
        <v>421</v>
      </c>
      <c r="AV19">
        <v>0</v>
      </c>
      <c r="AW19">
        <v>0</v>
      </c>
      <c r="AX19">
        <f>1-AV19/AW19</f>
        <v>0</v>
      </c>
      <c r="AY19">
        <v>0.5</v>
      </c>
      <c r="AZ19">
        <f>CY19</f>
        <v>0</v>
      </c>
      <c r="BA19">
        <f>N19</f>
        <v>0</v>
      </c>
      <c r="BB19">
        <f>AX19*AY19*AZ19</f>
        <v>0</v>
      </c>
      <c r="BC19">
        <f>(BA19-AS19)/AZ19</f>
        <v>0</v>
      </c>
      <c r="BD19">
        <f>(AQ19-AW19)/AW19</f>
        <v>0</v>
      </c>
      <c r="BE19">
        <f>AP19/(AR19+AP19/AW19)</f>
        <v>0</v>
      </c>
      <c r="BF19" t="s">
        <v>421</v>
      </c>
      <c r="BG19">
        <v>0</v>
      </c>
      <c r="BH19">
        <f>IF(BG19&lt;&gt;0, BG19, BE19)</f>
        <v>0</v>
      </c>
      <c r="BI19">
        <f>1-BH19/AW19</f>
        <v>0</v>
      </c>
      <c r="BJ19">
        <f>(AW19-AV19)/(AW19-BH19)</f>
        <v>0</v>
      </c>
      <c r="BK19">
        <f>(AQ19-AW19)/(AQ19-BH19)</f>
        <v>0</v>
      </c>
      <c r="BL19">
        <f>(AW19-AV19)/(AW19-AP19)</f>
        <v>0</v>
      </c>
      <c r="BM19">
        <f>(AQ19-AW19)/(AQ19-AP19)</f>
        <v>0</v>
      </c>
      <c r="BN19">
        <f>(BJ19*BH19/AV19)</f>
        <v>0</v>
      </c>
      <c r="BO19">
        <f>(1-BN19)</f>
        <v>0</v>
      </c>
      <c r="CX19">
        <f>$B$11*DV19+$C$11*DW19+$F$11*EH19*(1-EK19)</f>
        <v>0</v>
      </c>
      <c r="CY19">
        <f>CX19*CZ19</f>
        <v>0</v>
      </c>
      <c r="CZ19">
        <f>($B$11*$D$9+$C$11*$D$9+$F$11*((EU19+EM19)/MAX(EU19+EM19+EV19, 0.1)*$I$9+EV19/MAX(EU19+EM19+EV19, 0.1)*$J$9))/($B$11+$C$11+$F$11)</f>
        <v>0</v>
      </c>
      <c r="DA19">
        <f>($B$11*$K$9+$C$11*$K$9+$F$11*((EU19+EM19)/MAX(EU19+EM19+EV19, 0.1)*$P$9+EV19/MAX(EU19+EM19+EV19, 0.1)*$Q$9))/($B$11+$C$11+$F$11)</f>
        <v>0</v>
      </c>
      <c r="DB19">
        <v>6</v>
      </c>
      <c r="DC19">
        <v>0.5</v>
      </c>
      <c r="DD19" t="s">
        <v>422</v>
      </c>
      <c r="DE19">
        <v>2</v>
      </c>
      <c r="DF19">
        <v>1701983054</v>
      </c>
      <c r="DG19">
        <v>412.179</v>
      </c>
      <c r="DH19">
        <v>420.012</v>
      </c>
      <c r="DI19">
        <v>12.3773</v>
      </c>
      <c r="DJ19">
        <v>9.99572</v>
      </c>
      <c r="DK19">
        <v>412.434</v>
      </c>
      <c r="DL19">
        <v>12.2134</v>
      </c>
      <c r="DM19">
        <v>599.965</v>
      </c>
      <c r="DN19">
        <v>78.8219</v>
      </c>
      <c r="DO19">
        <v>0.0996218</v>
      </c>
      <c r="DP19">
        <v>22.7987</v>
      </c>
      <c r="DQ19">
        <v>22.2607</v>
      </c>
      <c r="DR19">
        <v>999.9</v>
      </c>
      <c r="DS19">
        <v>0</v>
      </c>
      <c r="DT19">
        <v>0</v>
      </c>
      <c r="DU19">
        <v>10042.5</v>
      </c>
      <c r="DV19">
        <v>0</v>
      </c>
      <c r="DW19">
        <v>0.221023</v>
      </c>
      <c r="DX19">
        <v>-7.83298</v>
      </c>
      <c r="DY19">
        <v>417.345</v>
      </c>
      <c r="DZ19">
        <v>424.253</v>
      </c>
      <c r="EA19">
        <v>2.38161</v>
      </c>
      <c r="EB19">
        <v>420.012</v>
      </c>
      <c r="EC19">
        <v>9.99572</v>
      </c>
      <c r="ED19">
        <v>0.975605</v>
      </c>
      <c r="EE19">
        <v>0.787882</v>
      </c>
      <c r="EF19">
        <v>6.55707</v>
      </c>
      <c r="EG19">
        <v>3.49084</v>
      </c>
      <c r="EH19">
        <v>1199.83</v>
      </c>
      <c r="EI19">
        <v>0.966985</v>
      </c>
      <c r="EJ19">
        <v>0.0330146</v>
      </c>
      <c r="EK19">
        <v>0</v>
      </c>
      <c r="EL19">
        <v>503.492</v>
      </c>
      <c r="EM19">
        <v>4.99999</v>
      </c>
      <c r="EN19">
        <v>6063.48</v>
      </c>
      <c r="EO19">
        <v>10430.7</v>
      </c>
      <c r="EP19">
        <v>43.25</v>
      </c>
      <c r="EQ19">
        <v>44.75</v>
      </c>
      <c r="ER19">
        <v>44.5</v>
      </c>
      <c r="ES19">
        <v>44.25</v>
      </c>
      <c r="ET19">
        <v>45.125</v>
      </c>
      <c r="EU19">
        <v>1155.38</v>
      </c>
      <c r="EV19">
        <v>39.45</v>
      </c>
      <c r="EW19">
        <v>0</v>
      </c>
      <c r="EX19">
        <v>1701983055.6</v>
      </c>
      <c r="EY19">
        <v>0</v>
      </c>
      <c r="EZ19">
        <v>503.31992</v>
      </c>
      <c r="FA19">
        <v>-1.65223077431728</v>
      </c>
      <c r="FB19">
        <v>-18.2207691993523</v>
      </c>
      <c r="FC19">
        <v>6066.8192</v>
      </c>
      <c r="FD19">
        <v>15</v>
      </c>
      <c r="FE19">
        <v>1701982672.1</v>
      </c>
      <c r="FF19" t="s">
        <v>423</v>
      </c>
      <c r="FG19">
        <v>1701982666.1</v>
      </c>
      <c r="FH19">
        <v>1701982672.1</v>
      </c>
      <c r="FI19">
        <v>7</v>
      </c>
      <c r="FJ19">
        <v>0.093</v>
      </c>
      <c r="FK19">
        <v>0.003</v>
      </c>
      <c r="FL19">
        <v>-0.26</v>
      </c>
      <c r="FM19">
        <v>0.104</v>
      </c>
      <c r="FN19">
        <v>420</v>
      </c>
      <c r="FO19">
        <v>9</v>
      </c>
      <c r="FP19">
        <v>0.18</v>
      </c>
      <c r="FQ19">
        <v>0.03</v>
      </c>
      <c r="FR19">
        <v>-7.85005380952381</v>
      </c>
      <c r="FS19">
        <v>-0.0234070129870227</v>
      </c>
      <c r="FT19">
        <v>0.0330128195123379</v>
      </c>
      <c r="FU19">
        <v>1</v>
      </c>
      <c r="FV19">
        <v>503.398823529412</v>
      </c>
      <c r="FW19">
        <v>-1.4585485123895</v>
      </c>
      <c r="FX19">
        <v>0.215305182936478</v>
      </c>
      <c r="FY19">
        <v>0</v>
      </c>
      <c r="FZ19">
        <v>2.39020857142857</v>
      </c>
      <c r="GA19">
        <v>-0.0572407792207796</v>
      </c>
      <c r="GB19">
        <v>0.00586573446520782</v>
      </c>
      <c r="GC19">
        <v>1</v>
      </c>
      <c r="GD19">
        <v>2</v>
      </c>
      <c r="GE19">
        <v>3</v>
      </c>
      <c r="GF19" t="s">
        <v>430</v>
      </c>
      <c r="GG19">
        <v>3.24787</v>
      </c>
      <c r="GH19">
        <v>2.7295</v>
      </c>
      <c r="GI19">
        <v>0.0852924</v>
      </c>
      <c r="GJ19">
        <v>0.0861936</v>
      </c>
      <c r="GK19">
        <v>0.0565379</v>
      </c>
      <c r="GL19">
        <v>0.0486894</v>
      </c>
      <c r="GM19">
        <v>28596.7</v>
      </c>
      <c r="GN19">
        <v>32722.2</v>
      </c>
      <c r="GO19">
        <v>31149.4</v>
      </c>
      <c r="GP19">
        <v>34476.5</v>
      </c>
      <c r="GQ19">
        <v>40103.2</v>
      </c>
      <c r="GR19">
        <v>40663.4</v>
      </c>
      <c r="GS19">
        <v>42851.3</v>
      </c>
      <c r="GT19">
        <v>42806.7</v>
      </c>
      <c r="GU19">
        <v>2.36888</v>
      </c>
      <c r="GV19">
        <v>2.11077</v>
      </c>
      <c r="GW19">
        <v>0.107273</v>
      </c>
      <c r="GX19">
        <v>0</v>
      </c>
      <c r="GY19">
        <v>20.4905</v>
      </c>
      <c r="GZ19">
        <v>999.9</v>
      </c>
      <c r="HA19">
        <v>45.379</v>
      </c>
      <c r="HB19">
        <v>25.69</v>
      </c>
      <c r="HC19">
        <v>19.073</v>
      </c>
      <c r="HD19">
        <v>54.6661</v>
      </c>
      <c r="HE19">
        <v>22.3598</v>
      </c>
      <c r="HF19">
        <v>2</v>
      </c>
      <c r="HG19">
        <v>-0.447973</v>
      </c>
      <c r="HH19">
        <v>0.381588</v>
      </c>
      <c r="HI19">
        <v>20.2844</v>
      </c>
      <c r="HJ19">
        <v>5.24155</v>
      </c>
      <c r="HK19">
        <v>11.992</v>
      </c>
      <c r="HL19">
        <v>4.9715</v>
      </c>
      <c r="HM19">
        <v>3.29795</v>
      </c>
      <c r="HN19">
        <v>999.9</v>
      </c>
      <c r="HO19">
        <v>9999</v>
      </c>
      <c r="HP19">
        <v>9999</v>
      </c>
      <c r="HQ19">
        <v>9999</v>
      </c>
      <c r="HR19">
        <v>4.97229</v>
      </c>
      <c r="HS19">
        <v>1.85423</v>
      </c>
      <c r="HT19">
        <v>1.85525</v>
      </c>
      <c r="HU19">
        <v>1.85959</v>
      </c>
      <c r="HV19">
        <v>1.85393</v>
      </c>
      <c r="HW19">
        <v>1.85837</v>
      </c>
      <c r="HX19">
        <v>1.85551</v>
      </c>
      <c r="HY19">
        <v>1.8541</v>
      </c>
      <c r="HZ19">
        <v>0</v>
      </c>
      <c r="IA19">
        <v>0</v>
      </c>
      <c r="IB19">
        <v>0</v>
      </c>
      <c r="IC19">
        <v>0</v>
      </c>
      <c r="ID19" t="s">
        <v>425</v>
      </c>
      <c r="IE19" t="s">
        <v>426</v>
      </c>
      <c r="IF19" t="s">
        <v>427</v>
      </c>
      <c r="IG19" t="s">
        <v>427</v>
      </c>
      <c r="IH19" t="s">
        <v>427</v>
      </c>
      <c r="II19" t="s">
        <v>427</v>
      </c>
      <c r="IJ19">
        <v>0</v>
      </c>
      <c r="IK19">
        <v>100</v>
      </c>
      <c r="IL19">
        <v>100</v>
      </c>
      <c r="IM19">
        <v>-0.255</v>
      </c>
      <c r="IN19">
        <v>0.1639</v>
      </c>
      <c r="IO19">
        <v>0.0438432591783435</v>
      </c>
      <c r="IP19">
        <v>-0.000752984838474932</v>
      </c>
      <c r="IQ19">
        <v>7.78540652975852e-08</v>
      </c>
      <c r="IR19">
        <v>-1.72313864474752e-11</v>
      </c>
      <c r="IS19">
        <v>0.0379681732551393</v>
      </c>
      <c r="IT19">
        <v>-0.00445273349776632</v>
      </c>
      <c r="IU19">
        <v>0.00147712103477303</v>
      </c>
      <c r="IV19">
        <v>-2.19665023109478e-05</v>
      </c>
      <c r="IW19">
        <v>33</v>
      </c>
      <c r="IX19">
        <v>2224</v>
      </c>
      <c r="IY19">
        <v>1</v>
      </c>
      <c r="IZ19">
        <v>20</v>
      </c>
      <c r="JA19">
        <v>6.5</v>
      </c>
      <c r="JB19">
        <v>6.4</v>
      </c>
      <c r="JC19">
        <v>1.29761</v>
      </c>
      <c r="JD19">
        <v>2.41211</v>
      </c>
      <c r="JE19">
        <v>2.24609</v>
      </c>
      <c r="JF19">
        <v>2.77832</v>
      </c>
      <c r="JG19">
        <v>2.23999</v>
      </c>
      <c r="JH19">
        <v>2.34253</v>
      </c>
      <c r="JI19">
        <v>30.5231</v>
      </c>
      <c r="JJ19">
        <v>24.07</v>
      </c>
      <c r="JK19">
        <v>18</v>
      </c>
      <c r="JL19">
        <v>627.868</v>
      </c>
      <c r="JM19">
        <v>551.42</v>
      </c>
      <c r="JN19">
        <v>19.9992</v>
      </c>
      <c r="JO19">
        <v>21.3685</v>
      </c>
      <c r="JP19">
        <v>30.0001</v>
      </c>
      <c r="JQ19">
        <v>21.2426</v>
      </c>
      <c r="JR19">
        <v>21.2058</v>
      </c>
      <c r="JS19">
        <v>26.0151</v>
      </c>
      <c r="JT19">
        <v>42.06</v>
      </c>
      <c r="JU19">
        <v>0</v>
      </c>
      <c r="JV19">
        <v>20</v>
      </c>
      <c r="JW19">
        <v>420</v>
      </c>
      <c r="JX19">
        <v>10.0052</v>
      </c>
      <c r="JY19">
        <v>101.442</v>
      </c>
      <c r="JZ19">
        <v>100.54</v>
      </c>
    </row>
    <row r="20" spans="1:286">
      <c r="A20">
        <v>4</v>
      </c>
      <c r="B20">
        <v>1701983120</v>
      </c>
      <c r="C20">
        <v>307.900000095367</v>
      </c>
      <c r="D20" t="s">
        <v>433</v>
      </c>
      <c r="E20" t="s">
        <v>434</v>
      </c>
      <c r="F20">
        <v>15</v>
      </c>
      <c r="H20" t="s">
        <v>420</v>
      </c>
      <c r="K20">
        <v>1701983118.5</v>
      </c>
      <c r="L20">
        <f>(M20)/1000</f>
        <v>0</v>
      </c>
      <c r="M20">
        <f>1000*DM20*AK20*(DI20-DJ20)/(100*DB20*(1000-AK20*DI20))</f>
        <v>0</v>
      </c>
      <c r="N20">
        <f>DM20*AK20*(DH20-DG20*(1000-AK20*DJ20)/(1000-AK20*DI20))/(100*DB20)</f>
        <v>0</v>
      </c>
      <c r="O20">
        <f>DG20 - IF(AK20&gt;1, N20*DB20*100.0/(AM20*DU20), 0)</f>
        <v>0</v>
      </c>
      <c r="P20">
        <f>((V20-L20/2)*O20-N20)/(V20+L20/2)</f>
        <v>0</v>
      </c>
      <c r="Q20">
        <f>P20*(DN20+DO20)/1000.0</f>
        <v>0</v>
      </c>
      <c r="R20">
        <f>(DG20 - IF(AK20&gt;1, N20*DB20*100.0/(AM20*DU20), 0))*(DN20+DO20)/1000.0</f>
        <v>0</v>
      </c>
      <c r="S20">
        <f>2.0/((1/U20-1/T20)+SIGN(U20)*SQRT((1/U20-1/T20)*(1/U20-1/T20) + 4*DC20/((DC20+1)*(DC20+1))*(2*1/U20*1/T20-1/T20*1/T20)))</f>
        <v>0</v>
      </c>
      <c r="T20">
        <f>IF(LEFT(DD20,1)&lt;&gt;"0",IF(LEFT(DD20,1)="1",3.0,DE20),$D$5+$E$5*(DU20*DN20/($K$5*1000))+$F$5*(DU20*DN20/($K$5*1000))*MAX(MIN(DB20,$J$5),$I$5)*MAX(MIN(DB20,$J$5),$I$5)+$G$5*MAX(MIN(DB20,$J$5),$I$5)*(DU20*DN20/($K$5*1000))+$H$5*(DU20*DN20/($K$5*1000))*(DU20*DN20/($K$5*1000)))</f>
        <v>0</v>
      </c>
      <c r="U20">
        <f>L20*(1000-(1000*0.61365*exp(17.502*Y20/(240.97+Y20))/(DN20+DO20)+DI20)/2)/(1000*0.61365*exp(17.502*Y20/(240.97+Y20))/(DN20+DO20)-DI20)</f>
        <v>0</v>
      </c>
      <c r="V20">
        <f>1/((DC20+1)/(S20/1.6)+1/(T20/1.37)) + DC20/((DC20+1)/(S20/1.6) + DC20/(T20/1.37))</f>
        <v>0</v>
      </c>
      <c r="W20">
        <f>(CX20*DA20)</f>
        <v>0</v>
      </c>
      <c r="X20">
        <f>(DP20+(W20+2*0.95*5.67E-8*(((DP20+$B$7)+273)^4-(DP20+273)^4)-44100*L20)/(1.84*29.3*T20+8*0.95*5.67E-8*(DP20+273)^3))</f>
        <v>0</v>
      </c>
      <c r="Y20">
        <f>($C$7*DQ20+$D$7*DR20+$E$7*X20)</f>
        <v>0</v>
      </c>
      <c r="Z20">
        <f>0.61365*exp(17.502*Y20/(240.97+Y20))</f>
        <v>0</v>
      </c>
      <c r="AA20">
        <f>(AB20/AC20*100)</f>
        <v>0</v>
      </c>
      <c r="AB20">
        <f>DI20*(DN20+DO20)/1000</f>
        <v>0</v>
      </c>
      <c r="AC20">
        <f>0.61365*exp(17.502*DP20/(240.97+DP20))</f>
        <v>0</v>
      </c>
      <c r="AD20">
        <f>(Z20-DI20*(DN20+DO20)/1000)</f>
        <v>0</v>
      </c>
      <c r="AE20">
        <f>(-L20*44100)</f>
        <v>0</v>
      </c>
      <c r="AF20">
        <f>2*29.3*T20*0.92*(DP20-Y20)</f>
        <v>0</v>
      </c>
      <c r="AG20">
        <f>2*0.95*5.67E-8*(((DP20+$B$7)+273)^4-(Y20+273)^4)</f>
        <v>0</v>
      </c>
      <c r="AH20">
        <f>W20+AG20+AE20+AF20</f>
        <v>0</v>
      </c>
      <c r="AI20">
        <v>0</v>
      </c>
      <c r="AJ20">
        <v>0</v>
      </c>
      <c r="AK20">
        <f>IF(AI20*$H$13&gt;=AM20,1.0,(AM20/(AM20-AI20*$H$13)))</f>
        <v>0</v>
      </c>
      <c r="AL20">
        <f>(AK20-1)*100</f>
        <v>0</v>
      </c>
      <c r="AM20">
        <f>MAX(0,($B$13+$C$13*DU20)/(1+$D$13*DU20)*DN20/(DP20+273)*$E$13)</f>
        <v>0</v>
      </c>
      <c r="AN20" t="s">
        <v>421</v>
      </c>
      <c r="AO20" t="s">
        <v>421</v>
      </c>
      <c r="AP20">
        <v>0</v>
      </c>
      <c r="AQ20">
        <v>0</v>
      </c>
      <c r="AR20">
        <f>1-AP20/AQ20</f>
        <v>0</v>
      </c>
      <c r="AS20">
        <v>0</v>
      </c>
      <c r="AT20" t="s">
        <v>421</v>
      </c>
      <c r="AU20" t="s">
        <v>421</v>
      </c>
      <c r="AV20">
        <v>0</v>
      </c>
      <c r="AW20">
        <v>0</v>
      </c>
      <c r="AX20">
        <f>1-AV20/AW20</f>
        <v>0</v>
      </c>
      <c r="AY20">
        <v>0.5</v>
      </c>
      <c r="AZ20">
        <f>CY20</f>
        <v>0</v>
      </c>
      <c r="BA20">
        <f>N20</f>
        <v>0</v>
      </c>
      <c r="BB20">
        <f>AX20*AY20*AZ20</f>
        <v>0</v>
      </c>
      <c r="BC20">
        <f>(BA20-AS20)/AZ20</f>
        <v>0</v>
      </c>
      <c r="BD20">
        <f>(AQ20-AW20)/AW20</f>
        <v>0</v>
      </c>
      <c r="BE20">
        <f>AP20/(AR20+AP20/AW20)</f>
        <v>0</v>
      </c>
      <c r="BF20" t="s">
        <v>421</v>
      </c>
      <c r="BG20">
        <v>0</v>
      </c>
      <c r="BH20">
        <f>IF(BG20&lt;&gt;0, BG20, BE20)</f>
        <v>0</v>
      </c>
      <c r="BI20">
        <f>1-BH20/AW20</f>
        <v>0</v>
      </c>
      <c r="BJ20">
        <f>(AW20-AV20)/(AW20-BH20)</f>
        <v>0</v>
      </c>
      <c r="BK20">
        <f>(AQ20-AW20)/(AQ20-BH20)</f>
        <v>0</v>
      </c>
      <c r="BL20">
        <f>(AW20-AV20)/(AW20-AP20)</f>
        <v>0</v>
      </c>
      <c r="BM20">
        <f>(AQ20-AW20)/(AQ20-AP20)</f>
        <v>0</v>
      </c>
      <c r="BN20">
        <f>(BJ20*BH20/AV20)</f>
        <v>0</v>
      </c>
      <c r="BO20">
        <f>(1-BN20)</f>
        <v>0</v>
      </c>
      <c r="CX20">
        <f>$B$11*DV20+$C$11*DW20+$F$11*EH20*(1-EK20)</f>
        <v>0</v>
      </c>
      <c r="CY20">
        <f>CX20*CZ20</f>
        <v>0</v>
      </c>
      <c r="CZ20">
        <f>($B$11*$D$9+$C$11*$D$9+$F$11*((EU20+EM20)/MAX(EU20+EM20+EV20, 0.1)*$I$9+EV20/MAX(EU20+EM20+EV20, 0.1)*$J$9))/($B$11+$C$11+$F$11)</f>
        <v>0</v>
      </c>
      <c r="DA20">
        <f>($B$11*$K$9+$C$11*$K$9+$F$11*((EU20+EM20)/MAX(EU20+EM20+EV20, 0.1)*$P$9+EV20/MAX(EU20+EM20+EV20, 0.1)*$Q$9))/($B$11+$C$11+$F$11)</f>
        <v>0</v>
      </c>
      <c r="DB20">
        <v>6</v>
      </c>
      <c r="DC20">
        <v>0.5</v>
      </c>
      <c r="DD20" t="s">
        <v>422</v>
      </c>
      <c r="DE20">
        <v>2</v>
      </c>
      <c r="DF20">
        <v>1701983118.5</v>
      </c>
      <c r="DG20">
        <v>412.3435</v>
      </c>
      <c r="DH20">
        <v>420.0005</v>
      </c>
      <c r="DI20">
        <v>12.3041</v>
      </c>
      <c r="DJ20">
        <v>10.0361</v>
      </c>
      <c r="DK20">
        <v>412.5985</v>
      </c>
      <c r="DL20">
        <v>12.1418</v>
      </c>
      <c r="DM20">
        <v>599.965</v>
      </c>
      <c r="DN20">
        <v>78.82165</v>
      </c>
      <c r="DO20">
        <v>0.0996382</v>
      </c>
      <c r="DP20">
        <v>22.70045</v>
      </c>
      <c r="DQ20">
        <v>21.946</v>
      </c>
      <c r="DR20">
        <v>999.9</v>
      </c>
      <c r="DS20">
        <v>0</v>
      </c>
      <c r="DT20">
        <v>0</v>
      </c>
      <c r="DU20">
        <v>10013.1</v>
      </c>
      <c r="DV20">
        <v>0</v>
      </c>
      <c r="DW20">
        <v>0.221023</v>
      </c>
      <c r="DX20">
        <v>-7.656675</v>
      </c>
      <c r="DY20">
        <v>417.4805</v>
      </c>
      <c r="DZ20">
        <v>424.2585</v>
      </c>
      <c r="EA20">
        <v>2.26803</v>
      </c>
      <c r="EB20">
        <v>420.0005</v>
      </c>
      <c r="EC20">
        <v>10.0361</v>
      </c>
      <c r="ED20">
        <v>0.9698325</v>
      </c>
      <c r="EE20">
        <v>0.791063</v>
      </c>
      <c r="EF20">
        <v>6.47088</v>
      </c>
      <c r="EG20">
        <v>3.54793</v>
      </c>
      <c r="EH20">
        <v>900.019</v>
      </c>
      <c r="EI20">
        <v>0.956013</v>
      </c>
      <c r="EJ20">
        <v>0.043987</v>
      </c>
      <c r="EK20">
        <v>0</v>
      </c>
      <c r="EL20">
        <v>500.89</v>
      </c>
      <c r="EM20">
        <v>4.99999</v>
      </c>
      <c r="EN20">
        <v>4511.77</v>
      </c>
      <c r="EO20">
        <v>7783.84</v>
      </c>
      <c r="EP20">
        <v>42.906</v>
      </c>
      <c r="EQ20">
        <v>44.812</v>
      </c>
      <c r="ER20">
        <v>44.375</v>
      </c>
      <c r="ES20">
        <v>44.25</v>
      </c>
      <c r="ET20">
        <v>44.875</v>
      </c>
      <c r="EU20">
        <v>855.65</v>
      </c>
      <c r="EV20">
        <v>39.37</v>
      </c>
      <c r="EW20">
        <v>0</v>
      </c>
      <c r="EX20">
        <v>1701983121</v>
      </c>
      <c r="EY20">
        <v>0</v>
      </c>
      <c r="EZ20">
        <v>500.910307692308</v>
      </c>
      <c r="FA20">
        <v>-0.109264954923871</v>
      </c>
      <c r="FB20">
        <v>-11.3292307499484</v>
      </c>
      <c r="FC20">
        <v>4512.94769230769</v>
      </c>
      <c r="FD20">
        <v>15</v>
      </c>
      <c r="FE20">
        <v>1701982672.1</v>
      </c>
      <c r="FF20" t="s">
        <v>423</v>
      </c>
      <c r="FG20">
        <v>1701982666.1</v>
      </c>
      <c r="FH20">
        <v>1701982672.1</v>
      </c>
      <c r="FI20">
        <v>7</v>
      </c>
      <c r="FJ20">
        <v>0.093</v>
      </c>
      <c r="FK20">
        <v>0.003</v>
      </c>
      <c r="FL20">
        <v>-0.26</v>
      </c>
      <c r="FM20">
        <v>0.104</v>
      </c>
      <c r="FN20">
        <v>420</v>
      </c>
      <c r="FO20">
        <v>9</v>
      </c>
      <c r="FP20">
        <v>0.18</v>
      </c>
      <c r="FQ20">
        <v>0.03</v>
      </c>
      <c r="FR20">
        <v>-7.6845919047619</v>
      </c>
      <c r="FS20">
        <v>0.0640441558441572</v>
      </c>
      <c r="FT20">
        <v>0.02298423426924</v>
      </c>
      <c r="FU20">
        <v>1</v>
      </c>
      <c r="FV20">
        <v>500.947705882353</v>
      </c>
      <c r="FW20">
        <v>-0.232635594949015</v>
      </c>
      <c r="FX20">
        <v>0.165265299979045</v>
      </c>
      <c r="FY20">
        <v>1</v>
      </c>
      <c r="FZ20">
        <v>2.27361428571429</v>
      </c>
      <c r="GA20">
        <v>-0.0988706493506505</v>
      </c>
      <c r="GB20">
        <v>0.0119080419290928</v>
      </c>
      <c r="GC20">
        <v>1</v>
      </c>
      <c r="GD20">
        <v>3</v>
      </c>
      <c r="GE20">
        <v>3</v>
      </c>
      <c r="GF20" t="s">
        <v>435</v>
      </c>
      <c r="GG20">
        <v>3.24792</v>
      </c>
      <c r="GH20">
        <v>2.72923</v>
      </c>
      <c r="GI20">
        <v>0.0853108</v>
      </c>
      <c r="GJ20">
        <v>0.0861939</v>
      </c>
      <c r="GK20">
        <v>0.0562859</v>
      </c>
      <c r="GL20">
        <v>0.0488418</v>
      </c>
      <c r="GM20">
        <v>28594.7</v>
      </c>
      <c r="GN20">
        <v>32722.2</v>
      </c>
      <c r="GO20">
        <v>31147.9</v>
      </c>
      <c r="GP20">
        <v>34476.6</v>
      </c>
      <c r="GQ20">
        <v>40111.9</v>
      </c>
      <c r="GR20">
        <v>40656.9</v>
      </c>
      <c r="GS20">
        <v>42849.1</v>
      </c>
      <c r="GT20">
        <v>42806.8</v>
      </c>
      <c r="GU20">
        <v>2.36867</v>
      </c>
      <c r="GV20">
        <v>2.11072</v>
      </c>
      <c r="GW20">
        <v>0.092864</v>
      </c>
      <c r="GX20">
        <v>0</v>
      </c>
      <c r="GY20">
        <v>20.4134</v>
      </c>
      <c r="GZ20">
        <v>999.9</v>
      </c>
      <c r="HA20">
        <v>45.379</v>
      </c>
      <c r="HB20">
        <v>25.69</v>
      </c>
      <c r="HC20">
        <v>19.0718</v>
      </c>
      <c r="HD20">
        <v>54.3161</v>
      </c>
      <c r="HE20">
        <v>22.3518</v>
      </c>
      <c r="HF20">
        <v>2</v>
      </c>
      <c r="HG20">
        <v>-0.447388</v>
      </c>
      <c r="HH20">
        <v>0.384605</v>
      </c>
      <c r="HI20">
        <v>20.2867</v>
      </c>
      <c r="HJ20">
        <v>5.24664</v>
      </c>
      <c r="HK20">
        <v>11.992</v>
      </c>
      <c r="HL20">
        <v>4.97175</v>
      </c>
      <c r="HM20">
        <v>3.2977</v>
      </c>
      <c r="HN20">
        <v>999.9</v>
      </c>
      <c r="HO20">
        <v>9999</v>
      </c>
      <c r="HP20">
        <v>9999</v>
      </c>
      <c r="HQ20">
        <v>9999</v>
      </c>
      <c r="HR20">
        <v>4.97231</v>
      </c>
      <c r="HS20">
        <v>1.85423</v>
      </c>
      <c r="HT20">
        <v>1.85526</v>
      </c>
      <c r="HU20">
        <v>1.85959</v>
      </c>
      <c r="HV20">
        <v>1.85392</v>
      </c>
      <c r="HW20">
        <v>1.85835</v>
      </c>
      <c r="HX20">
        <v>1.85549</v>
      </c>
      <c r="HY20">
        <v>1.8541</v>
      </c>
      <c r="HZ20">
        <v>0</v>
      </c>
      <c r="IA20">
        <v>0</v>
      </c>
      <c r="IB20">
        <v>0</v>
      </c>
      <c r="IC20">
        <v>0</v>
      </c>
      <c r="ID20" t="s">
        <v>425</v>
      </c>
      <c r="IE20" t="s">
        <v>426</v>
      </c>
      <c r="IF20" t="s">
        <v>427</v>
      </c>
      <c r="IG20" t="s">
        <v>427</v>
      </c>
      <c r="IH20" t="s">
        <v>427</v>
      </c>
      <c r="II20" t="s">
        <v>427</v>
      </c>
      <c r="IJ20">
        <v>0</v>
      </c>
      <c r="IK20">
        <v>100</v>
      </c>
      <c r="IL20">
        <v>100</v>
      </c>
      <c r="IM20">
        <v>-0.255</v>
      </c>
      <c r="IN20">
        <v>0.1624</v>
      </c>
      <c r="IO20">
        <v>0.0438432591783435</v>
      </c>
      <c r="IP20">
        <v>-0.000752984838474932</v>
      </c>
      <c r="IQ20">
        <v>7.78540652975852e-08</v>
      </c>
      <c r="IR20">
        <v>-1.72313864474752e-11</v>
      </c>
      <c r="IS20">
        <v>0.0379681732551393</v>
      </c>
      <c r="IT20">
        <v>-0.00445273349776632</v>
      </c>
      <c r="IU20">
        <v>0.00147712103477303</v>
      </c>
      <c r="IV20">
        <v>-2.19665023109478e-05</v>
      </c>
      <c r="IW20">
        <v>33</v>
      </c>
      <c r="IX20">
        <v>2224</v>
      </c>
      <c r="IY20">
        <v>1</v>
      </c>
      <c r="IZ20">
        <v>20</v>
      </c>
      <c r="JA20">
        <v>7.6</v>
      </c>
      <c r="JB20">
        <v>7.5</v>
      </c>
      <c r="JC20">
        <v>1.29761</v>
      </c>
      <c r="JD20">
        <v>2.40845</v>
      </c>
      <c r="JE20">
        <v>2.24609</v>
      </c>
      <c r="JF20">
        <v>2.77832</v>
      </c>
      <c r="JG20">
        <v>2.23999</v>
      </c>
      <c r="JH20">
        <v>2.35107</v>
      </c>
      <c r="JI20">
        <v>30.5231</v>
      </c>
      <c r="JJ20">
        <v>24.0787</v>
      </c>
      <c r="JK20">
        <v>18</v>
      </c>
      <c r="JL20">
        <v>627.783</v>
      </c>
      <c r="JM20">
        <v>551.425</v>
      </c>
      <c r="JN20">
        <v>20.0004</v>
      </c>
      <c r="JO20">
        <v>21.374</v>
      </c>
      <c r="JP20">
        <v>30.0001</v>
      </c>
      <c r="JQ20">
        <v>21.2467</v>
      </c>
      <c r="JR20">
        <v>21.2094</v>
      </c>
      <c r="JS20">
        <v>26.0142</v>
      </c>
      <c r="JT20">
        <v>41.7737</v>
      </c>
      <c r="JU20">
        <v>0</v>
      </c>
      <c r="JV20">
        <v>20</v>
      </c>
      <c r="JW20">
        <v>420</v>
      </c>
      <c r="JX20">
        <v>10.0832</v>
      </c>
      <c r="JY20">
        <v>101.437</v>
      </c>
      <c r="JZ20">
        <v>100.54</v>
      </c>
    </row>
    <row r="21" spans="1:286">
      <c r="A21">
        <v>5</v>
      </c>
      <c r="B21">
        <v>1701983205</v>
      </c>
      <c r="C21">
        <v>392.900000095367</v>
      </c>
      <c r="D21" t="s">
        <v>436</v>
      </c>
      <c r="E21" t="s">
        <v>437</v>
      </c>
      <c r="F21">
        <v>15</v>
      </c>
      <c r="H21" t="s">
        <v>420</v>
      </c>
      <c r="K21">
        <v>1701983203.5</v>
      </c>
      <c r="L21">
        <f>(M21)/1000</f>
        <v>0</v>
      </c>
      <c r="M21">
        <f>1000*DM21*AK21*(DI21-DJ21)/(100*DB21*(1000-AK21*DI21))</f>
        <v>0</v>
      </c>
      <c r="N21">
        <f>DM21*AK21*(DH21-DG21*(1000-AK21*DJ21)/(1000-AK21*DI21))/(100*DB21)</f>
        <v>0</v>
      </c>
      <c r="O21">
        <f>DG21 - IF(AK21&gt;1, N21*DB21*100.0/(AM21*DU21), 0)</f>
        <v>0</v>
      </c>
      <c r="P21">
        <f>((V21-L21/2)*O21-N21)/(V21+L21/2)</f>
        <v>0</v>
      </c>
      <c r="Q21">
        <f>P21*(DN21+DO21)/1000.0</f>
        <v>0</v>
      </c>
      <c r="R21">
        <f>(DG21 - IF(AK21&gt;1, N21*DB21*100.0/(AM21*DU21), 0))*(DN21+DO21)/1000.0</f>
        <v>0</v>
      </c>
      <c r="S21">
        <f>2.0/((1/U21-1/T21)+SIGN(U21)*SQRT((1/U21-1/T21)*(1/U21-1/T21) + 4*DC21/((DC21+1)*(DC21+1))*(2*1/U21*1/T21-1/T21*1/T21)))</f>
        <v>0</v>
      </c>
      <c r="T21">
        <f>IF(LEFT(DD21,1)&lt;&gt;"0",IF(LEFT(DD21,1)="1",3.0,DE21),$D$5+$E$5*(DU21*DN21/($K$5*1000))+$F$5*(DU21*DN21/($K$5*1000))*MAX(MIN(DB21,$J$5),$I$5)*MAX(MIN(DB21,$J$5),$I$5)+$G$5*MAX(MIN(DB21,$J$5),$I$5)*(DU21*DN21/($K$5*1000))+$H$5*(DU21*DN21/($K$5*1000))*(DU21*DN21/($K$5*1000)))</f>
        <v>0</v>
      </c>
      <c r="U21">
        <f>L21*(1000-(1000*0.61365*exp(17.502*Y21/(240.97+Y21))/(DN21+DO21)+DI21)/2)/(1000*0.61365*exp(17.502*Y21/(240.97+Y21))/(DN21+DO21)-DI21)</f>
        <v>0</v>
      </c>
      <c r="V21">
        <f>1/((DC21+1)/(S21/1.6)+1/(T21/1.37)) + DC21/((DC21+1)/(S21/1.6) + DC21/(T21/1.37))</f>
        <v>0</v>
      </c>
      <c r="W21">
        <f>(CX21*DA21)</f>
        <v>0</v>
      </c>
      <c r="X21">
        <f>(DP21+(W21+2*0.95*5.67E-8*(((DP21+$B$7)+273)^4-(DP21+273)^4)-44100*L21)/(1.84*29.3*T21+8*0.95*5.67E-8*(DP21+273)^3))</f>
        <v>0</v>
      </c>
      <c r="Y21">
        <f>($C$7*DQ21+$D$7*DR21+$E$7*X21)</f>
        <v>0</v>
      </c>
      <c r="Z21">
        <f>0.61365*exp(17.502*Y21/(240.97+Y21))</f>
        <v>0</v>
      </c>
      <c r="AA21">
        <f>(AB21/AC21*100)</f>
        <v>0</v>
      </c>
      <c r="AB21">
        <f>DI21*(DN21+DO21)/1000</f>
        <v>0</v>
      </c>
      <c r="AC21">
        <f>0.61365*exp(17.502*DP21/(240.97+DP21))</f>
        <v>0</v>
      </c>
      <c r="AD21">
        <f>(Z21-DI21*(DN21+DO21)/1000)</f>
        <v>0</v>
      </c>
      <c r="AE21">
        <f>(-L21*44100)</f>
        <v>0</v>
      </c>
      <c r="AF21">
        <f>2*29.3*T21*0.92*(DP21-Y21)</f>
        <v>0</v>
      </c>
      <c r="AG21">
        <f>2*0.95*5.67E-8*(((DP21+$B$7)+273)^4-(Y21+273)^4)</f>
        <v>0</v>
      </c>
      <c r="AH21">
        <f>W21+AG21+AE21+AF21</f>
        <v>0</v>
      </c>
      <c r="AI21">
        <v>0</v>
      </c>
      <c r="AJ21">
        <v>0</v>
      </c>
      <c r="AK21">
        <f>IF(AI21*$H$13&gt;=AM21,1.0,(AM21/(AM21-AI21*$H$13)))</f>
        <v>0</v>
      </c>
      <c r="AL21">
        <f>(AK21-1)*100</f>
        <v>0</v>
      </c>
      <c r="AM21">
        <f>MAX(0,($B$13+$C$13*DU21)/(1+$D$13*DU21)*DN21/(DP21+273)*$E$13)</f>
        <v>0</v>
      </c>
      <c r="AN21" t="s">
        <v>421</v>
      </c>
      <c r="AO21" t="s">
        <v>421</v>
      </c>
      <c r="AP21">
        <v>0</v>
      </c>
      <c r="AQ21">
        <v>0</v>
      </c>
      <c r="AR21">
        <f>1-AP21/AQ21</f>
        <v>0</v>
      </c>
      <c r="AS21">
        <v>0</v>
      </c>
      <c r="AT21" t="s">
        <v>421</v>
      </c>
      <c r="AU21" t="s">
        <v>421</v>
      </c>
      <c r="AV21">
        <v>0</v>
      </c>
      <c r="AW21">
        <v>0</v>
      </c>
      <c r="AX21">
        <f>1-AV21/AW21</f>
        <v>0</v>
      </c>
      <c r="AY21">
        <v>0.5</v>
      </c>
      <c r="AZ21">
        <f>CY21</f>
        <v>0</v>
      </c>
      <c r="BA21">
        <f>N21</f>
        <v>0</v>
      </c>
      <c r="BB21">
        <f>AX21*AY21*AZ21</f>
        <v>0</v>
      </c>
      <c r="BC21">
        <f>(BA21-AS21)/AZ21</f>
        <v>0</v>
      </c>
      <c r="BD21">
        <f>(AQ21-AW21)/AW21</f>
        <v>0</v>
      </c>
      <c r="BE21">
        <f>AP21/(AR21+AP21/AW21)</f>
        <v>0</v>
      </c>
      <c r="BF21" t="s">
        <v>421</v>
      </c>
      <c r="BG21">
        <v>0</v>
      </c>
      <c r="BH21">
        <f>IF(BG21&lt;&gt;0, BG21, BE21)</f>
        <v>0</v>
      </c>
      <c r="BI21">
        <f>1-BH21/AW21</f>
        <v>0</v>
      </c>
      <c r="BJ21">
        <f>(AW21-AV21)/(AW21-BH21)</f>
        <v>0</v>
      </c>
      <c r="BK21">
        <f>(AQ21-AW21)/(AQ21-BH21)</f>
        <v>0</v>
      </c>
      <c r="BL21">
        <f>(AW21-AV21)/(AW21-AP21)</f>
        <v>0</v>
      </c>
      <c r="BM21">
        <f>(AQ21-AW21)/(AQ21-AP21)</f>
        <v>0</v>
      </c>
      <c r="BN21">
        <f>(BJ21*BH21/AV21)</f>
        <v>0</v>
      </c>
      <c r="BO21">
        <f>(1-BN21)</f>
        <v>0</v>
      </c>
      <c r="CX21">
        <f>$B$11*DV21+$C$11*DW21+$F$11*EH21*(1-EK21)</f>
        <v>0</v>
      </c>
      <c r="CY21">
        <f>CX21*CZ21</f>
        <v>0</v>
      </c>
      <c r="CZ21">
        <f>($B$11*$D$9+$C$11*$D$9+$F$11*((EU21+EM21)/MAX(EU21+EM21+EV21, 0.1)*$I$9+EV21/MAX(EU21+EM21+EV21, 0.1)*$J$9))/($B$11+$C$11+$F$11)</f>
        <v>0</v>
      </c>
      <c r="DA21">
        <f>($B$11*$K$9+$C$11*$K$9+$F$11*((EU21+EM21)/MAX(EU21+EM21+EV21, 0.1)*$P$9+EV21/MAX(EU21+EM21+EV21, 0.1)*$Q$9))/($B$11+$C$11+$F$11)</f>
        <v>0</v>
      </c>
      <c r="DB21">
        <v>6</v>
      </c>
      <c r="DC21">
        <v>0.5</v>
      </c>
      <c r="DD21" t="s">
        <v>422</v>
      </c>
      <c r="DE21">
        <v>2</v>
      </c>
      <c r="DF21">
        <v>1701983203.5</v>
      </c>
      <c r="DG21">
        <v>412.878</v>
      </c>
      <c r="DH21">
        <v>419.988</v>
      </c>
      <c r="DI21">
        <v>12.1892</v>
      </c>
      <c r="DJ21">
        <v>10.04515</v>
      </c>
      <c r="DK21">
        <v>413.133</v>
      </c>
      <c r="DL21">
        <v>12.02925</v>
      </c>
      <c r="DM21">
        <v>600.051</v>
      </c>
      <c r="DN21">
        <v>78.8294</v>
      </c>
      <c r="DO21">
        <v>0.1002735</v>
      </c>
      <c r="DP21">
        <v>22.5086</v>
      </c>
      <c r="DQ21">
        <v>21.50405</v>
      </c>
      <c r="DR21">
        <v>999.9</v>
      </c>
      <c r="DS21">
        <v>0</v>
      </c>
      <c r="DT21">
        <v>0</v>
      </c>
      <c r="DU21">
        <v>10002.49</v>
      </c>
      <c r="DV21">
        <v>0</v>
      </c>
      <c r="DW21">
        <v>0.221023</v>
      </c>
      <c r="DX21">
        <v>-7.110565</v>
      </c>
      <c r="DY21">
        <v>417.9725</v>
      </c>
      <c r="DZ21">
        <v>424.25</v>
      </c>
      <c r="EA21">
        <v>2.144005</v>
      </c>
      <c r="EB21">
        <v>419.988</v>
      </c>
      <c r="EC21">
        <v>10.04515</v>
      </c>
      <c r="ED21">
        <v>0.9608665</v>
      </c>
      <c r="EE21">
        <v>0.791856</v>
      </c>
      <c r="EF21">
        <v>6.336115</v>
      </c>
      <c r="EG21">
        <v>3.56214</v>
      </c>
      <c r="EH21">
        <v>500.0595</v>
      </c>
      <c r="EI21">
        <v>0.920015</v>
      </c>
      <c r="EJ21">
        <v>0.0799849</v>
      </c>
      <c r="EK21">
        <v>0</v>
      </c>
      <c r="EL21">
        <v>532.451</v>
      </c>
      <c r="EM21">
        <v>4.99999</v>
      </c>
      <c r="EN21">
        <v>2640.095</v>
      </c>
      <c r="EO21">
        <v>4251.775</v>
      </c>
      <c r="EP21">
        <v>42.187</v>
      </c>
      <c r="EQ21">
        <v>44.687</v>
      </c>
      <c r="ER21">
        <v>44.062</v>
      </c>
      <c r="ES21">
        <v>44.156</v>
      </c>
      <c r="ET21">
        <v>44.437</v>
      </c>
      <c r="EU21">
        <v>455.46</v>
      </c>
      <c r="EV21">
        <v>39.6</v>
      </c>
      <c r="EW21">
        <v>0</v>
      </c>
      <c r="EX21">
        <v>1701983205.6</v>
      </c>
      <c r="EY21">
        <v>0</v>
      </c>
      <c r="EZ21">
        <v>532.47572</v>
      </c>
      <c r="FA21">
        <v>0.993230792026456</v>
      </c>
      <c r="FB21">
        <v>1.04307693818783</v>
      </c>
      <c r="FC21">
        <v>2639.6444</v>
      </c>
      <c r="FD21">
        <v>15</v>
      </c>
      <c r="FE21">
        <v>1701982672.1</v>
      </c>
      <c r="FF21" t="s">
        <v>423</v>
      </c>
      <c r="FG21">
        <v>1701982666.1</v>
      </c>
      <c r="FH21">
        <v>1701982672.1</v>
      </c>
      <c r="FI21">
        <v>7</v>
      </c>
      <c r="FJ21">
        <v>0.093</v>
      </c>
      <c r="FK21">
        <v>0.003</v>
      </c>
      <c r="FL21">
        <v>-0.26</v>
      </c>
      <c r="FM21">
        <v>0.104</v>
      </c>
      <c r="FN21">
        <v>420</v>
      </c>
      <c r="FO21">
        <v>9</v>
      </c>
      <c r="FP21">
        <v>0.18</v>
      </c>
      <c r="FQ21">
        <v>0.03</v>
      </c>
      <c r="FR21">
        <v>-7.096523</v>
      </c>
      <c r="FS21">
        <v>-0.0492577443608936</v>
      </c>
      <c r="FT21">
        <v>0.0306535420628678</v>
      </c>
      <c r="FU21">
        <v>1</v>
      </c>
      <c r="FV21">
        <v>532.421294117647</v>
      </c>
      <c r="FW21">
        <v>0.551932780069203</v>
      </c>
      <c r="FX21">
        <v>0.174529203592336</v>
      </c>
      <c r="FY21">
        <v>1</v>
      </c>
      <c r="FZ21">
        <v>2.158068</v>
      </c>
      <c r="GA21">
        <v>0.0471599999999996</v>
      </c>
      <c r="GB21">
        <v>0.0191265442775218</v>
      </c>
      <c r="GC21">
        <v>1</v>
      </c>
      <c r="GD21">
        <v>3</v>
      </c>
      <c r="GE21">
        <v>3</v>
      </c>
      <c r="GF21" t="s">
        <v>435</v>
      </c>
      <c r="GG21">
        <v>3.24808</v>
      </c>
      <c r="GH21">
        <v>2.72955</v>
      </c>
      <c r="GI21">
        <v>0.0854024</v>
      </c>
      <c r="GJ21">
        <v>0.086194</v>
      </c>
      <c r="GK21">
        <v>0.0558795</v>
      </c>
      <c r="GL21">
        <v>0.0488758</v>
      </c>
      <c r="GM21">
        <v>28590.1</v>
      </c>
      <c r="GN21">
        <v>32719.4</v>
      </c>
      <c r="GO21">
        <v>31146.1</v>
      </c>
      <c r="GP21">
        <v>34473.8</v>
      </c>
      <c r="GQ21">
        <v>40126.9</v>
      </c>
      <c r="GR21">
        <v>40652.4</v>
      </c>
      <c r="GS21">
        <v>42846.4</v>
      </c>
      <c r="GT21">
        <v>42803.5</v>
      </c>
      <c r="GU21">
        <v>2.36865</v>
      </c>
      <c r="GV21">
        <v>2.11013</v>
      </c>
      <c r="GW21">
        <v>0.0674389</v>
      </c>
      <c r="GX21">
        <v>0</v>
      </c>
      <c r="GY21">
        <v>20.3856</v>
      </c>
      <c r="GZ21">
        <v>999.9</v>
      </c>
      <c r="HA21">
        <v>45.403</v>
      </c>
      <c r="HB21">
        <v>25.69</v>
      </c>
      <c r="HC21">
        <v>19.0818</v>
      </c>
      <c r="HD21">
        <v>54.6061</v>
      </c>
      <c r="HE21">
        <v>22.3357</v>
      </c>
      <c r="HF21">
        <v>2</v>
      </c>
      <c r="HG21">
        <v>-0.445236</v>
      </c>
      <c r="HH21">
        <v>0.431166</v>
      </c>
      <c r="HI21">
        <v>20.2904</v>
      </c>
      <c r="HJ21">
        <v>5.24709</v>
      </c>
      <c r="HK21">
        <v>11.992</v>
      </c>
      <c r="HL21">
        <v>4.97195</v>
      </c>
      <c r="HM21">
        <v>3.29783</v>
      </c>
      <c r="HN21">
        <v>999.9</v>
      </c>
      <c r="HO21">
        <v>9999</v>
      </c>
      <c r="HP21">
        <v>9999</v>
      </c>
      <c r="HQ21">
        <v>9999</v>
      </c>
      <c r="HR21">
        <v>4.97229</v>
      </c>
      <c r="HS21">
        <v>1.8542</v>
      </c>
      <c r="HT21">
        <v>1.85526</v>
      </c>
      <c r="HU21">
        <v>1.85958</v>
      </c>
      <c r="HV21">
        <v>1.85393</v>
      </c>
      <c r="HW21">
        <v>1.85836</v>
      </c>
      <c r="HX21">
        <v>1.85549</v>
      </c>
      <c r="HY21">
        <v>1.8541</v>
      </c>
      <c r="HZ21">
        <v>0</v>
      </c>
      <c r="IA21">
        <v>0</v>
      </c>
      <c r="IB21">
        <v>0</v>
      </c>
      <c r="IC21">
        <v>0</v>
      </c>
      <c r="ID21" t="s">
        <v>425</v>
      </c>
      <c r="IE21" t="s">
        <v>426</v>
      </c>
      <c r="IF21" t="s">
        <v>427</v>
      </c>
      <c r="IG21" t="s">
        <v>427</v>
      </c>
      <c r="IH21" t="s">
        <v>427</v>
      </c>
      <c r="II21" t="s">
        <v>427</v>
      </c>
      <c r="IJ21">
        <v>0</v>
      </c>
      <c r="IK21">
        <v>100</v>
      </c>
      <c r="IL21">
        <v>100</v>
      </c>
      <c r="IM21">
        <v>-0.255</v>
      </c>
      <c r="IN21">
        <v>0.1598</v>
      </c>
      <c r="IO21">
        <v>0.0438432591783435</v>
      </c>
      <c r="IP21">
        <v>-0.000752984838474932</v>
      </c>
      <c r="IQ21">
        <v>7.78540652975852e-08</v>
      </c>
      <c r="IR21">
        <v>-1.72313864474752e-11</v>
      </c>
      <c r="IS21">
        <v>0.0379681732551393</v>
      </c>
      <c r="IT21">
        <v>-0.00445273349776632</v>
      </c>
      <c r="IU21">
        <v>0.00147712103477303</v>
      </c>
      <c r="IV21">
        <v>-2.19665023109478e-05</v>
      </c>
      <c r="IW21">
        <v>33</v>
      </c>
      <c r="IX21">
        <v>2224</v>
      </c>
      <c r="IY21">
        <v>1</v>
      </c>
      <c r="IZ21">
        <v>20</v>
      </c>
      <c r="JA21">
        <v>9</v>
      </c>
      <c r="JB21">
        <v>8.9</v>
      </c>
      <c r="JC21">
        <v>1.29761</v>
      </c>
      <c r="JD21">
        <v>2.41333</v>
      </c>
      <c r="JE21">
        <v>2.24609</v>
      </c>
      <c r="JF21">
        <v>2.77832</v>
      </c>
      <c r="JG21">
        <v>2.23999</v>
      </c>
      <c r="JH21">
        <v>2.32788</v>
      </c>
      <c r="JI21">
        <v>30.5015</v>
      </c>
      <c r="JJ21">
        <v>24.0875</v>
      </c>
      <c r="JK21">
        <v>18</v>
      </c>
      <c r="JL21">
        <v>627.949</v>
      </c>
      <c r="JM21">
        <v>551.189</v>
      </c>
      <c r="JN21">
        <v>20.0003</v>
      </c>
      <c r="JO21">
        <v>21.3952</v>
      </c>
      <c r="JP21">
        <v>30.0003</v>
      </c>
      <c r="JQ21">
        <v>21.262</v>
      </c>
      <c r="JR21">
        <v>21.2254</v>
      </c>
      <c r="JS21">
        <v>26.0144</v>
      </c>
      <c r="JT21">
        <v>41.7744</v>
      </c>
      <c r="JU21">
        <v>0</v>
      </c>
      <c r="JV21">
        <v>20</v>
      </c>
      <c r="JW21">
        <v>420</v>
      </c>
      <c r="JX21">
        <v>10.038</v>
      </c>
      <c r="JY21">
        <v>101.43</v>
      </c>
      <c r="JZ21">
        <v>100.533</v>
      </c>
    </row>
    <row r="22" spans="1:286">
      <c r="A22">
        <v>6</v>
      </c>
      <c r="B22">
        <v>1701983326</v>
      </c>
      <c r="C22">
        <v>513.900000095367</v>
      </c>
      <c r="D22" t="s">
        <v>438</v>
      </c>
      <c r="E22" t="s">
        <v>439</v>
      </c>
      <c r="F22">
        <v>15</v>
      </c>
      <c r="H22" t="s">
        <v>420</v>
      </c>
      <c r="K22">
        <v>1701983324.5</v>
      </c>
      <c r="L22">
        <f>(M22)/1000</f>
        <v>0</v>
      </c>
      <c r="M22">
        <f>1000*DM22*AK22*(DI22-DJ22)/(100*DB22*(1000-AK22*DI22))</f>
        <v>0</v>
      </c>
      <c r="N22">
        <f>DM22*AK22*(DH22-DG22*(1000-AK22*DJ22)/(1000-AK22*DI22))/(100*DB22)</f>
        <v>0</v>
      </c>
      <c r="O22">
        <f>DG22 - IF(AK22&gt;1, N22*DB22*100.0/(AM22*DU22), 0)</f>
        <v>0</v>
      </c>
      <c r="P22">
        <f>((V22-L22/2)*O22-N22)/(V22+L22/2)</f>
        <v>0</v>
      </c>
      <c r="Q22">
        <f>P22*(DN22+DO22)/1000.0</f>
        <v>0</v>
      </c>
      <c r="R22">
        <f>(DG22 - IF(AK22&gt;1, N22*DB22*100.0/(AM22*DU22), 0))*(DN22+DO22)/1000.0</f>
        <v>0</v>
      </c>
      <c r="S22">
        <f>2.0/((1/U22-1/T22)+SIGN(U22)*SQRT((1/U22-1/T22)*(1/U22-1/T22) + 4*DC22/((DC22+1)*(DC22+1))*(2*1/U22*1/T22-1/T22*1/T22)))</f>
        <v>0</v>
      </c>
      <c r="T22">
        <f>IF(LEFT(DD22,1)&lt;&gt;"0",IF(LEFT(DD22,1)="1",3.0,DE22),$D$5+$E$5*(DU22*DN22/($K$5*1000))+$F$5*(DU22*DN22/($K$5*1000))*MAX(MIN(DB22,$J$5),$I$5)*MAX(MIN(DB22,$J$5),$I$5)+$G$5*MAX(MIN(DB22,$J$5),$I$5)*(DU22*DN22/($K$5*1000))+$H$5*(DU22*DN22/($K$5*1000))*(DU22*DN22/($K$5*1000)))</f>
        <v>0</v>
      </c>
      <c r="U22">
        <f>L22*(1000-(1000*0.61365*exp(17.502*Y22/(240.97+Y22))/(DN22+DO22)+DI22)/2)/(1000*0.61365*exp(17.502*Y22/(240.97+Y22))/(DN22+DO22)-DI22)</f>
        <v>0</v>
      </c>
      <c r="V22">
        <f>1/((DC22+1)/(S22/1.6)+1/(T22/1.37)) + DC22/((DC22+1)/(S22/1.6) + DC22/(T22/1.37))</f>
        <v>0</v>
      </c>
      <c r="W22">
        <f>(CX22*DA22)</f>
        <v>0</v>
      </c>
      <c r="X22">
        <f>(DP22+(W22+2*0.95*5.67E-8*(((DP22+$B$7)+273)^4-(DP22+273)^4)-44100*L22)/(1.84*29.3*T22+8*0.95*5.67E-8*(DP22+273)^3))</f>
        <v>0</v>
      </c>
      <c r="Y22">
        <f>($C$7*DQ22+$D$7*DR22+$E$7*X22)</f>
        <v>0</v>
      </c>
      <c r="Z22">
        <f>0.61365*exp(17.502*Y22/(240.97+Y22))</f>
        <v>0</v>
      </c>
      <c r="AA22">
        <f>(AB22/AC22*100)</f>
        <v>0</v>
      </c>
      <c r="AB22">
        <f>DI22*(DN22+DO22)/1000</f>
        <v>0</v>
      </c>
      <c r="AC22">
        <f>0.61365*exp(17.502*DP22/(240.97+DP22))</f>
        <v>0</v>
      </c>
      <c r="AD22">
        <f>(Z22-DI22*(DN22+DO22)/1000)</f>
        <v>0</v>
      </c>
      <c r="AE22">
        <f>(-L22*44100)</f>
        <v>0</v>
      </c>
      <c r="AF22">
        <f>2*29.3*T22*0.92*(DP22-Y22)</f>
        <v>0</v>
      </c>
      <c r="AG22">
        <f>2*0.95*5.67E-8*(((DP22+$B$7)+273)^4-(Y22+273)^4)</f>
        <v>0</v>
      </c>
      <c r="AH22">
        <f>W22+AG22+AE22+AF22</f>
        <v>0</v>
      </c>
      <c r="AI22">
        <v>0</v>
      </c>
      <c r="AJ22">
        <v>0</v>
      </c>
      <c r="AK22">
        <f>IF(AI22*$H$13&gt;=AM22,1.0,(AM22/(AM22-AI22*$H$13)))</f>
        <v>0</v>
      </c>
      <c r="AL22">
        <f>(AK22-1)*100</f>
        <v>0</v>
      </c>
      <c r="AM22">
        <f>MAX(0,($B$13+$C$13*DU22)/(1+$D$13*DU22)*DN22/(DP22+273)*$E$13)</f>
        <v>0</v>
      </c>
      <c r="AN22" t="s">
        <v>421</v>
      </c>
      <c r="AO22" t="s">
        <v>421</v>
      </c>
      <c r="AP22">
        <v>0</v>
      </c>
      <c r="AQ22">
        <v>0</v>
      </c>
      <c r="AR22">
        <f>1-AP22/AQ22</f>
        <v>0</v>
      </c>
      <c r="AS22">
        <v>0</v>
      </c>
      <c r="AT22" t="s">
        <v>421</v>
      </c>
      <c r="AU22" t="s">
        <v>421</v>
      </c>
      <c r="AV22">
        <v>0</v>
      </c>
      <c r="AW22">
        <v>0</v>
      </c>
      <c r="AX22">
        <f>1-AV22/AW22</f>
        <v>0</v>
      </c>
      <c r="AY22">
        <v>0.5</v>
      </c>
      <c r="AZ22">
        <f>CY22</f>
        <v>0</v>
      </c>
      <c r="BA22">
        <f>N22</f>
        <v>0</v>
      </c>
      <c r="BB22">
        <f>AX22*AY22*AZ22</f>
        <v>0</v>
      </c>
      <c r="BC22">
        <f>(BA22-AS22)/AZ22</f>
        <v>0</v>
      </c>
      <c r="BD22">
        <f>(AQ22-AW22)/AW22</f>
        <v>0</v>
      </c>
      <c r="BE22">
        <f>AP22/(AR22+AP22/AW22)</f>
        <v>0</v>
      </c>
      <c r="BF22" t="s">
        <v>421</v>
      </c>
      <c r="BG22">
        <v>0</v>
      </c>
      <c r="BH22">
        <f>IF(BG22&lt;&gt;0, BG22, BE22)</f>
        <v>0</v>
      </c>
      <c r="BI22">
        <f>1-BH22/AW22</f>
        <v>0</v>
      </c>
      <c r="BJ22">
        <f>(AW22-AV22)/(AW22-BH22)</f>
        <v>0</v>
      </c>
      <c r="BK22">
        <f>(AQ22-AW22)/(AQ22-BH22)</f>
        <v>0</v>
      </c>
      <c r="BL22">
        <f>(AW22-AV22)/(AW22-AP22)</f>
        <v>0</v>
      </c>
      <c r="BM22">
        <f>(AQ22-AW22)/(AQ22-AP22)</f>
        <v>0</v>
      </c>
      <c r="BN22">
        <f>(BJ22*BH22/AV22)</f>
        <v>0</v>
      </c>
      <c r="BO22">
        <f>(1-BN22)</f>
        <v>0</v>
      </c>
      <c r="CX22">
        <f>$B$11*DV22+$C$11*DW22+$F$11*EH22*(1-EK22)</f>
        <v>0</v>
      </c>
      <c r="CY22">
        <f>CX22*CZ22</f>
        <v>0</v>
      </c>
      <c r="CZ22">
        <f>($B$11*$D$9+$C$11*$D$9+$F$11*((EU22+EM22)/MAX(EU22+EM22+EV22, 0.1)*$I$9+EV22/MAX(EU22+EM22+EV22, 0.1)*$J$9))/($B$11+$C$11+$F$11)</f>
        <v>0</v>
      </c>
      <c r="DA22">
        <f>($B$11*$K$9+$C$11*$K$9+$F$11*((EU22+EM22)/MAX(EU22+EM22+EV22, 0.1)*$P$9+EV22/MAX(EU22+EM22+EV22, 0.1)*$Q$9))/($B$11+$C$11+$F$11)</f>
        <v>0</v>
      </c>
      <c r="DB22">
        <v>6</v>
      </c>
      <c r="DC22">
        <v>0.5</v>
      </c>
      <c r="DD22" t="s">
        <v>422</v>
      </c>
      <c r="DE22">
        <v>2</v>
      </c>
      <c r="DF22">
        <v>1701983324.5</v>
      </c>
      <c r="DG22">
        <v>414.086</v>
      </c>
      <c r="DH22">
        <v>419.962</v>
      </c>
      <c r="DI22">
        <v>12.045</v>
      </c>
      <c r="DJ22">
        <v>10.04965</v>
      </c>
      <c r="DK22">
        <v>414.342</v>
      </c>
      <c r="DL22">
        <v>11.8881</v>
      </c>
      <c r="DM22">
        <v>599.9165</v>
      </c>
      <c r="DN22">
        <v>78.8165</v>
      </c>
      <c r="DO22">
        <v>0.09998</v>
      </c>
      <c r="DP22">
        <v>22.3215</v>
      </c>
      <c r="DQ22">
        <v>21.177</v>
      </c>
      <c r="DR22">
        <v>999.9</v>
      </c>
      <c r="DS22">
        <v>0</v>
      </c>
      <c r="DT22">
        <v>0</v>
      </c>
      <c r="DU22">
        <v>9999.35</v>
      </c>
      <c r="DV22">
        <v>0</v>
      </c>
      <c r="DW22">
        <v>0.221023</v>
      </c>
      <c r="DX22">
        <v>-5.875885</v>
      </c>
      <c r="DY22">
        <v>419.1345</v>
      </c>
      <c r="DZ22">
        <v>424.2255</v>
      </c>
      <c r="EA22">
        <v>1.995325</v>
      </c>
      <c r="EB22">
        <v>419.962</v>
      </c>
      <c r="EC22">
        <v>10.04965</v>
      </c>
      <c r="ED22">
        <v>0.949343</v>
      </c>
      <c r="EE22">
        <v>0.7920785</v>
      </c>
      <c r="EF22">
        <v>6.161275</v>
      </c>
      <c r="EG22">
        <v>3.566125</v>
      </c>
      <c r="EH22">
        <v>249.9635</v>
      </c>
      <c r="EI22">
        <v>0.8999945</v>
      </c>
      <c r="EJ22">
        <v>0.10000565</v>
      </c>
      <c r="EK22">
        <v>0</v>
      </c>
      <c r="EL22">
        <v>622.032</v>
      </c>
      <c r="EM22">
        <v>4.99999</v>
      </c>
      <c r="EN22">
        <v>1526.295</v>
      </c>
      <c r="EO22">
        <v>2089.08</v>
      </c>
      <c r="EP22">
        <v>41.156</v>
      </c>
      <c r="EQ22">
        <v>44.375</v>
      </c>
      <c r="ER22">
        <v>43.437</v>
      </c>
      <c r="ES22">
        <v>43.875</v>
      </c>
      <c r="ET22">
        <v>43.625</v>
      </c>
      <c r="EU22">
        <v>220.465</v>
      </c>
      <c r="EV22">
        <v>24.5</v>
      </c>
      <c r="EW22">
        <v>0</v>
      </c>
      <c r="EX22">
        <v>1701983326.8</v>
      </c>
      <c r="EY22">
        <v>0</v>
      </c>
      <c r="EZ22">
        <v>621.55272</v>
      </c>
      <c r="FA22">
        <v>3.39707692820336</v>
      </c>
      <c r="FB22">
        <v>1.77307694395804</v>
      </c>
      <c r="FC22">
        <v>1526.4444</v>
      </c>
      <c r="FD22">
        <v>15</v>
      </c>
      <c r="FE22">
        <v>1701982672.1</v>
      </c>
      <c r="FF22" t="s">
        <v>423</v>
      </c>
      <c r="FG22">
        <v>1701982666.1</v>
      </c>
      <c r="FH22">
        <v>1701982672.1</v>
      </c>
      <c r="FI22">
        <v>7</v>
      </c>
      <c r="FJ22">
        <v>0.093</v>
      </c>
      <c r="FK22">
        <v>0.003</v>
      </c>
      <c r="FL22">
        <v>-0.26</v>
      </c>
      <c r="FM22">
        <v>0.104</v>
      </c>
      <c r="FN22">
        <v>420</v>
      </c>
      <c r="FO22">
        <v>9</v>
      </c>
      <c r="FP22">
        <v>0.18</v>
      </c>
      <c r="FQ22">
        <v>0.03</v>
      </c>
      <c r="FR22">
        <v>-5.88421142857143</v>
      </c>
      <c r="FS22">
        <v>-0.202532727272734</v>
      </c>
      <c r="FT22">
        <v>0.0403406052420202</v>
      </c>
      <c r="FU22">
        <v>1</v>
      </c>
      <c r="FV22">
        <v>621.307735294117</v>
      </c>
      <c r="FW22">
        <v>3.19402597542238</v>
      </c>
      <c r="FX22">
        <v>0.350083461378569</v>
      </c>
      <c r="FY22">
        <v>0</v>
      </c>
      <c r="FZ22">
        <v>2.00343714285714</v>
      </c>
      <c r="GA22">
        <v>-0.0462864935064947</v>
      </c>
      <c r="GB22">
        <v>0.00481587369599558</v>
      </c>
      <c r="GC22">
        <v>1</v>
      </c>
      <c r="GD22">
        <v>2</v>
      </c>
      <c r="GE22">
        <v>3</v>
      </c>
      <c r="GF22" t="s">
        <v>430</v>
      </c>
      <c r="GG22">
        <v>3.24796</v>
      </c>
      <c r="GH22">
        <v>2.72943</v>
      </c>
      <c r="GI22">
        <v>0.0855715</v>
      </c>
      <c r="GJ22">
        <v>0.0861685</v>
      </c>
      <c r="GK22">
        <v>0.0553724</v>
      </c>
      <c r="GL22">
        <v>0.048886</v>
      </c>
      <c r="GM22">
        <v>28582.6</v>
      </c>
      <c r="GN22">
        <v>32717.9</v>
      </c>
      <c r="GO22">
        <v>31143.9</v>
      </c>
      <c r="GP22">
        <v>34471.5</v>
      </c>
      <c r="GQ22">
        <v>40145.4</v>
      </c>
      <c r="GR22">
        <v>40648.7</v>
      </c>
      <c r="GS22">
        <v>42843.1</v>
      </c>
      <c r="GT22">
        <v>42800.2</v>
      </c>
      <c r="GU22">
        <v>2.36775</v>
      </c>
      <c r="GV22">
        <v>2.10938</v>
      </c>
      <c r="GW22">
        <v>0.0530854</v>
      </c>
      <c r="GX22">
        <v>0</v>
      </c>
      <c r="GY22">
        <v>20.3029</v>
      </c>
      <c r="GZ22">
        <v>999.9</v>
      </c>
      <c r="HA22">
        <v>45.428</v>
      </c>
      <c r="HB22">
        <v>25.67</v>
      </c>
      <c r="HC22">
        <v>19.0715</v>
      </c>
      <c r="HD22">
        <v>53.9661</v>
      </c>
      <c r="HE22">
        <v>22.3357</v>
      </c>
      <c r="HF22">
        <v>2</v>
      </c>
      <c r="HG22">
        <v>-0.441349</v>
      </c>
      <c r="HH22">
        <v>0.415795</v>
      </c>
      <c r="HI22">
        <v>20.2927</v>
      </c>
      <c r="HJ22">
        <v>5.24589</v>
      </c>
      <c r="HK22">
        <v>11.992</v>
      </c>
      <c r="HL22">
        <v>4.9712</v>
      </c>
      <c r="HM22">
        <v>3.29778</v>
      </c>
      <c r="HN22">
        <v>999.9</v>
      </c>
      <c r="HO22">
        <v>9999</v>
      </c>
      <c r="HP22">
        <v>9999</v>
      </c>
      <c r="HQ22">
        <v>9999</v>
      </c>
      <c r="HR22">
        <v>4.9723</v>
      </c>
      <c r="HS22">
        <v>1.85423</v>
      </c>
      <c r="HT22">
        <v>1.85527</v>
      </c>
      <c r="HU22">
        <v>1.85958</v>
      </c>
      <c r="HV22">
        <v>1.85394</v>
      </c>
      <c r="HW22">
        <v>1.85837</v>
      </c>
      <c r="HX22">
        <v>1.85549</v>
      </c>
      <c r="HY22">
        <v>1.8541</v>
      </c>
      <c r="HZ22">
        <v>0</v>
      </c>
      <c r="IA22">
        <v>0</v>
      </c>
      <c r="IB22">
        <v>0</v>
      </c>
      <c r="IC22">
        <v>0</v>
      </c>
      <c r="ID22" t="s">
        <v>425</v>
      </c>
      <c r="IE22" t="s">
        <v>426</v>
      </c>
      <c r="IF22" t="s">
        <v>427</v>
      </c>
      <c r="IG22" t="s">
        <v>427</v>
      </c>
      <c r="IH22" t="s">
        <v>427</v>
      </c>
      <c r="II22" t="s">
        <v>427</v>
      </c>
      <c r="IJ22">
        <v>0</v>
      </c>
      <c r="IK22">
        <v>100</v>
      </c>
      <c r="IL22">
        <v>100</v>
      </c>
      <c r="IM22">
        <v>-0.256</v>
      </c>
      <c r="IN22">
        <v>0.1569</v>
      </c>
      <c r="IO22">
        <v>0.0438432591783435</v>
      </c>
      <c r="IP22">
        <v>-0.000752984838474932</v>
      </c>
      <c r="IQ22">
        <v>7.78540652975852e-08</v>
      </c>
      <c r="IR22">
        <v>-1.72313864474752e-11</v>
      </c>
      <c r="IS22">
        <v>0.0379681732551393</v>
      </c>
      <c r="IT22">
        <v>-0.00445273349776632</v>
      </c>
      <c r="IU22">
        <v>0.00147712103477303</v>
      </c>
      <c r="IV22">
        <v>-2.19665023109478e-05</v>
      </c>
      <c r="IW22">
        <v>33</v>
      </c>
      <c r="IX22">
        <v>2224</v>
      </c>
      <c r="IY22">
        <v>1</v>
      </c>
      <c r="IZ22">
        <v>20</v>
      </c>
      <c r="JA22">
        <v>11</v>
      </c>
      <c r="JB22">
        <v>10.9</v>
      </c>
      <c r="JC22">
        <v>1.29761</v>
      </c>
      <c r="JD22">
        <v>2.41455</v>
      </c>
      <c r="JE22">
        <v>2.24609</v>
      </c>
      <c r="JF22">
        <v>2.77832</v>
      </c>
      <c r="JG22">
        <v>2.23999</v>
      </c>
      <c r="JH22">
        <v>2.29492</v>
      </c>
      <c r="JI22">
        <v>30.5015</v>
      </c>
      <c r="JJ22">
        <v>24.0787</v>
      </c>
      <c r="JK22">
        <v>18</v>
      </c>
      <c r="JL22">
        <v>627.823</v>
      </c>
      <c r="JM22">
        <v>551.091</v>
      </c>
      <c r="JN22">
        <v>19.9996</v>
      </c>
      <c r="JO22">
        <v>21.4468</v>
      </c>
      <c r="JP22">
        <v>30.0004</v>
      </c>
      <c r="JQ22">
        <v>21.3021</v>
      </c>
      <c r="JR22">
        <v>21.2633</v>
      </c>
      <c r="JS22">
        <v>26.0142</v>
      </c>
      <c r="JT22">
        <v>41.7744</v>
      </c>
      <c r="JU22">
        <v>0</v>
      </c>
      <c r="JV22">
        <v>20</v>
      </c>
      <c r="JW22">
        <v>420</v>
      </c>
      <c r="JX22">
        <v>10.036</v>
      </c>
      <c r="JY22">
        <v>101.423</v>
      </c>
      <c r="JZ22">
        <v>100.525</v>
      </c>
    </row>
    <row r="23" spans="1:286">
      <c r="A23">
        <v>7</v>
      </c>
      <c r="B23">
        <v>1701983407</v>
      </c>
      <c r="C23">
        <v>594.900000095367</v>
      </c>
      <c r="D23" t="s">
        <v>440</v>
      </c>
      <c r="E23" t="s">
        <v>441</v>
      </c>
      <c r="F23">
        <v>15</v>
      </c>
      <c r="H23" t="s">
        <v>420</v>
      </c>
      <c r="K23">
        <v>1701983405.5</v>
      </c>
      <c r="L23">
        <f>(M23)/1000</f>
        <v>0</v>
      </c>
      <c r="M23">
        <f>1000*DM23*AK23*(DI23-DJ23)/(100*DB23*(1000-AK23*DI23))</f>
        <v>0</v>
      </c>
      <c r="N23">
        <f>DM23*AK23*(DH23-DG23*(1000-AK23*DJ23)/(1000-AK23*DI23))/(100*DB23)</f>
        <v>0</v>
      </c>
      <c r="O23">
        <f>DG23 - IF(AK23&gt;1, N23*DB23*100.0/(AM23*DU23), 0)</f>
        <v>0</v>
      </c>
      <c r="P23">
        <f>((V23-L23/2)*O23-N23)/(V23+L23/2)</f>
        <v>0</v>
      </c>
      <c r="Q23">
        <f>P23*(DN23+DO23)/1000.0</f>
        <v>0</v>
      </c>
      <c r="R23">
        <f>(DG23 - IF(AK23&gt;1, N23*DB23*100.0/(AM23*DU23), 0))*(DN23+DO23)/1000.0</f>
        <v>0</v>
      </c>
      <c r="S23">
        <f>2.0/((1/U23-1/T23)+SIGN(U23)*SQRT((1/U23-1/T23)*(1/U23-1/T23) + 4*DC23/((DC23+1)*(DC23+1))*(2*1/U23*1/T23-1/T23*1/T23)))</f>
        <v>0</v>
      </c>
      <c r="T23">
        <f>IF(LEFT(DD23,1)&lt;&gt;"0",IF(LEFT(DD23,1)="1",3.0,DE23),$D$5+$E$5*(DU23*DN23/($K$5*1000))+$F$5*(DU23*DN23/($K$5*1000))*MAX(MIN(DB23,$J$5),$I$5)*MAX(MIN(DB23,$J$5),$I$5)+$G$5*MAX(MIN(DB23,$J$5),$I$5)*(DU23*DN23/($K$5*1000))+$H$5*(DU23*DN23/($K$5*1000))*(DU23*DN23/($K$5*1000)))</f>
        <v>0</v>
      </c>
      <c r="U23">
        <f>L23*(1000-(1000*0.61365*exp(17.502*Y23/(240.97+Y23))/(DN23+DO23)+DI23)/2)/(1000*0.61365*exp(17.502*Y23/(240.97+Y23))/(DN23+DO23)-DI23)</f>
        <v>0</v>
      </c>
      <c r="V23">
        <f>1/((DC23+1)/(S23/1.6)+1/(T23/1.37)) + DC23/((DC23+1)/(S23/1.6) + DC23/(T23/1.37))</f>
        <v>0</v>
      </c>
      <c r="W23">
        <f>(CX23*DA23)</f>
        <v>0</v>
      </c>
      <c r="X23">
        <f>(DP23+(W23+2*0.95*5.67E-8*(((DP23+$B$7)+273)^4-(DP23+273)^4)-44100*L23)/(1.84*29.3*T23+8*0.95*5.67E-8*(DP23+273)^3))</f>
        <v>0</v>
      </c>
      <c r="Y23">
        <f>($C$7*DQ23+$D$7*DR23+$E$7*X23)</f>
        <v>0</v>
      </c>
      <c r="Z23">
        <f>0.61365*exp(17.502*Y23/(240.97+Y23))</f>
        <v>0</v>
      </c>
      <c r="AA23">
        <f>(AB23/AC23*100)</f>
        <v>0</v>
      </c>
      <c r="AB23">
        <f>DI23*(DN23+DO23)/1000</f>
        <v>0</v>
      </c>
      <c r="AC23">
        <f>0.61365*exp(17.502*DP23/(240.97+DP23))</f>
        <v>0</v>
      </c>
      <c r="AD23">
        <f>(Z23-DI23*(DN23+DO23)/1000)</f>
        <v>0</v>
      </c>
      <c r="AE23">
        <f>(-L23*44100)</f>
        <v>0</v>
      </c>
      <c r="AF23">
        <f>2*29.3*T23*0.92*(DP23-Y23)</f>
        <v>0</v>
      </c>
      <c r="AG23">
        <f>2*0.95*5.67E-8*(((DP23+$B$7)+273)^4-(Y23+273)^4)</f>
        <v>0</v>
      </c>
      <c r="AH23">
        <f>W23+AG23+AE23+AF23</f>
        <v>0</v>
      </c>
      <c r="AI23">
        <v>0</v>
      </c>
      <c r="AJ23">
        <v>0</v>
      </c>
      <c r="AK23">
        <f>IF(AI23*$H$13&gt;=AM23,1.0,(AM23/(AM23-AI23*$H$13)))</f>
        <v>0</v>
      </c>
      <c r="AL23">
        <f>(AK23-1)*100</f>
        <v>0</v>
      </c>
      <c r="AM23">
        <f>MAX(0,($B$13+$C$13*DU23)/(1+$D$13*DU23)*DN23/(DP23+273)*$E$13)</f>
        <v>0</v>
      </c>
      <c r="AN23" t="s">
        <v>421</v>
      </c>
      <c r="AO23" t="s">
        <v>421</v>
      </c>
      <c r="AP23">
        <v>0</v>
      </c>
      <c r="AQ23">
        <v>0</v>
      </c>
      <c r="AR23">
        <f>1-AP23/AQ23</f>
        <v>0</v>
      </c>
      <c r="AS23">
        <v>0</v>
      </c>
      <c r="AT23" t="s">
        <v>421</v>
      </c>
      <c r="AU23" t="s">
        <v>421</v>
      </c>
      <c r="AV23">
        <v>0</v>
      </c>
      <c r="AW23">
        <v>0</v>
      </c>
      <c r="AX23">
        <f>1-AV23/AW23</f>
        <v>0</v>
      </c>
      <c r="AY23">
        <v>0.5</v>
      </c>
      <c r="AZ23">
        <f>CY23</f>
        <v>0</v>
      </c>
      <c r="BA23">
        <f>N23</f>
        <v>0</v>
      </c>
      <c r="BB23">
        <f>AX23*AY23*AZ23</f>
        <v>0</v>
      </c>
      <c r="BC23">
        <f>(BA23-AS23)/AZ23</f>
        <v>0</v>
      </c>
      <c r="BD23">
        <f>(AQ23-AW23)/AW23</f>
        <v>0</v>
      </c>
      <c r="BE23">
        <f>AP23/(AR23+AP23/AW23)</f>
        <v>0</v>
      </c>
      <c r="BF23" t="s">
        <v>421</v>
      </c>
      <c r="BG23">
        <v>0</v>
      </c>
      <c r="BH23">
        <f>IF(BG23&lt;&gt;0, BG23, BE23)</f>
        <v>0</v>
      </c>
      <c r="BI23">
        <f>1-BH23/AW23</f>
        <v>0</v>
      </c>
      <c r="BJ23">
        <f>(AW23-AV23)/(AW23-BH23)</f>
        <v>0</v>
      </c>
      <c r="BK23">
        <f>(AQ23-AW23)/(AQ23-BH23)</f>
        <v>0</v>
      </c>
      <c r="BL23">
        <f>(AW23-AV23)/(AW23-AP23)</f>
        <v>0</v>
      </c>
      <c r="BM23">
        <f>(AQ23-AW23)/(AQ23-AP23)</f>
        <v>0</v>
      </c>
      <c r="BN23">
        <f>(BJ23*BH23/AV23)</f>
        <v>0</v>
      </c>
      <c r="BO23">
        <f>(1-BN23)</f>
        <v>0</v>
      </c>
      <c r="CX23">
        <f>$B$11*DV23+$C$11*DW23+$F$11*EH23*(1-EK23)</f>
        <v>0</v>
      </c>
      <c r="CY23">
        <f>CX23*CZ23</f>
        <v>0</v>
      </c>
      <c r="CZ23">
        <f>($B$11*$D$9+$C$11*$D$9+$F$11*((EU23+EM23)/MAX(EU23+EM23+EV23, 0.1)*$I$9+EV23/MAX(EU23+EM23+EV23, 0.1)*$J$9))/($B$11+$C$11+$F$11)</f>
        <v>0</v>
      </c>
      <c r="DA23">
        <f>($B$11*$K$9+$C$11*$K$9+$F$11*((EU23+EM23)/MAX(EU23+EM23+EV23, 0.1)*$P$9+EV23/MAX(EU23+EM23+EV23, 0.1)*$Q$9))/($B$11+$C$11+$F$11)</f>
        <v>0</v>
      </c>
      <c r="DB23">
        <v>6</v>
      </c>
      <c r="DC23">
        <v>0.5</v>
      </c>
      <c r="DD23" t="s">
        <v>422</v>
      </c>
      <c r="DE23">
        <v>2</v>
      </c>
      <c r="DF23">
        <v>1701983405.5</v>
      </c>
      <c r="DG23">
        <v>416.7915</v>
      </c>
      <c r="DH23">
        <v>420.0175</v>
      </c>
      <c r="DI23">
        <v>11.95985</v>
      </c>
      <c r="DJ23">
        <v>10.0661</v>
      </c>
      <c r="DK23">
        <v>417.0495</v>
      </c>
      <c r="DL23">
        <v>11.8047</v>
      </c>
      <c r="DM23">
        <v>600.0955</v>
      </c>
      <c r="DN23">
        <v>78.8085</v>
      </c>
      <c r="DO23">
        <v>0.1000735</v>
      </c>
      <c r="DP23">
        <v>22.17825</v>
      </c>
      <c r="DQ23">
        <v>20.9603</v>
      </c>
      <c r="DR23">
        <v>999.9</v>
      </c>
      <c r="DS23">
        <v>0</v>
      </c>
      <c r="DT23">
        <v>0</v>
      </c>
      <c r="DU23">
        <v>9995.325</v>
      </c>
      <c r="DV23">
        <v>0</v>
      </c>
      <c r="DW23">
        <v>0.221023</v>
      </c>
      <c r="DX23">
        <v>-3.22615</v>
      </c>
      <c r="DY23">
        <v>421.8365</v>
      </c>
      <c r="DZ23">
        <v>424.288</v>
      </c>
      <c r="EA23">
        <v>1.89373</v>
      </c>
      <c r="EB23">
        <v>420.0175</v>
      </c>
      <c r="EC23">
        <v>10.0661</v>
      </c>
      <c r="ED23">
        <v>0.9425355</v>
      </c>
      <c r="EE23">
        <v>0.793293</v>
      </c>
      <c r="EF23">
        <v>6.057105</v>
      </c>
      <c r="EG23">
        <v>3.587855</v>
      </c>
      <c r="EH23">
        <v>99.8604</v>
      </c>
      <c r="EI23">
        <v>0.8999245</v>
      </c>
      <c r="EJ23">
        <v>0.1000755</v>
      </c>
      <c r="EK23">
        <v>0</v>
      </c>
      <c r="EL23">
        <v>614.5175</v>
      </c>
      <c r="EM23">
        <v>4.99999</v>
      </c>
      <c r="EN23">
        <v>590.6725</v>
      </c>
      <c r="EO23">
        <v>808.962</v>
      </c>
      <c r="EP23">
        <v>40.5</v>
      </c>
      <c r="EQ23">
        <v>44.062</v>
      </c>
      <c r="ER23">
        <v>42.937</v>
      </c>
      <c r="ES23">
        <v>43.5935</v>
      </c>
      <c r="ET23">
        <v>43.125</v>
      </c>
      <c r="EU23">
        <v>85.37</v>
      </c>
      <c r="EV23">
        <v>9.49</v>
      </c>
      <c r="EW23">
        <v>0</v>
      </c>
      <c r="EX23">
        <v>1701983407.8</v>
      </c>
      <c r="EY23">
        <v>0</v>
      </c>
      <c r="EZ23">
        <v>615.894807692308</v>
      </c>
      <c r="FA23">
        <v>-9.93993162011535</v>
      </c>
      <c r="FB23">
        <v>-10.0352478727915</v>
      </c>
      <c r="FC23">
        <v>593.102730769231</v>
      </c>
      <c r="FD23">
        <v>15</v>
      </c>
      <c r="FE23">
        <v>1701982672.1</v>
      </c>
      <c r="FF23" t="s">
        <v>423</v>
      </c>
      <c r="FG23">
        <v>1701982666.1</v>
      </c>
      <c r="FH23">
        <v>1701982672.1</v>
      </c>
      <c r="FI23">
        <v>7</v>
      </c>
      <c r="FJ23">
        <v>0.093</v>
      </c>
      <c r="FK23">
        <v>0.003</v>
      </c>
      <c r="FL23">
        <v>-0.26</v>
      </c>
      <c r="FM23">
        <v>0.104</v>
      </c>
      <c r="FN23">
        <v>420</v>
      </c>
      <c r="FO23">
        <v>9</v>
      </c>
      <c r="FP23">
        <v>0.18</v>
      </c>
      <c r="FQ23">
        <v>0.03</v>
      </c>
      <c r="FR23">
        <v>-3.142966</v>
      </c>
      <c r="FS23">
        <v>-0.237704661654139</v>
      </c>
      <c r="FT23">
        <v>0.0414277170985803</v>
      </c>
      <c r="FU23">
        <v>1</v>
      </c>
      <c r="FV23">
        <v>615.923764705882</v>
      </c>
      <c r="FW23">
        <v>0.2533231436094</v>
      </c>
      <c r="FX23">
        <v>0.680451842045085</v>
      </c>
      <c r="FY23">
        <v>1</v>
      </c>
      <c r="FZ23">
        <v>1.900801</v>
      </c>
      <c r="GA23">
        <v>-0.0578427067669171</v>
      </c>
      <c r="GB23">
        <v>0.00570110068320143</v>
      </c>
      <c r="GC23">
        <v>1</v>
      </c>
      <c r="GD23">
        <v>3</v>
      </c>
      <c r="GE23">
        <v>3</v>
      </c>
      <c r="GF23" t="s">
        <v>435</v>
      </c>
      <c r="GG23">
        <v>3.24794</v>
      </c>
      <c r="GH23">
        <v>2.72909</v>
      </c>
      <c r="GI23">
        <v>0.0859765</v>
      </c>
      <c r="GJ23">
        <v>0.0861599</v>
      </c>
      <c r="GK23">
        <v>0.0550637</v>
      </c>
      <c r="GL23">
        <v>0.0489366</v>
      </c>
      <c r="GM23">
        <v>28567.3</v>
      </c>
      <c r="GN23">
        <v>32715</v>
      </c>
      <c r="GO23">
        <v>31141.3</v>
      </c>
      <c r="GP23">
        <v>34468.3</v>
      </c>
      <c r="GQ23">
        <v>40154.8</v>
      </c>
      <c r="GR23">
        <v>40643.1</v>
      </c>
      <c r="GS23">
        <v>42839.1</v>
      </c>
      <c r="GT23">
        <v>42796.7</v>
      </c>
      <c r="GU23">
        <v>2.36658</v>
      </c>
      <c r="GV23">
        <v>2.10908</v>
      </c>
      <c r="GW23">
        <v>0.0445396</v>
      </c>
      <c r="GX23">
        <v>0</v>
      </c>
      <c r="GY23">
        <v>20.2202</v>
      </c>
      <c r="GZ23">
        <v>999.9</v>
      </c>
      <c r="HA23">
        <v>45.452</v>
      </c>
      <c r="HB23">
        <v>25.67</v>
      </c>
      <c r="HC23">
        <v>19.0835</v>
      </c>
      <c r="HD23">
        <v>54.6561</v>
      </c>
      <c r="HE23">
        <v>22.3277</v>
      </c>
      <c r="HF23">
        <v>2</v>
      </c>
      <c r="HG23">
        <v>-0.438161</v>
      </c>
      <c r="HH23">
        <v>0.397029</v>
      </c>
      <c r="HI23">
        <v>20.294</v>
      </c>
      <c r="HJ23">
        <v>5.24305</v>
      </c>
      <c r="HK23">
        <v>11.992</v>
      </c>
      <c r="HL23">
        <v>4.971</v>
      </c>
      <c r="HM23">
        <v>3.29743</v>
      </c>
      <c r="HN23">
        <v>999.9</v>
      </c>
      <c r="HO23">
        <v>9999</v>
      </c>
      <c r="HP23">
        <v>9999</v>
      </c>
      <c r="HQ23">
        <v>9999</v>
      </c>
      <c r="HR23">
        <v>4.9723</v>
      </c>
      <c r="HS23">
        <v>1.85422</v>
      </c>
      <c r="HT23">
        <v>1.85526</v>
      </c>
      <c r="HU23">
        <v>1.85959</v>
      </c>
      <c r="HV23">
        <v>1.85394</v>
      </c>
      <c r="HW23">
        <v>1.85836</v>
      </c>
      <c r="HX23">
        <v>1.85548</v>
      </c>
      <c r="HY23">
        <v>1.8541</v>
      </c>
      <c r="HZ23">
        <v>0</v>
      </c>
      <c r="IA23">
        <v>0</v>
      </c>
      <c r="IB23">
        <v>0</v>
      </c>
      <c r="IC23">
        <v>0</v>
      </c>
      <c r="ID23" t="s">
        <v>425</v>
      </c>
      <c r="IE23" t="s">
        <v>426</v>
      </c>
      <c r="IF23" t="s">
        <v>427</v>
      </c>
      <c r="IG23" t="s">
        <v>427</v>
      </c>
      <c r="IH23" t="s">
        <v>427</v>
      </c>
      <c r="II23" t="s">
        <v>427</v>
      </c>
      <c r="IJ23">
        <v>0</v>
      </c>
      <c r="IK23">
        <v>100</v>
      </c>
      <c r="IL23">
        <v>100</v>
      </c>
      <c r="IM23">
        <v>-0.258</v>
      </c>
      <c r="IN23">
        <v>0.1551</v>
      </c>
      <c r="IO23">
        <v>0.0438432591783435</v>
      </c>
      <c r="IP23">
        <v>-0.000752984838474932</v>
      </c>
      <c r="IQ23">
        <v>7.78540652975852e-08</v>
      </c>
      <c r="IR23">
        <v>-1.72313864474752e-11</v>
      </c>
      <c r="IS23">
        <v>0.0379681732551393</v>
      </c>
      <c r="IT23">
        <v>-0.00445273349776632</v>
      </c>
      <c r="IU23">
        <v>0.00147712103477303</v>
      </c>
      <c r="IV23">
        <v>-2.19665023109478e-05</v>
      </c>
      <c r="IW23">
        <v>33</v>
      </c>
      <c r="IX23">
        <v>2224</v>
      </c>
      <c r="IY23">
        <v>1</v>
      </c>
      <c r="IZ23">
        <v>20</v>
      </c>
      <c r="JA23">
        <v>12.3</v>
      </c>
      <c r="JB23">
        <v>12.2</v>
      </c>
      <c r="JC23">
        <v>1.29761</v>
      </c>
      <c r="JD23">
        <v>2.41455</v>
      </c>
      <c r="JE23">
        <v>2.24609</v>
      </c>
      <c r="JF23">
        <v>2.77832</v>
      </c>
      <c r="JG23">
        <v>2.23999</v>
      </c>
      <c r="JH23">
        <v>2.30347</v>
      </c>
      <c r="JI23">
        <v>30.5015</v>
      </c>
      <c r="JJ23">
        <v>24.0787</v>
      </c>
      <c r="JK23">
        <v>18</v>
      </c>
      <c r="JL23">
        <v>627.421</v>
      </c>
      <c r="JM23">
        <v>551.231</v>
      </c>
      <c r="JN23">
        <v>20.0003</v>
      </c>
      <c r="JO23">
        <v>21.4821</v>
      </c>
      <c r="JP23">
        <v>30.0002</v>
      </c>
      <c r="JQ23">
        <v>21.3346</v>
      </c>
      <c r="JR23">
        <v>21.2951</v>
      </c>
      <c r="JS23">
        <v>26.0093</v>
      </c>
      <c r="JT23">
        <v>41.7744</v>
      </c>
      <c r="JU23">
        <v>0</v>
      </c>
      <c r="JV23">
        <v>20</v>
      </c>
      <c r="JW23">
        <v>420</v>
      </c>
      <c r="JX23">
        <v>10.0068</v>
      </c>
      <c r="JY23">
        <v>101.414</v>
      </c>
      <c r="JZ23">
        <v>100.516</v>
      </c>
    </row>
    <row r="24" spans="1:286">
      <c r="A24">
        <v>8</v>
      </c>
      <c r="B24">
        <v>1701983486</v>
      </c>
      <c r="C24">
        <v>673.900000095367</v>
      </c>
      <c r="D24" t="s">
        <v>442</v>
      </c>
      <c r="E24" t="s">
        <v>443</v>
      </c>
      <c r="F24">
        <v>15</v>
      </c>
      <c r="H24" t="s">
        <v>420</v>
      </c>
      <c r="K24">
        <v>1701983484.5</v>
      </c>
      <c r="L24">
        <f>(M24)/1000</f>
        <v>0</v>
      </c>
      <c r="M24">
        <f>1000*DM24*AK24*(DI24-DJ24)/(100*DB24*(1000-AK24*DI24))</f>
        <v>0</v>
      </c>
      <c r="N24">
        <f>DM24*AK24*(DH24-DG24*(1000-AK24*DJ24)/(1000-AK24*DI24))/(100*DB24)</f>
        <v>0</v>
      </c>
      <c r="O24">
        <f>DG24 - IF(AK24&gt;1, N24*DB24*100.0/(AM24*DU24), 0)</f>
        <v>0</v>
      </c>
      <c r="P24">
        <f>((V24-L24/2)*O24-N24)/(V24+L24/2)</f>
        <v>0</v>
      </c>
      <c r="Q24">
        <f>P24*(DN24+DO24)/1000.0</f>
        <v>0</v>
      </c>
      <c r="R24">
        <f>(DG24 - IF(AK24&gt;1, N24*DB24*100.0/(AM24*DU24), 0))*(DN24+DO24)/1000.0</f>
        <v>0</v>
      </c>
      <c r="S24">
        <f>2.0/((1/U24-1/T24)+SIGN(U24)*SQRT((1/U24-1/T24)*(1/U24-1/T24) + 4*DC24/((DC24+1)*(DC24+1))*(2*1/U24*1/T24-1/T24*1/T24)))</f>
        <v>0</v>
      </c>
      <c r="T24">
        <f>IF(LEFT(DD24,1)&lt;&gt;"0",IF(LEFT(DD24,1)="1",3.0,DE24),$D$5+$E$5*(DU24*DN24/($K$5*1000))+$F$5*(DU24*DN24/($K$5*1000))*MAX(MIN(DB24,$J$5),$I$5)*MAX(MIN(DB24,$J$5),$I$5)+$G$5*MAX(MIN(DB24,$J$5),$I$5)*(DU24*DN24/($K$5*1000))+$H$5*(DU24*DN24/($K$5*1000))*(DU24*DN24/($K$5*1000)))</f>
        <v>0</v>
      </c>
      <c r="U24">
        <f>L24*(1000-(1000*0.61365*exp(17.502*Y24/(240.97+Y24))/(DN24+DO24)+DI24)/2)/(1000*0.61365*exp(17.502*Y24/(240.97+Y24))/(DN24+DO24)-DI24)</f>
        <v>0</v>
      </c>
      <c r="V24">
        <f>1/((DC24+1)/(S24/1.6)+1/(T24/1.37)) + DC24/((DC24+1)/(S24/1.6) + DC24/(T24/1.37))</f>
        <v>0</v>
      </c>
      <c r="W24">
        <f>(CX24*DA24)</f>
        <v>0</v>
      </c>
      <c r="X24">
        <f>(DP24+(W24+2*0.95*5.67E-8*(((DP24+$B$7)+273)^4-(DP24+273)^4)-44100*L24)/(1.84*29.3*T24+8*0.95*5.67E-8*(DP24+273)^3))</f>
        <v>0</v>
      </c>
      <c r="Y24">
        <f>($C$7*DQ24+$D$7*DR24+$E$7*X24)</f>
        <v>0</v>
      </c>
      <c r="Z24">
        <f>0.61365*exp(17.502*Y24/(240.97+Y24))</f>
        <v>0</v>
      </c>
      <c r="AA24">
        <f>(AB24/AC24*100)</f>
        <v>0</v>
      </c>
      <c r="AB24">
        <f>DI24*(DN24+DO24)/1000</f>
        <v>0</v>
      </c>
      <c r="AC24">
        <f>0.61365*exp(17.502*DP24/(240.97+DP24))</f>
        <v>0</v>
      </c>
      <c r="AD24">
        <f>(Z24-DI24*(DN24+DO24)/1000)</f>
        <v>0</v>
      </c>
      <c r="AE24">
        <f>(-L24*44100)</f>
        <v>0</v>
      </c>
      <c r="AF24">
        <f>2*29.3*T24*0.92*(DP24-Y24)</f>
        <v>0</v>
      </c>
      <c r="AG24">
        <f>2*0.95*5.67E-8*(((DP24+$B$7)+273)^4-(Y24+273)^4)</f>
        <v>0</v>
      </c>
      <c r="AH24">
        <f>W24+AG24+AE24+AF24</f>
        <v>0</v>
      </c>
      <c r="AI24">
        <v>0</v>
      </c>
      <c r="AJ24">
        <v>0</v>
      </c>
      <c r="AK24">
        <f>IF(AI24*$H$13&gt;=AM24,1.0,(AM24/(AM24-AI24*$H$13)))</f>
        <v>0</v>
      </c>
      <c r="AL24">
        <f>(AK24-1)*100</f>
        <v>0</v>
      </c>
      <c r="AM24">
        <f>MAX(0,($B$13+$C$13*DU24)/(1+$D$13*DU24)*DN24/(DP24+273)*$E$13)</f>
        <v>0</v>
      </c>
      <c r="AN24" t="s">
        <v>421</v>
      </c>
      <c r="AO24" t="s">
        <v>421</v>
      </c>
      <c r="AP24">
        <v>0</v>
      </c>
      <c r="AQ24">
        <v>0</v>
      </c>
      <c r="AR24">
        <f>1-AP24/AQ24</f>
        <v>0</v>
      </c>
      <c r="AS24">
        <v>0</v>
      </c>
      <c r="AT24" t="s">
        <v>421</v>
      </c>
      <c r="AU24" t="s">
        <v>421</v>
      </c>
      <c r="AV24">
        <v>0</v>
      </c>
      <c r="AW24">
        <v>0</v>
      </c>
      <c r="AX24">
        <f>1-AV24/AW24</f>
        <v>0</v>
      </c>
      <c r="AY24">
        <v>0.5</v>
      </c>
      <c r="AZ24">
        <f>CY24</f>
        <v>0</v>
      </c>
      <c r="BA24">
        <f>N24</f>
        <v>0</v>
      </c>
      <c r="BB24">
        <f>AX24*AY24*AZ24</f>
        <v>0</v>
      </c>
      <c r="BC24">
        <f>(BA24-AS24)/AZ24</f>
        <v>0</v>
      </c>
      <c r="BD24">
        <f>(AQ24-AW24)/AW24</f>
        <v>0</v>
      </c>
      <c r="BE24">
        <f>AP24/(AR24+AP24/AW24)</f>
        <v>0</v>
      </c>
      <c r="BF24" t="s">
        <v>421</v>
      </c>
      <c r="BG24">
        <v>0</v>
      </c>
      <c r="BH24">
        <f>IF(BG24&lt;&gt;0, BG24, BE24)</f>
        <v>0</v>
      </c>
      <c r="BI24">
        <f>1-BH24/AW24</f>
        <v>0</v>
      </c>
      <c r="BJ24">
        <f>(AW24-AV24)/(AW24-BH24)</f>
        <v>0</v>
      </c>
      <c r="BK24">
        <f>(AQ24-AW24)/(AQ24-BH24)</f>
        <v>0</v>
      </c>
      <c r="BL24">
        <f>(AW24-AV24)/(AW24-AP24)</f>
        <v>0</v>
      </c>
      <c r="BM24">
        <f>(AQ24-AW24)/(AQ24-AP24)</f>
        <v>0</v>
      </c>
      <c r="BN24">
        <f>(BJ24*BH24/AV24)</f>
        <v>0</v>
      </c>
      <c r="BO24">
        <f>(1-BN24)</f>
        <v>0</v>
      </c>
      <c r="CX24">
        <f>$B$11*DV24+$C$11*DW24+$F$11*EH24*(1-EK24)</f>
        <v>0</v>
      </c>
      <c r="CY24">
        <f>CX24*CZ24</f>
        <v>0</v>
      </c>
      <c r="CZ24">
        <f>($B$11*$D$9+$C$11*$D$9+$F$11*((EU24+EM24)/MAX(EU24+EM24+EV24, 0.1)*$I$9+EV24/MAX(EU24+EM24+EV24, 0.1)*$J$9))/($B$11+$C$11+$F$11)</f>
        <v>0</v>
      </c>
      <c r="DA24">
        <f>($B$11*$K$9+$C$11*$K$9+$F$11*((EU24+EM24)/MAX(EU24+EM24+EV24, 0.1)*$P$9+EV24/MAX(EU24+EM24+EV24, 0.1)*$Q$9))/($B$11+$C$11+$F$11)</f>
        <v>0</v>
      </c>
      <c r="DB24">
        <v>6</v>
      </c>
      <c r="DC24">
        <v>0.5</v>
      </c>
      <c r="DD24" t="s">
        <v>422</v>
      </c>
      <c r="DE24">
        <v>2</v>
      </c>
      <c r="DF24">
        <v>1701983484.5</v>
      </c>
      <c r="DG24">
        <v>418.2165</v>
      </c>
      <c r="DH24">
        <v>420.043</v>
      </c>
      <c r="DI24">
        <v>11.83695</v>
      </c>
      <c r="DJ24">
        <v>10.0432</v>
      </c>
      <c r="DK24">
        <v>418.4755</v>
      </c>
      <c r="DL24">
        <v>11.68435</v>
      </c>
      <c r="DM24">
        <v>599.9175</v>
      </c>
      <c r="DN24">
        <v>78.8041</v>
      </c>
      <c r="DO24">
        <v>0.0997618</v>
      </c>
      <c r="DP24">
        <v>22.0883</v>
      </c>
      <c r="DQ24">
        <v>20.88195</v>
      </c>
      <c r="DR24">
        <v>999.9</v>
      </c>
      <c r="DS24">
        <v>0</v>
      </c>
      <c r="DT24">
        <v>0</v>
      </c>
      <c r="DU24">
        <v>9998.125</v>
      </c>
      <c r="DV24">
        <v>0</v>
      </c>
      <c r="DW24">
        <v>0.221023</v>
      </c>
      <c r="DX24">
        <v>-1.82677</v>
      </c>
      <c r="DY24">
        <v>423.2265</v>
      </c>
      <c r="DZ24">
        <v>424.3045</v>
      </c>
      <c r="EA24">
        <v>1.793725</v>
      </c>
      <c r="EB24">
        <v>420.043</v>
      </c>
      <c r="EC24">
        <v>10.0432</v>
      </c>
      <c r="ED24">
        <v>0.9328005</v>
      </c>
      <c r="EE24">
        <v>0.7914475</v>
      </c>
      <c r="EF24">
        <v>5.906975</v>
      </c>
      <c r="EG24">
        <v>3.554825</v>
      </c>
      <c r="EH24">
        <v>49.9852</v>
      </c>
      <c r="EI24">
        <v>0.899858</v>
      </c>
      <c r="EJ24">
        <v>0.100142</v>
      </c>
      <c r="EK24">
        <v>0</v>
      </c>
      <c r="EL24">
        <v>594.4255</v>
      </c>
      <c r="EM24">
        <v>4.99999</v>
      </c>
      <c r="EN24">
        <v>273.4865</v>
      </c>
      <c r="EO24">
        <v>383.6215</v>
      </c>
      <c r="EP24">
        <v>39.937</v>
      </c>
      <c r="EQ24">
        <v>43.75</v>
      </c>
      <c r="ER24">
        <v>42.375</v>
      </c>
      <c r="ES24">
        <v>43.312</v>
      </c>
      <c r="ET24">
        <v>42.625</v>
      </c>
      <c r="EU24">
        <v>40.48</v>
      </c>
      <c r="EV24">
        <v>4.505</v>
      </c>
      <c r="EW24">
        <v>0</v>
      </c>
      <c r="EX24">
        <v>1701983487</v>
      </c>
      <c r="EY24">
        <v>0</v>
      </c>
      <c r="EZ24">
        <v>595.028807692308</v>
      </c>
      <c r="FA24">
        <v>-5.38143589546386</v>
      </c>
      <c r="FB24">
        <v>-4.60348717482071</v>
      </c>
      <c r="FC24">
        <v>273.910538461538</v>
      </c>
      <c r="FD24">
        <v>15</v>
      </c>
      <c r="FE24">
        <v>1701982672.1</v>
      </c>
      <c r="FF24" t="s">
        <v>423</v>
      </c>
      <c r="FG24">
        <v>1701982666.1</v>
      </c>
      <c r="FH24">
        <v>1701982672.1</v>
      </c>
      <c r="FI24">
        <v>7</v>
      </c>
      <c r="FJ24">
        <v>0.093</v>
      </c>
      <c r="FK24">
        <v>0.003</v>
      </c>
      <c r="FL24">
        <v>-0.26</v>
      </c>
      <c r="FM24">
        <v>0.104</v>
      </c>
      <c r="FN24">
        <v>420</v>
      </c>
      <c r="FO24">
        <v>9</v>
      </c>
      <c r="FP24">
        <v>0.18</v>
      </c>
      <c r="FQ24">
        <v>0.03</v>
      </c>
      <c r="FR24">
        <v>-1.75212619047619</v>
      </c>
      <c r="FS24">
        <v>-0.205440779220781</v>
      </c>
      <c r="FT24">
        <v>0.0333439359056186</v>
      </c>
      <c r="FU24">
        <v>1</v>
      </c>
      <c r="FV24">
        <v>595.130676470588</v>
      </c>
      <c r="FW24">
        <v>-0.481390374884627</v>
      </c>
      <c r="FX24">
        <v>0.304564657540626</v>
      </c>
      <c r="FY24">
        <v>1</v>
      </c>
      <c r="FZ24">
        <v>1.80839952380952</v>
      </c>
      <c r="GA24">
        <v>-0.0721083116883104</v>
      </c>
      <c r="GB24">
        <v>0.00742144221396</v>
      </c>
      <c r="GC24">
        <v>1</v>
      </c>
      <c r="GD24">
        <v>3</v>
      </c>
      <c r="GE24">
        <v>3</v>
      </c>
      <c r="GF24" t="s">
        <v>435</v>
      </c>
      <c r="GG24">
        <v>3.24805</v>
      </c>
      <c r="GH24">
        <v>2.72947</v>
      </c>
      <c r="GI24">
        <v>0.0861871</v>
      </c>
      <c r="GJ24">
        <v>0.0861557</v>
      </c>
      <c r="GK24">
        <v>0.0546231</v>
      </c>
      <c r="GL24">
        <v>0.0488418</v>
      </c>
      <c r="GM24">
        <v>28558.4</v>
      </c>
      <c r="GN24">
        <v>32713.7</v>
      </c>
      <c r="GO24">
        <v>31138.9</v>
      </c>
      <c r="GP24">
        <v>34466.9</v>
      </c>
      <c r="GQ24">
        <v>40170.8</v>
      </c>
      <c r="GR24">
        <v>40645.5</v>
      </c>
      <c r="GS24">
        <v>42836.1</v>
      </c>
      <c r="GT24">
        <v>42794.9</v>
      </c>
      <c r="GU24">
        <v>2.36618</v>
      </c>
      <c r="GV24">
        <v>2.10818</v>
      </c>
      <c r="GW24">
        <v>0.0413284</v>
      </c>
      <c r="GX24">
        <v>0</v>
      </c>
      <c r="GY24">
        <v>20.1999</v>
      </c>
      <c r="GZ24">
        <v>999.9</v>
      </c>
      <c r="HA24">
        <v>45.477</v>
      </c>
      <c r="HB24">
        <v>25.67</v>
      </c>
      <c r="HC24">
        <v>19.0966</v>
      </c>
      <c r="HD24">
        <v>54.2561</v>
      </c>
      <c r="HE24">
        <v>22.2596</v>
      </c>
      <c r="HF24">
        <v>2</v>
      </c>
      <c r="HG24">
        <v>-0.436031</v>
      </c>
      <c r="HH24">
        <v>0.356765</v>
      </c>
      <c r="HI24">
        <v>20.295</v>
      </c>
      <c r="HJ24">
        <v>5.24365</v>
      </c>
      <c r="HK24">
        <v>11.992</v>
      </c>
      <c r="HL24">
        <v>4.9712</v>
      </c>
      <c r="HM24">
        <v>3.29757</v>
      </c>
      <c r="HN24">
        <v>999.9</v>
      </c>
      <c r="HO24">
        <v>9999</v>
      </c>
      <c r="HP24">
        <v>9999</v>
      </c>
      <c r="HQ24">
        <v>9999</v>
      </c>
      <c r="HR24">
        <v>4.97231</v>
      </c>
      <c r="HS24">
        <v>1.8542</v>
      </c>
      <c r="HT24">
        <v>1.85527</v>
      </c>
      <c r="HU24">
        <v>1.85959</v>
      </c>
      <c r="HV24">
        <v>1.85394</v>
      </c>
      <c r="HW24">
        <v>1.85835</v>
      </c>
      <c r="HX24">
        <v>1.85548</v>
      </c>
      <c r="HY24">
        <v>1.8541</v>
      </c>
      <c r="HZ24">
        <v>0</v>
      </c>
      <c r="IA24">
        <v>0</v>
      </c>
      <c r="IB24">
        <v>0</v>
      </c>
      <c r="IC24">
        <v>0</v>
      </c>
      <c r="ID24" t="s">
        <v>425</v>
      </c>
      <c r="IE24" t="s">
        <v>426</v>
      </c>
      <c r="IF24" t="s">
        <v>427</v>
      </c>
      <c r="IG24" t="s">
        <v>427</v>
      </c>
      <c r="IH24" t="s">
        <v>427</v>
      </c>
      <c r="II24" t="s">
        <v>427</v>
      </c>
      <c r="IJ24">
        <v>0</v>
      </c>
      <c r="IK24">
        <v>100</v>
      </c>
      <c r="IL24">
        <v>100</v>
      </c>
      <c r="IM24">
        <v>-0.259</v>
      </c>
      <c r="IN24">
        <v>0.1526</v>
      </c>
      <c r="IO24">
        <v>0.0438432591783435</v>
      </c>
      <c r="IP24">
        <v>-0.000752984838474932</v>
      </c>
      <c r="IQ24">
        <v>7.78540652975852e-08</v>
      </c>
      <c r="IR24">
        <v>-1.72313864474752e-11</v>
      </c>
      <c r="IS24">
        <v>0.0379681732551393</v>
      </c>
      <c r="IT24">
        <v>-0.00445273349776632</v>
      </c>
      <c r="IU24">
        <v>0.00147712103477303</v>
      </c>
      <c r="IV24">
        <v>-2.19665023109478e-05</v>
      </c>
      <c r="IW24">
        <v>33</v>
      </c>
      <c r="IX24">
        <v>2224</v>
      </c>
      <c r="IY24">
        <v>1</v>
      </c>
      <c r="IZ24">
        <v>20</v>
      </c>
      <c r="JA24">
        <v>13.7</v>
      </c>
      <c r="JB24">
        <v>13.6</v>
      </c>
      <c r="JC24">
        <v>1.29761</v>
      </c>
      <c r="JD24">
        <v>2.40967</v>
      </c>
      <c r="JE24">
        <v>2.24609</v>
      </c>
      <c r="JF24">
        <v>2.77954</v>
      </c>
      <c r="JG24">
        <v>2.23999</v>
      </c>
      <c r="JH24">
        <v>2.34253</v>
      </c>
      <c r="JI24">
        <v>30.5015</v>
      </c>
      <c r="JJ24">
        <v>24.0787</v>
      </c>
      <c r="JK24">
        <v>18</v>
      </c>
      <c r="JL24">
        <v>627.52</v>
      </c>
      <c r="JM24">
        <v>550.94</v>
      </c>
      <c r="JN24">
        <v>19.9991</v>
      </c>
      <c r="JO24">
        <v>21.5144</v>
      </c>
      <c r="JP24">
        <v>30</v>
      </c>
      <c r="JQ24">
        <v>21.3654</v>
      </c>
      <c r="JR24">
        <v>21.3249</v>
      </c>
      <c r="JS24">
        <v>26.0092</v>
      </c>
      <c r="JT24">
        <v>42.0594</v>
      </c>
      <c r="JU24">
        <v>0</v>
      </c>
      <c r="JV24">
        <v>20</v>
      </c>
      <c r="JW24">
        <v>420</v>
      </c>
      <c r="JX24">
        <v>10.0369</v>
      </c>
      <c r="JY24">
        <v>101.406</v>
      </c>
      <c r="JZ24">
        <v>100.512</v>
      </c>
    </row>
    <row r="25" spans="1:286">
      <c r="A25">
        <v>9</v>
      </c>
      <c r="B25">
        <v>1701983607</v>
      </c>
      <c r="C25">
        <v>794.900000095367</v>
      </c>
      <c r="D25" t="s">
        <v>444</v>
      </c>
      <c r="E25" t="s">
        <v>445</v>
      </c>
      <c r="F25">
        <v>15</v>
      </c>
      <c r="H25" t="s">
        <v>420</v>
      </c>
      <c r="K25">
        <v>1701983605.5</v>
      </c>
      <c r="L25">
        <f>(M25)/1000</f>
        <v>0</v>
      </c>
      <c r="M25">
        <f>1000*DM25*AK25*(DI25-DJ25)/(100*DB25*(1000-AK25*DI25))</f>
        <v>0</v>
      </c>
      <c r="N25">
        <f>DM25*AK25*(DH25-DG25*(1000-AK25*DJ25)/(1000-AK25*DI25))/(100*DB25)</f>
        <v>0</v>
      </c>
      <c r="O25">
        <f>DG25 - IF(AK25&gt;1, N25*DB25*100.0/(AM25*DU25), 0)</f>
        <v>0</v>
      </c>
      <c r="P25">
        <f>((V25-L25/2)*O25-N25)/(V25+L25/2)</f>
        <v>0</v>
      </c>
      <c r="Q25">
        <f>P25*(DN25+DO25)/1000.0</f>
        <v>0</v>
      </c>
      <c r="R25">
        <f>(DG25 - IF(AK25&gt;1, N25*DB25*100.0/(AM25*DU25), 0))*(DN25+DO25)/1000.0</f>
        <v>0</v>
      </c>
      <c r="S25">
        <f>2.0/((1/U25-1/T25)+SIGN(U25)*SQRT((1/U25-1/T25)*(1/U25-1/T25) + 4*DC25/((DC25+1)*(DC25+1))*(2*1/U25*1/T25-1/T25*1/T25)))</f>
        <v>0</v>
      </c>
      <c r="T25">
        <f>IF(LEFT(DD25,1)&lt;&gt;"0",IF(LEFT(DD25,1)="1",3.0,DE25),$D$5+$E$5*(DU25*DN25/($K$5*1000))+$F$5*(DU25*DN25/($K$5*1000))*MAX(MIN(DB25,$J$5),$I$5)*MAX(MIN(DB25,$J$5),$I$5)+$G$5*MAX(MIN(DB25,$J$5),$I$5)*(DU25*DN25/($K$5*1000))+$H$5*(DU25*DN25/($K$5*1000))*(DU25*DN25/($K$5*1000)))</f>
        <v>0</v>
      </c>
      <c r="U25">
        <f>L25*(1000-(1000*0.61365*exp(17.502*Y25/(240.97+Y25))/(DN25+DO25)+DI25)/2)/(1000*0.61365*exp(17.502*Y25/(240.97+Y25))/(DN25+DO25)-DI25)</f>
        <v>0</v>
      </c>
      <c r="V25">
        <f>1/((DC25+1)/(S25/1.6)+1/(T25/1.37)) + DC25/((DC25+1)/(S25/1.6) + DC25/(T25/1.37))</f>
        <v>0</v>
      </c>
      <c r="W25">
        <f>(CX25*DA25)</f>
        <v>0</v>
      </c>
      <c r="X25">
        <f>(DP25+(W25+2*0.95*5.67E-8*(((DP25+$B$7)+273)^4-(DP25+273)^4)-44100*L25)/(1.84*29.3*T25+8*0.95*5.67E-8*(DP25+273)^3))</f>
        <v>0</v>
      </c>
      <c r="Y25">
        <f>($C$7*DQ25+$D$7*DR25+$E$7*X25)</f>
        <v>0</v>
      </c>
      <c r="Z25">
        <f>0.61365*exp(17.502*Y25/(240.97+Y25))</f>
        <v>0</v>
      </c>
      <c r="AA25">
        <f>(AB25/AC25*100)</f>
        <v>0</v>
      </c>
      <c r="AB25">
        <f>DI25*(DN25+DO25)/1000</f>
        <v>0</v>
      </c>
      <c r="AC25">
        <f>0.61365*exp(17.502*DP25/(240.97+DP25))</f>
        <v>0</v>
      </c>
      <c r="AD25">
        <f>(Z25-DI25*(DN25+DO25)/1000)</f>
        <v>0</v>
      </c>
      <c r="AE25">
        <f>(-L25*44100)</f>
        <v>0</v>
      </c>
      <c r="AF25">
        <f>2*29.3*T25*0.92*(DP25-Y25)</f>
        <v>0</v>
      </c>
      <c r="AG25">
        <f>2*0.95*5.67E-8*(((DP25+$B$7)+273)^4-(Y25+273)^4)</f>
        <v>0</v>
      </c>
      <c r="AH25">
        <f>W25+AG25+AE25+AF25</f>
        <v>0</v>
      </c>
      <c r="AI25">
        <v>0</v>
      </c>
      <c r="AJ25">
        <v>0</v>
      </c>
      <c r="AK25">
        <f>IF(AI25*$H$13&gt;=AM25,1.0,(AM25/(AM25-AI25*$H$13)))</f>
        <v>0</v>
      </c>
      <c r="AL25">
        <f>(AK25-1)*100</f>
        <v>0</v>
      </c>
      <c r="AM25">
        <f>MAX(0,($B$13+$C$13*DU25)/(1+$D$13*DU25)*DN25/(DP25+273)*$E$13)</f>
        <v>0</v>
      </c>
      <c r="AN25" t="s">
        <v>421</v>
      </c>
      <c r="AO25" t="s">
        <v>421</v>
      </c>
      <c r="AP25">
        <v>0</v>
      </c>
      <c r="AQ25">
        <v>0</v>
      </c>
      <c r="AR25">
        <f>1-AP25/AQ25</f>
        <v>0</v>
      </c>
      <c r="AS25">
        <v>0</v>
      </c>
      <c r="AT25" t="s">
        <v>421</v>
      </c>
      <c r="AU25" t="s">
        <v>421</v>
      </c>
      <c r="AV25">
        <v>0</v>
      </c>
      <c r="AW25">
        <v>0</v>
      </c>
      <c r="AX25">
        <f>1-AV25/AW25</f>
        <v>0</v>
      </c>
      <c r="AY25">
        <v>0.5</v>
      </c>
      <c r="AZ25">
        <f>CY25</f>
        <v>0</v>
      </c>
      <c r="BA25">
        <f>N25</f>
        <v>0</v>
      </c>
      <c r="BB25">
        <f>AX25*AY25*AZ25</f>
        <v>0</v>
      </c>
      <c r="BC25">
        <f>(BA25-AS25)/AZ25</f>
        <v>0</v>
      </c>
      <c r="BD25">
        <f>(AQ25-AW25)/AW25</f>
        <v>0</v>
      </c>
      <c r="BE25">
        <f>AP25/(AR25+AP25/AW25)</f>
        <v>0</v>
      </c>
      <c r="BF25" t="s">
        <v>421</v>
      </c>
      <c r="BG25">
        <v>0</v>
      </c>
      <c r="BH25">
        <f>IF(BG25&lt;&gt;0, BG25, BE25)</f>
        <v>0</v>
      </c>
      <c r="BI25">
        <f>1-BH25/AW25</f>
        <v>0</v>
      </c>
      <c r="BJ25">
        <f>(AW25-AV25)/(AW25-BH25)</f>
        <v>0</v>
      </c>
      <c r="BK25">
        <f>(AQ25-AW25)/(AQ25-BH25)</f>
        <v>0</v>
      </c>
      <c r="BL25">
        <f>(AW25-AV25)/(AW25-AP25)</f>
        <v>0</v>
      </c>
      <c r="BM25">
        <f>(AQ25-AW25)/(AQ25-AP25)</f>
        <v>0</v>
      </c>
      <c r="BN25">
        <f>(BJ25*BH25/AV25)</f>
        <v>0</v>
      </c>
      <c r="BO25">
        <f>(1-BN25)</f>
        <v>0</v>
      </c>
      <c r="CX25">
        <f>$B$11*DV25+$C$11*DW25+$F$11*EH25*(1-EK25)</f>
        <v>0</v>
      </c>
      <c r="CY25">
        <f>CX25*CZ25</f>
        <v>0</v>
      </c>
      <c r="CZ25">
        <f>($B$11*$D$9+$C$11*$D$9+$F$11*((EU25+EM25)/MAX(EU25+EM25+EV25, 0.1)*$I$9+EV25/MAX(EU25+EM25+EV25, 0.1)*$J$9))/($B$11+$C$11+$F$11)</f>
        <v>0</v>
      </c>
      <c r="DA25">
        <f>($B$11*$K$9+$C$11*$K$9+$F$11*((EU25+EM25)/MAX(EU25+EM25+EV25, 0.1)*$P$9+EV25/MAX(EU25+EM25+EV25, 0.1)*$Q$9))/($B$11+$C$11+$F$11)</f>
        <v>0</v>
      </c>
      <c r="DB25">
        <v>6</v>
      </c>
      <c r="DC25">
        <v>0.5</v>
      </c>
      <c r="DD25" t="s">
        <v>422</v>
      </c>
      <c r="DE25">
        <v>2</v>
      </c>
      <c r="DF25">
        <v>1701983605.5</v>
      </c>
      <c r="DG25">
        <v>419.6825</v>
      </c>
      <c r="DH25">
        <v>419.993</v>
      </c>
      <c r="DI25">
        <v>11.74325</v>
      </c>
      <c r="DJ25">
        <v>10.11625</v>
      </c>
      <c r="DK25">
        <v>419.9425</v>
      </c>
      <c r="DL25">
        <v>11.59255</v>
      </c>
      <c r="DM25">
        <v>600.0245</v>
      </c>
      <c r="DN25">
        <v>78.79855</v>
      </c>
      <c r="DO25">
        <v>0.1003465</v>
      </c>
      <c r="DP25">
        <v>21.9617</v>
      </c>
      <c r="DQ25">
        <v>20.7952</v>
      </c>
      <c r="DR25">
        <v>999.9</v>
      </c>
      <c r="DS25">
        <v>0</v>
      </c>
      <c r="DT25">
        <v>0</v>
      </c>
      <c r="DU25">
        <v>9969.38</v>
      </c>
      <c r="DV25">
        <v>0</v>
      </c>
      <c r="DW25">
        <v>0.221023</v>
      </c>
      <c r="DX25">
        <v>-0.310791</v>
      </c>
      <c r="DY25">
        <v>424.6695</v>
      </c>
      <c r="DZ25">
        <v>424.2855</v>
      </c>
      <c r="EA25">
        <v>1.62694</v>
      </c>
      <c r="EB25">
        <v>419.993</v>
      </c>
      <c r="EC25">
        <v>10.11625</v>
      </c>
      <c r="ED25">
        <v>0.9253485</v>
      </c>
      <c r="EE25">
        <v>0.797148</v>
      </c>
      <c r="EF25">
        <v>5.79111</v>
      </c>
      <c r="EG25">
        <v>3.65662</v>
      </c>
      <c r="EH25">
        <v>9.97263</v>
      </c>
      <c r="EI25">
        <v>0.8997635</v>
      </c>
      <c r="EJ25">
        <v>0.10023665</v>
      </c>
      <c r="EK25">
        <v>0</v>
      </c>
      <c r="EL25">
        <v>577.23</v>
      </c>
      <c r="EM25">
        <v>0.0499999</v>
      </c>
      <c r="EN25">
        <v>52.43</v>
      </c>
      <c r="EO25">
        <v>84.615</v>
      </c>
      <c r="EP25">
        <v>39.031</v>
      </c>
      <c r="EQ25">
        <v>43.156</v>
      </c>
      <c r="ER25">
        <v>41.625</v>
      </c>
      <c r="ES25">
        <v>42.5</v>
      </c>
      <c r="ET25">
        <v>41.562</v>
      </c>
      <c r="EU25">
        <v>8.93</v>
      </c>
      <c r="EV25">
        <v>0.995</v>
      </c>
      <c r="EW25">
        <v>0</v>
      </c>
      <c r="EX25">
        <v>1701983607.6</v>
      </c>
      <c r="EY25">
        <v>0</v>
      </c>
      <c r="EZ25">
        <v>575.962</v>
      </c>
      <c r="FA25">
        <v>-1.23461543699129</v>
      </c>
      <c r="FB25">
        <v>5.75615384381914</v>
      </c>
      <c r="FC25">
        <v>53.938</v>
      </c>
      <c r="FD25">
        <v>15</v>
      </c>
      <c r="FE25">
        <v>1701982672.1</v>
      </c>
      <c r="FF25" t="s">
        <v>423</v>
      </c>
      <c r="FG25">
        <v>1701982666.1</v>
      </c>
      <c r="FH25">
        <v>1701982672.1</v>
      </c>
      <c r="FI25">
        <v>7</v>
      </c>
      <c r="FJ25">
        <v>0.093</v>
      </c>
      <c r="FK25">
        <v>0.003</v>
      </c>
      <c r="FL25">
        <v>-0.26</v>
      </c>
      <c r="FM25">
        <v>0.104</v>
      </c>
      <c r="FN25">
        <v>420</v>
      </c>
      <c r="FO25">
        <v>9</v>
      </c>
      <c r="FP25">
        <v>0.18</v>
      </c>
      <c r="FQ25">
        <v>0.03</v>
      </c>
      <c r="FR25">
        <v>-0.28873445</v>
      </c>
      <c r="FS25">
        <v>-0.151466751879699</v>
      </c>
      <c r="FT25">
        <v>0.0326658366699446</v>
      </c>
      <c r="FU25">
        <v>1</v>
      </c>
      <c r="FV25">
        <v>576.186470588235</v>
      </c>
      <c r="FW25">
        <v>-0.217876242831881</v>
      </c>
      <c r="FX25">
        <v>1.42099567899525</v>
      </c>
      <c r="FY25">
        <v>1</v>
      </c>
      <c r="FZ25">
        <v>1.647421</v>
      </c>
      <c r="GA25">
        <v>-0.165515187969925</v>
      </c>
      <c r="GB25">
        <v>0.0164212231274044</v>
      </c>
      <c r="GC25">
        <v>0</v>
      </c>
      <c r="GD25">
        <v>2</v>
      </c>
      <c r="GE25">
        <v>3</v>
      </c>
      <c r="GF25" t="s">
        <v>430</v>
      </c>
      <c r="GG25">
        <v>3.24805</v>
      </c>
      <c r="GH25">
        <v>2.72934</v>
      </c>
      <c r="GI25">
        <v>0.0864107</v>
      </c>
      <c r="GJ25">
        <v>0.0861384</v>
      </c>
      <c r="GK25">
        <v>0.0542885</v>
      </c>
      <c r="GL25">
        <v>0.0491149</v>
      </c>
      <c r="GM25">
        <v>28553.1</v>
      </c>
      <c r="GN25">
        <v>32715.8</v>
      </c>
      <c r="GO25">
        <v>31140.6</v>
      </c>
      <c r="GP25">
        <v>34468.5</v>
      </c>
      <c r="GQ25">
        <v>40188.3</v>
      </c>
      <c r="GR25">
        <v>40635.7</v>
      </c>
      <c r="GS25">
        <v>42839.5</v>
      </c>
      <c r="GT25">
        <v>42796.9</v>
      </c>
      <c r="GU25">
        <v>2.36612</v>
      </c>
      <c r="GV25">
        <v>2.10853</v>
      </c>
      <c r="GW25">
        <v>0.0368133</v>
      </c>
      <c r="GX25">
        <v>0</v>
      </c>
      <c r="GY25">
        <v>20.182</v>
      </c>
      <c r="GZ25">
        <v>999.9</v>
      </c>
      <c r="HA25">
        <v>45.605</v>
      </c>
      <c r="HB25">
        <v>25.66</v>
      </c>
      <c r="HC25">
        <v>19.1409</v>
      </c>
      <c r="HD25">
        <v>54.2761</v>
      </c>
      <c r="HE25">
        <v>22.2676</v>
      </c>
      <c r="HF25">
        <v>2</v>
      </c>
      <c r="HG25">
        <v>-0.437774</v>
      </c>
      <c r="HH25">
        <v>0.235784</v>
      </c>
      <c r="HI25">
        <v>20.2969</v>
      </c>
      <c r="HJ25">
        <v>5.24185</v>
      </c>
      <c r="HK25">
        <v>11.992</v>
      </c>
      <c r="HL25">
        <v>4.9721</v>
      </c>
      <c r="HM25">
        <v>3.29793</v>
      </c>
      <c r="HN25">
        <v>999.9</v>
      </c>
      <c r="HO25">
        <v>9999</v>
      </c>
      <c r="HP25">
        <v>9999</v>
      </c>
      <c r="HQ25">
        <v>9999</v>
      </c>
      <c r="HR25">
        <v>4.97232</v>
      </c>
      <c r="HS25">
        <v>1.85424</v>
      </c>
      <c r="HT25">
        <v>1.85531</v>
      </c>
      <c r="HU25">
        <v>1.85958</v>
      </c>
      <c r="HV25">
        <v>1.85392</v>
      </c>
      <c r="HW25">
        <v>1.85835</v>
      </c>
      <c r="HX25">
        <v>1.8555</v>
      </c>
      <c r="HY25">
        <v>1.8541</v>
      </c>
      <c r="HZ25">
        <v>0</v>
      </c>
      <c r="IA25">
        <v>0</v>
      </c>
      <c r="IB25">
        <v>0</v>
      </c>
      <c r="IC25">
        <v>0</v>
      </c>
      <c r="ID25" t="s">
        <v>425</v>
      </c>
      <c r="IE25" t="s">
        <v>426</v>
      </c>
      <c r="IF25" t="s">
        <v>427</v>
      </c>
      <c r="IG25" t="s">
        <v>427</v>
      </c>
      <c r="IH25" t="s">
        <v>427</v>
      </c>
      <c r="II25" t="s">
        <v>427</v>
      </c>
      <c r="IJ25">
        <v>0</v>
      </c>
      <c r="IK25">
        <v>100</v>
      </c>
      <c r="IL25">
        <v>100</v>
      </c>
      <c r="IM25">
        <v>-0.259</v>
      </c>
      <c r="IN25">
        <v>0.1506</v>
      </c>
      <c r="IO25">
        <v>0.0438432591783435</v>
      </c>
      <c r="IP25">
        <v>-0.000752984838474932</v>
      </c>
      <c r="IQ25">
        <v>7.78540652975852e-08</v>
      </c>
      <c r="IR25">
        <v>-1.72313864474752e-11</v>
      </c>
      <c r="IS25">
        <v>0.0379681732551393</v>
      </c>
      <c r="IT25">
        <v>-0.00445273349776632</v>
      </c>
      <c r="IU25">
        <v>0.00147712103477303</v>
      </c>
      <c r="IV25">
        <v>-2.19665023109478e-05</v>
      </c>
      <c r="IW25">
        <v>33</v>
      </c>
      <c r="IX25">
        <v>2224</v>
      </c>
      <c r="IY25">
        <v>1</v>
      </c>
      <c r="IZ25">
        <v>20</v>
      </c>
      <c r="JA25">
        <v>15.7</v>
      </c>
      <c r="JB25">
        <v>15.6</v>
      </c>
      <c r="JC25">
        <v>1.29761</v>
      </c>
      <c r="JD25">
        <v>2.41333</v>
      </c>
      <c r="JE25">
        <v>2.24609</v>
      </c>
      <c r="JF25">
        <v>2.77832</v>
      </c>
      <c r="JG25">
        <v>2.23999</v>
      </c>
      <c r="JH25">
        <v>2.31812</v>
      </c>
      <c r="JI25">
        <v>30.5015</v>
      </c>
      <c r="JJ25">
        <v>24.0787</v>
      </c>
      <c r="JK25">
        <v>18</v>
      </c>
      <c r="JL25">
        <v>627.544</v>
      </c>
      <c r="JM25">
        <v>551.235</v>
      </c>
      <c r="JN25">
        <v>19.9991</v>
      </c>
      <c r="JO25">
        <v>21.5046</v>
      </c>
      <c r="JP25">
        <v>29.9999</v>
      </c>
      <c r="JQ25">
        <v>21.3701</v>
      </c>
      <c r="JR25">
        <v>21.3301</v>
      </c>
      <c r="JS25">
        <v>26.0098</v>
      </c>
      <c r="JT25">
        <v>41.7739</v>
      </c>
      <c r="JU25">
        <v>0</v>
      </c>
      <c r="JV25">
        <v>20</v>
      </c>
      <c r="JW25">
        <v>420</v>
      </c>
      <c r="JX25">
        <v>10.13</v>
      </c>
      <c r="JY25">
        <v>101.413</v>
      </c>
      <c r="JZ25">
        <v>100.517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2023-12-07T13:14:28Z</dcterms:created>
  <dcterms:modified xsi:type="dcterms:W3CDTF">2023-12-07T13:14:28Z</dcterms:modified>
</cp:coreProperties>
</file>