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<sst xmlns="http://schemas.openxmlformats.org/spreadsheetml/2006/main" count="1080" uniqueCount="457">
  <si>
    <t>File opened</t>
  </si>
  <si>
    <t>2023-12-09 17:18:39</t>
  </si>
  <si>
    <t>Console s/n</t>
  </si>
  <si>
    <t>68C-812019</t>
  </si>
  <si>
    <t>Console ver</t>
  </si>
  <si>
    <t>Bluestem v.2.1.08</t>
  </si>
  <si>
    <t>Scripts ver</t>
  </si>
  <si>
    <t>2022.05  2.1.08, Aug 2022</t>
  </si>
  <si>
    <t>Head s/n</t>
  </si>
  <si>
    <t>68H-712009</t>
  </si>
  <si>
    <t>Head ver</t>
  </si>
  <si>
    <t>1.4.22</t>
  </si>
  <si>
    <t>Head cal</t>
  </si>
  <si>
    <t>{"tazero": "0.0341759", "ssa_ref": "32011.3", "co2bspan2a": "0.318485", "flowazero": "0.283", "h2obspan2": "0", "ssb_ref": "32930.3", "co2bspan2": "-0.0310871", "co2bspan1": "1.00151", "co2bspan2b": "0.315813", "h2oaspan2a": "0.0699583", "co2bzero": "0.90941", "co2aspan2a": "0.316838", "co2aspan2": "-0.0300219", "co2aspanconc1": "2486", "h2oaspan2b": "0.0705203", "h2obspanconc2": "0", "co2aspanconc2": "305.4", "h2oaspanconc1": "12.13", "oxygen": "21", "h2oaspan1": "1.00803", "co2aspan2b": "0.314238", "h2obspan1": "1.00269", "chamberpressurezero": "2.72257", "h2obspan2a": "0.0707583", "flowbzero": "0.33058", "co2aspan1": "1.0013", "co2azero": "0.922448", "co2bspanconc2": "305.4", "flowmeterzero": "2.48926", "h2obzero": "1.06397", "h2obspan2b": "0.070949", "h2oaspan2": "0", "tbzero": "0.143333", "h2obspanconc1": "12.14", "h2oaspanconc2": "0", "h2oazero": "1.07663", "co2bspanconc1": "2486"}</t>
  </si>
  <si>
    <t>CO2 rangematch</t>
  </si>
  <si>
    <t>Sat Dec  9 05:37</t>
  </si>
  <si>
    <t>H2O rangematch</t>
  </si>
  <si>
    <t>Sat Dec  9 05:41</t>
  </si>
  <si>
    <t>Chamber type</t>
  </si>
  <si>
    <t>6800-01A</t>
  </si>
  <si>
    <t>Chamber s/n</t>
  </si>
  <si>
    <t>MPF-551028</t>
  </si>
  <si>
    <t>Chamber rev</t>
  </si>
  <si>
    <t>0</t>
  </si>
  <si>
    <t>Chamber cal</t>
  </si>
  <si>
    <t>Fluorometer</t>
  </si>
  <si>
    <t>Flr. Version</t>
  </si>
  <si>
    <t>17:18:39</t>
  </si>
  <si>
    <t>Stability Definition:	ΔCO2 (Meas2): Slp&lt;0.5 Per=20	ΔH2O (Meas2): Slp&lt;0.1 Per=20	F (FlrLS): Slp&lt;1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</si>
  <si>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</si>
  <si>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</si>
  <si>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</si>
  <si>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</si>
  <si>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</si>
  <si>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</si>
  <si>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</si>
  <si>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</si>
  <si>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</si>
  <si>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</si>
  <si>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</si>
  <si>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</si>
  <si>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</si>
  <si>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</si>
  <si>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</si>
  <si>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</si>
  <si>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</si>
  <si>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</si>
  <si>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</si>
  <si>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</si>
  <si>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</si>
  <si>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</si>
  <si>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</si>
  <si>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</si>
  <si>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</si>
  <si>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</si>
  <si>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</si>
  <si>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</si>
  <si>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</si>
  <si>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</si>
  <si>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</si>
  <si>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</si>
  <si>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</si>
  <si>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</si>
  <si>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</si>
  <si>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</si>
  <si>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</si>
  <si>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</si>
  <si>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</si>
  <si>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</si>
  <si>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</si>
  <si>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</si>
  <si>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</si>
  <si>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</si>
  <si>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</si>
  <si>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</si>
  <si>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</si>
  <si>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</si>
  <si>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</si>
  <si>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</si>
  <si>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</si>
  <si>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1.90164 183.951 349.809 623.189 825.476 1009.97 1106.2 1183.22</t>
  </si>
  <si>
    <t>Fs_true</t>
  </si>
  <si>
    <t>-0.829511 206.119 379.925 615.014 800.836 1003.27 1200.83 1401.34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</si>
  <si>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</si>
  <si>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</si>
  <si>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</si>
  <si>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</si>
  <si>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</si>
  <si>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</si>
  <si>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</si>
  <si>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</si>
  <si>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</si>
  <si>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</si>
  <si>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</si>
  <si>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</si>
  <si>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</si>
  <si>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</si>
  <si>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</si>
  <si>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</si>
  <si>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</si>
  <si>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</si>
  <si>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</si>
  <si>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</si>
  <si>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</si>
  <si>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</si>
  <si>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</si>
  <si>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</si>
  <si>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</si>
  <si>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</si>
  <si>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</si>
  <si>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</si>
  <si>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</si>
  <si>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sample_name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</si>
  <si>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</si>
  <si>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</si>
  <si>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</si>
  <si>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</si>
  <si>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</si>
  <si>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</si>
  <si>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</si>
  <si>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</si>
  <si>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</si>
  <si>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</si>
  <si>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</si>
  <si>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</si>
  <si>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</si>
  <si>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</si>
  <si>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</si>
  <si>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</si>
  <si>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</si>
  <si>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</si>
  <si>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</si>
  <si>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</si>
  <si>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</si>
  <si>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</si>
  <si>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</si>
  <si>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</si>
  <si>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</si>
  <si>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</si>
  <si>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</si>
  <si>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</si>
  <si>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</si>
  <si>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</si>
  <si>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</si>
  <si>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</si>
  <si>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</si>
  <si>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</si>
  <si>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</si>
  <si>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</si>
  <si>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</si>
  <si>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</si>
  <si>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</si>
  <si>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</si>
  <si>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</si>
  <si>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</si>
  <si>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</si>
  <si>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</si>
  <si>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</si>
  <si>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</si>
  <si>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</si>
  <si>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</si>
  <si>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</si>
  <si>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</si>
  <si>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</si>
  <si>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</si>
  <si>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</si>
  <si>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</si>
  <si>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</si>
  <si>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</si>
  <si>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</si>
  <si>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</si>
  <si>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</si>
  <si>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</si>
  <si>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</si>
  <si>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</si>
  <si>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</si>
  <si>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</si>
  <si>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</si>
  <si>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</si>
  <si>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</si>
  <si>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</si>
  <si>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</si>
  <si>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</si>
  <si>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</si>
  <si>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</si>
  <si>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</si>
  <si>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</si>
  <si>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</si>
  <si>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</si>
  <si>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</si>
  <si>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</si>
  <si>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</si>
  <si>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</si>
  <si>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</si>
  <si>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</si>
  <si>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</si>
  <si>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</si>
  <si>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</si>
  <si>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</si>
  <si>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</si>
  <si>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</si>
  <si>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</si>
  <si>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</si>
  <si>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</si>
  <si>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</si>
  <si>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</si>
  <si>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</si>
  <si>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</si>
  <si>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</si>
  <si>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</si>
  <si>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</si>
  <si>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</si>
  <si>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</si>
  <si>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</si>
  <si>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</si>
  <si>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</si>
  <si>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</si>
  <si>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</si>
  <si>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</si>
  <si>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</si>
  <si>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</si>
  <si>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</si>
  <si>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</si>
  <si>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</si>
  <si>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</si>
  <si>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</si>
  <si>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</si>
  <si>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</si>
  <si>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</si>
  <si>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</si>
  <si>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</si>
  <si>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</si>
  <si>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</si>
  <si>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</si>
  <si>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</si>
  <si>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</si>
  <si>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</si>
  <si>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</si>
  <si>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</si>
  <si>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</si>
  <si>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</si>
  <si>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</si>
  <si>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</si>
  <si>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</si>
  <si>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</si>
  <si>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</si>
  <si>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</si>
  <si>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</si>
  <si>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</si>
  <si>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</si>
  <si>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</si>
  <si>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</si>
  <si>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</si>
  <si>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</si>
  <si>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</si>
  <si>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</si>
  <si>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</si>
  <si>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</si>
  <si>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</si>
  <si>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</si>
  <si>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</si>
  <si>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</si>
  <si>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</si>
  <si>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</si>
  <si>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</si>
  <si>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</si>
  <si>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</si>
  <si>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</si>
  <si>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</si>
  <si>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</si>
  <si>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</si>
  <si>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</si>
  <si>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</si>
  <si>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</si>
  <si>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</si>
  <si>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</si>
  <si>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</si>
  <si>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</si>
  <si>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</si>
  <si>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</si>
  <si>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</si>
  <si>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</si>
  <si>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</si>
  <si>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</si>
  <si>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</si>
  <si>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</si>
  <si>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</si>
  <si>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</si>
  <si>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</si>
  <si>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</si>
  <si>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</si>
  <si>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</si>
  <si>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</si>
  <si>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</si>
  <si>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</si>
  <si>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</si>
  <si>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</si>
  <si>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</si>
  <si>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</si>
  <si>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</si>
  <si>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</si>
  <si>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</si>
  <si>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</si>
  <si>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</si>
  <si>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</si>
  <si>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</si>
  <si>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</si>
  <si>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</si>
  <si>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</si>
  <si>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</si>
  <si>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</si>
  <si>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</si>
  <si>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</si>
  <si>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</si>
  <si>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</si>
  <si>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</si>
  <si>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</si>
  <si>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</si>
  <si>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</si>
  <si>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</si>
  <si>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</si>
  <si>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</si>
  <si>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</si>
  <si>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</si>
  <si>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</si>
  <si>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</si>
  <si>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</si>
  <si>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</si>
  <si>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</si>
  <si>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</si>
  <si>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</si>
  <si>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</si>
  <si>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CO2_hrs</t>
  </si>
  <si>
    <t>AccH2O_hum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</si>
  <si>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</si>
  <si>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</si>
  <si>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</si>
  <si>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</si>
  <si>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</si>
  <si>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</si>
  <si>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</si>
  <si>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</si>
  <si>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</si>
  <si>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</si>
  <si>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</si>
  <si>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</si>
  <si>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</si>
  <si>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</si>
  <si>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</si>
  <si>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</si>
  <si>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</si>
  <si>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</si>
  <si>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</si>
  <si>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</si>
  <si>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</si>
  <si>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</si>
  <si>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</si>
  <si>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</si>
  <si>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</si>
  <si>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</si>
  <si>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</si>
  <si>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</si>
  <si>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</si>
  <si>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</si>
  <si>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</si>
  <si>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</si>
  <si>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</si>
  <si>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</si>
  <si>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</si>
  <si>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</si>
  <si>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</si>
  <si>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</si>
  <si>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</si>
  <si>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</si>
  <si>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</si>
  <si>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</si>
  <si>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</si>
  <si>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</si>
  <si>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</si>
  <si>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</si>
  <si>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</si>
  <si>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</si>
  <si>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</si>
  <si>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</si>
  <si>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</si>
  <si>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</si>
  <si>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</si>
  <si>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</si>
  <si>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</si>
  <si>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</si>
  <si>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</si>
  <si>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</si>
  <si>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</si>
  <si>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</si>
  <si>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</si>
  <si>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</si>
  <si>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</si>
  <si>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</si>
  <si>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</si>
  <si>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</si>
  <si>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</si>
  <si>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</si>
  <si>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</si>
  <si>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</si>
  <si>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</si>
  <si>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</si>
  <si>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</si>
  <si>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</si>
  <si>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</si>
  <si>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</si>
  <si>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</si>
  <si>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</si>
  <si>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</si>
  <si>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</si>
  <si>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</si>
  <si>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</si>
  <si>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</si>
  <si>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</si>
  <si>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</si>
  <si>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</si>
  <si>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</si>
  <si>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</si>
  <si>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</si>
  <si>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</si>
  <si>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</si>
  <si>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</si>
  <si>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</si>
  <si>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</si>
  <si>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</si>
  <si>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</si>
  <si>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20231209 18:02:06</t>
  </si>
  <si>
    <t>18:02:06</t>
  </si>
  <si>
    <t>-</t>
  </si>
  <si>
    <t>0: Broadleaf</t>
  </si>
  <si>
    <t>18:00:55</t>
  </si>
  <si>
    <t>3/3</t>
  </si>
  <si>
    <t>11111111</t>
  </si>
  <si>
    <t>oooooooo</t>
  </si>
  <si>
    <t>on</t>
  </si>
  <si>
    <t>20231209 18:04:07</t>
  </si>
  <si>
    <t>18:04:07</t>
  </si>
  <si>
    <t>2/3</t>
  </si>
  <si>
    <t>20231209 18:06:08</t>
  </si>
  <si>
    <t>18:06:08</t>
  </si>
  <si>
    <t>20231209 18:08:09</t>
  </si>
  <si>
    <t>18:08:09</t>
  </si>
  <si>
    <t>20231209 18:10:10</t>
  </si>
  <si>
    <t>18:10:10</t>
  </si>
  <si>
    <t>20231209 18:12:11</t>
  </si>
  <si>
    <t>18:12:11</t>
  </si>
  <si>
    <t>1/3</t>
  </si>
  <si>
    <t>20231209 18:14:12</t>
  </si>
  <si>
    <t>18:14:12</t>
  </si>
  <si>
    <t>20231209 18:16:13</t>
  </si>
  <si>
    <t>18:16:13</t>
  </si>
  <si>
    <t>20231209 18:18:14</t>
  </si>
  <si>
    <t>18:18:14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</si>
</sst>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J25"/>
  <sheetViews>
    <sheetView tabSelected="1" workbookViewId="0"/>
  </sheetViews>
  <sheetFormatPr defaultRowHeight="15"/>
  <sheetData>
    <row r="2" spans="1:296">
      <c r="A2" t="s">
        <v>29</v>
      </c>
      <c r="B2" t="s">
        <v>30</v>
      </c>
      <c r="C2" t="s">
        <v>31</v>
      </c>
    </row>
    <row r="3" spans="1:296">
      <c r="B3">
        <v>4</v>
      </c>
      <c r="C3">
        <v>21</v>
      </c>
    </row>
    <row r="4" spans="1:296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96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96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96">
      <c r="B7">
        <v>0</v>
      </c>
      <c r="C7">
        <v>0</v>
      </c>
      <c r="D7">
        <v>0</v>
      </c>
      <c r="E7">
        <v>1</v>
      </c>
    </row>
    <row r="8" spans="1:296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96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96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96">
      <c r="B11">
        <v>0</v>
      </c>
      <c r="C11">
        <v>0</v>
      </c>
      <c r="D11">
        <v>0</v>
      </c>
      <c r="E11">
        <v>0</v>
      </c>
      <c r="F11">
        <v>1</v>
      </c>
    </row>
    <row r="12" spans="1:296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96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96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91</v>
      </c>
      <c r="CU14" t="s">
        <v>91</v>
      </c>
      <c r="CV14" t="s">
        <v>91</v>
      </c>
      <c r="CW14" t="s">
        <v>91</v>
      </c>
      <c r="CX14" t="s">
        <v>91</v>
      </c>
      <c r="CY14" t="s">
        <v>91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91</v>
      </c>
      <c r="DF14" t="s">
        <v>91</v>
      </c>
      <c r="DG14" t="s">
        <v>92</v>
      </c>
      <c r="DH14" t="s">
        <v>92</v>
      </c>
      <c r="DI14" t="s">
        <v>92</v>
      </c>
      <c r="DJ14" t="s">
        <v>92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94</v>
      </c>
      <c r="DQ14" t="s">
        <v>94</v>
      </c>
      <c r="DR14" t="s">
        <v>94</v>
      </c>
      <c r="DS14" t="s">
        <v>94</v>
      </c>
      <c r="DT14" t="s">
        <v>94</v>
      </c>
      <c r="DU14" t="s">
        <v>94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96</v>
      </c>
      <c r="ES14" t="s">
        <v>96</v>
      </c>
      <c r="ET14" t="s">
        <v>96</v>
      </c>
      <c r="EU14" t="s">
        <v>96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96</v>
      </c>
      <c r="FB14" t="s">
        <v>96</v>
      </c>
      <c r="FC14" t="s">
        <v>96</v>
      </c>
      <c r="FD14" t="s">
        <v>96</v>
      </c>
      <c r="FE14" t="s">
        <v>96</v>
      </c>
      <c r="FF14" t="s">
        <v>96</v>
      </c>
      <c r="FG14" t="s">
        <v>96</v>
      </c>
      <c r="FH14" t="s">
        <v>96</v>
      </c>
      <c r="FI14" t="s">
        <v>96</v>
      </c>
      <c r="FJ14" t="s">
        <v>97</v>
      </c>
      <c r="FK14" t="s">
        <v>97</v>
      </c>
      <c r="FL14" t="s">
        <v>97</v>
      </c>
      <c r="FM14" t="s">
        <v>97</v>
      </c>
      <c r="FN14" t="s">
        <v>97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99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100</v>
      </c>
      <c r="GR14" t="s">
        <v>100</v>
      </c>
      <c r="GS14" t="s">
        <v>100</v>
      </c>
      <c r="GT14" t="s">
        <v>100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100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101</v>
      </c>
      <c r="IB14" t="s">
        <v>102</v>
      </c>
      <c r="IC14" t="s">
        <v>102</v>
      </c>
      <c r="ID14" t="s">
        <v>102</v>
      </c>
      <c r="IE14" t="s">
        <v>102</v>
      </c>
      <c r="IF14" t="s">
        <v>102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102</v>
      </c>
      <c r="IT14" t="s">
        <v>102</v>
      </c>
      <c r="IU14" t="s">
        <v>103</v>
      </c>
      <c r="IV14" t="s">
        <v>103</v>
      </c>
      <c r="IW14" t="s">
        <v>103</v>
      </c>
      <c r="IX14" t="s">
        <v>103</v>
      </c>
      <c r="IY14" t="s">
        <v>103</v>
      </c>
      <c r="IZ14" t="s">
        <v>103</v>
      </c>
      <c r="JA14" t="s">
        <v>103</v>
      </c>
      <c r="JB14" t="s">
        <v>103</v>
      </c>
      <c r="JC14" t="s">
        <v>103</v>
      </c>
      <c r="JD14" t="s">
        <v>103</v>
      </c>
      <c r="JE14" t="s">
        <v>103</v>
      </c>
      <c r="JF14" t="s">
        <v>103</v>
      </c>
      <c r="JG14" t="s">
        <v>103</v>
      </c>
      <c r="JH14" t="s">
        <v>103</v>
      </c>
      <c r="JI14" t="s">
        <v>103</v>
      </c>
      <c r="JJ14" t="s">
        <v>103</v>
      </c>
      <c r="JK14" t="s">
        <v>103</v>
      </c>
      <c r="JL14" t="s">
        <v>103</v>
      </c>
      <c r="JM14" t="s">
        <v>104</v>
      </c>
      <c r="JN14" t="s">
        <v>104</v>
      </c>
      <c r="JO14" t="s">
        <v>104</v>
      </c>
      <c r="JP14" t="s">
        <v>104</v>
      </c>
      <c r="JQ14" t="s">
        <v>104</v>
      </c>
      <c r="JR14" t="s">
        <v>104</v>
      </c>
      <c r="JS14" t="s">
        <v>104</v>
      </c>
      <c r="JT14" t="s">
        <v>104</v>
      </c>
      <c r="JU14" t="s">
        <v>105</v>
      </c>
      <c r="JV14" t="s">
        <v>105</v>
      </c>
      <c r="JW14" t="s">
        <v>105</v>
      </c>
      <c r="JX14" t="s">
        <v>105</v>
      </c>
      <c r="JY14" t="s">
        <v>105</v>
      </c>
      <c r="JZ14" t="s">
        <v>105</v>
      </c>
      <c r="KA14" t="s">
        <v>105</v>
      </c>
      <c r="KB14" t="s">
        <v>105</v>
      </c>
      <c r="KC14" t="s">
        <v>105</v>
      </c>
      <c r="KD14" t="s">
        <v>105</v>
      </c>
      <c r="KE14" t="s">
        <v>105</v>
      </c>
      <c r="KF14" t="s">
        <v>105</v>
      </c>
      <c r="KG14" t="s">
        <v>105</v>
      </c>
      <c r="KH14" t="s">
        <v>105</v>
      </c>
      <c r="KI14" t="s">
        <v>105</v>
      </c>
      <c r="KJ14" t="s">
        <v>105</v>
      </c>
    </row>
    <row r="15" spans="1:296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  <c r="Y15" t="s">
        <v>130</v>
      </c>
      <c r="Z15" t="s">
        <v>131</v>
      </c>
      <c r="AA15" t="s">
        <v>132</v>
      </c>
      <c r="AB15" t="s">
        <v>133</v>
      </c>
      <c r="AC15" t="s">
        <v>134</v>
      </c>
      <c r="AD15" t="s">
        <v>135</v>
      </c>
      <c r="AE15" t="s">
        <v>136</v>
      </c>
      <c r="AF15" t="s">
        <v>137</v>
      </c>
      <c r="AG15" t="s">
        <v>138</v>
      </c>
      <c r="AH15" t="s">
        <v>139</v>
      </c>
      <c r="AI15" t="s">
        <v>140</v>
      </c>
      <c r="AJ15" t="s">
        <v>141</v>
      </c>
      <c r="AK15" t="s">
        <v>142</v>
      </c>
      <c r="AL15" t="s">
        <v>143</v>
      </c>
      <c r="AM15" t="s">
        <v>144</v>
      </c>
      <c r="AN15" t="s">
        <v>145</v>
      </c>
      <c r="AO15" t="s">
        <v>146</v>
      </c>
      <c r="AP15" t="s">
        <v>147</v>
      </c>
      <c r="AQ15" t="s">
        <v>148</v>
      </c>
      <c r="AR15" t="s">
        <v>88</v>
      </c>
      <c r="AS15" t="s">
        <v>149</v>
      </c>
      <c r="AT15" t="s">
        <v>150</v>
      </c>
      <c r="AU15" t="s">
        <v>151</v>
      </c>
      <c r="AV15" t="s">
        <v>152</v>
      </c>
      <c r="AW15" t="s">
        <v>153</v>
      </c>
      <c r="AX15" t="s">
        <v>154</v>
      </c>
      <c r="AY15" t="s">
        <v>155</v>
      </c>
      <c r="AZ15" t="s">
        <v>156</v>
      </c>
      <c r="BA15" t="s">
        <v>157</v>
      </c>
      <c r="BB15" t="s">
        <v>158</v>
      </c>
      <c r="BC15" t="s">
        <v>159</v>
      </c>
      <c r="BD15" t="s">
        <v>160</v>
      </c>
      <c r="BE15" t="s">
        <v>161</v>
      </c>
      <c r="BF15" t="s">
        <v>162</v>
      </c>
      <c r="BG15" t="s">
        <v>163</v>
      </c>
      <c r="BH15" t="s">
        <v>164</v>
      </c>
      <c r="BI15" t="s">
        <v>165</v>
      </c>
      <c r="BJ15" t="s">
        <v>166</v>
      </c>
      <c r="BK15" t="s">
        <v>167</v>
      </c>
      <c r="BL15" t="s">
        <v>168</v>
      </c>
      <c r="BM15" t="s">
        <v>169</v>
      </c>
      <c r="BN15" t="s">
        <v>170</v>
      </c>
      <c r="BO15" t="s">
        <v>171</v>
      </c>
      <c r="BP15" t="s">
        <v>172</v>
      </c>
      <c r="BQ15" t="s">
        <v>173</v>
      </c>
      <c r="BR15" t="s">
        <v>174</v>
      </c>
      <c r="BS15" t="s">
        <v>175</v>
      </c>
      <c r="BT15" t="s">
        <v>176</v>
      </c>
      <c r="BU15" t="s">
        <v>177</v>
      </c>
      <c r="BV15" t="s">
        <v>178</v>
      </c>
      <c r="BW15" t="s">
        <v>179</v>
      </c>
      <c r="BX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187</v>
      </c>
      <c r="CF15" t="s">
        <v>188</v>
      </c>
      <c r="CG15" t="s">
        <v>189</v>
      </c>
      <c r="CH15" t="s">
        <v>190</v>
      </c>
      <c r="CI15" t="s">
        <v>191</v>
      </c>
      <c r="CJ15" t="s">
        <v>192</v>
      </c>
      <c r="CK15" t="s">
        <v>193</v>
      </c>
      <c r="CL15" t="s">
        <v>194</v>
      </c>
      <c r="CM15" t="s">
        <v>195</v>
      </c>
      <c r="CN15" t="s">
        <v>196</v>
      </c>
      <c r="CO15" t="s">
        <v>197</v>
      </c>
      <c r="CP15" t="s">
        <v>198</v>
      </c>
      <c r="CQ15" t="s">
        <v>199</v>
      </c>
      <c r="CR15" t="s">
        <v>200</v>
      </c>
      <c r="CS15" t="s">
        <v>201</v>
      </c>
      <c r="CT15" t="s">
        <v>181</v>
      </c>
      <c r="CU15" t="s">
        <v>202</v>
      </c>
      <c r="CV15" t="s">
        <v>203</v>
      </c>
      <c r="CW15" t="s">
        <v>204</v>
      </c>
      <c r="CX15" t="s">
        <v>155</v>
      </c>
      <c r="CY15" t="s">
        <v>205</v>
      </c>
      <c r="CZ15" t="s">
        <v>206</v>
      </c>
      <c r="DA15" t="s">
        <v>207</v>
      </c>
      <c r="DB15" t="s">
        <v>208</v>
      </c>
      <c r="DC15" t="s">
        <v>209</v>
      </c>
      <c r="DD15" t="s">
        <v>210</v>
      </c>
      <c r="DE15" t="s">
        <v>211</v>
      </c>
      <c r="DF15" t="s">
        <v>212</v>
      </c>
      <c r="DG15" t="s">
        <v>213</v>
      </c>
      <c r="DH15" t="s">
        <v>214</v>
      </c>
      <c r="DI15" t="s">
        <v>215</v>
      </c>
      <c r="DJ15" t="s">
        <v>216</v>
      </c>
      <c r="DK15" t="s">
        <v>217</v>
      </c>
      <c r="DL15" t="s">
        <v>218</v>
      </c>
      <c r="DM15" t="s">
        <v>219</v>
      </c>
      <c r="DN15" t="s">
        <v>220</v>
      </c>
      <c r="DO15" t="s">
        <v>221</v>
      </c>
      <c r="DP15" t="s">
        <v>113</v>
      </c>
      <c r="DQ15" t="s">
        <v>222</v>
      </c>
      <c r="DR15" t="s">
        <v>223</v>
      </c>
      <c r="DS15" t="s">
        <v>224</v>
      </c>
      <c r="DT15" t="s">
        <v>225</v>
      </c>
      <c r="DU15" t="s">
        <v>226</v>
      </c>
      <c r="DV15" t="s">
        <v>227</v>
      </c>
      <c r="DW15" t="s">
        <v>228</v>
      </c>
      <c r="DX15" t="s">
        <v>229</v>
      </c>
      <c r="DY15" t="s">
        <v>230</v>
      </c>
      <c r="DZ15" t="s">
        <v>231</v>
      </c>
      <c r="EA15" t="s">
        <v>232</v>
      </c>
      <c r="EB15" t="s">
        <v>233</v>
      </c>
      <c r="EC15" t="s">
        <v>234</v>
      </c>
      <c r="ED15" t="s">
        <v>235</v>
      </c>
      <c r="EE15" t="s">
        <v>236</v>
      </c>
      <c r="EF15" t="s">
        <v>237</v>
      </c>
      <c r="EG15" t="s">
        <v>238</v>
      </c>
      <c r="EH15" t="s">
        <v>239</v>
      </c>
      <c r="EI15" t="s">
        <v>240</v>
      </c>
      <c r="EJ15" t="s">
        <v>241</v>
      </c>
      <c r="EK15" t="s">
        <v>242</v>
      </c>
      <c r="EL15" t="s">
        <v>243</v>
      </c>
      <c r="EM15" t="s">
        <v>244</v>
      </c>
      <c r="EN15" t="s">
        <v>245</v>
      </c>
      <c r="EO15" t="s">
        <v>246</v>
      </c>
      <c r="EP15" t="s">
        <v>247</v>
      </c>
      <c r="EQ15" t="s">
        <v>248</v>
      </c>
      <c r="ER15" t="s">
        <v>249</v>
      </c>
      <c r="ES15" t="s">
        <v>250</v>
      </c>
      <c r="ET15" t="s">
        <v>251</v>
      </c>
      <c r="EU15" t="s">
        <v>252</v>
      </c>
      <c r="EV15" t="s">
        <v>253</v>
      </c>
      <c r="EW15" t="s">
        <v>254</v>
      </c>
      <c r="EX15" t="s">
        <v>255</v>
      </c>
      <c r="EY15" t="s">
        <v>256</v>
      </c>
      <c r="EZ15" t="s">
        <v>257</v>
      </c>
      <c r="FA15" t="s">
        <v>258</v>
      </c>
      <c r="FB15" t="s">
        <v>259</v>
      </c>
      <c r="FC15" t="s">
        <v>260</v>
      </c>
      <c r="FD15" t="s">
        <v>261</v>
      </c>
      <c r="FE15" t="s">
        <v>262</v>
      </c>
      <c r="FF15" t="s">
        <v>263</v>
      </c>
      <c r="FG15" t="s">
        <v>264</v>
      </c>
      <c r="FH15" t="s">
        <v>265</v>
      </c>
      <c r="FI15" t="s">
        <v>266</v>
      </c>
      <c r="FJ15" t="s">
        <v>267</v>
      </c>
      <c r="FK15" t="s">
        <v>268</v>
      </c>
      <c r="FL15" t="s">
        <v>269</v>
      </c>
      <c r="FM15" t="s">
        <v>270</v>
      </c>
      <c r="FN15" t="s">
        <v>271</v>
      </c>
      <c r="FO15" t="s">
        <v>107</v>
      </c>
      <c r="FP15" t="s">
        <v>110</v>
      </c>
      <c r="FQ15" t="s">
        <v>272</v>
      </c>
      <c r="FR15" t="s">
        <v>273</v>
      </c>
      <c r="FS15" t="s">
        <v>274</v>
      </c>
      <c r="FT15" t="s">
        <v>275</v>
      </c>
      <c r="FU15" t="s">
        <v>276</v>
      </c>
      <c r="FV15" t="s">
        <v>277</v>
      </c>
      <c r="FW15" t="s">
        <v>278</v>
      </c>
      <c r="FX15" t="s">
        <v>279</v>
      </c>
      <c r="FY15" t="s">
        <v>280</v>
      </c>
      <c r="FZ15" t="s">
        <v>281</v>
      </c>
      <c r="GA15" t="s">
        <v>282</v>
      </c>
      <c r="GB15" t="s">
        <v>283</v>
      </c>
      <c r="GC15" t="s">
        <v>284</v>
      </c>
      <c r="GD15" t="s">
        <v>285</v>
      </c>
      <c r="GE15" t="s">
        <v>286</v>
      </c>
      <c r="GF15" t="s">
        <v>287</v>
      </c>
      <c r="GG15" t="s">
        <v>288</v>
      </c>
      <c r="GH15" t="s">
        <v>289</v>
      </c>
      <c r="GI15" t="s">
        <v>290</v>
      </c>
      <c r="GJ15" t="s">
        <v>291</v>
      </c>
      <c r="GK15" t="s">
        <v>292</v>
      </c>
      <c r="GL15" t="s">
        <v>293</v>
      </c>
      <c r="GM15" t="s">
        <v>294</v>
      </c>
      <c r="GN15" t="s">
        <v>295</v>
      </c>
      <c r="GO15" t="s">
        <v>296</v>
      </c>
      <c r="GP15" t="s">
        <v>297</v>
      </c>
      <c r="GQ15" t="s">
        <v>298</v>
      </c>
      <c r="GR15" t="s">
        <v>299</v>
      </c>
      <c r="GS15" t="s">
        <v>300</v>
      </c>
      <c r="GT15" t="s">
        <v>301</v>
      </c>
      <c r="GU15" t="s">
        <v>302</v>
      </c>
      <c r="GV15" t="s">
        <v>303</v>
      </c>
      <c r="GW15" t="s">
        <v>304</v>
      </c>
      <c r="GX15" t="s">
        <v>305</v>
      </c>
      <c r="GY15" t="s">
        <v>306</v>
      </c>
      <c r="GZ15" t="s">
        <v>307</v>
      </c>
      <c r="HA15" t="s">
        <v>308</v>
      </c>
      <c r="HB15" t="s">
        <v>309</v>
      </c>
      <c r="HC15" t="s">
        <v>310</v>
      </c>
      <c r="HD15" t="s">
        <v>311</v>
      </c>
      <c r="HE15" t="s">
        <v>312</v>
      </c>
      <c r="HF15" t="s">
        <v>313</v>
      </c>
      <c r="HG15" t="s">
        <v>314</v>
      </c>
      <c r="HH15" t="s">
        <v>315</v>
      </c>
      <c r="HI15" t="s">
        <v>316</v>
      </c>
      <c r="HJ15" t="s">
        <v>317</v>
      </c>
      <c r="HK15" t="s">
        <v>318</v>
      </c>
      <c r="HL15" t="s">
        <v>319</v>
      </c>
      <c r="HM15" t="s">
        <v>320</v>
      </c>
      <c r="HN15" t="s">
        <v>321</v>
      </c>
      <c r="HO15" t="s">
        <v>322</v>
      </c>
      <c r="HP15" t="s">
        <v>323</v>
      </c>
      <c r="HQ15" t="s">
        <v>324</v>
      </c>
      <c r="HR15" t="s">
        <v>325</v>
      </c>
      <c r="HS15" t="s">
        <v>326</v>
      </c>
      <c r="HT15" t="s">
        <v>327</v>
      </c>
      <c r="HU15" t="s">
        <v>328</v>
      </c>
      <c r="HV15" t="s">
        <v>329</v>
      </c>
      <c r="HW15" t="s">
        <v>330</v>
      </c>
      <c r="HX15" t="s">
        <v>331</v>
      </c>
      <c r="HY15" t="s">
        <v>332</v>
      </c>
      <c r="HZ15" t="s">
        <v>333</v>
      </c>
      <c r="IA15" t="s">
        <v>334</v>
      </c>
      <c r="IB15" t="s">
        <v>335</v>
      </c>
      <c r="IC15" t="s">
        <v>336</v>
      </c>
      <c r="ID15" t="s">
        <v>337</v>
      </c>
      <c r="IE15" t="s">
        <v>338</v>
      </c>
      <c r="IF15" t="s">
        <v>339</v>
      </c>
      <c r="IG15" t="s">
        <v>340</v>
      </c>
      <c r="IH15" t="s">
        <v>341</v>
      </c>
      <c r="II15" t="s">
        <v>342</v>
      </c>
      <c r="IJ15" t="s">
        <v>343</v>
      </c>
      <c r="IK15" t="s">
        <v>344</v>
      </c>
      <c r="IL15" t="s">
        <v>345</v>
      </c>
      <c r="IM15" t="s">
        <v>346</v>
      </c>
      <c r="IN15" t="s">
        <v>347</v>
      </c>
      <c r="IO15" t="s">
        <v>348</v>
      </c>
      <c r="IP15" t="s">
        <v>349</v>
      </c>
      <c r="IQ15" t="s">
        <v>350</v>
      </c>
      <c r="IR15" t="s">
        <v>351</v>
      </c>
      <c r="IS15" t="s">
        <v>352</v>
      </c>
      <c r="IT15" t="s">
        <v>353</v>
      </c>
      <c r="IU15" t="s">
        <v>354</v>
      </c>
      <c r="IV15" t="s">
        <v>355</v>
      </c>
      <c r="IW15" t="s">
        <v>356</v>
      </c>
      <c r="IX15" t="s">
        <v>357</v>
      </c>
      <c r="IY15" t="s">
        <v>358</v>
      </c>
      <c r="IZ15" t="s">
        <v>359</v>
      </c>
      <c r="JA15" t="s">
        <v>360</v>
      </c>
      <c r="JB15" t="s">
        <v>361</v>
      </c>
      <c r="JC15" t="s">
        <v>362</v>
      </c>
      <c r="JD15" t="s">
        <v>363</v>
      </c>
      <c r="JE15" t="s">
        <v>364</v>
      </c>
      <c r="JF15" t="s">
        <v>365</v>
      </c>
      <c r="JG15" t="s">
        <v>366</v>
      </c>
      <c r="JH15" t="s">
        <v>367</v>
      </c>
      <c r="JI15" t="s">
        <v>368</v>
      </c>
      <c r="JJ15" t="s">
        <v>369</v>
      </c>
      <c r="JK15" t="s">
        <v>370</v>
      </c>
      <c r="JL15" t="s">
        <v>371</v>
      </c>
      <c r="JM15" t="s">
        <v>372</v>
      </c>
      <c r="JN15" t="s">
        <v>373</v>
      </c>
      <c r="JO15" t="s">
        <v>374</v>
      </c>
      <c r="JP15" t="s">
        <v>375</v>
      </c>
      <c r="JQ15" t="s">
        <v>376</v>
      </c>
      <c r="JR15" t="s">
        <v>377</v>
      </c>
      <c r="JS15" t="s">
        <v>378</v>
      </c>
      <c r="JT15" t="s">
        <v>379</v>
      </c>
      <c r="JU15" t="s">
        <v>380</v>
      </c>
      <c r="JV15" t="s">
        <v>381</v>
      </c>
      <c r="JW15" t="s">
        <v>382</v>
      </c>
      <c r="JX15" t="s">
        <v>383</v>
      </c>
      <c r="JY15" t="s">
        <v>384</v>
      </c>
      <c r="JZ15" t="s">
        <v>385</v>
      </c>
      <c r="KA15" t="s">
        <v>386</v>
      </c>
      <c r="KB15" t="s">
        <v>387</v>
      </c>
      <c r="KC15" t="s">
        <v>388</v>
      </c>
      <c r="KD15" t="s">
        <v>389</v>
      </c>
      <c r="KE15" t="s">
        <v>390</v>
      </c>
      <c r="KF15" t="s">
        <v>391</v>
      </c>
      <c r="KG15" t="s">
        <v>392</v>
      </c>
      <c r="KH15" t="s">
        <v>393</v>
      </c>
      <c r="KI15" t="s">
        <v>394</v>
      </c>
      <c r="KJ15" t="s">
        <v>395</v>
      </c>
    </row>
    <row r="16" spans="1:296">
      <c r="B16" t="s">
        <v>396</v>
      </c>
      <c r="C16" t="s">
        <v>396</v>
      </c>
      <c r="F16" t="s">
        <v>396</v>
      </c>
      <c r="H16" t="s">
        <v>396</v>
      </c>
      <c r="I16" t="s">
        <v>397</v>
      </c>
      <c r="J16" t="s">
        <v>398</v>
      </c>
      <c r="K16" t="s">
        <v>399</v>
      </c>
      <c r="L16" t="s">
        <v>400</v>
      </c>
      <c r="M16" t="s">
        <v>400</v>
      </c>
      <c r="N16" t="s">
        <v>229</v>
      </c>
      <c r="O16" t="s">
        <v>229</v>
      </c>
      <c r="P16" t="s">
        <v>397</v>
      </c>
      <c r="Q16" t="s">
        <v>397</v>
      </c>
      <c r="R16" t="s">
        <v>397</v>
      </c>
      <c r="S16" t="s">
        <v>397</v>
      </c>
      <c r="T16" t="s">
        <v>401</v>
      </c>
      <c r="U16" t="s">
        <v>402</v>
      </c>
      <c r="V16" t="s">
        <v>402</v>
      </c>
      <c r="W16" t="s">
        <v>403</v>
      </c>
      <c r="X16" t="s">
        <v>404</v>
      </c>
      <c r="Y16" t="s">
        <v>403</v>
      </c>
      <c r="Z16" t="s">
        <v>403</v>
      </c>
      <c r="AA16" t="s">
        <v>403</v>
      </c>
      <c r="AB16" t="s">
        <v>401</v>
      </c>
      <c r="AC16" t="s">
        <v>401</v>
      </c>
      <c r="AD16" t="s">
        <v>401</v>
      </c>
      <c r="AE16" t="s">
        <v>401</v>
      </c>
      <c r="AF16" t="s">
        <v>399</v>
      </c>
      <c r="AG16" t="s">
        <v>398</v>
      </c>
      <c r="AH16" t="s">
        <v>399</v>
      </c>
      <c r="AI16" t="s">
        <v>400</v>
      </c>
      <c r="AJ16" t="s">
        <v>400</v>
      </c>
      <c r="AK16" t="s">
        <v>405</v>
      </c>
      <c r="AL16" t="s">
        <v>406</v>
      </c>
      <c r="AM16" t="s">
        <v>398</v>
      </c>
      <c r="AN16" t="s">
        <v>407</v>
      </c>
      <c r="AO16" t="s">
        <v>407</v>
      </c>
      <c r="AP16" t="s">
        <v>408</v>
      </c>
      <c r="AQ16" t="s">
        <v>406</v>
      </c>
      <c r="AR16" t="s">
        <v>409</v>
      </c>
      <c r="AS16" t="s">
        <v>404</v>
      </c>
      <c r="AU16" t="s">
        <v>404</v>
      </c>
      <c r="AV16" t="s">
        <v>409</v>
      </c>
      <c r="BB16" t="s">
        <v>399</v>
      </c>
      <c r="BI16" t="s">
        <v>399</v>
      </c>
      <c r="BJ16" t="s">
        <v>399</v>
      </c>
      <c r="BK16" t="s">
        <v>399</v>
      </c>
      <c r="BL16" t="s">
        <v>410</v>
      </c>
      <c r="BZ16" t="s">
        <v>411</v>
      </c>
      <c r="CB16" t="s">
        <v>411</v>
      </c>
      <c r="CC16" t="s">
        <v>399</v>
      </c>
      <c r="CF16" t="s">
        <v>411</v>
      </c>
      <c r="CG16" t="s">
        <v>404</v>
      </c>
      <c r="CJ16" t="s">
        <v>412</v>
      </c>
      <c r="CK16" t="s">
        <v>412</v>
      </c>
      <c r="CM16" t="s">
        <v>413</v>
      </c>
      <c r="CN16" t="s">
        <v>411</v>
      </c>
      <c r="CP16" t="s">
        <v>411</v>
      </c>
      <c r="CQ16" t="s">
        <v>399</v>
      </c>
      <c r="CU16" t="s">
        <v>411</v>
      </c>
      <c r="CW16" t="s">
        <v>414</v>
      </c>
      <c r="CZ16" t="s">
        <v>411</v>
      </c>
      <c r="DA16" t="s">
        <v>411</v>
      </c>
      <c r="DC16" t="s">
        <v>411</v>
      </c>
      <c r="DE16" t="s">
        <v>411</v>
      </c>
      <c r="DG16" t="s">
        <v>399</v>
      </c>
      <c r="DH16" t="s">
        <v>399</v>
      </c>
      <c r="DJ16" t="s">
        <v>415</v>
      </c>
      <c r="DK16" t="s">
        <v>416</v>
      </c>
      <c r="DN16" t="s">
        <v>397</v>
      </c>
      <c r="DP16" t="s">
        <v>396</v>
      </c>
      <c r="DQ16" t="s">
        <v>400</v>
      </c>
      <c r="DR16" t="s">
        <v>400</v>
      </c>
      <c r="DS16" t="s">
        <v>407</v>
      </c>
      <c r="DT16" t="s">
        <v>407</v>
      </c>
      <c r="DU16" t="s">
        <v>400</v>
      </c>
      <c r="DV16" t="s">
        <v>407</v>
      </c>
      <c r="DW16" t="s">
        <v>409</v>
      </c>
      <c r="DX16" t="s">
        <v>403</v>
      </c>
      <c r="DY16" t="s">
        <v>403</v>
      </c>
      <c r="DZ16" t="s">
        <v>402</v>
      </c>
      <c r="EA16" t="s">
        <v>402</v>
      </c>
      <c r="EB16" t="s">
        <v>402</v>
      </c>
      <c r="EC16" t="s">
        <v>402</v>
      </c>
      <c r="ED16" t="s">
        <v>402</v>
      </c>
      <c r="EE16" t="s">
        <v>417</v>
      </c>
      <c r="EF16" t="s">
        <v>399</v>
      </c>
      <c r="EG16" t="s">
        <v>399</v>
      </c>
      <c r="EH16" t="s">
        <v>400</v>
      </c>
      <c r="EI16" t="s">
        <v>400</v>
      </c>
      <c r="EJ16" t="s">
        <v>400</v>
      </c>
      <c r="EK16" t="s">
        <v>407</v>
      </c>
      <c r="EL16" t="s">
        <v>400</v>
      </c>
      <c r="EM16" t="s">
        <v>407</v>
      </c>
      <c r="EN16" t="s">
        <v>403</v>
      </c>
      <c r="EO16" t="s">
        <v>403</v>
      </c>
      <c r="EP16" t="s">
        <v>402</v>
      </c>
      <c r="EQ16" t="s">
        <v>402</v>
      </c>
      <c r="ER16" t="s">
        <v>399</v>
      </c>
      <c r="EW16" t="s">
        <v>399</v>
      </c>
      <c r="EZ16" t="s">
        <v>402</v>
      </c>
      <c r="FA16" t="s">
        <v>402</v>
      </c>
      <c r="FB16" t="s">
        <v>402</v>
      </c>
      <c r="FC16" t="s">
        <v>402</v>
      </c>
      <c r="FD16" t="s">
        <v>402</v>
      </c>
      <c r="FE16" t="s">
        <v>399</v>
      </c>
      <c r="FF16" t="s">
        <v>399</v>
      </c>
      <c r="FG16" t="s">
        <v>399</v>
      </c>
      <c r="FH16" t="s">
        <v>396</v>
      </c>
      <c r="FK16" t="s">
        <v>418</v>
      </c>
      <c r="FL16" t="s">
        <v>418</v>
      </c>
      <c r="FN16" t="s">
        <v>396</v>
      </c>
      <c r="FO16" t="s">
        <v>419</v>
      </c>
      <c r="FQ16" t="s">
        <v>396</v>
      </c>
      <c r="FR16" t="s">
        <v>396</v>
      </c>
      <c r="FT16" t="s">
        <v>420</v>
      </c>
      <c r="FU16" t="s">
        <v>421</v>
      </c>
      <c r="FV16" t="s">
        <v>420</v>
      </c>
      <c r="FW16" t="s">
        <v>421</v>
      </c>
      <c r="FX16" t="s">
        <v>420</v>
      </c>
      <c r="FY16" t="s">
        <v>421</v>
      </c>
      <c r="FZ16" t="s">
        <v>404</v>
      </c>
      <c r="GA16" t="s">
        <v>404</v>
      </c>
      <c r="GB16" t="s">
        <v>400</v>
      </c>
      <c r="GC16" t="s">
        <v>422</v>
      </c>
      <c r="GD16" t="s">
        <v>400</v>
      </c>
      <c r="GG16" t="s">
        <v>423</v>
      </c>
      <c r="GJ16" t="s">
        <v>407</v>
      </c>
      <c r="GK16" t="s">
        <v>424</v>
      </c>
      <c r="GL16" t="s">
        <v>407</v>
      </c>
      <c r="GQ16" t="s">
        <v>425</v>
      </c>
      <c r="GR16" t="s">
        <v>425</v>
      </c>
      <c r="HE16" t="s">
        <v>425</v>
      </c>
      <c r="HF16" t="s">
        <v>425</v>
      </c>
      <c r="HG16" t="s">
        <v>426</v>
      </c>
      <c r="HH16" t="s">
        <v>426</v>
      </c>
      <c r="HI16" t="s">
        <v>402</v>
      </c>
      <c r="HJ16" t="s">
        <v>402</v>
      </c>
      <c r="HK16" t="s">
        <v>404</v>
      </c>
      <c r="HL16" t="s">
        <v>402</v>
      </c>
      <c r="HM16" t="s">
        <v>407</v>
      </c>
      <c r="HN16" t="s">
        <v>404</v>
      </c>
      <c r="HO16" t="s">
        <v>404</v>
      </c>
      <c r="HQ16" t="s">
        <v>425</v>
      </c>
      <c r="HR16" t="s">
        <v>425</v>
      </c>
      <c r="HS16" t="s">
        <v>425</v>
      </c>
      <c r="HT16" t="s">
        <v>425</v>
      </c>
      <c r="HU16" t="s">
        <v>425</v>
      </c>
      <c r="HV16" t="s">
        <v>425</v>
      </c>
      <c r="HW16" t="s">
        <v>425</v>
      </c>
      <c r="HX16" t="s">
        <v>427</v>
      </c>
      <c r="HY16" t="s">
        <v>428</v>
      </c>
      <c r="HZ16" t="s">
        <v>427</v>
      </c>
      <c r="IA16" t="s">
        <v>427</v>
      </c>
      <c r="IB16" t="s">
        <v>425</v>
      </c>
      <c r="IC16" t="s">
        <v>425</v>
      </c>
      <c r="ID16" t="s">
        <v>425</v>
      </c>
      <c r="IE16" t="s">
        <v>425</v>
      </c>
      <c r="IF16" t="s">
        <v>425</v>
      </c>
      <c r="IG16" t="s">
        <v>425</v>
      </c>
      <c r="IH16" t="s">
        <v>425</v>
      </c>
      <c r="II16" t="s">
        <v>425</v>
      </c>
      <c r="IJ16" t="s">
        <v>425</v>
      </c>
      <c r="IK16" t="s">
        <v>425</v>
      </c>
      <c r="IL16" t="s">
        <v>425</v>
      </c>
      <c r="IM16" t="s">
        <v>425</v>
      </c>
      <c r="IT16" t="s">
        <v>425</v>
      </c>
      <c r="IU16" t="s">
        <v>404</v>
      </c>
      <c r="IV16" t="s">
        <v>404</v>
      </c>
      <c r="IW16" t="s">
        <v>420</v>
      </c>
      <c r="IX16" t="s">
        <v>421</v>
      </c>
      <c r="IY16" t="s">
        <v>421</v>
      </c>
      <c r="JC16" t="s">
        <v>421</v>
      </c>
      <c r="JG16" t="s">
        <v>400</v>
      </c>
      <c r="JH16" t="s">
        <v>400</v>
      </c>
      <c r="JI16" t="s">
        <v>407</v>
      </c>
      <c r="JJ16" t="s">
        <v>407</v>
      </c>
      <c r="JK16" t="s">
        <v>429</v>
      </c>
      <c r="JL16" t="s">
        <v>429</v>
      </c>
      <c r="JM16" t="s">
        <v>425</v>
      </c>
      <c r="JN16" t="s">
        <v>425</v>
      </c>
      <c r="JO16" t="s">
        <v>425</v>
      </c>
      <c r="JP16" t="s">
        <v>425</v>
      </c>
      <c r="JQ16" t="s">
        <v>425</v>
      </c>
      <c r="JR16" t="s">
        <v>425</v>
      </c>
      <c r="JS16" t="s">
        <v>402</v>
      </c>
      <c r="JT16" t="s">
        <v>425</v>
      </c>
      <c r="JV16" t="s">
        <v>409</v>
      </c>
      <c r="JW16" t="s">
        <v>409</v>
      </c>
      <c r="JX16" t="s">
        <v>402</v>
      </c>
      <c r="JY16" t="s">
        <v>402</v>
      </c>
      <c r="JZ16" t="s">
        <v>402</v>
      </c>
      <c r="KA16" t="s">
        <v>402</v>
      </c>
      <c r="KB16" t="s">
        <v>402</v>
      </c>
      <c r="KC16" t="s">
        <v>404</v>
      </c>
      <c r="KD16" t="s">
        <v>404</v>
      </c>
      <c r="KE16" t="s">
        <v>404</v>
      </c>
      <c r="KF16" t="s">
        <v>402</v>
      </c>
      <c r="KG16" t="s">
        <v>400</v>
      </c>
      <c r="KH16" t="s">
        <v>407</v>
      </c>
      <c r="KI16" t="s">
        <v>404</v>
      </c>
      <c r="KJ16" t="s">
        <v>404</v>
      </c>
    </row>
    <row r="17" spans="1:296">
      <c r="A17">
        <v>1</v>
      </c>
      <c r="B17">
        <v>1702173726.1</v>
      </c>
      <c r="C17">
        <v>0</v>
      </c>
      <c r="D17" t="s">
        <v>430</v>
      </c>
      <c r="E17" t="s">
        <v>431</v>
      </c>
      <c r="F17">
        <v>15</v>
      </c>
      <c r="H17">
        <v>1702173717.88125</v>
      </c>
      <c r="I17">
        <f>(J17)/1000</f>
        <v>0</v>
      </c>
      <c r="J17">
        <f>IF(DO17, AM17, AG17)</f>
        <v>0</v>
      </c>
      <c r="K17">
        <f>IF(DO17, AH17, AF17)</f>
        <v>0</v>
      </c>
      <c r="L17">
        <f>DQ17 - IF(AT17&gt;1, K17*DK17*100.0/(AV17*EE17), 0)</f>
        <v>0</v>
      </c>
      <c r="M17">
        <f>((S17-I17/2)*L17-K17)/(S17+I17/2)</f>
        <v>0</v>
      </c>
      <c r="N17">
        <f>M17*(DX17+DY17)/1000.0</f>
        <v>0</v>
      </c>
      <c r="O17">
        <f>(DQ17 - IF(AT17&gt;1, K17*DK17*100.0/(AV17*EE17), 0))*(DX17+DY17)/1000.0</f>
        <v>0</v>
      </c>
      <c r="P17">
        <f>2.0/((1/R17-1/Q17)+SIGN(R17)*SQRT((1/R17-1/Q17)*(1/R17-1/Q17) + 4*DL17/((DL17+1)*(DL17+1))*(2*1/R17*1/Q17-1/Q17*1/Q17)))</f>
        <v>0</v>
      </c>
      <c r="Q17">
        <f>IF(LEFT(DM17,1)&lt;&gt;"0",IF(LEFT(DM17,1)="1",3.0,DN17),$D$5+$E$5*(EE17*DX17/($K$5*1000))+$F$5*(EE17*DX17/($K$5*1000))*MAX(MIN(DK17,$J$5),$I$5)*MAX(MIN(DK17,$J$5),$I$5)+$G$5*MAX(MIN(DK17,$J$5),$I$5)*(EE17*DX17/($K$5*1000))+$H$5*(EE17*DX17/($K$5*1000))*(EE17*DX17/($K$5*1000)))</f>
        <v>0</v>
      </c>
      <c r="R17">
        <f>I17*(1000-(1000*0.61365*exp(17.502*V17/(240.97+V17))/(DX17+DY17)+DS17)/2)/(1000*0.61365*exp(17.502*V17/(240.97+V17))/(DX17+DY17)-DS17)</f>
        <v>0</v>
      </c>
      <c r="S17">
        <f>1/((DL17+1)/(P17/1.6)+1/(Q17/1.37)) + DL17/((DL17+1)/(P17/1.6) + DL17/(Q17/1.37))</f>
        <v>0</v>
      </c>
      <c r="T17">
        <f>(DG17*DJ17)</f>
        <v>0</v>
      </c>
      <c r="U17">
        <f>(DZ17+(T17+2*0.95*5.67E-8*(((DZ17+$B$7)+273)^4-(DZ17+273)^4)-44100*I17)/(1.84*29.3*Q17+8*0.95*5.67E-8*(DZ17+273)^3))</f>
        <v>0</v>
      </c>
      <c r="V17">
        <f>($C$7*EA17+$D$7*EB17+$E$7*U17)</f>
        <v>0</v>
      </c>
      <c r="W17">
        <f>0.61365*exp(17.502*V17/(240.97+V17))</f>
        <v>0</v>
      </c>
      <c r="X17">
        <f>(Y17/Z17*100)</f>
        <v>0</v>
      </c>
      <c r="Y17">
        <f>DS17*(DX17+DY17)/1000</f>
        <v>0</v>
      </c>
      <c r="Z17">
        <f>0.61365*exp(17.502*DZ17/(240.97+DZ17))</f>
        <v>0</v>
      </c>
      <c r="AA17">
        <f>(W17-DS17*(DX17+DY17)/1000)</f>
        <v>0</v>
      </c>
      <c r="AB17">
        <f>(-I17*44100)</f>
        <v>0</v>
      </c>
      <c r="AC17">
        <f>2*29.3*Q17*0.92*(DZ17-V17)</f>
        <v>0</v>
      </c>
      <c r="AD17">
        <f>2*0.95*5.67E-8*(((DZ17+$B$7)+273)^4-(V17+273)^4)</f>
        <v>0</v>
      </c>
      <c r="AE17">
        <f>T17+AD17+AB17+AC17</f>
        <v>0</v>
      </c>
      <c r="AF17">
        <f>DW17*AT17*(DR17-DQ17*(1000-AT17*DT17)/(1000-AT17*DS17))/(100*DK17)</f>
        <v>0</v>
      </c>
      <c r="AG17">
        <f>1000*DW17*AT17*(DS17-DT17)/(100*DK17*(1000-AT17*DS17))</f>
        <v>0</v>
      </c>
      <c r="AH17">
        <f>(AI17 - AJ17 - DX17*1E3/(8.314*(DZ17+273.15)) * AL17/DW17 * AK17) * DW17/(100*DK17) * (1000 - DT17)/1000</f>
        <v>0</v>
      </c>
      <c r="AI17">
        <v>424.972563508073</v>
      </c>
      <c r="AJ17">
        <v>409.421854545454</v>
      </c>
      <c r="AK17">
        <v>0.000608042359848992</v>
      </c>
      <c r="AL17">
        <v>66.8620171344815</v>
      </c>
      <c r="AM17">
        <f>(AO17 - AN17 + DX17*1E3/(8.314*(DZ17+273.15)) * AQ17/DW17 * AP17) * DW17/(100*DK17) * 1000/(1000 - AO17)</f>
        <v>0</v>
      </c>
      <c r="AN17">
        <v>11.6693093534663</v>
      </c>
      <c r="AO17">
        <v>14.7953048484848</v>
      </c>
      <c r="AP17">
        <v>2.12620398287739e-05</v>
      </c>
      <c r="AQ17">
        <v>78.9046196978862</v>
      </c>
      <c r="AR17">
        <v>0</v>
      </c>
      <c r="AS17">
        <v>0</v>
      </c>
      <c r="AT17">
        <f>IF(AR17*$H$13&gt;=AV17,1.0,(AV17/(AV17-AR17*$H$13)))</f>
        <v>0</v>
      </c>
      <c r="AU17">
        <f>(AT17-1)*100</f>
        <v>0</v>
      </c>
      <c r="AV17">
        <f>MAX(0,($B$13+$C$13*EE17)/(1+$D$13*EE17)*DX17/(DZ17+273)*$E$13)</f>
        <v>0</v>
      </c>
      <c r="AW17" t="s">
        <v>432</v>
      </c>
      <c r="AX17" t="s">
        <v>432</v>
      </c>
      <c r="AY17">
        <v>0</v>
      </c>
      <c r="AZ17">
        <v>0</v>
      </c>
      <c r="BA17">
        <f>1-AY17/AZ17</f>
        <v>0</v>
      </c>
      <c r="BB17">
        <v>0</v>
      </c>
      <c r="BC17" t="s">
        <v>432</v>
      </c>
      <c r="BD17" t="s">
        <v>432</v>
      </c>
      <c r="BE17">
        <v>0</v>
      </c>
      <c r="BF17">
        <v>0</v>
      </c>
      <c r="BG17">
        <f>1-BE17/BF17</f>
        <v>0</v>
      </c>
      <c r="BH17">
        <v>0.5</v>
      </c>
      <c r="BI17">
        <f>DH17</f>
        <v>0</v>
      </c>
      <c r="BJ17">
        <f>K17</f>
        <v>0</v>
      </c>
      <c r="BK17">
        <f>BG17*BH17*BI17</f>
        <v>0</v>
      </c>
      <c r="BL17">
        <f>(BJ17-BB17)/BI17</f>
        <v>0</v>
      </c>
      <c r="BM17">
        <f>(AZ17-BF17)/BF17</f>
        <v>0</v>
      </c>
      <c r="BN17">
        <f>AY17/(BA17+AY17/BF17)</f>
        <v>0</v>
      </c>
      <c r="BO17" t="s">
        <v>432</v>
      </c>
      <c r="BP17">
        <v>0</v>
      </c>
      <c r="BQ17">
        <f>IF(BP17&lt;&gt;0, BP17, BN17)</f>
        <v>0</v>
      </c>
      <c r="BR17">
        <f>1-BQ17/BF17</f>
        <v>0</v>
      </c>
      <c r="BS17">
        <f>(BF17-BE17)/(BF17-BQ17)</f>
        <v>0</v>
      </c>
      <c r="BT17">
        <f>(AZ17-BF17)/(AZ17-BQ17)</f>
        <v>0</v>
      </c>
      <c r="BU17">
        <f>(BF17-BE17)/(BF17-AY17)</f>
        <v>0</v>
      </c>
      <c r="BV17">
        <f>(AZ17-BF17)/(AZ17-AY17)</f>
        <v>0</v>
      </c>
      <c r="BW17">
        <f>(BS17*BQ17/BE17)</f>
        <v>0</v>
      </c>
      <c r="BX17">
        <f>(1-BW17)</f>
        <v>0</v>
      </c>
      <c r="DG17">
        <f>$B$11*EF17+$C$11*EG17+$F$11*ER17*(1-EU17)</f>
        <v>0</v>
      </c>
      <c r="DH17">
        <f>DG17*DI17</f>
        <v>0</v>
      </c>
      <c r="DI17">
        <f>($B$11*$D$9+$C$11*$D$9+$F$11*((FE17+EW17)/MAX(FE17+EW17+FF17, 0.1)*$I$9+FF17/MAX(FE17+EW17+FF17, 0.1)*$J$9))/($B$11+$C$11+$F$11)</f>
        <v>0</v>
      </c>
      <c r="DJ17">
        <f>($B$11*$K$9+$C$11*$K$9+$F$11*((FE17+EW17)/MAX(FE17+EW17+FF17, 0.1)*$P$9+FF17/MAX(FE17+EW17+FF17, 0.1)*$Q$9))/($B$11+$C$11+$F$11)</f>
        <v>0</v>
      </c>
      <c r="DK17">
        <v>6</v>
      </c>
      <c r="DL17">
        <v>0.5</v>
      </c>
      <c r="DM17" t="s">
        <v>433</v>
      </c>
      <c r="DN17">
        <v>2</v>
      </c>
      <c r="DO17" t="b">
        <v>1</v>
      </c>
      <c r="DP17">
        <v>1702173717.88125</v>
      </c>
      <c r="DQ17">
        <v>403.3433125</v>
      </c>
      <c r="DR17">
        <v>419.995625</v>
      </c>
      <c r="DS17">
        <v>14.7948875</v>
      </c>
      <c r="DT17">
        <v>11.6690625</v>
      </c>
      <c r="DU17">
        <v>402.2685625</v>
      </c>
      <c r="DV17">
        <v>14.82221875</v>
      </c>
      <c r="DW17">
        <v>600.003</v>
      </c>
      <c r="DX17">
        <v>78.22248125</v>
      </c>
      <c r="DY17">
        <v>0.0999662625</v>
      </c>
      <c r="DZ17">
        <v>25.49859375</v>
      </c>
      <c r="EA17">
        <v>26.13304375</v>
      </c>
      <c r="EB17">
        <v>999.9</v>
      </c>
      <c r="EC17">
        <v>0</v>
      </c>
      <c r="ED17">
        <v>0</v>
      </c>
      <c r="EE17">
        <v>10005.145625</v>
      </c>
      <c r="EF17">
        <v>0</v>
      </c>
      <c r="EG17">
        <v>0.9902999375</v>
      </c>
      <c r="EH17">
        <v>-16.65224375</v>
      </c>
      <c r="EI17">
        <v>409.4004375</v>
      </c>
      <c r="EJ17">
        <v>424.9545625</v>
      </c>
      <c r="EK17">
        <v>3.125823125</v>
      </c>
      <c r="EL17">
        <v>419.995625</v>
      </c>
      <c r="EM17">
        <v>11.6690625</v>
      </c>
      <c r="EN17">
        <v>1.15729125</v>
      </c>
      <c r="EO17">
        <v>0.912782875</v>
      </c>
      <c r="EP17">
        <v>9.06322125</v>
      </c>
      <c r="EQ17">
        <v>5.59386875</v>
      </c>
      <c r="ER17">
        <v>1799.98</v>
      </c>
      <c r="ES17">
        <v>0.9779935625</v>
      </c>
      <c r="ET17">
        <v>0.022006575</v>
      </c>
      <c r="EU17">
        <v>0</v>
      </c>
      <c r="EV17">
        <v>748.53375</v>
      </c>
      <c r="EW17">
        <v>5.0002</v>
      </c>
      <c r="EX17">
        <v>13663.95625</v>
      </c>
      <c r="EY17">
        <v>17256.1</v>
      </c>
      <c r="EZ17">
        <v>47.2224375</v>
      </c>
      <c r="FA17">
        <v>47.753875</v>
      </c>
      <c r="FB17">
        <v>48.0194375</v>
      </c>
      <c r="FC17">
        <v>47.55425</v>
      </c>
      <c r="FD17">
        <v>48.992125</v>
      </c>
      <c r="FE17">
        <v>1755.481875</v>
      </c>
      <c r="FF17">
        <v>39.498125</v>
      </c>
      <c r="FG17">
        <v>0</v>
      </c>
      <c r="FH17">
        <v>1702173727.9</v>
      </c>
      <c r="FI17">
        <v>0</v>
      </c>
      <c r="FJ17">
        <v>748.55364</v>
      </c>
      <c r="FK17">
        <v>-0.38907692114088</v>
      </c>
      <c r="FL17">
        <v>-14.6692307255659</v>
      </c>
      <c r="FM17">
        <v>13663.696</v>
      </c>
      <c r="FN17">
        <v>15</v>
      </c>
      <c r="FO17">
        <v>1702173655</v>
      </c>
      <c r="FP17" t="s">
        <v>434</v>
      </c>
      <c r="FQ17">
        <v>1702173655</v>
      </c>
      <c r="FR17">
        <v>1702173653</v>
      </c>
      <c r="FS17">
        <v>14</v>
      </c>
      <c r="FT17">
        <v>0.02</v>
      </c>
      <c r="FU17">
        <v>0.001</v>
      </c>
      <c r="FV17">
        <v>1.125</v>
      </c>
      <c r="FW17">
        <v>-0.047</v>
      </c>
      <c r="FX17">
        <v>420</v>
      </c>
      <c r="FY17">
        <v>12</v>
      </c>
      <c r="FZ17">
        <v>0.08</v>
      </c>
      <c r="GA17">
        <v>0.03</v>
      </c>
      <c r="GB17">
        <v>-16.6466571428571</v>
      </c>
      <c r="GC17">
        <v>-0.146844564678106</v>
      </c>
      <c r="GD17">
        <v>0.0241522861271985</v>
      </c>
      <c r="GE17">
        <v>1</v>
      </c>
      <c r="GF17">
        <v>748.585088235294</v>
      </c>
      <c r="GG17">
        <v>-0.667150496202194</v>
      </c>
      <c r="GH17">
        <v>0.199428502247418</v>
      </c>
      <c r="GI17">
        <v>1</v>
      </c>
      <c r="GJ17">
        <v>3.12649285714286</v>
      </c>
      <c r="GK17">
        <v>-0.0122823111652663</v>
      </c>
      <c r="GL17">
        <v>0.00215783873985309</v>
      </c>
      <c r="GM17">
        <v>1</v>
      </c>
      <c r="GN17">
        <v>3</v>
      </c>
      <c r="GO17">
        <v>3</v>
      </c>
      <c r="GP17" t="s">
        <v>435</v>
      </c>
      <c r="GQ17">
        <v>3.26969</v>
      </c>
      <c r="GR17">
        <v>2.87191</v>
      </c>
      <c r="GS17">
        <v>0.0773235</v>
      </c>
      <c r="GT17">
        <v>0.0804412</v>
      </c>
      <c r="GU17">
        <v>0.064473</v>
      </c>
      <c r="GV17">
        <v>0.0544999</v>
      </c>
      <c r="GW17">
        <v>26540.5</v>
      </c>
      <c r="GX17">
        <v>26261.1</v>
      </c>
      <c r="GY17">
        <v>26631.9</v>
      </c>
      <c r="GZ17">
        <v>26058.3</v>
      </c>
      <c r="HA17">
        <v>33969</v>
      </c>
      <c r="HB17">
        <v>32695.2</v>
      </c>
      <c r="HC17">
        <v>39139</v>
      </c>
      <c r="HD17">
        <v>36832.9</v>
      </c>
      <c r="HE17">
        <v>2.29165</v>
      </c>
      <c r="HF17">
        <v>2.05545</v>
      </c>
      <c r="HG17">
        <v>0.182241</v>
      </c>
      <c r="HH17">
        <v>0</v>
      </c>
      <c r="HI17">
        <v>23.1444</v>
      </c>
      <c r="HJ17">
        <v>999.9</v>
      </c>
      <c r="HK17">
        <v>28.354</v>
      </c>
      <c r="HL17">
        <v>32.398</v>
      </c>
      <c r="HM17">
        <v>17.7023</v>
      </c>
      <c r="HN17">
        <v>54.5346</v>
      </c>
      <c r="HO17">
        <v>30.9896</v>
      </c>
      <c r="HP17">
        <v>2</v>
      </c>
      <c r="HQ17">
        <v>0.0610899</v>
      </c>
      <c r="HR17">
        <v>2.55124</v>
      </c>
      <c r="HS17">
        <v>20.2678</v>
      </c>
      <c r="HT17">
        <v>5.23391</v>
      </c>
      <c r="HU17">
        <v>11.962</v>
      </c>
      <c r="HV17">
        <v>4.9894</v>
      </c>
      <c r="HW17">
        <v>3.284</v>
      </c>
      <c r="HX17">
        <v>9999</v>
      </c>
      <c r="HY17">
        <v>999.9</v>
      </c>
      <c r="HZ17">
        <v>9999</v>
      </c>
      <c r="IA17">
        <v>9999</v>
      </c>
      <c r="IB17">
        <v>4.97233</v>
      </c>
      <c r="IC17">
        <v>1.87727</v>
      </c>
      <c r="ID17">
        <v>1.87744</v>
      </c>
      <c r="IE17">
        <v>1.877</v>
      </c>
      <c r="IF17">
        <v>1.87283</v>
      </c>
      <c r="IG17">
        <v>1.87434</v>
      </c>
      <c r="IH17">
        <v>1.87491</v>
      </c>
      <c r="II17">
        <v>1.88126</v>
      </c>
      <c r="IJ17">
        <v>0</v>
      </c>
      <c r="IK17">
        <v>0</v>
      </c>
      <c r="IL17">
        <v>0</v>
      </c>
      <c r="IM17">
        <v>0</v>
      </c>
      <c r="IN17" t="s">
        <v>436</v>
      </c>
      <c r="IO17" t="s">
        <v>437</v>
      </c>
      <c r="IP17" t="s">
        <v>438</v>
      </c>
      <c r="IQ17" t="s">
        <v>438</v>
      </c>
      <c r="IR17" t="s">
        <v>438</v>
      </c>
      <c r="IS17" t="s">
        <v>438</v>
      </c>
      <c r="IT17">
        <v>0</v>
      </c>
      <c r="IU17">
        <v>100</v>
      </c>
      <c r="IV17">
        <v>100</v>
      </c>
      <c r="IW17">
        <v>1.075</v>
      </c>
      <c r="IX17">
        <v>-0.0273</v>
      </c>
      <c r="IY17">
        <v>-0.192384342805767</v>
      </c>
      <c r="IZ17">
        <v>0.00342007825332281</v>
      </c>
      <c r="JA17">
        <v>-8.50639693779648e-07</v>
      </c>
      <c r="JB17">
        <v>4.47906850139696e-10</v>
      </c>
      <c r="JC17">
        <v>-0.0758873430408655</v>
      </c>
      <c r="JD17">
        <v>0.000507689049061226</v>
      </c>
      <c r="JE17">
        <v>0.00011520372073232</v>
      </c>
      <c r="JF17">
        <v>4.83089428813428e-06</v>
      </c>
      <c r="JG17">
        <v>28</v>
      </c>
      <c r="JH17">
        <v>2164</v>
      </c>
      <c r="JI17">
        <v>-0</v>
      </c>
      <c r="JJ17">
        <v>19</v>
      </c>
      <c r="JK17">
        <v>1.2</v>
      </c>
      <c r="JL17">
        <v>1.2</v>
      </c>
      <c r="JM17">
        <v>1.36353</v>
      </c>
      <c r="JN17">
        <v>2.58667</v>
      </c>
      <c r="JO17">
        <v>2.24854</v>
      </c>
      <c r="JP17">
        <v>2.76855</v>
      </c>
      <c r="JQ17">
        <v>2.2998</v>
      </c>
      <c r="JR17">
        <v>2.40967</v>
      </c>
      <c r="JS17">
        <v>36.8366</v>
      </c>
      <c r="JT17">
        <v>23.9387</v>
      </c>
      <c r="JU17">
        <v>18</v>
      </c>
      <c r="JV17">
        <v>647.981</v>
      </c>
      <c r="JW17">
        <v>563.234</v>
      </c>
      <c r="JX17">
        <v>19.9993</v>
      </c>
      <c r="JY17">
        <v>27.8444</v>
      </c>
      <c r="JZ17">
        <v>30</v>
      </c>
      <c r="KA17">
        <v>27.9474</v>
      </c>
      <c r="KB17">
        <v>27.9475</v>
      </c>
      <c r="KC17">
        <v>27.265</v>
      </c>
      <c r="KD17">
        <v>0</v>
      </c>
      <c r="KE17">
        <v>19.4979</v>
      </c>
      <c r="KF17">
        <v>20</v>
      </c>
      <c r="KG17">
        <v>420</v>
      </c>
      <c r="KH17">
        <v>14.7898</v>
      </c>
      <c r="KI17">
        <v>102.731</v>
      </c>
      <c r="KJ17">
        <v>95.4915</v>
      </c>
    </row>
    <row r="18" spans="1:296">
      <c r="A18">
        <v>2</v>
      </c>
      <c r="B18">
        <v>1702173847.1</v>
      </c>
      <c r="C18">
        <v>121</v>
      </c>
      <c r="D18" t="s">
        <v>439</v>
      </c>
      <c r="E18" t="s">
        <v>440</v>
      </c>
      <c r="F18">
        <v>15</v>
      </c>
      <c r="H18">
        <v>1702173838.6</v>
      </c>
      <c r="I18">
        <f>(J18)/1000</f>
        <v>0</v>
      </c>
      <c r="J18">
        <f>IF(DO18, AM18, AG18)</f>
        <v>0</v>
      </c>
      <c r="K18">
        <f>IF(DO18, AH18, AF18)</f>
        <v>0</v>
      </c>
      <c r="L18">
        <f>DQ18 - IF(AT18&gt;1, K18*DK18*100.0/(AV18*EE18), 0)</f>
        <v>0</v>
      </c>
      <c r="M18">
        <f>((S18-I18/2)*L18-K18)/(S18+I18/2)</f>
        <v>0</v>
      </c>
      <c r="N18">
        <f>M18*(DX18+DY18)/1000.0</f>
        <v>0</v>
      </c>
      <c r="O18">
        <f>(DQ18 - IF(AT18&gt;1, K18*DK18*100.0/(AV18*EE18), 0))*(DX18+DY18)/1000.0</f>
        <v>0</v>
      </c>
      <c r="P18">
        <f>2.0/((1/R18-1/Q18)+SIGN(R18)*SQRT((1/R18-1/Q18)*(1/R18-1/Q18) + 4*DL18/((DL18+1)*(DL18+1))*(2*1/R18*1/Q18-1/Q18*1/Q18)))</f>
        <v>0</v>
      </c>
      <c r="Q18">
        <f>IF(LEFT(DM18,1)&lt;&gt;"0",IF(LEFT(DM18,1)="1",3.0,DN18),$D$5+$E$5*(EE18*DX18/($K$5*1000))+$F$5*(EE18*DX18/($K$5*1000))*MAX(MIN(DK18,$J$5),$I$5)*MAX(MIN(DK18,$J$5),$I$5)+$G$5*MAX(MIN(DK18,$J$5),$I$5)*(EE18*DX18/($K$5*1000))+$H$5*(EE18*DX18/($K$5*1000))*(EE18*DX18/($K$5*1000)))</f>
        <v>0</v>
      </c>
      <c r="R18">
        <f>I18*(1000-(1000*0.61365*exp(17.502*V18/(240.97+V18))/(DX18+DY18)+DS18)/2)/(1000*0.61365*exp(17.502*V18/(240.97+V18))/(DX18+DY18)-DS18)</f>
        <v>0</v>
      </c>
      <c r="S18">
        <f>1/((DL18+1)/(P18/1.6)+1/(Q18/1.37)) + DL18/((DL18+1)/(P18/1.6) + DL18/(Q18/1.37))</f>
        <v>0</v>
      </c>
      <c r="T18">
        <f>(DG18*DJ18)</f>
        <v>0</v>
      </c>
      <c r="U18">
        <f>(DZ18+(T18+2*0.95*5.67E-8*(((DZ18+$B$7)+273)^4-(DZ18+273)^4)-44100*I18)/(1.84*29.3*Q18+8*0.95*5.67E-8*(DZ18+273)^3))</f>
        <v>0</v>
      </c>
      <c r="V18">
        <f>($C$7*EA18+$D$7*EB18+$E$7*U18)</f>
        <v>0</v>
      </c>
      <c r="W18">
        <f>0.61365*exp(17.502*V18/(240.97+V18))</f>
        <v>0</v>
      </c>
      <c r="X18">
        <f>(Y18/Z18*100)</f>
        <v>0</v>
      </c>
      <c r="Y18">
        <f>DS18*(DX18+DY18)/1000</f>
        <v>0</v>
      </c>
      <c r="Z18">
        <f>0.61365*exp(17.502*DZ18/(240.97+DZ18))</f>
        <v>0</v>
      </c>
      <c r="AA18">
        <f>(W18-DS18*(DX18+DY18)/1000)</f>
        <v>0</v>
      </c>
      <c r="AB18">
        <f>(-I18*44100)</f>
        <v>0</v>
      </c>
      <c r="AC18">
        <f>2*29.3*Q18*0.92*(DZ18-V18)</f>
        <v>0</v>
      </c>
      <c r="AD18">
        <f>2*0.95*5.67E-8*(((DZ18+$B$7)+273)^4-(V18+273)^4)</f>
        <v>0</v>
      </c>
      <c r="AE18">
        <f>T18+AD18+AB18+AC18</f>
        <v>0</v>
      </c>
      <c r="AF18">
        <f>DW18*AT18*(DR18-DQ18*(1000-AT18*DT18)/(1000-AT18*DS18))/(100*DK18)</f>
        <v>0</v>
      </c>
      <c r="AG18">
        <f>1000*DW18*AT18*(DS18-DT18)/(100*DK18*(1000-AT18*DS18))</f>
        <v>0</v>
      </c>
      <c r="AH18">
        <f>(AI18 - AJ18 - DX18*1E3/(8.314*(DZ18+273.15)) * AL18/DW18 * AK18) * DW18/(100*DK18) * (1000 - DT18)/1000</f>
        <v>0</v>
      </c>
      <c r="AI18">
        <v>424.969299131567</v>
      </c>
      <c r="AJ18">
        <v>409.51086060606</v>
      </c>
      <c r="AK18">
        <v>0.0260834840731065</v>
      </c>
      <c r="AL18">
        <v>66.8620171344815</v>
      </c>
      <c r="AM18">
        <f>(AO18 - AN18 + DX18*1E3/(8.314*(DZ18+273.15)) * AQ18/DW18 * AP18) * DW18/(100*DK18) * 1000/(1000 - AO18)</f>
        <v>0</v>
      </c>
      <c r="AN18">
        <v>11.6542839361334</v>
      </c>
      <c r="AO18">
        <v>14.6618860606061</v>
      </c>
      <c r="AP18">
        <v>-1.36150495298615e-05</v>
      </c>
      <c r="AQ18">
        <v>78.9046196978862</v>
      </c>
      <c r="AR18">
        <v>0</v>
      </c>
      <c r="AS18">
        <v>0</v>
      </c>
      <c r="AT18">
        <f>IF(AR18*$H$13&gt;=AV18,1.0,(AV18/(AV18-AR18*$H$13)))</f>
        <v>0</v>
      </c>
      <c r="AU18">
        <f>(AT18-1)*100</f>
        <v>0</v>
      </c>
      <c r="AV18">
        <f>MAX(0,($B$13+$C$13*EE18)/(1+$D$13*EE18)*DX18/(DZ18+273)*$E$13)</f>
        <v>0</v>
      </c>
      <c r="AW18" t="s">
        <v>432</v>
      </c>
      <c r="AX18" t="s">
        <v>432</v>
      </c>
      <c r="AY18">
        <v>0</v>
      </c>
      <c r="AZ18">
        <v>0</v>
      </c>
      <c r="BA18">
        <f>1-AY18/AZ18</f>
        <v>0</v>
      </c>
      <c r="BB18">
        <v>0</v>
      </c>
      <c r="BC18" t="s">
        <v>432</v>
      </c>
      <c r="BD18" t="s">
        <v>432</v>
      </c>
      <c r="BE18">
        <v>0</v>
      </c>
      <c r="BF18">
        <v>0</v>
      </c>
      <c r="BG18">
        <f>1-BE18/BF18</f>
        <v>0</v>
      </c>
      <c r="BH18">
        <v>0.5</v>
      </c>
      <c r="BI18">
        <f>DH18</f>
        <v>0</v>
      </c>
      <c r="BJ18">
        <f>K18</f>
        <v>0</v>
      </c>
      <c r="BK18">
        <f>BG18*BH18*BI18</f>
        <v>0</v>
      </c>
      <c r="BL18">
        <f>(BJ18-BB18)/BI18</f>
        <v>0</v>
      </c>
      <c r="BM18">
        <f>(AZ18-BF18)/BF18</f>
        <v>0</v>
      </c>
      <c r="BN18">
        <f>AY18/(BA18+AY18/BF18)</f>
        <v>0</v>
      </c>
      <c r="BO18" t="s">
        <v>432</v>
      </c>
      <c r="BP18">
        <v>0</v>
      </c>
      <c r="BQ18">
        <f>IF(BP18&lt;&gt;0, BP18, BN18)</f>
        <v>0</v>
      </c>
      <c r="BR18">
        <f>1-BQ18/BF18</f>
        <v>0</v>
      </c>
      <c r="BS18">
        <f>(BF18-BE18)/(BF18-BQ18)</f>
        <v>0</v>
      </c>
      <c r="BT18">
        <f>(AZ18-BF18)/(AZ18-BQ18)</f>
        <v>0</v>
      </c>
      <c r="BU18">
        <f>(BF18-BE18)/(BF18-AY18)</f>
        <v>0</v>
      </c>
      <c r="BV18">
        <f>(AZ18-BF18)/(AZ18-AY18)</f>
        <v>0</v>
      </c>
      <c r="BW18">
        <f>(BS18*BQ18/BE18)</f>
        <v>0</v>
      </c>
      <c r="BX18">
        <f>(1-BW18)</f>
        <v>0</v>
      </c>
      <c r="DG18">
        <f>$B$11*EF18+$C$11*EG18+$F$11*ER18*(1-EU18)</f>
        <v>0</v>
      </c>
      <c r="DH18">
        <f>DG18*DI18</f>
        <v>0</v>
      </c>
      <c r="DI18">
        <f>($B$11*$D$9+$C$11*$D$9+$F$11*((FE18+EW18)/MAX(FE18+EW18+FF18, 0.1)*$I$9+FF18/MAX(FE18+EW18+FF18, 0.1)*$J$9))/($B$11+$C$11+$F$11)</f>
        <v>0</v>
      </c>
      <c r="DJ18">
        <f>($B$11*$K$9+$C$11*$K$9+$F$11*((FE18+EW18)/MAX(FE18+EW18+FF18, 0.1)*$P$9+FF18/MAX(FE18+EW18+FF18, 0.1)*$Q$9))/($B$11+$C$11+$F$11)</f>
        <v>0</v>
      </c>
      <c r="DK18">
        <v>6</v>
      </c>
      <c r="DL18">
        <v>0.5</v>
      </c>
      <c r="DM18" t="s">
        <v>433</v>
      </c>
      <c r="DN18">
        <v>2</v>
      </c>
      <c r="DO18" t="b">
        <v>1</v>
      </c>
      <c r="DP18">
        <v>1702173838.6</v>
      </c>
      <c r="DQ18">
        <v>403.4610625</v>
      </c>
      <c r="DR18">
        <v>419.981</v>
      </c>
      <c r="DS18">
        <v>14.66635</v>
      </c>
      <c r="DT18">
        <v>11.65425625</v>
      </c>
      <c r="DU18">
        <v>402.385875</v>
      </c>
      <c r="DV18">
        <v>14.69456875</v>
      </c>
      <c r="DW18">
        <v>600.0141875</v>
      </c>
      <c r="DX18">
        <v>78.22525625</v>
      </c>
      <c r="DY18">
        <v>0.1000159125</v>
      </c>
      <c r="DZ18">
        <v>25.3997625</v>
      </c>
      <c r="EA18">
        <v>25.700725</v>
      </c>
      <c r="EB18">
        <v>999.9</v>
      </c>
      <c r="EC18">
        <v>0</v>
      </c>
      <c r="ED18">
        <v>0</v>
      </c>
      <c r="EE18">
        <v>9999.688125</v>
      </c>
      <c r="EF18">
        <v>0</v>
      </c>
      <c r="EG18">
        <v>0.954630375</v>
      </c>
      <c r="EH18">
        <v>-16.52000625</v>
      </c>
      <c r="EI18">
        <v>409.4663125</v>
      </c>
      <c r="EJ18">
        <v>424.93325</v>
      </c>
      <c r="EK18">
        <v>3.0120725</v>
      </c>
      <c r="EL18">
        <v>419.981</v>
      </c>
      <c r="EM18">
        <v>11.65425625</v>
      </c>
      <c r="EN18">
        <v>1.147278125</v>
      </c>
      <c r="EO18">
        <v>0.9116580625</v>
      </c>
      <c r="EP18">
        <v>8.93446</v>
      </c>
      <c r="EQ18">
        <v>5.576099375</v>
      </c>
      <c r="ER18">
        <v>1500.013125</v>
      </c>
      <c r="ES18">
        <v>0.972992875</v>
      </c>
      <c r="ET18">
        <v>0.02700674375</v>
      </c>
      <c r="EU18">
        <v>0</v>
      </c>
      <c r="EV18">
        <v>757.56075</v>
      </c>
      <c r="EW18">
        <v>5.0002</v>
      </c>
      <c r="EX18">
        <v>11504.1375</v>
      </c>
      <c r="EY18">
        <v>14354.4875</v>
      </c>
      <c r="EZ18">
        <v>46.8749375</v>
      </c>
      <c r="FA18">
        <v>47.75</v>
      </c>
      <c r="FB18">
        <v>47.8865</v>
      </c>
      <c r="FC18">
        <v>47.534875</v>
      </c>
      <c r="FD18">
        <v>48.78875</v>
      </c>
      <c r="FE18">
        <v>1454.635</v>
      </c>
      <c r="FF18">
        <v>40.378125</v>
      </c>
      <c r="FG18">
        <v>0</v>
      </c>
      <c r="FH18">
        <v>1702173849.1</v>
      </c>
      <c r="FI18">
        <v>0</v>
      </c>
      <c r="FJ18">
        <v>757.63568</v>
      </c>
      <c r="FK18">
        <v>3.00453845624053</v>
      </c>
      <c r="FL18">
        <v>26.5461538398676</v>
      </c>
      <c r="FM18">
        <v>11504.668</v>
      </c>
      <c r="FN18">
        <v>15</v>
      </c>
      <c r="FO18">
        <v>1702173655</v>
      </c>
      <c r="FP18" t="s">
        <v>434</v>
      </c>
      <c r="FQ18">
        <v>1702173655</v>
      </c>
      <c r="FR18">
        <v>1702173653</v>
      </c>
      <c r="FS18">
        <v>14</v>
      </c>
      <c r="FT18">
        <v>0.02</v>
      </c>
      <c r="FU18">
        <v>0.001</v>
      </c>
      <c r="FV18">
        <v>1.125</v>
      </c>
      <c r="FW18">
        <v>-0.047</v>
      </c>
      <c r="FX18">
        <v>420</v>
      </c>
      <c r="FY18">
        <v>12</v>
      </c>
      <c r="FZ18">
        <v>0.08</v>
      </c>
      <c r="GA18">
        <v>0.03</v>
      </c>
      <c r="GB18">
        <v>-16.526255</v>
      </c>
      <c r="GC18">
        <v>-0.0256827067669375</v>
      </c>
      <c r="GD18">
        <v>0.044155718485832</v>
      </c>
      <c r="GE18">
        <v>1</v>
      </c>
      <c r="GF18">
        <v>757.465117647059</v>
      </c>
      <c r="GG18">
        <v>2.37124522589481</v>
      </c>
      <c r="GH18">
        <v>0.311703928593062</v>
      </c>
      <c r="GI18">
        <v>0</v>
      </c>
      <c r="GJ18">
        <v>3.013039</v>
      </c>
      <c r="GK18">
        <v>-0.0178908270676714</v>
      </c>
      <c r="GL18">
        <v>0.00216882664129704</v>
      </c>
      <c r="GM18">
        <v>1</v>
      </c>
      <c r="GN18">
        <v>2</v>
      </c>
      <c r="GO18">
        <v>3</v>
      </c>
      <c r="GP18" t="s">
        <v>441</v>
      </c>
      <c r="GQ18">
        <v>3.26964</v>
      </c>
      <c r="GR18">
        <v>2.87213</v>
      </c>
      <c r="GS18">
        <v>0.0773493</v>
      </c>
      <c r="GT18">
        <v>0.080445</v>
      </c>
      <c r="GU18">
        <v>0.0640561</v>
      </c>
      <c r="GV18">
        <v>0.0544608</v>
      </c>
      <c r="GW18">
        <v>26540.6</v>
      </c>
      <c r="GX18">
        <v>26262.1</v>
      </c>
      <c r="GY18">
        <v>26632.6</v>
      </c>
      <c r="GZ18">
        <v>26059.4</v>
      </c>
      <c r="HA18">
        <v>33985.1</v>
      </c>
      <c r="HB18">
        <v>32698.3</v>
      </c>
      <c r="HC18">
        <v>39140</v>
      </c>
      <c r="HD18">
        <v>36834.9</v>
      </c>
      <c r="HE18">
        <v>2.2916</v>
      </c>
      <c r="HF18">
        <v>2.05578</v>
      </c>
      <c r="HG18">
        <v>0.154767</v>
      </c>
      <c r="HH18">
        <v>0</v>
      </c>
      <c r="HI18">
        <v>23.1474</v>
      </c>
      <c r="HJ18">
        <v>999.9</v>
      </c>
      <c r="HK18">
        <v>28.354</v>
      </c>
      <c r="HL18">
        <v>32.418</v>
      </c>
      <c r="HM18">
        <v>17.7217</v>
      </c>
      <c r="HN18">
        <v>54.2546</v>
      </c>
      <c r="HO18">
        <v>30.9736</v>
      </c>
      <c r="HP18">
        <v>2</v>
      </c>
      <c r="HQ18">
        <v>0.0592988</v>
      </c>
      <c r="HR18">
        <v>2.50777</v>
      </c>
      <c r="HS18">
        <v>20.2713</v>
      </c>
      <c r="HT18">
        <v>5.23331</v>
      </c>
      <c r="HU18">
        <v>11.962</v>
      </c>
      <c r="HV18">
        <v>4.98965</v>
      </c>
      <c r="HW18">
        <v>3.284</v>
      </c>
      <c r="HX18">
        <v>9999</v>
      </c>
      <c r="HY18">
        <v>999.9</v>
      </c>
      <c r="HZ18">
        <v>9999</v>
      </c>
      <c r="IA18">
        <v>9999</v>
      </c>
      <c r="IB18">
        <v>4.97233</v>
      </c>
      <c r="IC18">
        <v>1.87729</v>
      </c>
      <c r="ID18">
        <v>1.87744</v>
      </c>
      <c r="IE18">
        <v>1.87707</v>
      </c>
      <c r="IF18">
        <v>1.87284</v>
      </c>
      <c r="IG18">
        <v>1.87439</v>
      </c>
      <c r="IH18">
        <v>1.87491</v>
      </c>
      <c r="II18">
        <v>1.88126</v>
      </c>
      <c r="IJ18">
        <v>0</v>
      </c>
      <c r="IK18">
        <v>0</v>
      </c>
      <c r="IL18">
        <v>0</v>
      </c>
      <c r="IM18">
        <v>0</v>
      </c>
      <c r="IN18" t="s">
        <v>436</v>
      </c>
      <c r="IO18" t="s">
        <v>437</v>
      </c>
      <c r="IP18" t="s">
        <v>438</v>
      </c>
      <c r="IQ18" t="s">
        <v>438</v>
      </c>
      <c r="IR18" t="s">
        <v>438</v>
      </c>
      <c r="IS18" t="s">
        <v>438</v>
      </c>
      <c r="IT18">
        <v>0</v>
      </c>
      <c r="IU18">
        <v>100</v>
      </c>
      <c r="IV18">
        <v>100</v>
      </c>
      <c r="IW18">
        <v>1.075</v>
      </c>
      <c r="IX18">
        <v>-0.0282</v>
      </c>
      <c r="IY18">
        <v>-0.192384342805767</v>
      </c>
      <c r="IZ18">
        <v>0.00342007825332281</v>
      </c>
      <c r="JA18">
        <v>-8.50639693779648e-07</v>
      </c>
      <c r="JB18">
        <v>4.47906850139696e-10</v>
      </c>
      <c r="JC18">
        <v>-0.0758873430408655</v>
      </c>
      <c r="JD18">
        <v>0.000507689049061226</v>
      </c>
      <c r="JE18">
        <v>0.00011520372073232</v>
      </c>
      <c r="JF18">
        <v>4.83089428813428e-06</v>
      </c>
      <c r="JG18">
        <v>28</v>
      </c>
      <c r="JH18">
        <v>2164</v>
      </c>
      <c r="JI18">
        <v>-0</v>
      </c>
      <c r="JJ18">
        <v>19</v>
      </c>
      <c r="JK18">
        <v>3.2</v>
      </c>
      <c r="JL18">
        <v>3.2</v>
      </c>
      <c r="JM18">
        <v>1.36353</v>
      </c>
      <c r="JN18">
        <v>2.58301</v>
      </c>
      <c r="JO18">
        <v>2.24854</v>
      </c>
      <c r="JP18">
        <v>2.76733</v>
      </c>
      <c r="JQ18">
        <v>2.30103</v>
      </c>
      <c r="JR18">
        <v>2.44751</v>
      </c>
      <c r="JS18">
        <v>36.8366</v>
      </c>
      <c r="JT18">
        <v>23.9474</v>
      </c>
      <c r="JU18">
        <v>18</v>
      </c>
      <c r="JV18">
        <v>647.787</v>
      </c>
      <c r="JW18">
        <v>563.355</v>
      </c>
      <c r="JX18">
        <v>19.9992</v>
      </c>
      <c r="JY18">
        <v>27.8231</v>
      </c>
      <c r="JZ18">
        <v>30</v>
      </c>
      <c r="KA18">
        <v>27.9331</v>
      </c>
      <c r="KB18">
        <v>27.9344</v>
      </c>
      <c r="KC18">
        <v>27.263</v>
      </c>
      <c r="KD18">
        <v>0</v>
      </c>
      <c r="KE18">
        <v>19.4979</v>
      </c>
      <c r="KF18">
        <v>20</v>
      </c>
      <c r="KG18">
        <v>420</v>
      </c>
      <c r="KH18">
        <v>14.1448</v>
      </c>
      <c r="KI18">
        <v>102.733</v>
      </c>
      <c r="KJ18">
        <v>95.4961</v>
      </c>
    </row>
    <row r="19" spans="1:296">
      <c r="A19">
        <v>3</v>
      </c>
      <c r="B19">
        <v>1702173968.1</v>
      </c>
      <c r="C19">
        <v>242</v>
      </c>
      <c r="D19" t="s">
        <v>442</v>
      </c>
      <c r="E19" t="s">
        <v>443</v>
      </c>
      <c r="F19">
        <v>15</v>
      </c>
      <c r="H19">
        <v>1702173959.6</v>
      </c>
      <c r="I19">
        <f>(J19)/1000</f>
        <v>0</v>
      </c>
      <c r="J19">
        <f>IF(DO19, AM19, AG19)</f>
        <v>0</v>
      </c>
      <c r="K19">
        <f>IF(DO19, AH19, AF19)</f>
        <v>0</v>
      </c>
      <c r="L19">
        <f>DQ19 - IF(AT19&gt;1, K19*DK19*100.0/(AV19*EE19), 0)</f>
        <v>0</v>
      </c>
      <c r="M19">
        <f>((S19-I19/2)*L19-K19)/(S19+I19/2)</f>
        <v>0</v>
      </c>
      <c r="N19">
        <f>M19*(DX19+DY19)/1000.0</f>
        <v>0</v>
      </c>
      <c r="O19">
        <f>(DQ19 - IF(AT19&gt;1, K19*DK19*100.0/(AV19*EE19), 0))*(DX19+DY19)/1000.0</f>
        <v>0</v>
      </c>
      <c r="P19">
        <f>2.0/((1/R19-1/Q19)+SIGN(R19)*SQRT((1/R19-1/Q19)*(1/R19-1/Q19) + 4*DL19/((DL19+1)*(DL19+1))*(2*1/R19*1/Q19-1/Q19*1/Q19)))</f>
        <v>0</v>
      </c>
      <c r="Q19">
        <f>IF(LEFT(DM19,1)&lt;&gt;"0",IF(LEFT(DM19,1)="1",3.0,DN19),$D$5+$E$5*(EE19*DX19/($K$5*1000))+$F$5*(EE19*DX19/($K$5*1000))*MAX(MIN(DK19,$J$5),$I$5)*MAX(MIN(DK19,$J$5),$I$5)+$G$5*MAX(MIN(DK19,$J$5),$I$5)*(EE19*DX19/($K$5*1000))+$H$5*(EE19*DX19/($K$5*1000))*(EE19*DX19/($K$5*1000)))</f>
        <v>0</v>
      </c>
      <c r="R19">
        <f>I19*(1000-(1000*0.61365*exp(17.502*V19/(240.97+V19))/(DX19+DY19)+DS19)/2)/(1000*0.61365*exp(17.502*V19/(240.97+V19))/(DX19+DY19)-DS19)</f>
        <v>0</v>
      </c>
      <c r="S19">
        <f>1/((DL19+1)/(P19/1.6)+1/(Q19/1.37)) + DL19/((DL19+1)/(P19/1.6) + DL19/(Q19/1.37))</f>
        <v>0</v>
      </c>
      <c r="T19">
        <f>(DG19*DJ19)</f>
        <v>0</v>
      </c>
      <c r="U19">
        <f>(DZ19+(T19+2*0.95*5.67E-8*(((DZ19+$B$7)+273)^4-(DZ19+273)^4)-44100*I19)/(1.84*29.3*Q19+8*0.95*5.67E-8*(DZ19+273)^3))</f>
        <v>0</v>
      </c>
      <c r="V19">
        <f>($C$7*EA19+$D$7*EB19+$E$7*U19)</f>
        <v>0</v>
      </c>
      <c r="W19">
        <f>0.61365*exp(17.502*V19/(240.97+V19))</f>
        <v>0</v>
      </c>
      <c r="X19">
        <f>(Y19/Z19*100)</f>
        <v>0</v>
      </c>
      <c r="Y19">
        <f>DS19*(DX19+DY19)/1000</f>
        <v>0</v>
      </c>
      <c r="Z19">
        <f>0.61365*exp(17.502*DZ19/(240.97+DZ19))</f>
        <v>0</v>
      </c>
      <c r="AA19">
        <f>(W19-DS19*(DX19+DY19)/1000)</f>
        <v>0</v>
      </c>
      <c r="AB19">
        <f>(-I19*44100)</f>
        <v>0</v>
      </c>
      <c r="AC19">
        <f>2*29.3*Q19*0.92*(DZ19-V19)</f>
        <v>0</v>
      </c>
      <c r="AD19">
        <f>2*0.95*5.67E-8*(((DZ19+$B$7)+273)^4-(V19+273)^4)</f>
        <v>0</v>
      </c>
      <c r="AE19">
        <f>T19+AD19+AB19+AC19</f>
        <v>0</v>
      </c>
      <c r="AF19">
        <f>DW19*AT19*(DR19-DQ19*(1000-AT19*DT19)/(1000-AT19*DS19))/(100*DK19)</f>
        <v>0</v>
      </c>
      <c r="AG19">
        <f>1000*DW19*AT19*(DS19-DT19)/(100*DK19*(1000-AT19*DS19))</f>
        <v>0</v>
      </c>
      <c r="AH19">
        <f>(AI19 - AJ19 - DX19*1E3/(8.314*(DZ19+273.15)) * AL19/DW19 * AK19) * DW19/(100*DK19) * (1000 - DT19)/1000</f>
        <v>0</v>
      </c>
      <c r="AI19">
        <v>425.002507412945</v>
      </c>
      <c r="AJ19">
        <v>409.748587878788</v>
      </c>
      <c r="AK19">
        <v>-0.00146610541000891</v>
      </c>
      <c r="AL19">
        <v>66.8620171344815</v>
      </c>
      <c r="AM19">
        <f>(AO19 - AN19 + DX19*1E3/(8.314*(DZ19+273.15)) * AQ19/DW19 * AP19) * DW19/(100*DK19) * 1000/(1000 - AO19)</f>
        <v>0</v>
      </c>
      <c r="AN19">
        <v>11.5683374963632</v>
      </c>
      <c r="AO19">
        <v>14.4265193939394</v>
      </c>
      <c r="AP19">
        <v>-4.59075124530175e-05</v>
      </c>
      <c r="AQ19">
        <v>78.9046196978862</v>
      </c>
      <c r="AR19">
        <v>0</v>
      </c>
      <c r="AS19">
        <v>0</v>
      </c>
      <c r="AT19">
        <f>IF(AR19*$H$13&gt;=AV19,1.0,(AV19/(AV19-AR19*$H$13)))</f>
        <v>0</v>
      </c>
      <c r="AU19">
        <f>(AT19-1)*100</f>
        <v>0</v>
      </c>
      <c r="AV19">
        <f>MAX(0,($B$13+$C$13*EE19)/(1+$D$13*EE19)*DX19/(DZ19+273)*$E$13)</f>
        <v>0</v>
      </c>
      <c r="AW19" t="s">
        <v>432</v>
      </c>
      <c r="AX19" t="s">
        <v>432</v>
      </c>
      <c r="AY19">
        <v>0</v>
      </c>
      <c r="AZ19">
        <v>0</v>
      </c>
      <c r="BA19">
        <f>1-AY19/AZ19</f>
        <v>0</v>
      </c>
      <c r="BB19">
        <v>0</v>
      </c>
      <c r="BC19" t="s">
        <v>432</v>
      </c>
      <c r="BD19" t="s">
        <v>432</v>
      </c>
      <c r="BE19">
        <v>0</v>
      </c>
      <c r="BF19">
        <v>0</v>
      </c>
      <c r="BG19">
        <f>1-BE19/BF19</f>
        <v>0</v>
      </c>
      <c r="BH19">
        <v>0.5</v>
      </c>
      <c r="BI19">
        <f>DH19</f>
        <v>0</v>
      </c>
      <c r="BJ19">
        <f>K19</f>
        <v>0</v>
      </c>
      <c r="BK19">
        <f>BG19*BH19*BI19</f>
        <v>0</v>
      </c>
      <c r="BL19">
        <f>(BJ19-BB19)/BI19</f>
        <v>0</v>
      </c>
      <c r="BM19">
        <f>(AZ19-BF19)/BF19</f>
        <v>0</v>
      </c>
      <c r="BN19">
        <f>AY19/(BA19+AY19/BF19)</f>
        <v>0</v>
      </c>
      <c r="BO19" t="s">
        <v>432</v>
      </c>
      <c r="BP19">
        <v>0</v>
      </c>
      <c r="BQ19">
        <f>IF(BP19&lt;&gt;0, BP19, BN19)</f>
        <v>0</v>
      </c>
      <c r="BR19">
        <f>1-BQ19/BF19</f>
        <v>0</v>
      </c>
      <c r="BS19">
        <f>(BF19-BE19)/(BF19-BQ19)</f>
        <v>0</v>
      </c>
      <c r="BT19">
        <f>(AZ19-BF19)/(AZ19-BQ19)</f>
        <v>0</v>
      </c>
      <c r="BU19">
        <f>(BF19-BE19)/(BF19-AY19)</f>
        <v>0</v>
      </c>
      <c r="BV19">
        <f>(AZ19-BF19)/(AZ19-AY19)</f>
        <v>0</v>
      </c>
      <c r="BW19">
        <f>(BS19*BQ19/BE19)</f>
        <v>0</v>
      </c>
      <c r="BX19">
        <f>(1-BW19)</f>
        <v>0</v>
      </c>
      <c r="DG19">
        <f>$B$11*EF19+$C$11*EG19+$F$11*ER19*(1-EU19)</f>
        <v>0</v>
      </c>
      <c r="DH19">
        <f>DG19*DI19</f>
        <v>0</v>
      </c>
      <c r="DI19">
        <f>($B$11*$D$9+$C$11*$D$9+$F$11*((FE19+EW19)/MAX(FE19+EW19+FF19, 0.1)*$I$9+FF19/MAX(FE19+EW19+FF19, 0.1)*$J$9))/($B$11+$C$11+$F$11)</f>
        <v>0</v>
      </c>
      <c r="DJ19">
        <f>($B$11*$K$9+$C$11*$K$9+$F$11*((FE19+EW19)/MAX(FE19+EW19+FF19, 0.1)*$P$9+FF19/MAX(FE19+EW19+FF19, 0.1)*$Q$9))/($B$11+$C$11+$F$11)</f>
        <v>0</v>
      </c>
      <c r="DK19">
        <v>6</v>
      </c>
      <c r="DL19">
        <v>0.5</v>
      </c>
      <c r="DM19" t="s">
        <v>433</v>
      </c>
      <c r="DN19">
        <v>2</v>
      </c>
      <c r="DO19" t="b">
        <v>1</v>
      </c>
      <c r="DP19">
        <v>1702173959.6</v>
      </c>
      <c r="DQ19">
        <v>403.8186875</v>
      </c>
      <c r="DR19">
        <v>420.04025</v>
      </c>
      <c r="DS19">
        <v>14.434275</v>
      </c>
      <c r="DT19">
        <v>11.56921875</v>
      </c>
      <c r="DU19">
        <v>402.74225</v>
      </c>
      <c r="DV19">
        <v>14.46410625</v>
      </c>
      <c r="DW19">
        <v>600.0065</v>
      </c>
      <c r="DX19">
        <v>78.227925</v>
      </c>
      <c r="DY19">
        <v>0.09999674375</v>
      </c>
      <c r="DZ19">
        <v>25.19974375</v>
      </c>
      <c r="EA19">
        <v>25.1620625</v>
      </c>
      <c r="EB19">
        <v>999.9</v>
      </c>
      <c r="EC19">
        <v>0</v>
      </c>
      <c r="ED19">
        <v>0</v>
      </c>
      <c r="EE19">
        <v>9998.7075</v>
      </c>
      <c r="EF19">
        <v>0</v>
      </c>
      <c r="EG19">
        <v>0.951184</v>
      </c>
      <c r="EH19">
        <v>-16.22165625</v>
      </c>
      <c r="EI19">
        <v>409.732875</v>
      </c>
      <c r="EJ19">
        <v>424.95675</v>
      </c>
      <c r="EK19">
        <v>2.8650625</v>
      </c>
      <c r="EL19">
        <v>420.04025</v>
      </c>
      <c r="EM19">
        <v>11.56921875</v>
      </c>
      <c r="EN19">
        <v>1.129165</v>
      </c>
      <c r="EO19">
        <v>0.905035875</v>
      </c>
      <c r="EP19">
        <v>8.699015</v>
      </c>
      <c r="EQ19">
        <v>5.471069375</v>
      </c>
      <c r="ER19">
        <v>1200.024375</v>
      </c>
      <c r="ES19">
        <v>0.967006</v>
      </c>
      <c r="ET19">
        <v>0.0329937125</v>
      </c>
      <c r="EU19">
        <v>0</v>
      </c>
      <c r="EV19">
        <v>783.90175</v>
      </c>
      <c r="EW19">
        <v>5.0002</v>
      </c>
      <c r="EX19">
        <v>9492.8575</v>
      </c>
      <c r="EY19">
        <v>11457</v>
      </c>
      <c r="EZ19">
        <v>46.281</v>
      </c>
      <c r="FA19">
        <v>47.625</v>
      </c>
      <c r="FB19">
        <v>47.5739375</v>
      </c>
      <c r="FC19">
        <v>47.41375</v>
      </c>
      <c r="FD19">
        <v>48.3826875</v>
      </c>
      <c r="FE19">
        <v>1155.594375</v>
      </c>
      <c r="FF19">
        <v>39.43</v>
      </c>
      <c r="FG19">
        <v>0</v>
      </c>
      <c r="FH19">
        <v>1702173969.7</v>
      </c>
      <c r="FI19">
        <v>0</v>
      </c>
      <c r="FJ19">
        <v>783.935846153846</v>
      </c>
      <c r="FK19">
        <v>2.78085470330623</v>
      </c>
      <c r="FL19">
        <v>17.9531624216438</v>
      </c>
      <c r="FM19">
        <v>9493.03115384615</v>
      </c>
      <c r="FN19">
        <v>15</v>
      </c>
      <c r="FO19">
        <v>1702173655</v>
      </c>
      <c r="FP19" t="s">
        <v>434</v>
      </c>
      <c r="FQ19">
        <v>1702173655</v>
      </c>
      <c r="FR19">
        <v>1702173653</v>
      </c>
      <c r="FS19">
        <v>14</v>
      </c>
      <c r="FT19">
        <v>0.02</v>
      </c>
      <c r="FU19">
        <v>0.001</v>
      </c>
      <c r="FV19">
        <v>1.125</v>
      </c>
      <c r="FW19">
        <v>-0.047</v>
      </c>
      <c r="FX19">
        <v>420</v>
      </c>
      <c r="FY19">
        <v>12</v>
      </c>
      <c r="FZ19">
        <v>0.08</v>
      </c>
      <c r="GA19">
        <v>0.03</v>
      </c>
      <c r="GB19">
        <v>-16.221065</v>
      </c>
      <c r="GC19">
        <v>-0.0916015037594049</v>
      </c>
      <c r="GD19">
        <v>0.0266173867049337</v>
      </c>
      <c r="GE19">
        <v>1</v>
      </c>
      <c r="GF19">
        <v>783.801647058824</v>
      </c>
      <c r="GG19">
        <v>2.86466004770118</v>
      </c>
      <c r="GH19">
        <v>0.35528910202926</v>
      </c>
      <c r="GI19">
        <v>0</v>
      </c>
      <c r="GJ19">
        <v>2.8669105</v>
      </c>
      <c r="GK19">
        <v>-0.0531586466165376</v>
      </c>
      <c r="GL19">
        <v>0.00519135769813641</v>
      </c>
      <c r="GM19">
        <v>1</v>
      </c>
      <c r="GN19">
        <v>2</v>
      </c>
      <c r="GO19">
        <v>3</v>
      </c>
      <c r="GP19" t="s">
        <v>441</v>
      </c>
      <c r="GQ19">
        <v>3.26958</v>
      </c>
      <c r="GR19">
        <v>2.87202</v>
      </c>
      <c r="GS19">
        <v>0.0774108</v>
      </c>
      <c r="GT19">
        <v>0.0804654</v>
      </c>
      <c r="GU19">
        <v>0.0633066</v>
      </c>
      <c r="GV19">
        <v>0.0541565</v>
      </c>
      <c r="GW19">
        <v>26539.6</v>
      </c>
      <c r="GX19">
        <v>26263.1</v>
      </c>
      <c r="GY19">
        <v>26633.3</v>
      </c>
      <c r="GZ19">
        <v>26060.8</v>
      </c>
      <c r="HA19">
        <v>34013.2</v>
      </c>
      <c r="HB19">
        <v>32710.2</v>
      </c>
      <c r="HC19">
        <v>39140.8</v>
      </c>
      <c r="HD19">
        <v>36836.4</v>
      </c>
      <c r="HE19">
        <v>2.29182</v>
      </c>
      <c r="HF19">
        <v>2.05658</v>
      </c>
      <c r="HG19">
        <v>0.13018</v>
      </c>
      <c r="HH19">
        <v>0</v>
      </c>
      <c r="HI19">
        <v>23.0163</v>
      </c>
      <c r="HJ19">
        <v>999.9</v>
      </c>
      <c r="HK19">
        <v>28.22</v>
      </c>
      <c r="HL19">
        <v>32.428</v>
      </c>
      <c r="HM19">
        <v>17.6483</v>
      </c>
      <c r="HN19">
        <v>54.4846</v>
      </c>
      <c r="HO19">
        <v>31.0056</v>
      </c>
      <c r="HP19">
        <v>2</v>
      </c>
      <c r="HQ19">
        <v>0.0561763</v>
      </c>
      <c r="HR19">
        <v>2.43179</v>
      </c>
      <c r="HS19">
        <v>20.2747</v>
      </c>
      <c r="HT19">
        <v>5.23466</v>
      </c>
      <c r="HU19">
        <v>11.962</v>
      </c>
      <c r="HV19">
        <v>4.9896</v>
      </c>
      <c r="HW19">
        <v>3.284</v>
      </c>
      <c r="HX19">
        <v>9999</v>
      </c>
      <c r="HY19">
        <v>999.9</v>
      </c>
      <c r="HZ19">
        <v>9999</v>
      </c>
      <c r="IA19">
        <v>9999</v>
      </c>
      <c r="IB19">
        <v>4.97233</v>
      </c>
      <c r="IC19">
        <v>1.87729</v>
      </c>
      <c r="ID19">
        <v>1.87745</v>
      </c>
      <c r="IE19">
        <v>1.87708</v>
      </c>
      <c r="IF19">
        <v>1.87286</v>
      </c>
      <c r="IG19">
        <v>1.87439</v>
      </c>
      <c r="IH19">
        <v>1.87497</v>
      </c>
      <c r="II19">
        <v>1.88126</v>
      </c>
      <c r="IJ19">
        <v>0</v>
      </c>
      <c r="IK19">
        <v>0</v>
      </c>
      <c r="IL19">
        <v>0</v>
      </c>
      <c r="IM19">
        <v>0</v>
      </c>
      <c r="IN19" t="s">
        <v>436</v>
      </c>
      <c r="IO19" t="s">
        <v>437</v>
      </c>
      <c r="IP19" t="s">
        <v>438</v>
      </c>
      <c r="IQ19" t="s">
        <v>438</v>
      </c>
      <c r="IR19" t="s">
        <v>438</v>
      </c>
      <c r="IS19" t="s">
        <v>438</v>
      </c>
      <c r="IT19">
        <v>0</v>
      </c>
      <c r="IU19">
        <v>100</v>
      </c>
      <c r="IV19">
        <v>100</v>
      </c>
      <c r="IW19">
        <v>1.076</v>
      </c>
      <c r="IX19">
        <v>-0.0299</v>
      </c>
      <c r="IY19">
        <v>-0.192384342805767</v>
      </c>
      <c r="IZ19">
        <v>0.00342007825332281</v>
      </c>
      <c r="JA19">
        <v>-8.50639693779648e-07</v>
      </c>
      <c r="JB19">
        <v>4.47906850139696e-10</v>
      </c>
      <c r="JC19">
        <v>-0.0758873430408655</v>
      </c>
      <c r="JD19">
        <v>0.000507689049061226</v>
      </c>
      <c r="JE19">
        <v>0.00011520372073232</v>
      </c>
      <c r="JF19">
        <v>4.83089428813428e-06</v>
      </c>
      <c r="JG19">
        <v>28</v>
      </c>
      <c r="JH19">
        <v>2164</v>
      </c>
      <c r="JI19">
        <v>-0</v>
      </c>
      <c r="JJ19">
        <v>19</v>
      </c>
      <c r="JK19">
        <v>5.2</v>
      </c>
      <c r="JL19">
        <v>5.3</v>
      </c>
      <c r="JM19">
        <v>1.3623</v>
      </c>
      <c r="JN19">
        <v>2.5769</v>
      </c>
      <c r="JO19">
        <v>2.24854</v>
      </c>
      <c r="JP19">
        <v>2.76855</v>
      </c>
      <c r="JQ19">
        <v>2.30103</v>
      </c>
      <c r="JR19">
        <v>2.42676</v>
      </c>
      <c r="JS19">
        <v>36.8129</v>
      </c>
      <c r="JT19">
        <v>23.9562</v>
      </c>
      <c r="JU19">
        <v>18</v>
      </c>
      <c r="JV19">
        <v>647.663</v>
      </c>
      <c r="JW19">
        <v>563.731</v>
      </c>
      <c r="JX19">
        <v>19.9993</v>
      </c>
      <c r="JY19">
        <v>27.7853</v>
      </c>
      <c r="JZ19">
        <v>30</v>
      </c>
      <c r="KA19">
        <v>27.907</v>
      </c>
      <c r="KB19">
        <v>27.9097</v>
      </c>
      <c r="KC19">
        <v>27.2461</v>
      </c>
      <c r="KD19">
        <v>0</v>
      </c>
      <c r="KE19">
        <v>19.1221</v>
      </c>
      <c r="KF19">
        <v>20</v>
      </c>
      <c r="KG19">
        <v>420</v>
      </c>
      <c r="KH19">
        <v>14.1146</v>
      </c>
      <c r="KI19">
        <v>102.736</v>
      </c>
      <c r="KJ19">
        <v>95.5005</v>
      </c>
    </row>
    <row r="20" spans="1:296">
      <c r="A20">
        <v>4</v>
      </c>
      <c r="B20">
        <v>1702174089.1</v>
      </c>
      <c r="C20">
        <v>363</v>
      </c>
      <c r="D20" t="s">
        <v>444</v>
      </c>
      <c r="E20" t="s">
        <v>445</v>
      </c>
      <c r="F20">
        <v>15</v>
      </c>
      <c r="H20">
        <v>1702174080.6</v>
      </c>
      <c r="I20">
        <f>(J20)/1000</f>
        <v>0</v>
      </c>
      <c r="J20">
        <f>IF(DO20, AM20, AG20)</f>
        <v>0</v>
      </c>
      <c r="K20">
        <f>IF(DO20, AH20, AF20)</f>
        <v>0</v>
      </c>
      <c r="L20">
        <f>DQ20 - IF(AT20&gt;1, K20*DK20*100.0/(AV20*EE20), 0)</f>
        <v>0</v>
      </c>
      <c r="M20">
        <f>((S20-I20/2)*L20-K20)/(S20+I20/2)</f>
        <v>0</v>
      </c>
      <c r="N20">
        <f>M20*(DX20+DY20)/1000.0</f>
        <v>0</v>
      </c>
      <c r="O20">
        <f>(DQ20 - IF(AT20&gt;1, K20*DK20*100.0/(AV20*EE20), 0))*(DX20+DY20)/1000.0</f>
        <v>0</v>
      </c>
      <c r="P20">
        <f>2.0/((1/R20-1/Q20)+SIGN(R20)*SQRT((1/R20-1/Q20)*(1/R20-1/Q20) + 4*DL20/((DL20+1)*(DL20+1))*(2*1/R20*1/Q20-1/Q20*1/Q20)))</f>
        <v>0</v>
      </c>
      <c r="Q20">
        <f>IF(LEFT(DM20,1)&lt;&gt;"0",IF(LEFT(DM20,1)="1",3.0,DN20),$D$5+$E$5*(EE20*DX20/($K$5*1000))+$F$5*(EE20*DX20/($K$5*1000))*MAX(MIN(DK20,$J$5),$I$5)*MAX(MIN(DK20,$J$5),$I$5)+$G$5*MAX(MIN(DK20,$J$5),$I$5)*(EE20*DX20/($K$5*1000))+$H$5*(EE20*DX20/($K$5*1000))*(EE20*DX20/($K$5*1000)))</f>
        <v>0</v>
      </c>
      <c r="R20">
        <f>I20*(1000-(1000*0.61365*exp(17.502*V20/(240.97+V20))/(DX20+DY20)+DS20)/2)/(1000*0.61365*exp(17.502*V20/(240.97+V20))/(DX20+DY20)-DS20)</f>
        <v>0</v>
      </c>
      <c r="S20">
        <f>1/((DL20+1)/(P20/1.6)+1/(Q20/1.37)) + DL20/((DL20+1)/(P20/1.6) + DL20/(Q20/1.37))</f>
        <v>0</v>
      </c>
      <c r="T20">
        <f>(DG20*DJ20)</f>
        <v>0</v>
      </c>
      <c r="U20">
        <f>(DZ20+(T20+2*0.95*5.67E-8*(((DZ20+$B$7)+273)^4-(DZ20+273)^4)-44100*I20)/(1.84*29.3*Q20+8*0.95*5.67E-8*(DZ20+273)^3))</f>
        <v>0</v>
      </c>
      <c r="V20">
        <f>($C$7*EA20+$D$7*EB20+$E$7*U20)</f>
        <v>0</v>
      </c>
      <c r="W20">
        <f>0.61365*exp(17.502*V20/(240.97+V20))</f>
        <v>0</v>
      </c>
      <c r="X20">
        <f>(Y20/Z20*100)</f>
        <v>0</v>
      </c>
      <c r="Y20">
        <f>DS20*(DX20+DY20)/1000</f>
        <v>0</v>
      </c>
      <c r="Z20">
        <f>0.61365*exp(17.502*DZ20/(240.97+DZ20))</f>
        <v>0</v>
      </c>
      <c r="AA20">
        <f>(W20-DS20*(DX20+DY20)/1000)</f>
        <v>0</v>
      </c>
      <c r="AB20">
        <f>(-I20*44100)</f>
        <v>0</v>
      </c>
      <c r="AC20">
        <f>2*29.3*Q20*0.92*(DZ20-V20)</f>
        <v>0</v>
      </c>
      <c r="AD20">
        <f>2*0.95*5.67E-8*(((DZ20+$B$7)+273)^4-(V20+273)^4)</f>
        <v>0</v>
      </c>
      <c r="AE20">
        <f>T20+AD20+AB20+AC20</f>
        <v>0</v>
      </c>
      <c r="AF20">
        <f>DW20*AT20*(DR20-DQ20*(1000-AT20*DT20)/(1000-AT20*DS20))/(100*DK20)</f>
        <v>0</v>
      </c>
      <c r="AG20">
        <f>1000*DW20*AT20*(DS20-DT20)/(100*DK20*(1000-AT20*DS20))</f>
        <v>0</v>
      </c>
      <c r="AH20">
        <f>(AI20 - AJ20 - DX20*1E3/(8.314*(DZ20+273.15)) * AL20/DW20 * AK20) * DW20/(100*DK20) * (1000 - DT20)/1000</f>
        <v>0</v>
      </c>
      <c r="AI20">
        <v>424.766459672696</v>
      </c>
      <c r="AJ20">
        <v>410.078012121212</v>
      </c>
      <c r="AK20">
        <v>4.28300380809338e-05</v>
      </c>
      <c r="AL20">
        <v>66.8620171344815</v>
      </c>
      <c r="AM20">
        <f>(AO20 - AN20 + DX20*1E3/(8.314*(DZ20+273.15)) * AQ20/DW20 * AP20) * DW20/(100*DK20) * 1000/(1000 - AO20)</f>
        <v>0</v>
      </c>
      <c r="AN20">
        <v>11.5095549811312</v>
      </c>
      <c r="AO20">
        <v>14.1961987878788</v>
      </c>
      <c r="AP20">
        <v>-7.35713900000968e-05</v>
      </c>
      <c r="AQ20">
        <v>78.9046196978862</v>
      </c>
      <c r="AR20">
        <v>0</v>
      </c>
      <c r="AS20">
        <v>0</v>
      </c>
      <c r="AT20">
        <f>IF(AR20*$H$13&gt;=AV20,1.0,(AV20/(AV20-AR20*$H$13)))</f>
        <v>0</v>
      </c>
      <c r="AU20">
        <f>(AT20-1)*100</f>
        <v>0</v>
      </c>
      <c r="AV20">
        <f>MAX(0,($B$13+$C$13*EE20)/(1+$D$13*EE20)*DX20/(DZ20+273)*$E$13)</f>
        <v>0</v>
      </c>
      <c r="AW20" t="s">
        <v>432</v>
      </c>
      <c r="AX20" t="s">
        <v>432</v>
      </c>
      <c r="AY20">
        <v>0</v>
      </c>
      <c r="AZ20">
        <v>0</v>
      </c>
      <c r="BA20">
        <f>1-AY20/AZ20</f>
        <v>0</v>
      </c>
      <c r="BB20">
        <v>0</v>
      </c>
      <c r="BC20" t="s">
        <v>432</v>
      </c>
      <c r="BD20" t="s">
        <v>432</v>
      </c>
      <c r="BE20">
        <v>0</v>
      </c>
      <c r="BF20">
        <v>0</v>
      </c>
      <c r="BG20">
        <f>1-BE20/BF20</f>
        <v>0</v>
      </c>
      <c r="BH20">
        <v>0.5</v>
      </c>
      <c r="BI20">
        <f>DH20</f>
        <v>0</v>
      </c>
      <c r="BJ20">
        <f>K20</f>
        <v>0</v>
      </c>
      <c r="BK20">
        <f>BG20*BH20*BI20</f>
        <v>0</v>
      </c>
      <c r="BL20">
        <f>(BJ20-BB20)/BI20</f>
        <v>0</v>
      </c>
      <c r="BM20">
        <f>(AZ20-BF20)/BF20</f>
        <v>0</v>
      </c>
      <c r="BN20">
        <f>AY20/(BA20+AY20/BF20)</f>
        <v>0</v>
      </c>
      <c r="BO20" t="s">
        <v>432</v>
      </c>
      <c r="BP20">
        <v>0</v>
      </c>
      <c r="BQ20">
        <f>IF(BP20&lt;&gt;0, BP20, BN20)</f>
        <v>0</v>
      </c>
      <c r="BR20">
        <f>1-BQ20/BF20</f>
        <v>0</v>
      </c>
      <c r="BS20">
        <f>(BF20-BE20)/(BF20-BQ20)</f>
        <v>0</v>
      </c>
      <c r="BT20">
        <f>(AZ20-BF20)/(AZ20-BQ20)</f>
        <v>0</v>
      </c>
      <c r="BU20">
        <f>(BF20-BE20)/(BF20-AY20)</f>
        <v>0</v>
      </c>
      <c r="BV20">
        <f>(AZ20-BF20)/(AZ20-AY20)</f>
        <v>0</v>
      </c>
      <c r="BW20">
        <f>(BS20*BQ20/BE20)</f>
        <v>0</v>
      </c>
      <c r="BX20">
        <f>(1-BW20)</f>
        <v>0</v>
      </c>
      <c r="DG20">
        <f>$B$11*EF20+$C$11*EG20+$F$11*ER20*(1-EU20)</f>
        <v>0</v>
      </c>
      <c r="DH20">
        <f>DG20*DI20</f>
        <v>0</v>
      </c>
      <c r="DI20">
        <f>($B$11*$D$9+$C$11*$D$9+$F$11*((FE20+EW20)/MAX(FE20+EW20+FF20, 0.1)*$I$9+FF20/MAX(FE20+EW20+FF20, 0.1)*$J$9))/($B$11+$C$11+$F$11)</f>
        <v>0</v>
      </c>
      <c r="DJ20">
        <f>($B$11*$K$9+$C$11*$K$9+$F$11*((FE20+EW20)/MAX(FE20+EW20+FF20, 0.1)*$P$9+FF20/MAX(FE20+EW20+FF20, 0.1)*$Q$9))/($B$11+$C$11+$F$11)</f>
        <v>0</v>
      </c>
      <c r="DK20">
        <v>6</v>
      </c>
      <c r="DL20">
        <v>0.5</v>
      </c>
      <c r="DM20" t="s">
        <v>433</v>
      </c>
      <c r="DN20">
        <v>2</v>
      </c>
      <c r="DO20" t="b">
        <v>1</v>
      </c>
      <c r="DP20">
        <v>1702174080.6</v>
      </c>
      <c r="DQ20">
        <v>404.2685</v>
      </c>
      <c r="DR20">
        <v>419.8995625</v>
      </c>
      <c r="DS20">
        <v>14.20543125</v>
      </c>
      <c r="DT20">
        <v>11.50931875</v>
      </c>
      <c r="DU20">
        <v>403.1910625</v>
      </c>
      <c r="DV20">
        <v>14.23678125</v>
      </c>
      <c r="DW20">
        <v>599.987875</v>
      </c>
      <c r="DX20">
        <v>78.2347</v>
      </c>
      <c r="DY20">
        <v>0.09999511875</v>
      </c>
      <c r="DZ20">
        <v>24.9800625</v>
      </c>
      <c r="EA20">
        <v>24.6601125</v>
      </c>
      <c r="EB20">
        <v>999.9</v>
      </c>
      <c r="EC20">
        <v>0</v>
      </c>
      <c r="ED20">
        <v>0</v>
      </c>
      <c r="EE20">
        <v>10000.744375</v>
      </c>
      <c r="EF20">
        <v>0</v>
      </c>
      <c r="EG20">
        <v>0.9404144375</v>
      </c>
      <c r="EH20">
        <v>-15.6308375</v>
      </c>
      <c r="EI20">
        <v>410.0941875</v>
      </c>
      <c r="EJ20">
        <v>424.788625</v>
      </c>
      <c r="EK20">
        <v>2.69610375</v>
      </c>
      <c r="EL20">
        <v>419.8995625</v>
      </c>
      <c r="EM20">
        <v>11.50931875</v>
      </c>
      <c r="EN20">
        <v>1.111358125</v>
      </c>
      <c r="EO20">
        <v>0.90042875</v>
      </c>
      <c r="EP20">
        <v>8.464301875</v>
      </c>
      <c r="EQ20">
        <v>5.397595625</v>
      </c>
      <c r="ER20">
        <v>900.0144375</v>
      </c>
      <c r="ES20">
        <v>0.95600675</v>
      </c>
      <c r="ET20">
        <v>0.04399351875</v>
      </c>
      <c r="EU20">
        <v>0</v>
      </c>
      <c r="EV20">
        <v>842.64525</v>
      </c>
      <c r="EW20">
        <v>5.0002</v>
      </c>
      <c r="EX20">
        <v>7615.526875</v>
      </c>
      <c r="EY20">
        <v>8557.191875</v>
      </c>
      <c r="EZ20">
        <v>45.515375</v>
      </c>
      <c r="FA20">
        <v>47.3631875</v>
      </c>
      <c r="FB20">
        <v>47.0660625</v>
      </c>
      <c r="FC20">
        <v>47.159875</v>
      </c>
      <c r="FD20">
        <v>47.823875</v>
      </c>
      <c r="FE20">
        <v>855.639375</v>
      </c>
      <c r="FF20">
        <v>39.3725</v>
      </c>
      <c r="FG20">
        <v>0</v>
      </c>
      <c r="FH20">
        <v>1702174090.9</v>
      </c>
      <c r="FI20">
        <v>0</v>
      </c>
      <c r="FJ20">
        <v>842.702769230769</v>
      </c>
      <c r="FK20">
        <v>3.14331624465265</v>
      </c>
      <c r="FL20">
        <v>14.1111110678224</v>
      </c>
      <c r="FM20">
        <v>7615.69961538462</v>
      </c>
      <c r="FN20">
        <v>15</v>
      </c>
      <c r="FO20">
        <v>1702173655</v>
      </c>
      <c r="FP20" t="s">
        <v>434</v>
      </c>
      <c r="FQ20">
        <v>1702173655</v>
      </c>
      <c r="FR20">
        <v>1702173653</v>
      </c>
      <c r="FS20">
        <v>14</v>
      </c>
      <c r="FT20">
        <v>0.02</v>
      </c>
      <c r="FU20">
        <v>0.001</v>
      </c>
      <c r="FV20">
        <v>1.125</v>
      </c>
      <c r="FW20">
        <v>-0.047</v>
      </c>
      <c r="FX20">
        <v>420</v>
      </c>
      <c r="FY20">
        <v>12</v>
      </c>
      <c r="FZ20">
        <v>0.08</v>
      </c>
      <c r="GA20">
        <v>0.03</v>
      </c>
      <c r="GB20">
        <v>-15.6411380952381</v>
      </c>
      <c r="GC20">
        <v>0.220761038961019</v>
      </c>
      <c r="GD20">
        <v>0.0422954965090057</v>
      </c>
      <c r="GE20">
        <v>1</v>
      </c>
      <c r="GF20">
        <v>842.526676470588</v>
      </c>
      <c r="GG20">
        <v>3.19754011021077</v>
      </c>
      <c r="GH20">
        <v>0.374974251711185</v>
      </c>
      <c r="GI20">
        <v>0</v>
      </c>
      <c r="GJ20">
        <v>2.69852761904762</v>
      </c>
      <c r="GK20">
        <v>-0.0577698701298682</v>
      </c>
      <c r="GL20">
        <v>0.00588223143985494</v>
      </c>
      <c r="GM20">
        <v>1</v>
      </c>
      <c r="GN20">
        <v>2</v>
      </c>
      <c r="GO20">
        <v>3</v>
      </c>
      <c r="GP20" t="s">
        <v>441</v>
      </c>
      <c r="GQ20">
        <v>3.26966</v>
      </c>
      <c r="GR20">
        <v>2.87232</v>
      </c>
      <c r="GS20">
        <v>0.0774753</v>
      </c>
      <c r="GT20">
        <v>0.0804471</v>
      </c>
      <c r="GU20">
        <v>0.0625701</v>
      </c>
      <c r="GV20">
        <v>0.0539605</v>
      </c>
      <c r="GW20">
        <v>26540</v>
      </c>
      <c r="GX20">
        <v>26264.2</v>
      </c>
      <c r="GY20">
        <v>26635.4</v>
      </c>
      <c r="GZ20">
        <v>26061.3</v>
      </c>
      <c r="HA20">
        <v>34042.7</v>
      </c>
      <c r="HB20">
        <v>32718</v>
      </c>
      <c r="HC20">
        <v>39143.8</v>
      </c>
      <c r="HD20">
        <v>36837.5</v>
      </c>
      <c r="HE20">
        <v>2.29223</v>
      </c>
      <c r="HF20">
        <v>2.0568</v>
      </c>
      <c r="HG20">
        <v>0.103787</v>
      </c>
      <c r="HH20">
        <v>0</v>
      </c>
      <c r="HI20">
        <v>22.9563</v>
      </c>
      <c r="HJ20">
        <v>999.9</v>
      </c>
      <c r="HK20">
        <v>28.104</v>
      </c>
      <c r="HL20">
        <v>32.428</v>
      </c>
      <c r="HM20">
        <v>17.5732</v>
      </c>
      <c r="HN20">
        <v>54.8946</v>
      </c>
      <c r="HO20">
        <v>30.9736</v>
      </c>
      <c r="HP20">
        <v>2</v>
      </c>
      <c r="HQ20">
        <v>0.0537729</v>
      </c>
      <c r="HR20">
        <v>2.39537</v>
      </c>
      <c r="HS20">
        <v>20.2782</v>
      </c>
      <c r="HT20">
        <v>5.23511</v>
      </c>
      <c r="HU20">
        <v>11.962</v>
      </c>
      <c r="HV20">
        <v>4.98985</v>
      </c>
      <c r="HW20">
        <v>3.284</v>
      </c>
      <c r="HX20">
        <v>9999</v>
      </c>
      <c r="HY20">
        <v>999.9</v>
      </c>
      <c r="HZ20">
        <v>9999</v>
      </c>
      <c r="IA20">
        <v>9999</v>
      </c>
      <c r="IB20">
        <v>4.97234</v>
      </c>
      <c r="IC20">
        <v>1.87729</v>
      </c>
      <c r="ID20">
        <v>1.87745</v>
      </c>
      <c r="IE20">
        <v>1.87707</v>
      </c>
      <c r="IF20">
        <v>1.87286</v>
      </c>
      <c r="IG20">
        <v>1.87439</v>
      </c>
      <c r="IH20">
        <v>1.87499</v>
      </c>
      <c r="II20">
        <v>1.88127</v>
      </c>
      <c r="IJ20">
        <v>0</v>
      </c>
      <c r="IK20">
        <v>0</v>
      </c>
      <c r="IL20">
        <v>0</v>
      </c>
      <c r="IM20">
        <v>0</v>
      </c>
      <c r="IN20" t="s">
        <v>436</v>
      </c>
      <c r="IO20" t="s">
        <v>437</v>
      </c>
      <c r="IP20" t="s">
        <v>438</v>
      </c>
      <c r="IQ20" t="s">
        <v>438</v>
      </c>
      <c r="IR20" t="s">
        <v>438</v>
      </c>
      <c r="IS20" t="s">
        <v>438</v>
      </c>
      <c r="IT20">
        <v>0</v>
      </c>
      <c r="IU20">
        <v>100</v>
      </c>
      <c r="IV20">
        <v>100</v>
      </c>
      <c r="IW20">
        <v>1.078</v>
      </c>
      <c r="IX20">
        <v>-0.0314</v>
      </c>
      <c r="IY20">
        <v>-0.192384342805767</v>
      </c>
      <c r="IZ20">
        <v>0.00342007825332281</v>
      </c>
      <c r="JA20">
        <v>-8.50639693779648e-07</v>
      </c>
      <c r="JB20">
        <v>4.47906850139696e-10</v>
      </c>
      <c r="JC20">
        <v>-0.0758873430408655</v>
      </c>
      <c r="JD20">
        <v>0.000507689049061226</v>
      </c>
      <c r="JE20">
        <v>0.00011520372073232</v>
      </c>
      <c r="JF20">
        <v>4.83089428813428e-06</v>
      </c>
      <c r="JG20">
        <v>28</v>
      </c>
      <c r="JH20">
        <v>2164</v>
      </c>
      <c r="JI20">
        <v>-0</v>
      </c>
      <c r="JJ20">
        <v>19</v>
      </c>
      <c r="JK20">
        <v>7.2</v>
      </c>
      <c r="JL20">
        <v>7.3</v>
      </c>
      <c r="JM20">
        <v>1.36353</v>
      </c>
      <c r="JN20">
        <v>2.58423</v>
      </c>
      <c r="JO20">
        <v>2.24854</v>
      </c>
      <c r="JP20">
        <v>2.76855</v>
      </c>
      <c r="JQ20">
        <v>2.2998</v>
      </c>
      <c r="JR20">
        <v>2.42432</v>
      </c>
      <c r="JS20">
        <v>36.8129</v>
      </c>
      <c r="JT20">
        <v>23.9562</v>
      </c>
      <c r="JU20">
        <v>18</v>
      </c>
      <c r="JV20">
        <v>647.639</v>
      </c>
      <c r="JW20">
        <v>563.622</v>
      </c>
      <c r="JX20">
        <v>19.9988</v>
      </c>
      <c r="JY20">
        <v>27.7499</v>
      </c>
      <c r="JZ20">
        <v>30</v>
      </c>
      <c r="KA20">
        <v>27.8786</v>
      </c>
      <c r="KB20">
        <v>27.8814</v>
      </c>
      <c r="KC20">
        <v>27.2512</v>
      </c>
      <c r="KD20">
        <v>0</v>
      </c>
      <c r="KE20">
        <v>18.752</v>
      </c>
      <c r="KF20">
        <v>20</v>
      </c>
      <c r="KG20">
        <v>420</v>
      </c>
      <c r="KH20">
        <v>14.1617</v>
      </c>
      <c r="KI20">
        <v>102.744</v>
      </c>
      <c r="KJ20">
        <v>95.503</v>
      </c>
    </row>
    <row r="21" spans="1:296">
      <c r="A21">
        <v>5</v>
      </c>
      <c r="B21">
        <v>1702174210.1</v>
      </c>
      <c r="C21">
        <v>484</v>
      </c>
      <c r="D21" t="s">
        <v>446</v>
      </c>
      <c r="E21" t="s">
        <v>447</v>
      </c>
      <c r="F21">
        <v>15</v>
      </c>
      <c r="H21">
        <v>1702174201.6</v>
      </c>
      <c r="I21">
        <f>(J21)/1000</f>
        <v>0</v>
      </c>
      <c r="J21">
        <f>IF(DO21, AM21, AG21)</f>
        <v>0</v>
      </c>
      <c r="K21">
        <f>IF(DO21, AH21, AF21)</f>
        <v>0</v>
      </c>
      <c r="L21">
        <f>DQ21 - IF(AT21&gt;1, K21*DK21*100.0/(AV21*EE21), 0)</f>
        <v>0</v>
      </c>
      <c r="M21">
        <f>((S21-I21/2)*L21-K21)/(S21+I21/2)</f>
        <v>0</v>
      </c>
      <c r="N21">
        <f>M21*(DX21+DY21)/1000.0</f>
        <v>0</v>
      </c>
      <c r="O21">
        <f>(DQ21 - IF(AT21&gt;1, K21*DK21*100.0/(AV21*EE21), 0))*(DX21+DY21)/1000.0</f>
        <v>0</v>
      </c>
      <c r="P21">
        <f>2.0/((1/R21-1/Q21)+SIGN(R21)*SQRT((1/R21-1/Q21)*(1/R21-1/Q21) + 4*DL21/((DL21+1)*(DL21+1))*(2*1/R21*1/Q21-1/Q21*1/Q21)))</f>
        <v>0</v>
      </c>
      <c r="Q21">
        <f>IF(LEFT(DM21,1)&lt;&gt;"0",IF(LEFT(DM21,1)="1",3.0,DN21),$D$5+$E$5*(EE21*DX21/($K$5*1000))+$F$5*(EE21*DX21/($K$5*1000))*MAX(MIN(DK21,$J$5),$I$5)*MAX(MIN(DK21,$J$5),$I$5)+$G$5*MAX(MIN(DK21,$J$5),$I$5)*(EE21*DX21/($K$5*1000))+$H$5*(EE21*DX21/($K$5*1000))*(EE21*DX21/($K$5*1000)))</f>
        <v>0</v>
      </c>
      <c r="R21">
        <f>I21*(1000-(1000*0.61365*exp(17.502*V21/(240.97+V21))/(DX21+DY21)+DS21)/2)/(1000*0.61365*exp(17.502*V21/(240.97+V21))/(DX21+DY21)-DS21)</f>
        <v>0</v>
      </c>
      <c r="S21">
        <f>1/((DL21+1)/(P21/1.6)+1/(Q21/1.37)) + DL21/((DL21+1)/(P21/1.6) + DL21/(Q21/1.37))</f>
        <v>0</v>
      </c>
      <c r="T21">
        <f>(DG21*DJ21)</f>
        <v>0</v>
      </c>
      <c r="U21">
        <f>(DZ21+(T21+2*0.95*5.67E-8*(((DZ21+$B$7)+273)^4-(DZ21+273)^4)-44100*I21)/(1.84*29.3*Q21+8*0.95*5.67E-8*(DZ21+273)^3))</f>
        <v>0</v>
      </c>
      <c r="V21">
        <f>($C$7*EA21+$D$7*EB21+$E$7*U21)</f>
        <v>0</v>
      </c>
      <c r="W21">
        <f>0.61365*exp(17.502*V21/(240.97+V21))</f>
        <v>0</v>
      </c>
      <c r="X21">
        <f>(Y21/Z21*100)</f>
        <v>0</v>
      </c>
      <c r="Y21">
        <f>DS21*(DX21+DY21)/1000</f>
        <v>0</v>
      </c>
      <c r="Z21">
        <f>0.61365*exp(17.502*DZ21/(240.97+DZ21))</f>
        <v>0</v>
      </c>
      <c r="AA21">
        <f>(W21-DS21*(DX21+DY21)/1000)</f>
        <v>0</v>
      </c>
      <c r="AB21">
        <f>(-I21*44100)</f>
        <v>0</v>
      </c>
      <c r="AC21">
        <f>2*29.3*Q21*0.92*(DZ21-V21)</f>
        <v>0</v>
      </c>
      <c r="AD21">
        <f>2*0.95*5.67E-8*(((DZ21+$B$7)+273)^4-(V21+273)^4)</f>
        <v>0</v>
      </c>
      <c r="AE21">
        <f>T21+AD21+AB21+AC21</f>
        <v>0</v>
      </c>
      <c r="AF21">
        <f>DW21*AT21*(DR21-DQ21*(1000-AT21*DT21)/(1000-AT21*DS21))/(100*DK21)</f>
        <v>0</v>
      </c>
      <c r="AG21">
        <f>1000*DW21*AT21*(DS21-DT21)/(100*DK21*(1000-AT21*DS21))</f>
        <v>0</v>
      </c>
      <c r="AH21">
        <f>(AI21 - AJ21 - DX21*1E3/(8.314*(DZ21+273.15)) * AL21/DW21 * AK21) * DW21/(100*DK21) * (1000 - DT21)/1000</f>
        <v>0</v>
      </c>
      <c r="AI21">
        <v>424.951089969296</v>
      </c>
      <c r="AJ21">
        <v>412.227448484848</v>
      </c>
      <c r="AK21">
        <v>0.000852224056975856</v>
      </c>
      <c r="AL21">
        <v>66.8620171344815</v>
      </c>
      <c r="AM21">
        <f>(AO21 - AN21 + DX21*1E3/(8.314*(DZ21+273.15)) * AQ21/DW21 * AP21) * DW21/(100*DK21) * 1000/(1000 - AO21)</f>
        <v>0</v>
      </c>
      <c r="AN21">
        <v>11.5174631191191</v>
      </c>
      <c r="AO21">
        <v>13.9714854545454</v>
      </c>
      <c r="AP21">
        <v>-1.52352465966421e-05</v>
      </c>
      <c r="AQ21">
        <v>78.9046196978862</v>
      </c>
      <c r="AR21">
        <v>0</v>
      </c>
      <c r="AS21">
        <v>0</v>
      </c>
      <c r="AT21">
        <f>IF(AR21*$H$13&gt;=AV21,1.0,(AV21/(AV21-AR21*$H$13)))</f>
        <v>0</v>
      </c>
      <c r="AU21">
        <f>(AT21-1)*100</f>
        <v>0</v>
      </c>
      <c r="AV21">
        <f>MAX(0,($B$13+$C$13*EE21)/(1+$D$13*EE21)*DX21/(DZ21+273)*$E$13)</f>
        <v>0</v>
      </c>
      <c r="AW21" t="s">
        <v>432</v>
      </c>
      <c r="AX21" t="s">
        <v>432</v>
      </c>
      <c r="AY21">
        <v>0</v>
      </c>
      <c r="AZ21">
        <v>0</v>
      </c>
      <c r="BA21">
        <f>1-AY21/AZ21</f>
        <v>0</v>
      </c>
      <c r="BB21">
        <v>0</v>
      </c>
      <c r="BC21" t="s">
        <v>432</v>
      </c>
      <c r="BD21" t="s">
        <v>432</v>
      </c>
      <c r="BE21">
        <v>0</v>
      </c>
      <c r="BF21">
        <v>0</v>
      </c>
      <c r="BG21">
        <f>1-BE21/BF21</f>
        <v>0</v>
      </c>
      <c r="BH21">
        <v>0.5</v>
      </c>
      <c r="BI21">
        <f>DH21</f>
        <v>0</v>
      </c>
      <c r="BJ21">
        <f>K21</f>
        <v>0</v>
      </c>
      <c r="BK21">
        <f>BG21*BH21*BI21</f>
        <v>0</v>
      </c>
      <c r="BL21">
        <f>(BJ21-BB21)/BI21</f>
        <v>0</v>
      </c>
      <c r="BM21">
        <f>(AZ21-BF21)/BF21</f>
        <v>0</v>
      </c>
      <c r="BN21">
        <f>AY21/(BA21+AY21/BF21)</f>
        <v>0</v>
      </c>
      <c r="BO21" t="s">
        <v>432</v>
      </c>
      <c r="BP21">
        <v>0</v>
      </c>
      <c r="BQ21">
        <f>IF(BP21&lt;&gt;0, BP21, BN21)</f>
        <v>0</v>
      </c>
      <c r="BR21">
        <f>1-BQ21/BF21</f>
        <v>0</v>
      </c>
      <c r="BS21">
        <f>(BF21-BE21)/(BF21-BQ21)</f>
        <v>0</v>
      </c>
      <c r="BT21">
        <f>(AZ21-BF21)/(AZ21-BQ21)</f>
        <v>0</v>
      </c>
      <c r="BU21">
        <f>(BF21-BE21)/(BF21-AY21)</f>
        <v>0</v>
      </c>
      <c r="BV21">
        <f>(AZ21-BF21)/(AZ21-AY21)</f>
        <v>0</v>
      </c>
      <c r="BW21">
        <f>(BS21*BQ21/BE21)</f>
        <v>0</v>
      </c>
      <c r="BX21">
        <f>(1-BW21)</f>
        <v>0</v>
      </c>
      <c r="DG21">
        <f>$B$11*EF21+$C$11*EG21+$F$11*ER21*(1-EU21)</f>
        <v>0</v>
      </c>
      <c r="DH21">
        <f>DG21*DI21</f>
        <v>0</v>
      </c>
      <c r="DI21">
        <f>($B$11*$D$9+$C$11*$D$9+$F$11*((FE21+EW21)/MAX(FE21+EW21+FF21, 0.1)*$I$9+FF21/MAX(FE21+EW21+FF21, 0.1)*$J$9))/($B$11+$C$11+$F$11)</f>
        <v>0</v>
      </c>
      <c r="DJ21">
        <f>($B$11*$K$9+$C$11*$K$9+$F$11*((FE21+EW21)/MAX(FE21+EW21+FF21, 0.1)*$P$9+FF21/MAX(FE21+EW21+FF21, 0.1)*$Q$9))/($B$11+$C$11+$F$11)</f>
        <v>0</v>
      </c>
      <c r="DK21">
        <v>6</v>
      </c>
      <c r="DL21">
        <v>0.5</v>
      </c>
      <c r="DM21" t="s">
        <v>433</v>
      </c>
      <c r="DN21">
        <v>2</v>
      </c>
      <c r="DO21" t="b">
        <v>1</v>
      </c>
      <c r="DP21">
        <v>1702174201.6</v>
      </c>
      <c r="DQ21">
        <v>406.4419375</v>
      </c>
      <c r="DR21">
        <v>420.0574375</v>
      </c>
      <c r="DS21">
        <v>13.97804375</v>
      </c>
      <c r="DT21">
        <v>11.51706875</v>
      </c>
      <c r="DU21">
        <v>405.3579375</v>
      </c>
      <c r="DV21">
        <v>14.010925</v>
      </c>
      <c r="DW21">
        <v>599.9966875</v>
      </c>
      <c r="DX21">
        <v>78.23776875</v>
      </c>
      <c r="DY21">
        <v>0.099999625</v>
      </c>
      <c r="DZ21">
        <v>24.70886875</v>
      </c>
      <c r="EA21">
        <v>23.96798125</v>
      </c>
      <c r="EB21">
        <v>999.9</v>
      </c>
      <c r="EC21">
        <v>0</v>
      </c>
      <c r="ED21">
        <v>0</v>
      </c>
      <c r="EE21">
        <v>9995.350625</v>
      </c>
      <c r="EF21">
        <v>0</v>
      </c>
      <c r="EG21">
        <v>0.937399</v>
      </c>
      <c r="EH21">
        <v>-13.61561875</v>
      </c>
      <c r="EI21">
        <v>412.2036875</v>
      </c>
      <c r="EJ21">
        <v>424.9515625</v>
      </c>
      <c r="EK21">
        <v>2.460979375</v>
      </c>
      <c r="EL21">
        <v>420.0574375</v>
      </c>
      <c r="EM21">
        <v>11.51706875</v>
      </c>
      <c r="EN21">
        <v>1.0936125</v>
      </c>
      <c r="EO21">
        <v>0.9010705625</v>
      </c>
      <c r="EP21">
        <v>8.227070625</v>
      </c>
      <c r="EQ21">
        <v>5.407851875</v>
      </c>
      <c r="ER21">
        <v>499.984</v>
      </c>
      <c r="ES21">
        <v>0.9200139375</v>
      </c>
      <c r="ET21">
        <v>0.079986</v>
      </c>
      <c r="EU21">
        <v>0</v>
      </c>
      <c r="EV21">
        <v>984.056375</v>
      </c>
      <c r="EW21">
        <v>5.0002</v>
      </c>
      <c r="EX21">
        <v>4894.204375</v>
      </c>
      <c r="EY21">
        <v>4689.92625</v>
      </c>
      <c r="EZ21">
        <v>44.441125</v>
      </c>
      <c r="FA21">
        <v>46.960625</v>
      </c>
      <c r="FB21">
        <v>46.3708125</v>
      </c>
      <c r="FC21">
        <v>46.7731875</v>
      </c>
      <c r="FD21">
        <v>47.01925</v>
      </c>
      <c r="FE21">
        <v>455.393125</v>
      </c>
      <c r="FF21">
        <v>39.59375</v>
      </c>
      <c r="FG21">
        <v>0</v>
      </c>
      <c r="FH21">
        <v>1702174212.1</v>
      </c>
      <c r="FI21">
        <v>0</v>
      </c>
      <c r="FJ21">
        <v>984.0445</v>
      </c>
      <c r="FK21">
        <v>-2.98348719472173</v>
      </c>
      <c r="FL21">
        <v>-12.8950428847219</v>
      </c>
      <c r="FM21">
        <v>4894.17846153846</v>
      </c>
      <c r="FN21">
        <v>15</v>
      </c>
      <c r="FO21">
        <v>1702173655</v>
      </c>
      <c r="FP21" t="s">
        <v>434</v>
      </c>
      <c r="FQ21">
        <v>1702173655</v>
      </c>
      <c r="FR21">
        <v>1702173653</v>
      </c>
      <c r="FS21">
        <v>14</v>
      </c>
      <c r="FT21">
        <v>0.02</v>
      </c>
      <c r="FU21">
        <v>0.001</v>
      </c>
      <c r="FV21">
        <v>1.125</v>
      </c>
      <c r="FW21">
        <v>-0.047</v>
      </c>
      <c r="FX21">
        <v>420</v>
      </c>
      <c r="FY21">
        <v>12</v>
      </c>
      <c r="FZ21">
        <v>0.08</v>
      </c>
      <c r="GA21">
        <v>0.03</v>
      </c>
      <c r="GB21">
        <v>-13.6005142857143</v>
      </c>
      <c r="GC21">
        <v>-0.170399999999995</v>
      </c>
      <c r="GD21">
        <v>0.0296695496573632</v>
      </c>
      <c r="GE21">
        <v>1</v>
      </c>
      <c r="GF21">
        <v>984.223852941176</v>
      </c>
      <c r="GG21">
        <v>-2.67017571328319</v>
      </c>
      <c r="GH21">
        <v>0.302569207674089</v>
      </c>
      <c r="GI21">
        <v>0</v>
      </c>
      <c r="GJ21">
        <v>2.46513285714286</v>
      </c>
      <c r="GK21">
        <v>-0.0719384415584419</v>
      </c>
      <c r="GL21">
        <v>0.00727141968378166</v>
      </c>
      <c r="GM21">
        <v>1</v>
      </c>
      <c r="GN21">
        <v>2</v>
      </c>
      <c r="GO21">
        <v>3</v>
      </c>
      <c r="GP21" t="s">
        <v>441</v>
      </c>
      <c r="GQ21">
        <v>3.26951</v>
      </c>
      <c r="GR21">
        <v>2.8718</v>
      </c>
      <c r="GS21">
        <v>0.0778135</v>
      </c>
      <c r="GT21">
        <v>0.0804858</v>
      </c>
      <c r="GU21">
        <v>0.0618402</v>
      </c>
      <c r="GV21">
        <v>0.0539982</v>
      </c>
      <c r="GW21">
        <v>26532.5</v>
      </c>
      <c r="GX21">
        <v>26266.6</v>
      </c>
      <c r="GY21">
        <v>26637.5</v>
      </c>
      <c r="GZ21">
        <v>26064.7</v>
      </c>
      <c r="HA21">
        <v>34072</v>
      </c>
      <c r="HB21">
        <v>32720.7</v>
      </c>
      <c r="HC21">
        <v>39146.8</v>
      </c>
      <c r="HD21">
        <v>36842.1</v>
      </c>
      <c r="HE21">
        <v>2.29227</v>
      </c>
      <c r="HF21">
        <v>2.0577</v>
      </c>
      <c r="HG21">
        <v>0.0675023</v>
      </c>
      <c r="HH21">
        <v>0</v>
      </c>
      <c r="HI21">
        <v>22.8322</v>
      </c>
      <c r="HJ21">
        <v>999.9</v>
      </c>
      <c r="HK21">
        <v>28.08</v>
      </c>
      <c r="HL21">
        <v>32.458</v>
      </c>
      <c r="HM21">
        <v>17.5883</v>
      </c>
      <c r="HN21">
        <v>54.6146</v>
      </c>
      <c r="HO21">
        <v>31.0617</v>
      </c>
      <c r="HP21">
        <v>2</v>
      </c>
      <c r="HQ21">
        <v>0.0500534</v>
      </c>
      <c r="HR21">
        <v>2.33038</v>
      </c>
      <c r="HS21">
        <v>20.2821</v>
      </c>
      <c r="HT21">
        <v>5.23197</v>
      </c>
      <c r="HU21">
        <v>11.962</v>
      </c>
      <c r="HV21">
        <v>4.9889</v>
      </c>
      <c r="HW21">
        <v>3.28333</v>
      </c>
      <c r="HX21">
        <v>9999</v>
      </c>
      <c r="HY21">
        <v>999.9</v>
      </c>
      <c r="HZ21">
        <v>9999</v>
      </c>
      <c r="IA21">
        <v>9999</v>
      </c>
      <c r="IB21">
        <v>4.97234</v>
      </c>
      <c r="IC21">
        <v>1.87729</v>
      </c>
      <c r="ID21">
        <v>1.87744</v>
      </c>
      <c r="IE21">
        <v>1.87704</v>
      </c>
      <c r="IF21">
        <v>1.87286</v>
      </c>
      <c r="IG21">
        <v>1.87438</v>
      </c>
      <c r="IH21">
        <v>1.87495</v>
      </c>
      <c r="II21">
        <v>1.88126</v>
      </c>
      <c r="IJ21">
        <v>0</v>
      </c>
      <c r="IK21">
        <v>0</v>
      </c>
      <c r="IL21">
        <v>0</v>
      </c>
      <c r="IM21">
        <v>0</v>
      </c>
      <c r="IN21" t="s">
        <v>436</v>
      </c>
      <c r="IO21" t="s">
        <v>437</v>
      </c>
      <c r="IP21" t="s">
        <v>438</v>
      </c>
      <c r="IQ21" t="s">
        <v>438</v>
      </c>
      <c r="IR21" t="s">
        <v>438</v>
      </c>
      <c r="IS21" t="s">
        <v>438</v>
      </c>
      <c r="IT21">
        <v>0</v>
      </c>
      <c r="IU21">
        <v>100</v>
      </c>
      <c r="IV21">
        <v>100</v>
      </c>
      <c r="IW21">
        <v>1.084</v>
      </c>
      <c r="IX21">
        <v>-0.033</v>
      </c>
      <c r="IY21">
        <v>-0.192384342805767</v>
      </c>
      <c r="IZ21">
        <v>0.00342007825332281</v>
      </c>
      <c r="JA21">
        <v>-8.50639693779648e-07</v>
      </c>
      <c r="JB21">
        <v>4.47906850139696e-10</v>
      </c>
      <c r="JC21">
        <v>-0.0758873430408655</v>
      </c>
      <c r="JD21">
        <v>0.000507689049061226</v>
      </c>
      <c r="JE21">
        <v>0.00011520372073232</v>
      </c>
      <c r="JF21">
        <v>4.83089428813428e-06</v>
      </c>
      <c r="JG21">
        <v>28</v>
      </c>
      <c r="JH21">
        <v>2164</v>
      </c>
      <c r="JI21">
        <v>-0</v>
      </c>
      <c r="JJ21">
        <v>19</v>
      </c>
      <c r="JK21">
        <v>9.3</v>
      </c>
      <c r="JL21">
        <v>9.3</v>
      </c>
      <c r="JM21">
        <v>1.36108</v>
      </c>
      <c r="JN21">
        <v>2.5769</v>
      </c>
      <c r="JO21">
        <v>2.24854</v>
      </c>
      <c r="JP21">
        <v>2.76855</v>
      </c>
      <c r="JQ21">
        <v>2.2998</v>
      </c>
      <c r="JR21">
        <v>2.45483</v>
      </c>
      <c r="JS21">
        <v>36.8129</v>
      </c>
      <c r="JT21">
        <v>23.9737</v>
      </c>
      <c r="JU21">
        <v>18</v>
      </c>
      <c r="JV21">
        <v>647.257</v>
      </c>
      <c r="JW21">
        <v>563.944</v>
      </c>
      <c r="JX21">
        <v>20.0004</v>
      </c>
      <c r="JY21">
        <v>27.7047</v>
      </c>
      <c r="JZ21">
        <v>30</v>
      </c>
      <c r="KA21">
        <v>27.8407</v>
      </c>
      <c r="KB21">
        <v>27.8437</v>
      </c>
      <c r="KC21">
        <v>27.2231</v>
      </c>
      <c r="KD21">
        <v>0</v>
      </c>
      <c r="KE21">
        <v>18.752</v>
      </c>
      <c r="KF21">
        <v>20</v>
      </c>
      <c r="KG21">
        <v>420</v>
      </c>
      <c r="KH21">
        <v>14.2619</v>
      </c>
      <c r="KI21">
        <v>102.752</v>
      </c>
      <c r="KJ21">
        <v>95.5151</v>
      </c>
    </row>
    <row r="22" spans="1:296">
      <c r="A22">
        <v>6</v>
      </c>
      <c r="B22">
        <v>1702174331.1</v>
      </c>
      <c r="C22">
        <v>605</v>
      </c>
      <c r="D22" t="s">
        <v>448</v>
      </c>
      <c r="E22" t="s">
        <v>449</v>
      </c>
      <c r="F22">
        <v>15</v>
      </c>
      <c r="H22">
        <v>1702174322.6</v>
      </c>
      <c r="I22">
        <f>(J22)/1000</f>
        <v>0</v>
      </c>
      <c r="J22">
        <f>IF(DO22, AM22, AG22)</f>
        <v>0</v>
      </c>
      <c r="K22">
        <f>IF(DO22, AH22, AF22)</f>
        <v>0</v>
      </c>
      <c r="L22">
        <f>DQ22 - IF(AT22&gt;1, K22*DK22*100.0/(AV22*EE22), 0)</f>
        <v>0</v>
      </c>
      <c r="M22">
        <f>((S22-I22/2)*L22-K22)/(S22+I22/2)</f>
        <v>0</v>
      </c>
      <c r="N22">
        <f>M22*(DX22+DY22)/1000.0</f>
        <v>0</v>
      </c>
      <c r="O22">
        <f>(DQ22 - IF(AT22&gt;1, K22*DK22*100.0/(AV22*EE22), 0))*(DX22+DY22)/1000.0</f>
        <v>0</v>
      </c>
      <c r="P22">
        <f>2.0/((1/R22-1/Q22)+SIGN(R22)*SQRT((1/R22-1/Q22)*(1/R22-1/Q22) + 4*DL22/((DL22+1)*(DL22+1))*(2*1/R22*1/Q22-1/Q22*1/Q22)))</f>
        <v>0</v>
      </c>
      <c r="Q22">
        <f>IF(LEFT(DM22,1)&lt;&gt;"0",IF(LEFT(DM22,1)="1",3.0,DN22),$D$5+$E$5*(EE22*DX22/($K$5*1000))+$F$5*(EE22*DX22/($K$5*1000))*MAX(MIN(DK22,$J$5),$I$5)*MAX(MIN(DK22,$J$5),$I$5)+$G$5*MAX(MIN(DK22,$J$5),$I$5)*(EE22*DX22/($K$5*1000))+$H$5*(EE22*DX22/($K$5*1000))*(EE22*DX22/($K$5*1000)))</f>
        <v>0</v>
      </c>
      <c r="R22">
        <f>I22*(1000-(1000*0.61365*exp(17.502*V22/(240.97+V22))/(DX22+DY22)+DS22)/2)/(1000*0.61365*exp(17.502*V22/(240.97+V22))/(DX22+DY22)-DS22)</f>
        <v>0</v>
      </c>
      <c r="S22">
        <f>1/((DL22+1)/(P22/1.6)+1/(Q22/1.37)) + DL22/((DL22+1)/(P22/1.6) + DL22/(Q22/1.37))</f>
        <v>0</v>
      </c>
      <c r="T22">
        <f>(DG22*DJ22)</f>
        <v>0</v>
      </c>
      <c r="U22">
        <f>(DZ22+(T22+2*0.95*5.67E-8*(((DZ22+$B$7)+273)^4-(DZ22+273)^4)-44100*I22)/(1.84*29.3*Q22+8*0.95*5.67E-8*(DZ22+273)^3))</f>
        <v>0</v>
      </c>
      <c r="V22">
        <f>($C$7*EA22+$D$7*EB22+$E$7*U22)</f>
        <v>0</v>
      </c>
      <c r="W22">
        <f>0.61365*exp(17.502*V22/(240.97+V22))</f>
        <v>0</v>
      </c>
      <c r="X22">
        <f>(Y22/Z22*100)</f>
        <v>0</v>
      </c>
      <c r="Y22">
        <f>DS22*(DX22+DY22)/1000</f>
        <v>0</v>
      </c>
      <c r="Z22">
        <f>0.61365*exp(17.502*DZ22/(240.97+DZ22))</f>
        <v>0</v>
      </c>
      <c r="AA22">
        <f>(W22-DS22*(DX22+DY22)/1000)</f>
        <v>0</v>
      </c>
      <c r="AB22">
        <f>(-I22*44100)</f>
        <v>0</v>
      </c>
      <c r="AC22">
        <f>2*29.3*Q22*0.92*(DZ22-V22)</f>
        <v>0</v>
      </c>
      <c r="AD22">
        <f>2*0.95*5.67E-8*(((DZ22+$B$7)+273)^4-(V22+273)^4)</f>
        <v>0</v>
      </c>
      <c r="AE22">
        <f>T22+AD22+AB22+AC22</f>
        <v>0</v>
      </c>
      <c r="AF22">
        <f>DW22*AT22*(DR22-DQ22*(1000-AT22*DT22)/(1000-AT22*DS22))/(100*DK22)</f>
        <v>0</v>
      </c>
      <c r="AG22">
        <f>1000*DW22*AT22*(DS22-DT22)/(100*DK22*(1000-AT22*DS22))</f>
        <v>0</v>
      </c>
      <c r="AH22">
        <f>(AI22 - AJ22 - DX22*1E3/(8.314*(DZ22+273.15)) * AL22/DW22 * AK22) * DW22/(100*DK22) * (1000 - DT22)/1000</f>
        <v>0</v>
      </c>
      <c r="AI22">
        <v>424.833683995551</v>
      </c>
      <c r="AJ22">
        <v>416.431151515151</v>
      </c>
      <c r="AK22">
        <v>-0.0011636210363268</v>
      </c>
      <c r="AL22">
        <v>66.8620171344815</v>
      </c>
      <c r="AM22">
        <f>(AO22 - AN22 + DX22*1E3/(8.314*(DZ22+273.15)) * AQ22/DW22 * AP22) * DW22/(100*DK22) * 1000/(1000 - AO22)</f>
        <v>0</v>
      </c>
      <c r="AN22">
        <v>11.4522454369002</v>
      </c>
      <c r="AO22">
        <v>13.6752054545454</v>
      </c>
      <c r="AP22">
        <v>-0.000467868516738005</v>
      </c>
      <c r="AQ22">
        <v>78.9046196978862</v>
      </c>
      <c r="AR22">
        <v>0</v>
      </c>
      <c r="AS22">
        <v>0</v>
      </c>
      <c r="AT22">
        <f>IF(AR22*$H$13&gt;=AV22,1.0,(AV22/(AV22-AR22*$H$13)))</f>
        <v>0</v>
      </c>
      <c r="AU22">
        <f>(AT22-1)*100</f>
        <v>0</v>
      </c>
      <c r="AV22">
        <f>MAX(0,($B$13+$C$13*EE22)/(1+$D$13*EE22)*DX22/(DZ22+273)*$E$13)</f>
        <v>0</v>
      </c>
      <c r="AW22" t="s">
        <v>432</v>
      </c>
      <c r="AX22" t="s">
        <v>432</v>
      </c>
      <c r="AY22">
        <v>0</v>
      </c>
      <c r="AZ22">
        <v>0</v>
      </c>
      <c r="BA22">
        <f>1-AY22/AZ22</f>
        <v>0</v>
      </c>
      <c r="BB22">
        <v>0</v>
      </c>
      <c r="BC22" t="s">
        <v>432</v>
      </c>
      <c r="BD22" t="s">
        <v>432</v>
      </c>
      <c r="BE22">
        <v>0</v>
      </c>
      <c r="BF22">
        <v>0</v>
      </c>
      <c r="BG22">
        <f>1-BE22/BF22</f>
        <v>0</v>
      </c>
      <c r="BH22">
        <v>0.5</v>
      </c>
      <c r="BI22">
        <f>DH22</f>
        <v>0</v>
      </c>
      <c r="BJ22">
        <f>K22</f>
        <v>0</v>
      </c>
      <c r="BK22">
        <f>BG22*BH22*BI22</f>
        <v>0</v>
      </c>
      <c r="BL22">
        <f>(BJ22-BB22)/BI22</f>
        <v>0</v>
      </c>
      <c r="BM22">
        <f>(AZ22-BF22)/BF22</f>
        <v>0</v>
      </c>
      <c r="BN22">
        <f>AY22/(BA22+AY22/BF22)</f>
        <v>0</v>
      </c>
      <c r="BO22" t="s">
        <v>432</v>
      </c>
      <c r="BP22">
        <v>0</v>
      </c>
      <c r="BQ22">
        <f>IF(BP22&lt;&gt;0, BP22, BN22)</f>
        <v>0</v>
      </c>
      <c r="BR22">
        <f>1-BQ22/BF22</f>
        <v>0</v>
      </c>
      <c r="BS22">
        <f>(BF22-BE22)/(BF22-BQ22)</f>
        <v>0</v>
      </c>
      <c r="BT22">
        <f>(AZ22-BF22)/(AZ22-BQ22)</f>
        <v>0</v>
      </c>
      <c r="BU22">
        <f>(BF22-BE22)/(BF22-AY22)</f>
        <v>0</v>
      </c>
      <c r="BV22">
        <f>(AZ22-BF22)/(AZ22-AY22)</f>
        <v>0</v>
      </c>
      <c r="BW22">
        <f>(BS22*BQ22/BE22)</f>
        <v>0</v>
      </c>
      <c r="BX22">
        <f>(1-BW22)</f>
        <v>0</v>
      </c>
      <c r="DG22">
        <f>$B$11*EF22+$C$11*EG22+$F$11*ER22*(1-EU22)</f>
        <v>0</v>
      </c>
      <c r="DH22">
        <f>DG22*DI22</f>
        <v>0</v>
      </c>
      <c r="DI22">
        <f>($B$11*$D$9+$C$11*$D$9+$F$11*((FE22+EW22)/MAX(FE22+EW22+FF22, 0.1)*$I$9+FF22/MAX(FE22+EW22+FF22, 0.1)*$J$9))/($B$11+$C$11+$F$11)</f>
        <v>0</v>
      </c>
      <c r="DJ22">
        <f>($B$11*$K$9+$C$11*$K$9+$F$11*((FE22+EW22)/MAX(FE22+EW22+FF22, 0.1)*$P$9+FF22/MAX(FE22+EW22+FF22, 0.1)*$Q$9))/($B$11+$C$11+$F$11)</f>
        <v>0</v>
      </c>
      <c r="DK22">
        <v>6</v>
      </c>
      <c r="DL22">
        <v>0.5</v>
      </c>
      <c r="DM22" t="s">
        <v>433</v>
      </c>
      <c r="DN22">
        <v>2</v>
      </c>
      <c r="DO22" t="b">
        <v>1</v>
      </c>
      <c r="DP22">
        <v>1702174322.6</v>
      </c>
      <c r="DQ22">
        <v>410.77275</v>
      </c>
      <c r="DR22">
        <v>420.004375</v>
      </c>
      <c r="DS22">
        <v>13.69286875</v>
      </c>
      <c r="DT22">
        <v>11.451975</v>
      </c>
      <c r="DU22">
        <v>409.6759375</v>
      </c>
      <c r="DV22">
        <v>13.72758125</v>
      </c>
      <c r="DW22">
        <v>600.001625</v>
      </c>
      <c r="DX22">
        <v>78.24233125</v>
      </c>
      <c r="DY22">
        <v>0.10000921875</v>
      </c>
      <c r="DZ22">
        <v>24.4365625</v>
      </c>
      <c r="EA22">
        <v>23.47379375</v>
      </c>
      <c r="EB22">
        <v>999.9</v>
      </c>
      <c r="EC22">
        <v>0</v>
      </c>
      <c r="ED22">
        <v>0</v>
      </c>
      <c r="EE22">
        <v>9997.77625</v>
      </c>
      <c r="EF22">
        <v>0</v>
      </c>
      <c r="EG22">
        <v>0.937399</v>
      </c>
      <c r="EH22">
        <v>-9.23154125</v>
      </c>
      <c r="EI22">
        <v>416.4754375</v>
      </c>
      <c r="EJ22">
        <v>424.87</v>
      </c>
      <c r="EK22">
        <v>2.2409025</v>
      </c>
      <c r="EL22">
        <v>420.004375</v>
      </c>
      <c r="EM22">
        <v>11.451975</v>
      </c>
      <c r="EN22">
        <v>1.071363125</v>
      </c>
      <c r="EO22">
        <v>0.8960289375</v>
      </c>
      <c r="EP22">
        <v>7.924775625</v>
      </c>
      <c r="EQ22">
        <v>5.327120625</v>
      </c>
      <c r="ER22">
        <v>250.024625</v>
      </c>
      <c r="ES22">
        <v>0.8999849375</v>
      </c>
      <c r="ET22">
        <v>0.10001500625</v>
      </c>
      <c r="EU22">
        <v>0</v>
      </c>
      <c r="EV22">
        <v>995.114875</v>
      </c>
      <c r="EW22">
        <v>5.0002</v>
      </c>
      <c r="EX22">
        <v>2477.335625</v>
      </c>
      <c r="EY22">
        <v>2309.850625</v>
      </c>
      <c r="EZ22">
        <v>43.3551875</v>
      </c>
      <c r="FA22">
        <v>46.4488125</v>
      </c>
      <c r="FB22">
        <v>45.5544375</v>
      </c>
      <c r="FC22">
        <v>46.316</v>
      </c>
      <c r="FD22">
        <v>46.156</v>
      </c>
      <c r="FE22">
        <v>220.5175</v>
      </c>
      <c r="FF22">
        <v>24.51</v>
      </c>
      <c r="FG22">
        <v>0</v>
      </c>
      <c r="FH22">
        <v>1702174332.7</v>
      </c>
      <c r="FI22">
        <v>0</v>
      </c>
      <c r="FJ22">
        <v>995.15528</v>
      </c>
      <c r="FK22">
        <v>0.619846149594234</v>
      </c>
      <c r="FL22">
        <v>0.919230737140502</v>
      </c>
      <c r="FM22">
        <v>2477.1992</v>
      </c>
      <c r="FN22">
        <v>15</v>
      </c>
      <c r="FO22">
        <v>1702173655</v>
      </c>
      <c r="FP22" t="s">
        <v>434</v>
      </c>
      <c r="FQ22">
        <v>1702173655</v>
      </c>
      <c r="FR22">
        <v>1702173653</v>
      </c>
      <c r="FS22">
        <v>14</v>
      </c>
      <c r="FT22">
        <v>0.02</v>
      </c>
      <c r="FU22">
        <v>0.001</v>
      </c>
      <c r="FV22">
        <v>1.125</v>
      </c>
      <c r="FW22">
        <v>-0.047</v>
      </c>
      <c r="FX22">
        <v>420</v>
      </c>
      <c r="FY22">
        <v>12</v>
      </c>
      <c r="FZ22">
        <v>0.08</v>
      </c>
      <c r="GA22">
        <v>0.03</v>
      </c>
      <c r="GB22">
        <v>-9.2325945</v>
      </c>
      <c r="GC22">
        <v>0.0467300751879811</v>
      </c>
      <c r="GD22">
        <v>0.0235975855703501</v>
      </c>
      <c r="GE22">
        <v>1</v>
      </c>
      <c r="GF22">
        <v>995.067529411765</v>
      </c>
      <c r="GG22">
        <v>1.06728800407873</v>
      </c>
      <c r="GH22">
        <v>0.195116441146133</v>
      </c>
      <c r="GI22">
        <v>0</v>
      </c>
      <c r="GJ22">
        <v>2.2501935</v>
      </c>
      <c r="GK22">
        <v>-0.177757443609023</v>
      </c>
      <c r="GL22">
        <v>0.0172674199795453</v>
      </c>
      <c r="GM22">
        <v>0</v>
      </c>
      <c r="GN22">
        <v>1</v>
      </c>
      <c r="GO22">
        <v>3</v>
      </c>
      <c r="GP22" t="s">
        <v>450</v>
      </c>
      <c r="GQ22">
        <v>3.26952</v>
      </c>
      <c r="GR22">
        <v>2.87211</v>
      </c>
      <c r="GS22">
        <v>0.0784519</v>
      </c>
      <c r="GT22">
        <v>0.0804775</v>
      </c>
      <c r="GU22">
        <v>0.0608832</v>
      </c>
      <c r="GV22">
        <v>0.0537794</v>
      </c>
      <c r="GW22">
        <v>26516.1</v>
      </c>
      <c r="GX22">
        <v>26269.8</v>
      </c>
      <c r="GY22">
        <v>26639.3</v>
      </c>
      <c r="GZ22">
        <v>26067.4</v>
      </c>
      <c r="HA22">
        <v>34109.6</v>
      </c>
      <c r="HB22">
        <v>32731.9</v>
      </c>
      <c r="HC22">
        <v>39149.7</v>
      </c>
      <c r="HD22">
        <v>36846.1</v>
      </c>
      <c r="HE22">
        <v>2.29258</v>
      </c>
      <c r="HF22">
        <v>2.05845</v>
      </c>
      <c r="HG22">
        <v>0.0478327</v>
      </c>
      <c r="HH22">
        <v>0</v>
      </c>
      <c r="HI22">
        <v>22.6693</v>
      </c>
      <c r="HJ22">
        <v>999.9</v>
      </c>
      <c r="HK22">
        <v>27.982</v>
      </c>
      <c r="HL22">
        <v>32.468</v>
      </c>
      <c r="HM22">
        <v>17.5347</v>
      </c>
      <c r="HN22">
        <v>55.1446</v>
      </c>
      <c r="HO22">
        <v>30.9816</v>
      </c>
      <c r="HP22">
        <v>2</v>
      </c>
      <c r="HQ22">
        <v>0.0463008</v>
      </c>
      <c r="HR22">
        <v>2.23081</v>
      </c>
      <c r="HS22">
        <v>20.2865</v>
      </c>
      <c r="HT22">
        <v>5.23331</v>
      </c>
      <c r="HU22">
        <v>11.962</v>
      </c>
      <c r="HV22">
        <v>4.98975</v>
      </c>
      <c r="HW22">
        <v>3.284</v>
      </c>
      <c r="HX22">
        <v>9999</v>
      </c>
      <c r="HY22">
        <v>999.9</v>
      </c>
      <c r="HZ22">
        <v>9999</v>
      </c>
      <c r="IA22">
        <v>9999</v>
      </c>
      <c r="IB22">
        <v>4.97233</v>
      </c>
      <c r="IC22">
        <v>1.87728</v>
      </c>
      <c r="ID22">
        <v>1.87744</v>
      </c>
      <c r="IE22">
        <v>1.87702</v>
      </c>
      <c r="IF22">
        <v>1.87285</v>
      </c>
      <c r="IG22">
        <v>1.87439</v>
      </c>
      <c r="IH22">
        <v>1.87493</v>
      </c>
      <c r="II22">
        <v>1.88126</v>
      </c>
      <c r="IJ22">
        <v>0</v>
      </c>
      <c r="IK22">
        <v>0</v>
      </c>
      <c r="IL22">
        <v>0</v>
      </c>
      <c r="IM22">
        <v>0</v>
      </c>
      <c r="IN22" t="s">
        <v>436</v>
      </c>
      <c r="IO22" t="s">
        <v>437</v>
      </c>
      <c r="IP22" t="s">
        <v>438</v>
      </c>
      <c r="IQ22" t="s">
        <v>438</v>
      </c>
      <c r="IR22" t="s">
        <v>438</v>
      </c>
      <c r="IS22" t="s">
        <v>438</v>
      </c>
      <c r="IT22">
        <v>0</v>
      </c>
      <c r="IU22">
        <v>100</v>
      </c>
      <c r="IV22">
        <v>100</v>
      </c>
      <c r="IW22">
        <v>1.097</v>
      </c>
      <c r="IX22">
        <v>-0.0348</v>
      </c>
      <c r="IY22">
        <v>-0.192384342805767</v>
      </c>
      <c r="IZ22">
        <v>0.00342007825332281</v>
      </c>
      <c r="JA22">
        <v>-8.50639693779648e-07</v>
      </c>
      <c r="JB22">
        <v>4.47906850139696e-10</v>
      </c>
      <c r="JC22">
        <v>-0.0758873430408655</v>
      </c>
      <c r="JD22">
        <v>0.000507689049061226</v>
      </c>
      <c r="JE22">
        <v>0.00011520372073232</v>
      </c>
      <c r="JF22">
        <v>4.83089428813428e-06</v>
      </c>
      <c r="JG22">
        <v>28</v>
      </c>
      <c r="JH22">
        <v>2164</v>
      </c>
      <c r="JI22">
        <v>-0</v>
      </c>
      <c r="JJ22">
        <v>19</v>
      </c>
      <c r="JK22">
        <v>11.3</v>
      </c>
      <c r="JL22">
        <v>11.3</v>
      </c>
      <c r="JM22">
        <v>1.3623</v>
      </c>
      <c r="JN22">
        <v>2.57935</v>
      </c>
      <c r="JO22">
        <v>2.24854</v>
      </c>
      <c r="JP22">
        <v>2.76855</v>
      </c>
      <c r="JQ22">
        <v>2.30103</v>
      </c>
      <c r="JR22">
        <v>2.44995</v>
      </c>
      <c r="JS22">
        <v>36.7654</v>
      </c>
      <c r="JT22">
        <v>23.9737</v>
      </c>
      <c r="JU22">
        <v>18</v>
      </c>
      <c r="JV22">
        <v>647.022</v>
      </c>
      <c r="JW22">
        <v>564.126</v>
      </c>
      <c r="JX22">
        <v>19.9987</v>
      </c>
      <c r="JY22">
        <v>27.6581</v>
      </c>
      <c r="JZ22">
        <v>29.9999</v>
      </c>
      <c r="KA22">
        <v>27.7997</v>
      </c>
      <c r="KB22">
        <v>27.8038</v>
      </c>
      <c r="KC22">
        <v>27.257</v>
      </c>
      <c r="KD22">
        <v>0</v>
      </c>
      <c r="KE22">
        <v>18.382</v>
      </c>
      <c r="KF22">
        <v>20</v>
      </c>
      <c r="KG22">
        <v>420</v>
      </c>
      <c r="KH22">
        <v>14.344</v>
      </c>
      <c r="KI22">
        <v>102.759</v>
      </c>
      <c r="KJ22">
        <v>95.5253</v>
      </c>
    </row>
    <row r="23" spans="1:296">
      <c r="A23">
        <v>7</v>
      </c>
      <c r="B23">
        <v>1702174452.1</v>
      </c>
      <c r="C23">
        <v>726</v>
      </c>
      <c r="D23" t="s">
        <v>451</v>
      </c>
      <c r="E23" t="s">
        <v>452</v>
      </c>
      <c r="F23">
        <v>15</v>
      </c>
      <c r="H23">
        <v>1702174443.6</v>
      </c>
      <c r="I23">
        <f>(J23)/1000</f>
        <v>0</v>
      </c>
      <c r="J23">
        <f>IF(DO23, AM23, AG23)</f>
        <v>0</v>
      </c>
      <c r="K23">
        <f>IF(DO23, AH23, AF23)</f>
        <v>0</v>
      </c>
      <c r="L23">
        <f>DQ23 - IF(AT23&gt;1, K23*DK23*100.0/(AV23*EE23), 0)</f>
        <v>0</v>
      </c>
      <c r="M23">
        <f>((S23-I23/2)*L23-K23)/(S23+I23/2)</f>
        <v>0</v>
      </c>
      <c r="N23">
        <f>M23*(DX23+DY23)/1000.0</f>
        <v>0</v>
      </c>
      <c r="O23">
        <f>(DQ23 - IF(AT23&gt;1, K23*DK23*100.0/(AV23*EE23), 0))*(DX23+DY23)/1000.0</f>
        <v>0</v>
      </c>
      <c r="P23">
        <f>2.0/((1/R23-1/Q23)+SIGN(R23)*SQRT((1/R23-1/Q23)*(1/R23-1/Q23) + 4*DL23/((DL23+1)*(DL23+1))*(2*1/R23*1/Q23-1/Q23*1/Q23)))</f>
        <v>0</v>
      </c>
      <c r="Q23">
        <f>IF(LEFT(DM23,1)&lt;&gt;"0",IF(LEFT(DM23,1)="1",3.0,DN23),$D$5+$E$5*(EE23*DX23/($K$5*1000))+$F$5*(EE23*DX23/($K$5*1000))*MAX(MIN(DK23,$J$5),$I$5)*MAX(MIN(DK23,$J$5),$I$5)+$G$5*MAX(MIN(DK23,$J$5),$I$5)*(EE23*DX23/($K$5*1000))+$H$5*(EE23*DX23/($K$5*1000))*(EE23*DX23/($K$5*1000)))</f>
        <v>0</v>
      </c>
      <c r="R23">
        <f>I23*(1000-(1000*0.61365*exp(17.502*V23/(240.97+V23))/(DX23+DY23)+DS23)/2)/(1000*0.61365*exp(17.502*V23/(240.97+V23))/(DX23+DY23)-DS23)</f>
        <v>0</v>
      </c>
      <c r="S23">
        <f>1/((DL23+1)/(P23/1.6)+1/(Q23/1.37)) + DL23/((DL23+1)/(P23/1.6) + DL23/(Q23/1.37))</f>
        <v>0</v>
      </c>
      <c r="T23">
        <f>(DG23*DJ23)</f>
        <v>0</v>
      </c>
      <c r="U23">
        <f>(DZ23+(T23+2*0.95*5.67E-8*(((DZ23+$B$7)+273)^4-(DZ23+273)^4)-44100*I23)/(1.84*29.3*Q23+8*0.95*5.67E-8*(DZ23+273)^3))</f>
        <v>0</v>
      </c>
      <c r="V23">
        <f>($C$7*EA23+$D$7*EB23+$E$7*U23)</f>
        <v>0</v>
      </c>
      <c r="W23">
        <f>0.61365*exp(17.502*V23/(240.97+V23))</f>
        <v>0</v>
      </c>
      <c r="X23">
        <f>(Y23/Z23*100)</f>
        <v>0</v>
      </c>
      <c r="Y23">
        <f>DS23*(DX23+DY23)/1000</f>
        <v>0</v>
      </c>
      <c r="Z23">
        <f>0.61365*exp(17.502*DZ23/(240.97+DZ23))</f>
        <v>0</v>
      </c>
      <c r="AA23">
        <f>(W23-DS23*(DX23+DY23)/1000)</f>
        <v>0</v>
      </c>
      <c r="AB23">
        <f>(-I23*44100)</f>
        <v>0</v>
      </c>
      <c r="AC23">
        <f>2*29.3*Q23*0.92*(DZ23-V23)</f>
        <v>0</v>
      </c>
      <c r="AD23">
        <f>2*0.95*5.67E-8*(((DZ23+$B$7)+273)^4-(V23+273)^4)</f>
        <v>0</v>
      </c>
      <c r="AE23">
        <f>T23+AD23+AB23+AC23</f>
        <v>0</v>
      </c>
      <c r="AF23">
        <f>DW23*AT23*(DR23-DQ23*(1000-AT23*DT23)/(1000-AT23*DS23))/(100*DK23)</f>
        <v>0</v>
      </c>
      <c r="AG23">
        <f>1000*DW23*AT23*(DS23-DT23)/(100*DK23*(1000-AT23*DS23))</f>
        <v>0</v>
      </c>
      <c r="AH23">
        <f>(AI23 - AJ23 - DX23*1E3/(8.314*(DZ23+273.15)) * AL23/DW23 * AK23) * DW23/(100*DK23) * (1000 - DT23)/1000</f>
        <v>0</v>
      </c>
      <c r="AI23">
        <v>424.863267002138</v>
      </c>
      <c r="AJ23">
        <v>421.799181818182</v>
      </c>
      <c r="AK23">
        <v>-0.00316737326421101</v>
      </c>
      <c r="AL23">
        <v>66.8620171344815</v>
      </c>
      <c r="AM23">
        <f>(AO23 - AN23 + DX23*1E3/(8.314*(DZ23+273.15)) * AQ23/DW23 * AP23) * DW23/(100*DK23) * 1000/(1000 - AO23)</f>
        <v>0</v>
      </c>
      <c r="AN23">
        <v>11.5269324794401</v>
      </c>
      <c r="AO23">
        <v>13.4203678787879</v>
      </c>
      <c r="AP23">
        <v>5.03293384971101e-06</v>
      </c>
      <c r="AQ23">
        <v>78.9046196978862</v>
      </c>
      <c r="AR23">
        <v>0</v>
      </c>
      <c r="AS23">
        <v>0</v>
      </c>
      <c r="AT23">
        <f>IF(AR23*$H$13&gt;=AV23,1.0,(AV23/(AV23-AR23*$H$13)))</f>
        <v>0</v>
      </c>
      <c r="AU23">
        <f>(AT23-1)*100</f>
        <v>0</v>
      </c>
      <c r="AV23">
        <f>MAX(0,($B$13+$C$13*EE23)/(1+$D$13*EE23)*DX23/(DZ23+273)*$E$13)</f>
        <v>0</v>
      </c>
      <c r="AW23" t="s">
        <v>432</v>
      </c>
      <c r="AX23" t="s">
        <v>432</v>
      </c>
      <c r="AY23">
        <v>0</v>
      </c>
      <c r="AZ23">
        <v>0</v>
      </c>
      <c r="BA23">
        <f>1-AY23/AZ23</f>
        <v>0</v>
      </c>
      <c r="BB23">
        <v>0</v>
      </c>
      <c r="BC23" t="s">
        <v>432</v>
      </c>
      <c r="BD23" t="s">
        <v>432</v>
      </c>
      <c r="BE23">
        <v>0</v>
      </c>
      <c r="BF23">
        <v>0</v>
      </c>
      <c r="BG23">
        <f>1-BE23/BF23</f>
        <v>0</v>
      </c>
      <c r="BH23">
        <v>0.5</v>
      </c>
      <c r="BI23">
        <f>DH23</f>
        <v>0</v>
      </c>
      <c r="BJ23">
        <f>K23</f>
        <v>0</v>
      </c>
      <c r="BK23">
        <f>BG23*BH23*BI23</f>
        <v>0</v>
      </c>
      <c r="BL23">
        <f>(BJ23-BB23)/BI23</f>
        <v>0</v>
      </c>
      <c r="BM23">
        <f>(AZ23-BF23)/BF23</f>
        <v>0</v>
      </c>
      <c r="BN23">
        <f>AY23/(BA23+AY23/BF23)</f>
        <v>0</v>
      </c>
      <c r="BO23" t="s">
        <v>432</v>
      </c>
      <c r="BP23">
        <v>0</v>
      </c>
      <c r="BQ23">
        <f>IF(BP23&lt;&gt;0, BP23, BN23)</f>
        <v>0</v>
      </c>
      <c r="BR23">
        <f>1-BQ23/BF23</f>
        <v>0</v>
      </c>
      <c r="BS23">
        <f>(BF23-BE23)/(BF23-BQ23)</f>
        <v>0</v>
      </c>
      <c r="BT23">
        <f>(AZ23-BF23)/(AZ23-BQ23)</f>
        <v>0</v>
      </c>
      <c r="BU23">
        <f>(BF23-BE23)/(BF23-AY23)</f>
        <v>0</v>
      </c>
      <c r="BV23">
        <f>(AZ23-BF23)/(AZ23-AY23)</f>
        <v>0</v>
      </c>
      <c r="BW23">
        <f>(BS23*BQ23/BE23)</f>
        <v>0</v>
      </c>
      <c r="BX23">
        <f>(1-BW23)</f>
        <v>0</v>
      </c>
      <c r="DG23">
        <f>$B$11*EF23+$C$11*EG23+$F$11*ER23*(1-EU23)</f>
        <v>0</v>
      </c>
      <c r="DH23">
        <f>DG23*DI23</f>
        <v>0</v>
      </c>
      <c r="DI23">
        <f>($B$11*$D$9+$C$11*$D$9+$F$11*((FE23+EW23)/MAX(FE23+EW23+FF23, 0.1)*$I$9+FF23/MAX(FE23+EW23+FF23, 0.1)*$J$9))/($B$11+$C$11+$F$11)</f>
        <v>0</v>
      </c>
      <c r="DJ23">
        <f>($B$11*$K$9+$C$11*$K$9+$F$11*((FE23+EW23)/MAX(FE23+EW23+FF23, 0.1)*$P$9+FF23/MAX(FE23+EW23+FF23, 0.1)*$Q$9))/($B$11+$C$11+$F$11)</f>
        <v>0</v>
      </c>
      <c r="DK23">
        <v>6</v>
      </c>
      <c r="DL23">
        <v>0.5</v>
      </c>
      <c r="DM23" t="s">
        <v>433</v>
      </c>
      <c r="DN23">
        <v>2</v>
      </c>
      <c r="DO23" t="b">
        <v>1</v>
      </c>
      <c r="DP23">
        <v>1702174443.6</v>
      </c>
      <c r="DQ23">
        <v>416.175125</v>
      </c>
      <c r="DR23">
        <v>419.9743125</v>
      </c>
      <c r="DS23">
        <v>13.4214125</v>
      </c>
      <c r="DT23">
        <v>11.50660625</v>
      </c>
      <c r="DU23">
        <v>415.062375</v>
      </c>
      <c r="DV23">
        <v>13.4578125</v>
      </c>
      <c r="DW23">
        <v>600.0154375</v>
      </c>
      <c r="DX23">
        <v>78.2461125</v>
      </c>
      <c r="DY23">
        <v>0.10004514375</v>
      </c>
      <c r="DZ23">
        <v>24.159275</v>
      </c>
      <c r="EA23">
        <v>23.1209375</v>
      </c>
      <c r="EB23">
        <v>999.9</v>
      </c>
      <c r="EC23">
        <v>0</v>
      </c>
      <c r="ED23">
        <v>0</v>
      </c>
      <c r="EE23">
        <v>9997.265</v>
      </c>
      <c r="EF23">
        <v>0</v>
      </c>
      <c r="EG23">
        <v>0.937399</v>
      </c>
      <c r="EH23">
        <v>-3.799180625</v>
      </c>
      <c r="EI23">
        <v>421.836625</v>
      </c>
      <c r="EJ23">
        <v>424.8629375</v>
      </c>
      <c r="EK23">
        <v>1.914776875</v>
      </c>
      <c r="EL23">
        <v>419.9743125</v>
      </c>
      <c r="EM23">
        <v>11.50660625</v>
      </c>
      <c r="EN23">
        <v>1.050171875</v>
      </c>
      <c r="EO23">
        <v>0.900347875</v>
      </c>
      <c r="EP23">
        <v>7.631684375</v>
      </c>
      <c r="EQ23">
        <v>5.396286875</v>
      </c>
      <c r="ER23">
        <v>99.99968125</v>
      </c>
      <c r="ES23">
        <v>0.89993325</v>
      </c>
      <c r="ET23">
        <v>0.10006673125</v>
      </c>
      <c r="EU23">
        <v>0</v>
      </c>
      <c r="EV23">
        <v>944.8196875</v>
      </c>
      <c r="EW23">
        <v>5.0002</v>
      </c>
      <c r="EX23">
        <v>944.629625</v>
      </c>
      <c r="EY23">
        <v>895.550875</v>
      </c>
      <c r="EZ23">
        <v>42.2615</v>
      </c>
      <c r="FA23">
        <v>45.781</v>
      </c>
      <c r="FB23">
        <v>44.6325625</v>
      </c>
      <c r="FC23">
        <v>45.687125</v>
      </c>
      <c r="FD23">
        <v>45.2185</v>
      </c>
      <c r="FE23">
        <v>85.493125</v>
      </c>
      <c r="FF23">
        <v>9.50625</v>
      </c>
      <c r="FG23">
        <v>0</v>
      </c>
      <c r="FH23">
        <v>1702174453.9</v>
      </c>
      <c r="FI23">
        <v>0</v>
      </c>
      <c r="FJ23">
        <v>945.06488</v>
      </c>
      <c r="FK23">
        <v>11.9399999697561</v>
      </c>
      <c r="FL23">
        <v>6.53253844963384</v>
      </c>
      <c r="FM23">
        <v>944.7788</v>
      </c>
      <c r="FN23">
        <v>15</v>
      </c>
      <c r="FO23">
        <v>1702173655</v>
      </c>
      <c r="FP23" t="s">
        <v>434</v>
      </c>
      <c r="FQ23">
        <v>1702173655</v>
      </c>
      <c r="FR23">
        <v>1702173653</v>
      </c>
      <c r="FS23">
        <v>14</v>
      </c>
      <c r="FT23">
        <v>0.02</v>
      </c>
      <c r="FU23">
        <v>0.001</v>
      </c>
      <c r="FV23">
        <v>1.125</v>
      </c>
      <c r="FW23">
        <v>-0.047</v>
      </c>
      <c r="FX23">
        <v>420</v>
      </c>
      <c r="FY23">
        <v>12</v>
      </c>
      <c r="FZ23">
        <v>0.08</v>
      </c>
      <c r="GA23">
        <v>0.03</v>
      </c>
      <c r="GB23">
        <v>-3.8019725</v>
      </c>
      <c r="GC23">
        <v>0.0745114285714294</v>
      </c>
      <c r="GD23">
        <v>0.022783069563823</v>
      </c>
      <c r="GE23">
        <v>1</v>
      </c>
      <c r="GF23">
        <v>944.264911764706</v>
      </c>
      <c r="GG23">
        <v>12.4243391955349</v>
      </c>
      <c r="GH23">
        <v>1.23473263044479</v>
      </c>
      <c r="GI23">
        <v>0</v>
      </c>
      <c r="GJ23">
        <v>1.923156</v>
      </c>
      <c r="GK23">
        <v>-0.253294736842101</v>
      </c>
      <c r="GL23">
        <v>0.0252115813466748</v>
      </c>
      <c r="GM23">
        <v>0</v>
      </c>
      <c r="GN23">
        <v>1</v>
      </c>
      <c r="GO23">
        <v>3</v>
      </c>
      <c r="GP23" t="s">
        <v>450</v>
      </c>
      <c r="GQ23">
        <v>3.26964</v>
      </c>
      <c r="GR23">
        <v>2.87211</v>
      </c>
      <c r="GS23">
        <v>0.0792608</v>
      </c>
      <c r="GT23">
        <v>0.0805032</v>
      </c>
      <c r="GU23">
        <v>0.0600618</v>
      </c>
      <c r="GV23">
        <v>0.0540528</v>
      </c>
      <c r="GW23">
        <v>26496.3</v>
      </c>
      <c r="GX23">
        <v>26273</v>
      </c>
      <c r="GY23">
        <v>26642.5</v>
      </c>
      <c r="GZ23">
        <v>26071</v>
      </c>
      <c r="HA23">
        <v>34143.5</v>
      </c>
      <c r="HB23">
        <v>32727.2</v>
      </c>
      <c r="HC23">
        <v>39154.1</v>
      </c>
      <c r="HD23">
        <v>36851.7</v>
      </c>
      <c r="HE23">
        <v>2.29322</v>
      </c>
      <c r="HF23">
        <v>2.05967</v>
      </c>
      <c r="HG23">
        <v>0.0407547</v>
      </c>
      <c r="HH23">
        <v>0</v>
      </c>
      <c r="HI23">
        <v>22.445</v>
      </c>
      <c r="HJ23">
        <v>999.9</v>
      </c>
      <c r="HK23">
        <v>28.006</v>
      </c>
      <c r="HL23">
        <v>32.468</v>
      </c>
      <c r="HM23">
        <v>17.5491</v>
      </c>
      <c r="HN23">
        <v>54.4146</v>
      </c>
      <c r="HO23">
        <v>30.9856</v>
      </c>
      <c r="HP23">
        <v>2</v>
      </c>
      <c r="HQ23">
        <v>0.0388923</v>
      </c>
      <c r="HR23">
        <v>2.08691</v>
      </c>
      <c r="HS23">
        <v>20.2903</v>
      </c>
      <c r="HT23">
        <v>5.23421</v>
      </c>
      <c r="HU23">
        <v>11.962</v>
      </c>
      <c r="HV23">
        <v>4.98955</v>
      </c>
      <c r="HW23">
        <v>3.284</v>
      </c>
      <c r="HX23">
        <v>9999</v>
      </c>
      <c r="HY23">
        <v>999.9</v>
      </c>
      <c r="HZ23">
        <v>9999</v>
      </c>
      <c r="IA23">
        <v>9999</v>
      </c>
      <c r="IB23">
        <v>4.97237</v>
      </c>
      <c r="IC23">
        <v>1.87729</v>
      </c>
      <c r="ID23">
        <v>1.8775</v>
      </c>
      <c r="IE23">
        <v>1.87711</v>
      </c>
      <c r="IF23">
        <v>1.87286</v>
      </c>
      <c r="IG23">
        <v>1.87439</v>
      </c>
      <c r="IH23">
        <v>1.875</v>
      </c>
      <c r="II23">
        <v>1.88133</v>
      </c>
      <c r="IJ23">
        <v>0</v>
      </c>
      <c r="IK23">
        <v>0</v>
      </c>
      <c r="IL23">
        <v>0</v>
      </c>
      <c r="IM23">
        <v>0</v>
      </c>
      <c r="IN23" t="s">
        <v>436</v>
      </c>
      <c r="IO23" t="s">
        <v>437</v>
      </c>
      <c r="IP23" t="s">
        <v>438</v>
      </c>
      <c r="IQ23" t="s">
        <v>438</v>
      </c>
      <c r="IR23" t="s">
        <v>438</v>
      </c>
      <c r="IS23" t="s">
        <v>438</v>
      </c>
      <c r="IT23">
        <v>0</v>
      </c>
      <c r="IU23">
        <v>100</v>
      </c>
      <c r="IV23">
        <v>100</v>
      </c>
      <c r="IW23">
        <v>1.112</v>
      </c>
      <c r="IX23">
        <v>-0.0364</v>
      </c>
      <c r="IY23">
        <v>-0.192384342805767</v>
      </c>
      <c r="IZ23">
        <v>0.00342007825332281</v>
      </c>
      <c r="JA23">
        <v>-8.50639693779648e-07</v>
      </c>
      <c r="JB23">
        <v>4.47906850139696e-10</v>
      </c>
      <c r="JC23">
        <v>-0.0758873430408655</v>
      </c>
      <c r="JD23">
        <v>0.000507689049061226</v>
      </c>
      <c r="JE23">
        <v>0.00011520372073232</v>
      </c>
      <c r="JF23">
        <v>4.83089428813428e-06</v>
      </c>
      <c r="JG23">
        <v>28</v>
      </c>
      <c r="JH23">
        <v>2164</v>
      </c>
      <c r="JI23">
        <v>-0</v>
      </c>
      <c r="JJ23">
        <v>19</v>
      </c>
      <c r="JK23">
        <v>13.3</v>
      </c>
      <c r="JL23">
        <v>13.3</v>
      </c>
      <c r="JM23">
        <v>1.36475</v>
      </c>
      <c r="JN23">
        <v>2.58057</v>
      </c>
      <c r="JO23">
        <v>2.24854</v>
      </c>
      <c r="JP23">
        <v>2.76855</v>
      </c>
      <c r="JQ23">
        <v>2.30103</v>
      </c>
      <c r="JR23">
        <v>2.46582</v>
      </c>
      <c r="JS23">
        <v>36.7417</v>
      </c>
      <c r="JT23">
        <v>23.9824</v>
      </c>
      <c r="JU23">
        <v>18</v>
      </c>
      <c r="JV23">
        <v>646.699</v>
      </c>
      <c r="JW23">
        <v>564.37</v>
      </c>
      <c r="JX23">
        <v>19.999</v>
      </c>
      <c r="JY23">
        <v>27.5664</v>
      </c>
      <c r="JZ23">
        <v>29.9998</v>
      </c>
      <c r="KA23">
        <v>27.7278</v>
      </c>
      <c r="KB23">
        <v>27.7332</v>
      </c>
      <c r="KC23">
        <v>27.2938</v>
      </c>
      <c r="KD23">
        <v>0</v>
      </c>
      <c r="KE23">
        <v>18.7567</v>
      </c>
      <c r="KF23">
        <v>20</v>
      </c>
      <c r="KG23">
        <v>420</v>
      </c>
      <c r="KH23">
        <v>15.0326</v>
      </c>
      <c r="KI23">
        <v>102.771</v>
      </c>
      <c r="KJ23">
        <v>95.5392</v>
      </c>
    </row>
    <row r="24" spans="1:296">
      <c r="A24">
        <v>8</v>
      </c>
      <c r="B24">
        <v>1702174573.1</v>
      </c>
      <c r="C24">
        <v>847</v>
      </c>
      <c r="D24" t="s">
        <v>453</v>
      </c>
      <c r="E24" t="s">
        <v>454</v>
      </c>
      <c r="F24">
        <v>15</v>
      </c>
      <c r="H24">
        <v>1702174564.6</v>
      </c>
      <c r="I24">
        <f>(J24)/1000</f>
        <v>0</v>
      </c>
      <c r="J24">
        <f>IF(DO24, AM24, AG24)</f>
        <v>0</v>
      </c>
      <c r="K24">
        <f>IF(DO24, AH24, AF24)</f>
        <v>0</v>
      </c>
      <c r="L24">
        <f>DQ24 - IF(AT24&gt;1, K24*DK24*100.0/(AV24*EE24), 0)</f>
        <v>0</v>
      </c>
      <c r="M24">
        <f>((S24-I24/2)*L24-K24)/(S24+I24/2)</f>
        <v>0</v>
      </c>
      <c r="N24">
        <f>M24*(DX24+DY24)/1000.0</f>
        <v>0</v>
      </c>
      <c r="O24">
        <f>(DQ24 - IF(AT24&gt;1, K24*DK24*100.0/(AV24*EE24), 0))*(DX24+DY24)/1000.0</f>
        <v>0</v>
      </c>
      <c r="P24">
        <f>2.0/((1/R24-1/Q24)+SIGN(R24)*SQRT((1/R24-1/Q24)*(1/R24-1/Q24) + 4*DL24/((DL24+1)*(DL24+1))*(2*1/R24*1/Q24-1/Q24*1/Q24)))</f>
        <v>0</v>
      </c>
      <c r="Q24">
        <f>IF(LEFT(DM24,1)&lt;&gt;"0",IF(LEFT(DM24,1)="1",3.0,DN24),$D$5+$E$5*(EE24*DX24/($K$5*1000))+$F$5*(EE24*DX24/($K$5*1000))*MAX(MIN(DK24,$J$5),$I$5)*MAX(MIN(DK24,$J$5),$I$5)+$G$5*MAX(MIN(DK24,$J$5),$I$5)*(EE24*DX24/($K$5*1000))+$H$5*(EE24*DX24/($K$5*1000))*(EE24*DX24/($K$5*1000)))</f>
        <v>0</v>
      </c>
      <c r="R24">
        <f>I24*(1000-(1000*0.61365*exp(17.502*V24/(240.97+V24))/(DX24+DY24)+DS24)/2)/(1000*0.61365*exp(17.502*V24/(240.97+V24))/(DX24+DY24)-DS24)</f>
        <v>0</v>
      </c>
      <c r="S24">
        <f>1/((DL24+1)/(P24/1.6)+1/(Q24/1.37)) + DL24/((DL24+1)/(P24/1.6) + DL24/(Q24/1.37))</f>
        <v>0</v>
      </c>
      <c r="T24">
        <f>(DG24*DJ24)</f>
        <v>0</v>
      </c>
      <c r="U24">
        <f>(DZ24+(T24+2*0.95*5.67E-8*(((DZ24+$B$7)+273)^4-(DZ24+273)^4)-44100*I24)/(1.84*29.3*Q24+8*0.95*5.67E-8*(DZ24+273)^3))</f>
        <v>0</v>
      </c>
      <c r="V24">
        <f>($C$7*EA24+$D$7*EB24+$E$7*U24)</f>
        <v>0</v>
      </c>
      <c r="W24">
        <f>0.61365*exp(17.502*V24/(240.97+V24))</f>
        <v>0</v>
      </c>
      <c r="X24">
        <f>(Y24/Z24*100)</f>
        <v>0</v>
      </c>
      <c r="Y24">
        <f>DS24*(DX24+DY24)/1000</f>
        <v>0</v>
      </c>
      <c r="Z24">
        <f>0.61365*exp(17.502*DZ24/(240.97+DZ24))</f>
        <v>0</v>
      </c>
      <c r="AA24">
        <f>(W24-DS24*(DX24+DY24)/1000)</f>
        <v>0</v>
      </c>
      <c r="AB24">
        <f>(-I24*44100)</f>
        <v>0</v>
      </c>
      <c r="AC24">
        <f>2*29.3*Q24*0.92*(DZ24-V24)</f>
        <v>0</v>
      </c>
      <c r="AD24">
        <f>2*0.95*5.67E-8*(((DZ24+$B$7)+273)^4-(V24+273)^4)</f>
        <v>0</v>
      </c>
      <c r="AE24">
        <f>T24+AD24+AB24+AC24</f>
        <v>0</v>
      </c>
      <c r="AF24">
        <f>DW24*AT24*(DR24-DQ24*(1000-AT24*DT24)/(1000-AT24*DS24))/(100*DK24)</f>
        <v>0</v>
      </c>
      <c r="AG24">
        <f>1000*DW24*AT24*(DS24-DT24)/(100*DK24*(1000-AT24*DS24))</f>
        <v>0</v>
      </c>
      <c r="AH24">
        <f>(AI24 - AJ24 - DX24*1E3/(8.314*(DZ24+273.15)) * AL24/DW24 * AK24) * DW24/(100*DK24) * (1000 - DT24)/1000</f>
        <v>0</v>
      </c>
      <c r="AI24">
        <v>425.00723621474</v>
      </c>
      <c r="AJ24">
        <v>424.178278787879</v>
      </c>
      <c r="AK24">
        <v>-0.000544957963824053</v>
      </c>
      <c r="AL24">
        <v>66.8620171344815</v>
      </c>
      <c r="AM24">
        <f>(AO24 - AN24 + DX24*1E3/(8.314*(DZ24+273.15)) * AQ24/DW24 * AP24) * DW24/(100*DK24) * 1000/(1000 - AO24)</f>
        <v>0</v>
      </c>
      <c r="AN24">
        <v>11.8917081753289</v>
      </c>
      <c r="AO24">
        <v>13.3662157575758</v>
      </c>
      <c r="AP24">
        <v>-9.93892566985749e-06</v>
      </c>
      <c r="AQ24">
        <v>78.9046196978862</v>
      </c>
      <c r="AR24">
        <v>0</v>
      </c>
      <c r="AS24">
        <v>0</v>
      </c>
      <c r="AT24">
        <f>IF(AR24*$H$13&gt;=AV24,1.0,(AV24/(AV24-AR24*$H$13)))</f>
        <v>0</v>
      </c>
      <c r="AU24">
        <f>(AT24-1)*100</f>
        <v>0</v>
      </c>
      <c r="AV24">
        <f>MAX(0,($B$13+$C$13*EE24)/(1+$D$13*EE24)*DX24/(DZ24+273)*$E$13)</f>
        <v>0</v>
      </c>
      <c r="AW24" t="s">
        <v>432</v>
      </c>
      <c r="AX24" t="s">
        <v>432</v>
      </c>
      <c r="AY24">
        <v>0</v>
      </c>
      <c r="AZ24">
        <v>0</v>
      </c>
      <c r="BA24">
        <f>1-AY24/AZ24</f>
        <v>0</v>
      </c>
      <c r="BB24">
        <v>0</v>
      </c>
      <c r="BC24" t="s">
        <v>432</v>
      </c>
      <c r="BD24" t="s">
        <v>432</v>
      </c>
      <c r="BE24">
        <v>0</v>
      </c>
      <c r="BF24">
        <v>0</v>
      </c>
      <c r="BG24">
        <f>1-BE24/BF24</f>
        <v>0</v>
      </c>
      <c r="BH24">
        <v>0.5</v>
      </c>
      <c r="BI24">
        <f>DH24</f>
        <v>0</v>
      </c>
      <c r="BJ24">
        <f>K24</f>
        <v>0</v>
      </c>
      <c r="BK24">
        <f>BG24*BH24*BI24</f>
        <v>0</v>
      </c>
      <c r="BL24">
        <f>(BJ24-BB24)/BI24</f>
        <v>0</v>
      </c>
      <c r="BM24">
        <f>(AZ24-BF24)/BF24</f>
        <v>0</v>
      </c>
      <c r="BN24">
        <f>AY24/(BA24+AY24/BF24)</f>
        <v>0</v>
      </c>
      <c r="BO24" t="s">
        <v>432</v>
      </c>
      <c r="BP24">
        <v>0</v>
      </c>
      <c r="BQ24">
        <f>IF(BP24&lt;&gt;0, BP24, BN24)</f>
        <v>0</v>
      </c>
      <c r="BR24">
        <f>1-BQ24/BF24</f>
        <v>0</v>
      </c>
      <c r="BS24">
        <f>(BF24-BE24)/(BF24-BQ24)</f>
        <v>0</v>
      </c>
      <c r="BT24">
        <f>(AZ24-BF24)/(AZ24-BQ24)</f>
        <v>0</v>
      </c>
      <c r="BU24">
        <f>(BF24-BE24)/(BF24-AY24)</f>
        <v>0</v>
      </c>
      <c r="BV24">
        <f>(AZ24-BF24)/(AZ24-AY24)</f>
        <v>0</v>
      </c>
      <c r="BW24">
        <f>(BS24*BQ24/BE24)</f>
        <v>0</v>
      </c>
      <c r="BX24">
        <f>(1-BW24)</f>
        <v>0</v>
      </c>
      <c r="DG24">
        <f>$B$11*EF24+$C$11*EG24+$F$11*ER24*(1-EU24)</f>
        <v>0</v>
      </c>
      <c r="DH24">
        <f>DG24*DI24</f>
        <v>0</v>
      </c>
      <c r="DI24">
        <f>($B$11*$D$9+$C$11*$D$9+$F$11*((FE24+EW24)/MAX(FE24+EW24+FF24, 0.1)*$I$9+FF24/MAX(FE24+EW24+FF24, 0.1)*$J$9))/($B$11+$C$11+$F$11)</f>
        <v>0</v>
      </c>
      <c r="DJ24">
        <f>($B$11*$K$9+$C$11*$K$9+$F$11*((FE24+EW24)/MAX(FE24+EW24+FF24, 0.1)*$P$9+FF24/MAX(FE24+EW24+FF24, 0.1)*$Q$9))/($B$11+$C$11+$F$11)</f>
        <v>0</v>
      </c>
      <c r="DK24">
        <v>6</v>
      </c>
      <c r="DL24">
        <v>0.5</v>
      </c>
      <c r="DM24" t="s">
        <v>433</v>
      </c>
      <c r="DN24">
        <v>2</v>
      </c>
      <c r="DO24" t="b">
        <v>1</v>
      </c>
      <c r="DP24">
        <v>1702174564.6</v>
      </c>
      <c r="DQ24">
        <v>418.5269375</v>
      </c>
      <c r="DR24">
        <v>419.9785625</v>
      </c>
      <c r="DS24">
        <v>13.361975</v>
      </c>
      <c r="DT24">
        <v>11.8801125</v>
      </c>
      <c r="DU24">
        <v>417.40725</v>
      </c>
      <c r="DV24">
        <v>13.39876875</v>
      </c>
      <c r="DW24">
        <v>600.0039375</v>
      </c>
      <c r="DX24">
        <v>78.2493</v>
      </c>
      <c r="DY24">
        <v>0.099977225</v>
      </c>
      <c r="DZ24">
        <v>23.92933125</v>
      </c>
      <c r="EA24">
        <v>22.99194375</v>
      </c>
      <c r="EB24">
        <v>999.9</v>
      </c>
      <c r="EC24">
        <v>0</v>
      </c>
      <c r="ED24">
        <v>0</v>
      </c>
      <c r="EE24">
        <v>10009.93625</v>
      </c>
      <c r="EF24">
        <v>0</v>
      </c>
      <c r="EG24">
        <v>0.882258</v>
      </c>
      <c r="EH24">
        <v>-1.451611875</v>
      </c>
      <c r="EI24">
        <v>424.1950625</v>
      </c>
      <c r="EJ24">
        <v>425.028</v>
      </c>
      <c r="EK24">
        <v>1.481864375</v>
      </c>
      <c r="EL24">
        <v>419.9785625</v>
      </c>
      <c r="EM24">
        <v>11.8801125</v>
      </c>
      <c r="EN24">
        <v>1.045565625</v>
      </c>
      <c r="EO24">
        <v>0.929611375</v>
      </c>
      <c r="EP24">
        <v>7.56729375</v>
      </c>
      <c r="EQ24">
        <v>5.85747125</v>
      </c>
      <c r="ER24">
        <v>49.98160625</v>
      </c>
      <c r="ES24">
        <v>0.9000288125</v>
      </c>
      <c r="ET24">
        <v>0.0999712</v>
      </c>
      <c r="EU24">
        <v>0</v>
      </c>
      <c r="EV24">
        <v>922.884625</v>
      </c>
      <c r="EW24">
        <v>5.0002</v>
      </c>
      <c r="EX24">
        <v>452.595875</v>
      </c>
      <c r="EY24">
        <v>424.0456875</v>
      </c>
      <c r="EZ24">
        <v>41.3005</v>
      </c>
      <c r="FA24">
        <v>45.07</v>
      </c>
      <c r="FB24">
        <v>43.741875</v>
      </c>
      <c r="FC24">
        <v>45.034875</v>
      </c>
      <c r="FD24">
        <v>44.3786875</v>
      </c>
      <c r="FE24">
        <v>40.485</v>
      </c>
      <c r="FF24">
        <v>4.5</v>
      </c>
      <c r="FG24">
        <v>0</v>
      </c>
      <c r="FH24">
        <v>1702174575.1</v>
      </c>
      <c r="FI24">
        <v>0</v>
      </c>
      <c r="FJ24">
        <v>923.07328</v>
      </c>
      <c r="FK24">
        <v>5.35246154473678</v>
      </c>
      <c r="FL24">
        <v>2.2119230632159</v>
      </c>
      <c r="FM24">
        <v>452.85524</v>
      </c>
      <c r="FN24">
        <v>15</v>
      </c>
      <c r="FO24">
        <v>1702173655</v>
      </c>
      <c r="FP24" t="s">
        <v>434</v>
      </c>
      <c r="FQ24">
        <v>1702173655</v>
      </c>
      <c r="FR24">
        <v>1702173653</v>
      </c>
      <c r="FS24">
        <v>14</v>
      </c>
      <c r="FT24">
        <v>0.02</v>
      </c>
      <c r="FU24">
        <v>0.001</v>
      </c>
      <c r="FV24">
        <v>1.125</v>
      </c>
      <c r="FW24">
        <v>-0.047</v>
      </c>
      <c r="FX24">
        <v>420</v>
      </c>
      <c r="FY24">
        <v>12</v>
      </c>
      <c r="FZ24">
        <v>0.08</v>
      </c>
      <c r="GA24">
        <v>0.03</v>
      </c>
      <c r="GB24">
        <v>-1.4453685</v>
      </c>
      <c r="GC24">
        <v>-0.0105685714285706</v>
      </c>
      <c r="GD24">
        <v>0.0218959624759909</v>
      </c>
      <c r="GE24">
        <v>1</v>
      </c>
      <c r="GF24">
        <v>922.563617647059</v>
      </c>
      <c r="GG24">
        <v>5.85798319016507</v>
      </c>
      <c r="GH24">
        <v>0.618909715676825</v>
      </c>
      <c r="GI24">
        <v>0</v>
      </c>
      <c r="GJ24">
        <v>1.498503</v>
      </c>
      <c r="GK24">
        <v>-0.260612030075189</v>
      </c>
      <c r="GL24">
        <v>0.0302245322709881</v>
      </c>
      <c r="GM24">
        <v>0</v>
      </c>
      <c r="GN24">
        <v>1</v>
      </c>
      <c r="GO24">
        <v>3</v>
      </c>
      <c r="GP24" t="s">
        <v>450</v>
      </c>
      <c r="GQ24">
        <v>3.26992</v>
      </c>
      <c r="GR24">
        <v>2.87202</v>
      </c>
      <c r="GS24">
        <v>0.0796253</v>
      </c>
      <c r="GT24">
        <v>0.0805282</v>
      </c>
      <c r="GU24">
        <v>0.0598994</v>
      </c>
      <c r="GV24">
        <v>0.0553634</v>
      </c>
      <c r="GW24">
        <v>26490.6</v>
      </c>
      <c r="GX24">
        <v>26278.4</v>
      </c>
      <c r="GY24">
        <v>26646.9</v>
      </c>
      <c r="GZ24">
        <v>26076.7</v>
      </c>
      <c r="HA24">
        <v>34155.2</v>
      </c>
      <c r="HB24">
        <v>32689</v>
      </c>
      <c r="HC24">
        <v>39160.7</v>
      </c>
      <c r="HD24">
        <v>36860.1</v>
      </c>
      <c r="HE24">
        <v>2.29427</v>
      </c>
      <c r="HF24">
        <v>2.06208</v>
      </c>
      <c r="HG24">
        <v>0.0464171</v>
      </c>
      <c r="HH24">
        <v>0</v>
      </c>
      <c r="HI24">
        <v>22.2132</v>
      </c>
      <c r="HJ24">
        <v>999.9</v>
      </c>
      <c r="HK24">
        <v>28.452</v>
      </c>
      <c r="HL24">
        <v>32.468</v>
      </c>
      <c r="HM24">
        <v>17.8289</v>
      </c>
      <c r="HN24">
        <v>54.9746</v>
      </c>
      <c r="HO24">
        <v>31.0537</v>
      </c>
      <c r="HP24">
        <v>2</v>
      </c>
      <c r="HQ24">
        <v>0.0289888</v>
      </c>
      <c r="HR24">
        <v>1.92864</v>
      </c>
      <c r="HS24">
        <v>20.2926</v>
      </c>
      <c r="HT24">
        <v>5.23451</v>
      </c>
      <c r="HU24">
        <v>11.962</v>
      </c>
      <c r="HV24">
        <v>4.9895</v>
      </c>
      <c r="HW24">
        <v>3.284</v>
      </c>
      <c r="HX24">
        <v>9999</v>
      </c>
      <c r="HY24">
        <v>999.9</v>
      </c>
      <c r="HZ24">
        <v>9999</v>
      </c>
      <c r="IA24">
        <v>9999</v>
      </c>
      <c r="IB24">
        <v>4.97235</v>
      </c>
      <c r="IC24">
        <v>1.87731</v>
      </c>
      <c r="ID24">
        <v>1.87749</v>
      </c>
      <c r="IE24">
        <v>1.87712</v>
      </c>
      <c r="IF24">
        <v>1.87286</v>
      </c>
      <c r="IG24">
        <v>1.87439</v>
      </c>
      <c r="IH24">
        <v>1.875</v>
      </c>
      <c r="II24">
        <v>1.88129</v>
      </c>
      <c r="IJ24">
        <v>0</v>
      </c>
      <c r="IK24">
        <v>0</v>
      </c>
      <c r="IL24">
        <v>0</v>
      </c>
      <c r="IM24">
        <v>0</v>
      </c>
      <c r="IN24" t="s">
        <v>436</v>
      </c>
      <c r="IO24" t="s">
        <v>437</v>
      </c>
      <c r="IP24" t="s">
        <v>438</v>
      </c>
      <c r="IQ24" t="s">
        <v>438</v>
      </c>
      <c r="IR24" t="s">
        <v>438</v>
      </c>
      <c r="IS24" t="s">
        <v>438</v>
      </c>
      <c r="IT24">
        <v>0</v>
      </c>
      <c r="IU24">
        <v>100</v>
      </c>
      <c r="IV24">
        <v>100</v>
      </c>
      <c r="IW24">
        <v>1.119</v>
      </c>
      <c r="IX24">
        <v>-0.0368</v>
      </c>
      <c r="IY24">
        <v>-0.192384342805767</v>
      </c>
      <c r="IZ24">
        <v>0.00342007825332281</v>
      </c>
      <c r="JA24">
        <v>-8.50639693779648e-07</v>
      </c>
      <c r="JB24">
        <v>4.47906850139696e-10</v>
      </c>
      <c r="JC24">
        <v>-0.0758873430408655</v>
      </c>
      <c r="JD24">
        <v>0.000507689049061226</v>
      </c>
      <c r="JE24">
        <v>0.00011520372073232</v>
      </c>
      <c r="JF24">
        <v>4.83089428813428e-06</v>
      </c>
      <c r="JG24">
        <v>28</v>
      </c>
      <c r="JH24">
        <v>2164</v>
      </c>
      <c r="JI24">
        <v>-0</v>
      </c>
      <c r="JJ24">
        <v>19</v>
      </c>
      <c r="JK24">
        <v>15.3</v>
      </c>
      <c r="JL24">
        <v>15.3</v>
      </c>
      <c r="JM24">
        <v>1.36597</v>
      </c>
      <c r="JN24">
        <v>2.58545</v>
      </c>
      <c r="JO24">
        <v>2.24854</v>
      </c>
      <c r="JP24">
        <v>2.76611</v>
      </c>
      <c r="JQ24">
        <v>2.30103</v>
      </c>
      <c r="JR24">
        <v>2.39746</v>
      </c>
      <c r="JS24">
        <v>36.6943</v>
      </c>
      <c r="JT24">
        <v>23.9737</v>
      </c>
      <c r="JU24">
        <v>18</v>
      </c>
      <c r="JV24">
        <v>646.367</v>
      </c>
      <c r="JW24">
        <v>565.26</v>
      </c>
      <c r="JX24">
        <v>19.9988</v>
      </c>
      <c r="JY24">
        <v>27.4445</v>
      </c>
      <c r="JZ24">
        <v>29.9996</v>
      </c>
      <c r="KA24">
        <v>27.6289</v>
      </c>
      <c r="KB24">
        <v>27.636</v>
      </c>
      <c r="KC24">
        <v>27.312</v>
      </c>
      <c r="KD24">
        <v>0</v>
      </c>
      <c r="KE24">
        <v>20.2614</v>
      </c>
      <c r="KF24">
        <v>20</v>
      </c>
      <c r="KG24">
        <v>420</v>
      </c>
      <c r="KH24">
        <v>15.1934</v>
      </c>
      <c r="KI24">
        <v>102.788</v>
      </c>
      <c r="KJ24">
        <v>95.5606</v>
      </c>
    </row>
    <row r="25" spans="1:296">
      <c r="A25">
        <v>9</v>
      </c>
      <c r="B25">
        <v>1702174694.1</v>
      </c>
      <c r="C25">
        <v>968</v>
      </c>
      <c r="D25" t="s">
        <v>455</v>
      </c>
      <c r="E25" t="s">
        <v>456</v>
      </c>
      <c r="F25">
        <v>15</v>
      </c>
      <c r="H25">
        <v>1702174685.6</v>
      </c>
      <c r="I25">
        <f>(J25)/1000</f>
        <v>0</v>
      </c>
      <c r="J25">
        <f>IF(DO25, AM25, AG25)</f>
        <v>0</v>
      </c>
      <c r="K25">
        <f>IF(DO25, AH25, AF25)</f>
        <v>0</v>
      </c>
      <c r="L25">
        <f>DQ25 - IF(AT25&gt;1, K25*DK25*100.0/(AV25*EE25), 0)</f>
        <v>0</v>
      </c>
      <c r="M25">
        <f>((S25-I25/2)*L25-K25)/(S25+I25/2)</f>
        <v>0</v>
      </c>
      <c r="N25">
        <f>M25*(DX25+DY25)/1000.0</f>
        <v>0</v>
      </c>
      <c r="O25">
        <f>(DQ25 - IF(AT25&gt;1, K25*DK25*100.0/(AV25*EE25), 0))*(DX25+DY25)/1000.0</f>
        <v>0</v>
      </c>
      <c r="P25">
        <f>2.0/((1/R25-1/Q25)+SIGN(R25)*SQRT((1/R25-1/Q25)*(1/R25-1/Q25) + 4*DL25/((DL25+1)*(DL25+1))*(2*1/R25*1/Q25-1/Q25*1/Q25)))</f>
        <v>0</v>
      </c>
      <c r="Q25">
        <f>IF(LEFT(DM25,1)&lt;&gt;"0",IF(LEFT(DM25,1)="1",3.0,DN25),$D$5+$E$5*(EE25*DX25/($K$5*1000))+$F$5*(EE25*DX25/($K$5*1000))*MAX(MIN(DK25,$J$5),$I$5)*MAX(MIN(DK25,$J$5),$I$5)+$G$5*MAX(MIN(DK25,$J$5),$I$5)*(EE25*DX25/($K$5*1000))+$H$5*(EE25*DX25/($K$5*1000))*(EE25*DX25/($K$5*1000)))</f>
        <v>0</v>
      </c>
      <c r="R25">
        <f>I25*(1000-(1000*0.61365*exp(17.502*V25/(240.97+V25))/(DX25+DY25)+DS25)/2)/(1000*0.61365*exp(17.502*V25/(240.97+V25))/(DX25+DY25)-DS25)</f>
        <v>0</v>
      </c>
      <c r="S25">
        <f>1/((DL25+1)/(P25/1.6)+1/(Q25/1.37)) + DL25/((DL25+1)/(P25/1.6) + DL25/(Q25/1.37))</f>
        <v>0</v>
      </c>
      <c r="T25">
        <f>(DG25*DJ25)</f>
        <v>0</v>
      </c>
      <c r="U25">
        <f>(DZ25+(T25+2*0.95*5.67E-8*(((DZ25+$B$7)+273)^4-(DZ25+273)^4)-44100*I25)/(1.84*29.3*Q25+8*0.95*5.67E-8*(DZ25+273)^3))</f>
        <v>0</v>
      </c>
      <c r="V25">
        <f>($C$7*EA25+$D$7*EB25+$E$7*U25)</f>
        <v>0</v>
      </c>
      <c r="W25">
        <f>0.61365*exp(17.502*V25/(240.97+V25))</f>
        <v>0</v>
      </c>
      <c r="X25">
        <f>(Y25/Z25*100)</f>
        <v>0</v>
      </c>
      <c r="Y25">
        <f>DS25*(DX25+DY25)/1000</f>
        <v>0</v>
      </c>
      <c r="Z25">
        <f>0.61365*exp(17.502*DZ25/(240.97+DZ25))</f>
        <v>0</v>
      </c>
      <c r="AA25">
        <f>(W25-DS25*(DX25+DY25)/1000)</f>
        <v>0</v>
      </c>
      <c r="AB25">
        <f>(-I25*44100)</f>
        <v>0</v>
      </c>
      <c r="AC25">
        <f>2*29.3*Q25*0.92*(DZ25-V25)</f>
        <v>0</v>
      </c>
      <c r="AD25">
        <f>2*0.95*5.67E-8*(((DZ25+$B$7)+273)^4-(V25+273)^4)</f>
        <v>0</v>
      </c>
      <c r="AE25">
        <f>T25+AD25+AB25+AC25</f>
        <v>0</v>
      </c>
      <c r="AF25">
        <f>DW25*AT25*(DR25-DQ25*(1000-AT25*DT25)/(1000-AT25*DS25))/(100*DK25)</f>
        <v>0</v>
      </c>
      <c r="AG25">
        <f>1000*DW25*AT25*(DS25-DT25)/(100*DK25*(1000-AT25*DS25))</f>
        <v>0</v>
      </c>
      <c r="AH25">
        <f>(AI25 - AJ25 - DX25*1E3/(8.314*(DZ25+273.15)) * AL25/DW25 * AK25) * DW25/(100*DK25) * (1000 - DT25)/1000</f>
        <v>0</v>
      </c>
      <c r="AI25">
        <v>425.094939122473</v>
      </c>
      <c r="AJ25">
        <v>426.286109090909</v>
      </c>
      <c r="AK25">
        <v>-0.000634234518622438</v>
      </c>
      <c r="AL25">
        <v>66.8620171344815</v>
      </c>
      <c r="AM25">
        <f>(AO25 - AN25 + DX25*1E3/(8.314*(DZ25+273.15)) * AQ25/DW25 * AP25) * DW25/(100*DK25) * 1000/(1000 - AO25)</f>
        <v>0</v>
      </c>
      <c r="AN25">
        <v>12.064252173059</v>
      </c>
      <c r="AO25">
        <v>13.1733012121212</v>
      </c>
      <c r="AP25">
        <v>-3.86640209748671e-06</v>
      </c>
      <c r="AQ25">
        <v>78.9046196978862</v>
      </c>
      <c r="AR25">
        <v>0</v>
      </c>
      <c r="AS25">
        <v>0</v>
      </c>
      <c r="AT25">
        <f>IF(AR25*$H$13&gt;=AV25,1.0,(AV25/(AV25-AR25*$H$13)))</f>
        <v>0</v>
      </c>
      <c r="AU25">
        <f>(AT25-1)*100</f>
        <v>0</v>
      </c>
      <c r="AV25">
        <f>MAX(0,($B$13+$C$13*EE25)/(1+$D$13*EE25)*DX25/(DZ25+273)*$E$13)</f>
        <v>0</v>
      </c>
      <c r="AW25" t="s">
        <v>432</v>
      </c>
      <c r="AX25" t="s">
        <v>432</v>
      </c>
      <c r="AY25">
        <v>0</v>
      </c>
      <c r="AZ25">
        <v>0</v>
      </c>
      <c r="BA25">
        <f>1-AY25/AZ25</f>
        <v>0</v>
      </c>
      <c r="BB25">
        <v>0</v>
      </c>
      <c r="BC25" t="s">
        <v>432</v>
      </c>
      <c r="BD25" t="s">
        <v>432</v>
      </c>
      <c r="BE25">
        <v>0</v>
      </c>
      <c r="BF25">
        <v>0</v>
      </c>
      <c r="BG25">
        <f>1-BE25/BF25</f>
        <v>0</v>
      </c>
      <c r="BH25">
        <v>0.5</v>
      </c>
      <c r="BI25">
        <f>DH25</f>
        <v>0</v>
      </c>
      <c r="BJ25">
        <f>K25</f>
        <v>0</v>
      </c>
      <c r="BK25">
        <f>BG25*BH25*BI25</f>
        <v>0</v>
      </c>
      <c r="BL25">
        <f>(BJ25-BB25)/BI25</f>
        <v>0</v>
      </c>
      <c r="BM25">
        <f>(AZ25-BF25)/BF25</f>
        <v>0</v>
      </c>
      <c r="BN25">
        <f>AY25/(BA25+AY25/BF25)</f>
        <v>0</v>
      </c>
      <c r="BO25" t="s">
        <v>432</v>
      </c>
      <c r="BP25">
        <v>0</v>
      </c>
      <c r="BQ25">
        <f>IF(BP25&lt;&gt;0, BP25, BN25)</f>
        <v>0</v>
      </c>
      <c r="BR25">
        <f>1-BQ25/BF25</f>
        <v>0</v>
      </c>
      <c r="BS25">
        <f>(BF25-BE25)/(BF25-BQ25)</f>
        <v>0</v>
      </c>
      <c r="BT25">
        <f>(AZ25-BF25)/(AZ25-BQ25)</f>
        <v>0</v>
      </c>
      <c r="BU25">
        <f>(BF25-BE25)/(BF25-AY25)</f>
        <v>0</v>
      </c>
      <c r="BV25">
        <f>(AZ25-BF25)/(AZ25-AY25)</f>
        <v>0</v>
      </c>
      <c r="BW25">
        <f>(BS25*BQ25/BE25)</f>
        <v>0</v>
      </c>
      <c r="BX25">
        <f>(1-BW25)</f>
        <v>0</v>
      </c>
      <c r="DG25">
        <f>$B$11*EF25+$C$11*EG25+$F$11*ER25*(1-EU25)</f>
        <v>0</v>
      </c>
      <c r="DH25">
        <f>DG25*DI25</f>
        <v>0</v>
      </c>
      <c r="DI25">
        <f>($B$11*$D$9+$C$11*$D$9+$F$11*((FE25+EW25)/MAX(FE25+EW25+FF25, 0.1)*$I$9+FF25/MAX(FE25+EW25+FF25, 0.1)*$J$9))/($B$11+$C$11+$F$11)</f>
        <v>0</v>
      </c>
      <c r="DJ25">
        <f>($B$11*$K$9+$C$11*$K$9+$F$11*((FE25+EW25)/MAX(FE25+EW25+FF25, 0.1)*$P$9+FF25/MAX(FE25+EW25+FF25, 0.1)*$Q$9))/($B$11+$C$11+$F$11)</f>
        <v>0</v>
      </c>
      <c r="DK25">
        <v>6</v>
      </c>
      <c r="DL25">
        <v>0.5</v>
      </c>
      <c r="DM25" t="s">
        <v>433</v>
      </c>
      <c r="DN25">
        <v>2</v>
      </c>
      <c r="DO25" t="b">
        <v>1</v>
      </c>
      <c r="DP25">
        <v>1702174685.6</v>
      </c>
      <c r="DQ25">
        <v>420.6939375</v>
      </c>
      <c r="DR25">
        <v>419.9839375</v>
      </c>
      <c r="DS25">
        <v>13.167575</v>
      </c>
      <c r="DT25">
        <v>12.05094375</v>
      </c>
      <c r="DU25">
        <v>419.5680625</v>
      </c>
      <c r="DV25">
        <v>13.2055375</v>
      </c>
      <c r="DW25">
        <v>600.004</v>
      </c>
      <c r="DX25">
        <v>78.255025</v>
      </c>
      <c r="DY25">
        <v>0.1000074</v>
      </c>
      <c r="DZ25">
        <v>23.74065</v>
      </c>
      <c r="EA25">
        <v>22.8990375</v>
      </c>
      <c r="EB25">
        <v>999.9</v>
      </c>
      <c r="EC25">
        <v>0</v>
      </c>
      <c r="ED25">
        <v>0</v>
      </c>
      <c r="EE25">
        <v>10003.131875</v>
      </c>
      <c r="EF25">
        <v>0</v>
      </c>
      <c r="EG25">
        <v>0.882258</v>
      </c>
      <c r="EH25">
        <v>0.710130625</v>
      </c>
      <c r="EI25">
        <v>426.3075625</v>
      </c>
      <c r="EJ25">
        <v>425.1066875</v>
      </c>
      <c r="EK25">
        <v>1.116615</v>
      </c>
      <c r="EL25">
        <v>419.9839375</v>
      </c>
      <c r="EM25">
        <v>12.05094375</v>
      </c>
      <c r="EN25">
        <v>1.03042875</v>
      </c>
      <c r="EO25">
        <v>0.9430470625</v>
      </c>
      <c r="EP25">
        <v>7.35386375</v>
      </c>
      <c r="EQ25">
        <v>6.064934375</v>
      </c>
      <c r="ER25">
        <v>9.9828575</v>
      </c>
      <c r="ES25">
        <v>0.899463</v>
      </c>
      <c r="ET25">
        <v>0.10053699375</v>
      </c>
      <c r="EU25">
        <v>0</v>
      </c>
      <c r="EV25">
        <v>867.31</v>
      </c>
      <c r="EW25">
        <v>0.050002</v>
      </c>
      <c r="EX25">
        <v>101.375625</v>
      </c>
      <c r="EY25">
        <v>93.625</v>
      </c>
      <c r="EZ25">
        <v>40.370875</v>
      </c>
      <c r="FA25">
        <v>44.335625</v>
      </c>
      <c r="FB25">
        <v>42.8903125</v>
      </c>
      <c r="FC25">
        <v>44.156</v>
      </c>
      <c r="FD25">
        <v>43.23025</v>
      </c>
      <c r="FE25">
        <v>8.933125</v>
      </c>
      <c r="FF25">
        <v>0.99875</v>
      </c>
      <c r="FG25">
        <v>0</v>
      </c>
      <c r="FH25">
        <v>1702174695.3</v>
      </c>
      <c r="FI25">
        <v>0</v>
      </c>
      <c r="FJ25">
        <v>867.066153846154</v>
      </c>
      <c r="FK25">
        <v>-11.0529914903119</v>
      </c>
      <c r="FL25">
        <v>-4.42632486739691</v>
      </c>
      <c r="FM25">
        <v>101.747307692308</v>
      </c>
      <c r="FN25">
        <v>15</v>
      </c>
      <c r="FO25">
        <v>1702173655</v>
      </c>
      <c r="FP25" t="s">
        <v>434</v>
      </c>
      <c r="FQ25">
        <v>1702173655</v>
      </c>
      <c r="FR25">
        <v>1702173653</v>
      </c>
      <c r="FS25">
        <v>14</v>
      </c>
      <c r="FT25">
        <v>0.02</v>
      </c>
      <c r="FU25">
        <v>0.001</v>
      </c>
      <c r="FV25">
        <v>1.125</v>
      </c>
      <c r="FW25">
        <v>-0.047</v>
      </c>
      <c r="FX25">
        <v>420</v>
      </c>
      <c r="FY25">
        <v>12</v>
      </c>
      <c r="FZ25">
        <v>0.08</v>
      </c>
      <c r="GA25">
        <v>0.03</v>
      </c>
      <c r="GB25">
        <v>0.70734095</v>
      </c>
      <c r="GC25">
        <v>-0.0444894586466181</v>
      </c>
      <c r="GD25">
        <v>0.0542554063992474</v>
      </c>
      <c r="GE25">
        <v>1</v>
      </c>
      <c r="GF25">
        <v>867.055588235294</v>
      </c>
      <c r="GG25">
        <v>-2.36562259967519</v>
      </c>
      <c r="GH25">
        <v>2.08018974131246</v>
      </c>
      <c r="GI25">
        <v>0</v>
      </c>
      <c r="GJ25">
        <v>1.127632</v>
      </c>
      <c r="GK25">
        <v>-0.207995187969925</v>
      </c>
      <c r="GL25">
        <v>0.024955715698012</v>
      </c>
      <c r="GM25">
        <v>0</v>
      </c>
      <c r="GN25">
        <v>1</v>
      </c>
      <c r="GO25">
        <v>3</v>
      </c>
      <c r="GP25" t="s">
        <v>450</v>
      </c>
      <c r="GQ25">
        <v>3.27002</v>
      </c>
      <c r="GR25">
        <v>2.87169</v>
      </c>
      <c r="GS25">
        <v>0.0799745</v>
      </c>
      <c r="GT25">
        <v>0.0805633</v>
      </c>
      <c r="GU25">
        <v>0.0592806</v>
      </c>
      <c r="GV25">
        <v>0.0559786</v>
      </c>
      <c r="GW25">
        <v>26485.1</v>
      </c>
      <c r="GX25">
        <v>26283.2</v>
      </c>
      <c r="GY25">
        <v>26650.9</v>
      </c>
      <c r="GZ25">
        <v>26082</v>
      </c>
      <c r="HA25">
        <v>34182.5</v>
      </c>
      <c r="HB25">
        <v>32674.1</v>
      </c>
      <c r="HC25">
        <v>39165.9</v>
      </c>
      <c r="HD25">
        <v>36867.5</v>
      </c>
      <c r="HE25">
        <v>2.2956</v>
      </c>
      <c r="HF25">
        <v>2.06495</v>
      </c>
      <c r="HG25">
        <v>0.0489876</v>
      </c>
      <c r="HH25">
        <v>0</v>
      </c>
      <c r="HI25">
        <v>22.0883</v>
      </c>
      <c r="HJ25">
        <v>999.9</v>
      </c>
      <c r="HK25">
        <v>28.69</v>
      </c>
      <c r="HL25">
        <v>32.458</v>
      </c>
      <c r="HM25">
        <v>17.9638</v>
      </c>
      <c r="HN25">
        <v>54.9646</v>
      </c>
      <c r="HO25">
        <v>31.0617</v>
      </c>
      <c r="HP25">
        <v>2</v>
      </c>
      <c r="HQ25">
        <v>0.0183028</v>
      </c>
      <c r="HR25">
        <v>1.8554</v>
      </c>
      <c r="HS25">
        <v>20.2935</v>
      </c>
      <c r="HT25">
        <v>5.23167</v>
      </c>
      <c r="HU25">
        <v>11.962</v>
      </c>
      <c r="HV25">
        <v>4.9889</v>
      </c>
      <c r="HW25">
        <v>3.28363</v>
      </c>
      <c r="HX25">
        <v>9999</v>
      </c>
      <c r="HY25">
        <v>999.9</v>
      </c>
      <c r="HZ25">
        <v>9999</v>
      </c>
      <c r="IA25">
        <v>9999</v>
      </c>
      <c r="IB25">
        <v>4.97234</v>
      </c>
      <c r="IC25">
        <v>1.87729</v>
      </c>
      <c r="ID25">
        <v>1.87747</v>
      </c>
      <c r="IE25">
        <v>1.87711</v>
      </c>
      <c r="IF25">
        <v>1.87286</v>
      </c>
      <c r="IG25">
        <v>1.87439</v>
      </c>
      <c r="IH25">
        <v>1.87498</v>
      </c>
      <c r="II25">
        <v>1.88129</v>
      </c>
      <c r="IJ25">
        <v>0</v>
      </c>
      <c r="IK25">
        <v>0</v>
      </c>
      <c r="IL25">
        <v>0</v>
      </c>
      <c r="IM25">
        <v>0</v>
      </c>
      <c r="IN25" t="s">
        <v>436</v>
      </c>
      <c r="IO25" t="s">
        <v>437</v>
      </c>
      <c r="IP25" t="s">
        <v>438</v>
      </c>
      <c r="IQ25" t="s">
        <v>438</v>
      </c>
      <c r="IR25" t="s">
        <v>438</v>
      </c>
      <c r="IS25" t="s">
        <v>438</v>
      </c>
      <c r="IT25">
        <v>0</v>
      </c>
      <c r="IU25">
        <v>100</v>
      </c>
      <c r="IV25">
        <v>100</v>
      </c>
      <c r="IW25">
        <v>1.125</v>
      </c>
      <c r="IX25">
        <v>-0.038</v>
      </c>
      <c r="IY25">
        <v>-0.192384342805767</v>
      </c>
      <c r="IZ25">
        <v>0.00342007825332281</v>
      </c>
      <c r="JA25">
        <v>-8.50639693779648e-07</v>
      </c>
      <c r="JB25">
        <v>4.47906850139696e-10</v>
      </c>
      <c r="JC25">
        <v>-0.0758873430408655</v>
      </c>
      <c r="JD25">
        <v>0.000507689049061226</v>
      </c>
      <c r="JE25">
        <v>0.00011520372073232</v>
      </c>
      <c r="JF25">
        <v>4.83089428813428e-06</v>
      </c>
      <c r="JG25">
        <v>28</v>
      </c>
      <c r="JH25">
        <v>2164</v>
      </c>
      <c r="JI25">
        <v>-0</v>
      </c>
      <c r="JJ25">
        <v>19</v>
      </c>
      <c r="JK25">
        <v>17.3</v>
      </c>
      <c r="JL25">
        <v>17.4</v>
      </c>
      <c r="JM25">
        <v>1.36597</v>
      </c>
      <c r="JN25">
        <v>2.58301</v>
      </c>
      <c r="JO25">
        <v>2.24854</v>
      </c>
      <c r="JP25">
        <v>2.76611</v>
      </c>
      <c r="JQ25">
        <v>2.2998</v>
      </c>
      <c r="JR25">
        <v>2.43042</v>
      </c>
      <c r="JS25">
        <v>36.6469</v>
      </c>
      <c r="JT25">
        <v>23.9824</v>
      </c>
      <c r="JU25">
        <v>18</v>
      </c>
      <c r="JV25">
        <v>645.986</v>
      </c>
      <c r="JW25">
        <v>566.288</v>
      </c>
      <c r="JX25">
        <v>19.9997</v>
      </c>
      <c r="JY25">
        <v>27.3028</v>
      </c>
      <c r="JZ25">
        <v>29.9997</v>
      </c>
      <c r="KA25">
        <v>27.508</v>
      </c>
      <c r="KB25">
        <v>27.5162</v>
      </c>
      <c r="KC25">
        <v>27.3199</v>
      </c>
      <c r="KD25">
        <v>0</v>
      </c>
      <c r="KE25">
        <v>21.0321</v>
      </c>
      <c r="KF25">
        <v>20</v>
      </c>
      <c r="KG25">
        <v>420</v>
      </c>
      <c r="KH25">
        <v>15.284</v>
      </c>
      <c r="KI25">
        <v>102.803</v>
      </c>
      <c r="KJ25">
        <v>95.58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2023-12-09T18:37:33Z</dcterms:created>
  <dcterms:modified xsi:type="dcterms:W3CDTF">2023-12-09T18:37:33Z</dcterms:modified>
</cp:coreProperties>
</file>