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<sst xmlns="http://schemas.openxmlformats.org/spreadsheetml/2006/main" count="1095" uniqueCount="461">
  <si>
    <t>File opened</t>
  </si>
  <si>
    <t>2023-12-09 13:26:17</t>
  </si>
  <si>
    <t>Console s/n</t>
  </si>
  <si>
    <t>68C-812020</t>
  </si>
  <si>
    <t>Console ver</t>
  </si>
  <si>
    <t>Bluestem v.2.1.08</t>
  </si>
  <si>
    <t>Scripts ver</t>
  </si>
  <si>
    <t>2022.05  2.1.08, Aug 2022</t>
  </si>
  <si>
    <t>Head s/n</t>
  </si>
  <si>
    <t>68H-712010</t>
  </si>
  <si>
    <t>Head ver</t>
  </si>
  <si>
    <t>1.4.22</t>
  </si>
  <si>
    <t>Head cal</t>
  </si>
  <si>
    <t>{"h2oaspan2": "0", "h2oaspan1": "1.01091", "h2oazero": "1.06659", "co2aspan2": "-0.0323824", "co2bspan2b": "0.0998971", "h2oaspan2a": "0.0720706", "h2obspan2": "0", "flowmeterzero": "2.51207", "h2obspan2b": "0.106528", "h2obzero": "1.08076", "co2aspan2a": "0.323557", "co2bspan2": "-0.0310097", "co2bzero": "0.935737", "h2oaspanconc2": "0", "chamberpressurezero": "2.74276", "tazero": "0.146376", "ssb_ref": "29674.1", "ssa_ref": "36366.5", "co2aspanconc2": "305.4", "co2bspan2a": "0.0997196", "co2bspanconc2": "305.4", "oxygen": "21", "co2aspan1": "1.00387", "co2bspan1": "1.00317", "h2oaspanconc1": "12.13", "tbzero": "0.233871", "co2azero": "0.927705", "h2obspan2a": "0.0707434", "h2obspanconc2": "20", "co2aspanconc1": "2486", "h2oaspan2b": "0.0728571", "h2obspan1": "1.0274", "flowbzero": "0.31044", "co2aspan2b": "0.321419", "flowazero": "0.33", "co2bspanconc1": "400", "h2obspanconc1": "20"}</t>
  </si>
  <si>
    <t>CO2 rangematch</t>
  </si>
  <si>
    <t>Sat Dec  9 05:39</t>
  </si>
  <si>
    <t>H2O rangematch</t>
  </si>
  <si>
    <t>Sat Dec  9 05:43</t>
  </si>
  <si>
    <t>Chamber type</t>
  </si>
  <si>
    <t>6800-01A</t>
  </si>
  <si>
    <t>Chamber s/n</t>
  </si>
  <si>
    <t>MPF-831790</t>
  </si>
  <si>
    <t>Chamber rev</t>
  </si>
  <si>
    <t>0</t>
  </si>
  <si>
    <t>Chamber cal</t>
  </si>
  <si>
    <t>Fluorometer</t>
  </si>
  <si>
    <t>Flr. Version</t>
  </si>
  <si>
    <t>13:26:17</t>
  </si>
  <si>
    <t>Stability Definition:	F (FlrLS): Slp&lt;1 Per=20	ΔH2O (Meas2): Slp&lt;0.1 Per=20	ΔCO2 (Meas2): Slp&lt;1 Per=20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</si>
  <si>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</si>
  <si>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</si>
  <si>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</si>
  <si>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</si>
  <si>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</si>
  <si>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</si>
  <si>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</si>
  <si>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</si>
  <si>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</si>
  <si>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</si>
  <si>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</si>
  <si>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</si>
  <si>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</si>
  <si>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</si>
  <si>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</si>
  <si>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</si>
  <si>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</si>
  <si>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</si>
  <si>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</si>
  <si>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</si>
  <si>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</si>
  <si>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</si>
  <si>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</si>
  <si>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</si>
  <si>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</si>
  <si>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</si>
  <si>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</si>
  <si>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</si>
  <si>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</si>
  <si>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</si>
  <si>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</si>
  <si>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</si>
  <si>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</si>
  <si>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</si>
  <si>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</si>
  <si>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</si>
  <si>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</si>
  <si>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</si>
  <si>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</si>
  <si>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</si>
  <si>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</si>
  <si>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</si>
  <si>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</si>
  <si>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</si>
  <si>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</si>
  <si>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</si>
  <si>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</si>
  <si>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</si>
  <si>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</si>
  <si>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</si>
  <si>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</si>
  <si>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3.17963 194.303 362.36 651.34 853.278 1076.25 1256.58 1375.95</t>
  </si>
  <si>
    <t>Fs_true</t>
  </si>
  <si>
    <t>3.52323 208.105 379.139 617.964 801.207 1004.7 1200.76 1400.84</t>
  </si>
  <si>
    <t>leak_wt</t>
  </si>
  <si>
    <t>SysObs</t>
  </si>
  <si>
    <t>UserDefCon</t>
  </si>
  <si>
    <t>GasEx</t>
  </si>
  <si>
    <t>Dynamic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</si>
  <si>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</si>
  <si>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</si>
  <si>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</si>
  <si>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</si>
  <si>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</si>
  <si>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</si>
  <si>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</si>
  <si>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</si>
  <si>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</si>
  <si>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</si>
  <si>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</si>
  <si>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</si>
  <si>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</si>
  <si>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</si>
  <si>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</si>
  <si>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</si>
  <si>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</si>
  <si>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</si>
  <si>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</si>
  <si>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</si>
  <si>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</si>
  <si>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</si>
  <si>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</si>
  <si>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</si>
  <si>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Air.temp</t>
  </si>
  <si>
    <t>Ex.int</t>
  </si>
  <si>
    <t>Water.pot</t>
  </si>
  <si>
    <t>Measure.height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</si>
  <si>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</si>
  <si>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</si>
  <si>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</si>
  <si>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</si>
  <si>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</si>
  <si>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</si>
  <si>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</si>
  <si>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</si>
  <si>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</si>
  <si>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</si>
  <si>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</si>
  <si>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</si>
  <si>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</si>
  <si>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</si>
  <si>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</si>
  <si>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</si>
  <si>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</si>
  <si>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</si>
  <si>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</si>
  <si>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</si>
  <si>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</si>
  <si>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</si>
  <si>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</si>
  <si>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</si>
  <si>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</si>
  <si>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</si>
  <si>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</si>
  <si>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</si>
  <si>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</si>
  <si>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</si>
  <si>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</si>
  <si>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</si>
  <si>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</si>
  <si>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</si>
  <si>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</si>
  <si>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</si>
  <si>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</si>
  <si>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</si>
  <si>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</si>
  <si>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</si>
  <si>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</si>
  <si>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</si>
  <si>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</si>
  <si>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</si>
  <si>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</si>
  <si>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</si>
  <si>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</si>
  <si>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</si>
  <si>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</si>
  <si>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</si>
  <si>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</si>
  <si>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</si>
  <si>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</si>
  <si>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</si>
  <si>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</si>
  <si>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</si>
  <si>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</si>
  <si>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alt._Fo'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</si>
  <si>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</si>
  <si>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</si>
  <si>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</si>
  <si>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</si>
  <si>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</si>
  <si>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</si>
  <si>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</si>
  <si>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</si>
  <si>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</si>
  <si>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</si>
  <si>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</si>
  <si>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</si>
  <si>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P1_Fmax</t>
  </si>
  <si>
    <t>T@P1_Fmax</t>
  </si>
  <si>
    <t>Q@P1_Fmax</t>
  </si>
  <si>
    <t>P1_PredF</t>
  </si>
  <si>
    <t>P1_ΔF</t>
  </si>
  <si>
    <t>P2_dur</t>
  </si>
  <si>
    <t>P2_ramp</t>
  </si>
  <si>
    <t>P2_int</t>
  </si>
  <si>
    <t>P2_int_se</t>
  </si>
  <si>
    <t>P2_slp</t>
  </si>
  <si>
    <t>P2_slp_se</t>
  </si>
  <si>
    <t>P2_R2</t>
  </si>
  <si>
    <t>P2_dQdt</t>
  </si>
  <si>
    <t>P3_dur</t>
  </si>
  <si>
    <t>P3_Fmax</t>
  </si>
  <si>
    <t>T@P3_Fmax</t>
  </si>
  <si>
    <t>Q@P3_Fmax</t>
  </si>
  <si>
    <t>P3_PredF</t>
  </si>
  <si>
    <t>P3_ΔF</t>
  </si>
  <si>
    <t>Dur</t>
  </si>
  <si>
    <t>DCo</t>
  </si>
  <si>
    <t>InitSlope</t>
  </si>
  <si>
    <t>F1</t>
  </si>
  <si>
    <t>T@F1</t>
  </si>
  <si>
    <t>T@HIR</t>
  </si>
  <si>
    <t>F2</t>
  </si>
  <si>
    <t>T@F2</t>
  </si>
  <si>
    <t>DCmax</t>
  </si>
  <si>
    <t>T@DCmax</t>
  </si>
  <si>
    <t>PhiPS2_dc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</si>
  <si>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</si>
  <si>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</si>
  <si>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</si>
  <si>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</si>
  <si>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</si>
  <si>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</si>
  <si>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</si>
  <si>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</si>
  <si>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</si>
  <si>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</si>
  <si>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</si>
  <si>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</si>
  <si>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</si>
  <si>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</si>
  <si>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</si>
  <si>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</si>
  <si>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</si>
  <si>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</si>
  <si>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</si>
  <si>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</si>
  <si>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</si>
  <si>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</si>
  <si>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</si>
  <si>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</si>
  <si>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</si>
  <si>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</si>
  <si>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</si>
  <si>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</si>
  <si>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</si>
  <si>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</si>
  <si>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</si>
  <si>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</si>
  <si>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</si>
  <si>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</si>
  <si>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</si>
  <si>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</si>
  <si>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</si>
  <si>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</si>
  <si>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</si>
  <si>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</si>
  <si>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</si>
  <si>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</si>
  <si>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</si>
  <si>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</si>
  <si>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</si>
  <si>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</si>
  <si>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</si>
  <si>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</si>
  <si>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</si>
  <si>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</si>
  <si>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</si>
  <si>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</si>
  <si>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</si>
  <si>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</si>
  <si>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</si>
  <si>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</si>
  <si>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</si>
  <si>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</si>
  <si>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</si>
  <si>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</si>
  <si>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</si>
  <si>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</si>
  <si>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</si>
  <si>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</si>
  <si>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</si>
  <si>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</si>
  <si>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</si>
  <si>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</si>
  <si>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</si>
  <si>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</si>
  <si>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</si>
  <si>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</si>
  <si>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</si>
  <si>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</si>
  <si>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</si>
  <si>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</si>
  <si>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</si>
  <si>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</si>
  <si>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</si>
  <si>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</si>
  <si>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</si>
  <si>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</si>
  <si>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</si>
  <si>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</si>
  <si>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</si>
  <si>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</si>
  <si>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</si>
  <si>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</si>
  <si>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</si>
  <si>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</si>
  <si>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</si>
  <si>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</si>
  <si>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</si>
  <si>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</si>
  <si>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</si>
  <si>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</si>
  <si>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</si>
  <si>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</si>
  <si>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</si>
  <si>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</si>
  <si>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</si>
  <si>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</si>
  <si>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</si>
  <si>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</si>
  <si>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</si>
  <si>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</si>
  <si>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</si>
  <si>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</si>
  <si>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</si>
  <si>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</si>
  <si>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</si>
  <si>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</si>
  <si>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</si>
  <si>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</si>
  <si>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</si>
  <si>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</si>
  <si>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</si>
  <si>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</si>
  <si>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AccH2O_des</t>
  </si>
  <si>
    <t>CO2_hrs</t>
  </si>
  <si>
    <t>AccH2O_hum</t>
  </si>
  <si>
    <t>AccCO2_soda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</si>
  <si>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</si>
  <si>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</si>
  <si>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</si>
  <si>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</si>
  <si>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</si>
  <si>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</si>
  <si>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</si>
  <si>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</si>
  <si>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</si>
  <si>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</si>
  <si>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</si>
  <si>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</si>
  <si>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</si>
  <si>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</si>
  <si>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</si>
  <si>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</si>
  <si>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</si>
  <si>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</si>
  <si>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</si>
  <si>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</si>
  <si>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</si>
  <si>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</si>
  <si>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</si>
  <si>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</si>
  <si>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</si>
  <si>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</si>
  <si>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</si>
  <si>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</si>
  <si>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</si>
  <si>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</si>
  <si>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</si>
  <si>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</si>
  <si>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</si>
  <si>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</si>
  <si>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</si>
  <si>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</si>
  <si>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</si>
  <si>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</si>
  <si>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</si>
  <si>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</si>
  <si>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</si>
  <si>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</si>
  <si>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</si>
  <si>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</si>
  <si>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</si>
  <si>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</si>
  <si>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</si>
  <si>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</si>
  <si>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</si>
  <si>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</si>
  <si>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</si>
  <si>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</si>
  <si>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</si>
  <si>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</si>
  <si>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</si>
  <si>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</si>
  <si>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</si>
  <si>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</si>
  <si>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</si>
  <si>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</si>
  <si>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</si>
  <si>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</si>
  <si>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</si>
  <si>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</si>
  <si>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</si>
  <si>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</si>
  <si>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</si>
  <si>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</si>
  <si>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</si>
  <si>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</si>
  <si>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</si>
  <si>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</si>
  <si>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</si>
  <si>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</si>
  <si>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</si>
  <si>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µmol µmol⁻¹</t>
  </si>
  <si>
    <t>ms</t>
  </si>
  <si>
    <t>centimol m⁻² s⁻¹</t>
  </si>
  <si>
    <t>mol m⁻² s⁻²</t>
  </si>
  <si>
    <t>s⁻¹</t>
  </si>
  <si>
    <t>J/µmol</t>
  </si>
  <si>
    <t>cm²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</si>
  <si>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</si>
  <si>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</si>
  <si>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</si>
  <si>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</si>
  <si>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</si>
  <si>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</si>
  <si>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</si>
  <si>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</si>
  <si>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</si>
  <si>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mV</t>
  </si>
  <si>
    <t>mg</t>
  </si>
  <si>
    <t>hrs</t>
  </si>
  <si>
    <t>min</t>
  </si>
  <si>
    <t>20231209 14:20:44</t>
  </si>
  <si>
    <t>14:20:44</t>
  </si>
  <si>
    <t>Excised</t>
  </si>
  <si>
    <t>-</t>
  </si>
  <si>
    <t>0: Broadleaf</t>
  </si>
  <si>
    <t>14:19:23</t>
  </si>
  <si>
    <t>3/3</t>
  </si>
  <si>
    <t>11111111</t>
  </si>
  <si>
    <t>oooooooo</t>
  </si>
  <si>
    <t>on</t>
  </si>
  <si>
    <t>20231209 14:21:45</t>
  </si>
  <si>
    <t>14:21:45</t>
  </si>
  <si>
    <t>20231209 14:23:39</t>
  </si>
  <si>
    <t>14:23:39</t>
  </si>
  <si>
    <t>20231209 14:25:40</t>
  </si>
  <si>
    <t>14:25:40</t>
  </si>
  <si>
    <t>2/3</t>
  </si>
  <si>
    <t>20231209 14:27:41</t>
  </si>
  <si>
    <t>14:27:41</t>
  </si>
  <si>
    <t>20231209 14:29:42</t>
  </si>
  <si>
    <t>14:29:42</t>
  </si>
  <si>
    <t>1/3</t>
  </si>
  <si>
    <t>20231209 14:31:43</t>
  </si>
  <si>
    <t>14:31:43</t>
  </si>
  <si>
    <t>20231209 14:33:44</t>
  </si>
  <si>
    <t>14:33:44</t>
  </si>
  <si>
    <t>20231209 14:35:45</t>
  </si>
  <si>
    <t>14:35:45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</si>
</sst>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KM25"/>
  <sheetViews>
    <sheetView tabSelected="1" workbookViewId="0"/>
  </sheetViews>
  <sheetFormatPr defaultRowHeight="15"/>
  <sheetData>
    <row r="2" spans="1:299">
      <c r="A2" t="s">
        <v>29</v>
      </c>
      <c r="B2" t="s">
        <v>30</v>
      </c>
      <c r="C2" t="s">
        <v>31</v>
      </c>
    </row>
    <row r="3" spans="1:299">
      <c r="B3">
        <v>4</v>
      </c>
      <c r="C3">
        <v>21</v>
      </c>
    </row>
    <row r="4" spans="1:299">
      <c r="A4" t="s">
        <v>32</v>
      </c>
      <c r="B4" t="s">
        <v>33</v>
      </c>
      <c r="C4" t="s">
        <v>34</v>
      </c>
      <c r="D4" t="s">
        <v>36</v>
      </c>
      <c r="E4" t="s">
        <v>37</v>
      </c>
      <c r="F4" t="s">
        <v>38</v>
      </c>
      <c r="G4" t="s">
        <v>39</v>
      </c>
      <c r="H4" t="s">
        <v>40</v>
      </c>
      <c r="I4" t="s">
        <v>41</v>
      </c>
      <c r="J4" t="s">
        <v>42</v>
      </c>
      <c r="K4" t="s">
        <v>43</v>
      </c>
    </row>
    <row r="5" spans="1:299">
      <c r="B5" t="s">
        <v>19</v>
      </c>
      <c r="C5" t="s">
        <v>35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299">
      <c r="A6" t="s">
        <v>44</v>
      </c>
      <c r="B6" t="s">
        <v>45</v>
      </c>
      <c r="C6" t="s">
        <v>46</v>
      </c>
      <c r="D6" t="s">
        <v>47</v>
      </c>
      <c r="E6" t="s">
        <v>48</v>
      </c>
    </row>
    <row r="7" spans="1:299">
      <c r="B7">
        <v>0</v>
      </c>
      <c r="C7">
        <v>1</v>
      </c>
      <c r="D7">
        <v>0</v>
      </c>
      <c r="E7">
        <v>0</v>
      </c>
    </row>
    <row r="8" spans="1:299">
      <c r="A8" t="s">
        <v>49</v>
      </c>
      <c r="B8" t="s">
        <v>50</v>
      </c>
      <c r="C8" t="s">
        <v>52</v>
      </c>
      <c r="D8" t="s">
        <v>54</v>
      </c>
      <c r="E8" t="s">
        <v>55</v>
      </c>
      <c r="F8" t="s">
        <v>56</v>
      </c>
      <c r="G8" t="s">
        <v>57</v>
      </c>
      <c r="H8" t="s">
        <v>58</v>
      </c>
      <c r="I8" t="s">
        <v>59</v>
      </c>
      <c r="J8" t="s">
        <v>60</v>
      </c>
      <c r="K8" t="s">
        <v>61</v>
      </c>
      <c r="L8" t="s">
        <v>62</v>
      </c>
      <c r="M8" t="s">
        <v>63</v>
      </c>
      <c r="N8" t="s">
        <v>64</v>
      </c>
      <c r="O8" t="s">
        <v>65</v>
      </c>
      <c r="P8" t="s">
        <v>66</v>
      </c>
      <c r="Q8" t="s">
        <v>67</v>
      </c>
    </row>
    <row r="9" spans="1:299">
      <c r="B9" t="s">
        <v>51</v>
      </c>
      <c r="C9" t="s">
        <v>53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0.1911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99">
      <c r="A10" t="s">
        <v>68</v>
      </c>
      <c r="B10" t="s">
        <v>69</v>
      </c>
      <c r="C10" t="s">
        <v>70</v>
      </c>
      <c r="D10" t="s">
        <v>71</v>
      </c>
      <c r="E10" t="s">
        <v>72</v>
      </c>
      <c r="F10" t="s">
        <v>73</v>
      </c>
    </row>
    <row r="11" spans="1:299">
      <c r="B11">
        <v>0</v>
      </c>
      <c r="C11">
        <v>0</v>
      </c>
      <c r="D11">
        <v>0</v>
      </c>
      <c r="E11">
        <v>0</v>
      </c>
      <c r="F11">
        <v>1</v>
      </c>
    </row>
    <row r="12" spans="1:299">
      <c r="A12" t="s">
        <v>74</v>
      </c>
      <c r="B12" t="s">
        <v>75</v>
      </c>
      <c r="C12" t="s">
        <v>76</v>
      </c>
      <c r="D12" t="s">
        <v>77</v>
      </c>
      <c r="E12" t="s">
        <v>78</v>
      </c>
      <c r="F12" t="s">
        <v>79</v>
      </c>
      <c r="G12" t="s">
        <v>81</v>
      </c>
      <c r="H12" t="s">
        <v>83</v>
      </c>
    </row>
    <row r="13" spans="1:299">
      <c r="B13">
        <v>-6276</v>
      </c>
      <c r="C13">
        <v>6.6</v>
      </c>
      <c r="D13">
        <v>1.709e-05</v>
      </c>
      <c r="E13">
        <v>3.11</v>
      </c>
      <c r="F13" t="s">
        <v>80</v>
      </c>
      <c r="G13" t="s">
        <v>82</v>
      </c>
      <c r="H13">
        <v>0</v>
      </c>
    </row>
    <row r="14" spans="1:299">
      <c r="A14" t="s">
        <v>84</v>
      </c>
      <c r="B14" t="s">
        <v>84</v>
      </c>
      <c r="C14" t="s">
        <v>84</v>
      </c>
      <c r="D14" t="s">
        <v>84</v>
      </c>
      <c r="E14" t="s">
        <v>84</v>
      </c>
      <c r="F14" t="s">
        <v>84</v>
      </c>
      <c r="G14" t="s">
        <v>85</v>
      </c>
      <c r="H14" t="s">
        <v>85</v>
      </c>
      <c r="I14" t="s">
        <v>85</v>
      </c>
      <c r="J14" t="s">
        <v>85</v>
      </c>
      <c r="K14" t="s">
        <v>86</v>
      </c>
      <c r="L14" t="s">
        <v>86</v>
      </c>
      <c r="M14" t="s">
        <v>86</v>
      </c>
      <c r="N14" t="s">
        <v>86</v>
      </c>
      <c r="O14" t="s">
        <v>86</v>
      </c>
      <c r="P14" t="s">
        <v>86</v>
      </c>
      <c r="Q14" t="s">
        <v>86</v>
      </c>
      <c r="R14" t="s">
        <v>86</v>
      </c>
      <c r="S14" t="s">
        <v>86</v>
      </c>
      <c r="T14" t="s">
        <v>86</v>
      </c>
      <c r="U14" t="s">
        <v>86</v>
      </c>
      <c r="V14" t="s">
        <v>86</v>
      </c>
      <c r="W14" t="s">
        <v>86</v>
      </c>
      <c r="X14" t="s">
        <v>86</v>
      </c>
      <c r="Y14" t="s">
        <v>86</v>
      </c>
      <c r="Z14" t="s">
        <v>86</v>
      </c>
      <c r="AA14" t="s">
        <v>86</v>
      </c>
      <c r="AB14" t="s">
        <v>86</v>
      </c>
      <c r="AC14" t="s">
        <v>86</v>
      </c>
      <c r="AD14" t="s">
        <v>86</v>
      </c>
      <c r="AE14" t="s">
        <v>86</v>
      </c>
      <c r="AF14" t="s">
        <v>86</v>
      </c>
      <c r="AG14" t="s">
        <v>86</v>
      </c>
      <c r="AH14" t="s">
        <v>86</v>
      </c>
      <c r="AI14" t="s">
        <v>86</v>
      </c>
      <c r="AJ14" t="s">
        <v>86</v>
      </c>
      <c r="AK14" t="s">
        <v>87</v>
      </c>
      <c r="AL14" t="s">
        <v>87</v>
      </c>
      <c r="AM14" t="s">
        <v>87</v>
      </c>
      <c r="AN14" t="s">
        <v>87</v>
      </c>
      <c r="AO14" t="s">
        <v>87</v>
      </c>
      <c r="AP14" t="s">
        <v>87</v>
      </c>
      <c r="AQ14" t="s">
        <v>87</v>
      </c>
      <c r="AR14" t="s">
        <v>87</v>
      </c>
      <c r="AS14" t="s">
        <v>87</v>
      </c>
      <c r="AT14" t="s">
        <v>87</v>
      </c>
      <c r="AU14" t="s">
        <v>88</v>
      </c>
      <c r="AV14" t="s">
        <v>88</v>
      </c>
      <c r="AW14" t="s">
        <v>88</v>
      </c>
      <c r="AX14" t="s">
        <v>88</v>
      </c>
      <c r="AY14" t="s">
        <v>88</v>
      </c>
      <c r="AZ14" t="s">
        <v>89</v>
      </c>
      <c r="BA14" t="s">
        <v>89</v>
      </c>
      <c r="BB14" t="s">
        <v>89</v>
      </c>
      <c r="BC14" t="s">
        <v>89</v>
      </c>
      <c r="BD14" t="s">
        <v>89</v>
      </c>
      <c r="BE14" t="s">
        <v>89</v>
      </c>
      <c r="BF14" t="s">
        <v>89</v>
      </c>
      <c r="BG14" t="s">
        <v>89</v>
      </c>
      <c r="BH14" t="s">
        <v>89</v>
      </c>
      <c r="BI14" t="s">
        <v>89</v>
      </c>
      <c r="BJ14" t="s">
        <v>89</v>
      </c>
      <c r="BK14" t="s">
        <v>89</v>
      </c>
      <c r="BL14" t="s">
        <v>89</v>
      </c>
      <c r="BM14" t="s">
        <v>89</v>
      </c>
      <c r="BN14" t="s">
        <v>89</v>
      </c>
      <c r="BO14" t="s">
        <v>89</v>
      </c>
      <c r="BP14" t="s">
        <v>89</v>
      </c>
      <c r="BQ14" t="s">
        <v>89</v>
      </c>
      <c r="BR14" t="s">
        <v>89</v>
      </c>
      <c r="BS14" t="s">
        <v>89</v>
      </c>
      <c r="BT14" t="s">
        <v>89</v>
      </c>
      <c r="BU14" t="s">
        <v>89</v>
      </c>
      <c r="BV14" t="s">
        <v>89</v>
      </c>
      <c r="BW14" t="s">
        <v>89</v>
      </c>
      <c r="BX14" t="s">
        <v>89</v>
      </c>
      <c r="BY14" t="s">
        <v>89</v>
      </c>
      <c r="BZ14" t="s">
        <v>89</v>
      </c>
      <c r="CA14" t="s">
        <v>89</v>
      </c>
      <c r="CB14" t="s">
        <v>90</v>
      </c>
      <c r="CC14" t="s">
        <v>90</v>
      </c>
      <c r="CD14" t="s">
        <v>90</v>
      </c>
      <c r="CE14" t="s">
        <v>90</v>
      </c>
      <c r="CF14" t="s">
        <v>90</v>
      </c>
      <c r="CG14" t="s">
        <v>90</v>
      </c>
      <c r="CH14" t="s">
        <v>90</v>
      </c>
      <c r="CI14" t="s">
        <v>90</v>
      </c>
      <c r="CJ14" t="s">
        <v>90</v>
      </c>
      <c r="CK14" t="s">
        <v>90</v>
      </c>
      <c r="CL14" t="s">
        <v>90</v>
      </c>
      <c r="CM14" t="s">
        <v>90</v>
      </c>
      <c r="CN14" t="s">
        <v>90</v>
      </c>
      <c r="CO14" t="s">
        <v>90</v>
      </c>
      <c r="CP14" t="s">
        <v>90</v>
      </c>
      <c r="CQ14" t="s">
        <v>90</v>
      </c>
      <c r="CR14" t="s">
        <v>90</v>
      </c>
      <c r="CS14" t="s">
        <v>90</v>
      </c>
      <c r="CT14" t="s">
        <v>90</v>
      </c>
      <c r="CU14" t="s">
        <v>90</v>
      </c>
      <c r="CV14" t="s">
        <v>90</v>
      </c>
      <c r="CW14" t="s">
        <v>91</v>
      </c>
      <c r="CX14" t="s">
        <v>91</v>
      </c>
      <c r="CY14" t="s">
        <v>91</v>
      </c>
      <c r="CZ14" t="s">
        <v>91</v>
      </c>
      <c r="DA14" t="s">
        <v>91</v>
      </c>
      <c r="DB14" t="s">
        <v>91</v>
      </c>
      <c r="DC14" t="s">
        <v>91</v>
      </c>
      <c r="DD14" t="s">
        <v>91</v>
      </c>
      <c r="DE14" t="s">
        <v>91</v>
      </c>
      <c r="DF14" t="s">
        <v>91</v>
      </c>
      <c r="DG14" t="s">
        <v>91</v>
      </c>
      <c r="DH14" t="s">
        <v>91</v>
      </c>
      <c r="DI14" t="s">
        <v>91</v>
      </c>
      <c r="DJ14" t="s">
        <v>92</v>
      </c>
      <c r="DK14" t="s">
        <v>92</v>
      </c>
      <c r="DL14" t="s">
        <v>92</v>
      </c>
      <c r="DM14" t="s">
        <v>92</v>
      </c>
      <c r="DN14" t="s">
        <v>93</v>
      </c>
      <c r="DO14" t="s">
        <v>93</v>
      </c>
      <c r="DP14" t="s">
        <v>93</v>
      </c>
      <c r="DQ14" t="s">
        <v>93</v>
      </c>
      <c r="DR14" t="s">
        <v>93</v>
      </c>
      <c r="DS14" t="s">
        <v>94</v>
      </c>
      <c r="DT14" t="s">
        <v>94</v>
      </c>
      <c r="DU14" t="s">
        <v>94</v>
      </c>
      <c r="DV14" t="s">
        <v>94</v>
      </c>
      <c r="DW14" t="s">
        <v>94</v>
      </c>
      <c r="DX14" t="s">
        <v>94</v>
      </c>
      <c r="DY14" t="s">
        <v>94</v>
      </c>
      <c r="DZ14" t="s">
        <v>94</v>
      </c>
      <c r="EA14" t="s">
        <v>94</v>
      </c>
      <c r="EB14" t="s">
        <v>94</v>
      </c>
      <c r="EC14" t="s">
        <v>94</v>
      </c>
      <c r="ED14" t="s">
        <v>94</v>
      </c>
      <c r="EE14" t="s">
        <v>94</v>
      </c>
      <c r="EF14" t="s">
        <v>94</v>
      </c>
      <c r="EG14" t="s">
        <v>94</v>
      </c>
      <c r="EH14" t="s">
        <v>94</v>
      </c>
      <c r="EI14" t="s">
        <v>94</v>
      </c>
      <c r="EJ14" t="s">
        <v>94</v>
      </c>
      <c r="EK14" t="s">
        <v>95</v>
      </c>
      <c r="EL14" t="s">
        <v>95</v>
      </c>
      <c r="EM14" t="s">
        <v>95</v>
      </c>
      <c r="EN14" t="s">
        <v>95</v>
      </c>
      <c r="EO14" t="s">
        <v>95</v>
      </c>
      <c r="EP14" t="s">
        <v>95</v>
      </c>
      <c r="EQ14" t="s">
        <v>95</v>
      </c>
      <c r="ER14" t="s">
        <v>95</v>
      </c>
      <c r="ES14" t="s">
        <v>95</v>
      </c>
      <c r="ET14" t="s">
        <v>95</v>
      </c>
      <c r="EU14" t="s">
        <v>96</v>
      </c>
      <c r="EV14" t="s">
        <v>96</v>
      </c>
      <c r="EW14" t="s">
        <v>96</v>
      </c>
      <c r="EX14" t="s">
        <v>96</v>
      </c>
      <c r="EY14" t="s">
        <v>96</v>
      </c>
      <c r="EZ14" t="s">
        <v>96</v>
      </c>
      <c r="FA14" t="s">
        <v>96</v>
      </c>
      <c r="FB14" t="s">
        <v>96</v>
      </c>
      <c r="FC14" t="s">
        <v>96</v>
      </c>
      <c r="FD14" t="s">
        <v>96</v>
      </c>
      <c r="FE14" t="s">
        <v>96</v>
      </c>
      <c r="FF14" t="s">
        <v>96</v>
      </c>
      <c r="FG14" t="s">
        <v>96</v>
      </c>
      <c r="FH14" t="s">
        <v>96</v>
      </c>
      <c r="FI14" t="s">
        <v>96</v>
      </c>
      <c r="FJ14" t="s">
        <v>96</v>
      </c>
      <c r="FK14" t="s">
        <v>96</v>
      </c>
      <c r="FL14" t="s">
        <v>96</v>
      </c>
      <c r="FM14" t="s">
        <v>97</v>
      </c>
      <c r="FN14" t="s">
        <v>97</v>
      </c>
      <c r="FO14" t="s">
        <v>97</v>
      </c>
      <c r="FP14" t="s">
        <v>97</v>
      </c>
      <c r="FQ14" t="s">
        <v>97</v>
      </c>
      <c r="FR14" t="s">
        <v>98</v>
      </c>
      <c r="FS14" t="s">
        <v>98</v>
      </c>
      <c r="FT14" t="s">
        <v>98</v>
      </c>
      <c r="FU14" t="s">
        <v>98</v>
      </c>
      <c r="FV14" t="s">
        <v>98</v>
      </c>
      <c r="FW14" t="s">
        <v>98</v>
      </c>
      <c r="FX14" t="s">
        <v>98</v>
      </c>
      <c r="FY14" t="s">
        <v>98</v>
      </c>
      <c r="FZ14" t="s">
        <v>98</v>
      </c>
      <c r="GA14" t="s">
        <v>98</v>
      </c>
      <c r="GB14" t="s">
        <v>98</v>
      </c>
      <c r="GC14" t="s">
        <v>98</v>
      </c>
      <c r="GD14" t="s">
        <v>98</v>
      </c>
      <c r="GE14" t="s">
        <v>99</v>
      </c>
      <c r="GF14" t="s">
        <v>99</v>
      </c>
      <c r="GG14" t="s">
        <v>99</v>
      </c>
      <c r="GH14" t="s">
        <v>99</v>
      </c>
      <c r="GI14" t="s">
        <v>99</v>
      </c>
      <c r="GJ14" t="s">
        <v>99</v>
      </c>
      <c r="GK14" t="s">
        <v>99</v>
      </c>
      <c r="GL14" t="s">
        <v>99</v>
      </c>
      <c r="GM14" t="s">
        <v>99</v>
      </c>
      <c r="GN14" t="s">
        <v>99</v>
      </c>
      <c r="GO14" t="s">
        <v>99</v>
      </c>
      <c r="GP14" t="s">
        <v>99</v>
      </c>
      <c r="GQ14" t="s">
        <v>99</v>
      </c>
      <c r="GR14" t="s">
        <v>99</v>
      </c>
      <c r="GS14" t="s">
        <v>99</v>
      </c>
      <c r="GT14" t="s">
        <v>100</v>
      </c>
      <c r="GU14" t="s">
        <v>100</v>
      </c>
      <c r="GV14" t="s">
        <v>100</v>
      </c>
      <c r="GW14" t="s">
        <v>100</v>
      </c>
      <c r="GX14" t="s">
        <v>100</v>
      </c>
      <c r="GY14" t="s">
        <v>100</v>
      </c>
      <c r="GZ14" t="s">
        <v>100</v>
      </c>
      <c r="HA14" t="s">
        <v>100</v>
      </c>
      <c r="HB14" t="s">
        <v>100</v>
      </c>
      <c r="HC14" t="s">
        <v>100</v>
      </c>
      <c r="HD14" t="s">
        <v>100</v>
      </c>
      <c r="HE14" t="s">
        <v>100</v>
      </c>
      <c r="HF14" t="s">
        <v>100</v>
      </c>
      <c r="HG14" t="s">
        <v>100</v>
      </c>
      <c r="HH14" t="s">
        <v>100</v>
      </c>
      <c r="HI14" t="s">
        <v>100</v>
      </c>
      <c r="HJ14" t="s">
        <v>100</v>
      </c>
      <c r="HK14" t="s">
        <v>100</v>
      </c>
      <c r="HL14" t="s">
        <v>101</v>
      </c>
      <c r="HM14" t="s">
        <v>101</v>
      </c>
      <c r="HN14" t="s">
        <v>101</v>
      </c>
      <c r="HO14" t="s">
        <v>101</v>
      </c>
      <c r="HP14" t="s">
        <v>101</v>
      </c>
      <c r="HQ14" t="s">
        <v>101</v>
      </c>
      <c r="HR14" t="s">
        <v>101</v>
      </c>
      <c r="HS14" t="s">
        <v>101</v>
      </c>
      <c r="HT14" t="s">
        <v>101</v>
      </c>
      <c r="HU14" t="s">
        <v>101</v>
      </c>
      <c r="HV14" t="s">
        <v>101</v>
      </c>
      <c r="HW14" t="s">
        <v>101</v>
      </c>
      <c r="HX14" t="s">
        <v>101</v>
      </c>
      <c r="HY14" t="s">
        <v>101</v>
      </c>
      <c r="HZ14" t="s">
        <v>101</v>
      </c>
      <c r="IA14" t="s">
        <v>101</v>
      </c>
      <c r="IB14" t="s">
        <v>101</v>
      </c>
      <c r="IC14" t="s">
        <v>101</v>
      </c>
      <c r="ID14" t="s">
        <v>101</v>
      </c>
      <c r="IE14" t="s">
        <v>102</v>
      </c>
      <c r="IF14" t="s">
        <v>102</v>
      </c>
      <c r="IG14" t="s">
        <v>102</v>
      </c>
      <c r="IH14" t="s">
        <v>102</v>
      </c>
      <c r="II14" t="s">
        <v>102</v>
      </c>
      <c r="IJ14" t="s">
        <v>102</v>
      </c>
      <c r="IK14" t="s">
        <v>102</v>
      </c>
      <c r="IL14" t="s">
        <v>102</v>
      </c>
      <c r="IM14" t="s">
        <v>102</v>
      </c>
      <c r="IN14" t="s">
        <v>102</v>
      </c>
      <c r="IO14" t="s">
        <v>102</v>
      </c>
      <c r="IP14" t="s">
        <v>102</v>
      </c>
      <c r="IQ14" t="s">
        <v>102</v>
      </c>
      <c r="IR14" t="s">
        <v>102</v>
      </c>
      <c r="IS14" t="s">
        <v>102</v>
      </c>
      <c r="IT14" t="s">
        <v>102</v>
      </c>
      <c r="IU14" t="s">
        <v>102</v>
      </c>
      <c r="IV14" t="s">
        <v>102</v>
      </c>
      <c r="IW14" t="s">
        <v>102</v>
      </c>
      <c r="IX14" t="s">
        <v>103</v>
      </c>
      <c r="IY14" t="s">
        <v>103</v>
      </c>
      <c r="IZ14" t="s">
        <v>103</v>
      </c>
      <c r="JA14" t="s">
        <v>103</v>
      </c>
      <c r="JB14" t="s">
        <v>103</v>
      </c>
      <c r="JC14" t="s">
        <v>103</v>
      </c>
      <c r="JD14" t="s">
        <v>103</v>
      </c>
      <c r="JE14" t="s">
        <v>103</v>
      </c>
      <c r="JF14" t="s">
        <v>103</v>
      </c>
      <c r="JG14" t="s">
        <v>103</v>
      </c>
      <c r="JH14" t="s">
        <v>103</v>
      </c>
      <c r="JI14" t="s">
        <v>103</v>
      </c>
      <c r="JJ14" t="s">
        <v>103</v>
      </c>
      <c r="JK14" t="s">
        <v>103</v>
      </c>
      <c r="JL14" t="s">
        <v>103</v>
      </c>
      <c r="JM14" t="s">
        <v>103</v>
      </c>
      <c r="JN14" t="s">
        <v>103</v>
      </c>
      <c r="JO14" t="s">
        <v>103</v>
      </c>
      <c r="JP14" t="s">
        <v>104</v>
      </c>
      <c r="JQ14" t="s">
        <v>104</v>
      </c>
      <c r="JR14" t="s">
        <v>104</v>
      </c>
      <c r="JS14" t="s">
        <v>104</v>
      </c>
      <c r="JT14" t="s">
        <v>104</v>
      </c>
      <c r="JU14" t="s">
        <v>104</v>
      </c>
      <c r="JV14" t="s">
        <v>104</v>
      </c>
      <c r="JW14" t="s">
        <v>104</v>
      </c>
      <c r="JX14" t="s">
        <v>105</v>
      </c>
      <c r="JY14" t="s">
        <v>105</v>
      </c>
      <c r="JZ14" t="s">
        <v>105</v>
      </c>
      <c r="KA14" t="s">
        <v>105</v>
      </c>
      <c r="KB14" t="s">
        <v>105</v>
      </c>
      <c r="KC14" t="s">
        <v>105</v>
      </c>
      <c r="KD14" t="s">
        <v>105</v>
      </c>
      <c r="KE14" t="s">
        <v>105</v>
      </c>
      <c r="KF14" t="s">
        <v>105</v>
      </c>
      <c r="KG14" t="s">
        <v>105</v>
      </c>
      <c r="KH14" t="s">
        <v>105</v>
      </c>
      <c r="KI14" t="s">
        <v>105</v>
      </c>
      <c r="KJ14" t="s">
        <v>105</v>
      </c>
      <c r="KK14" t="s">
        <v>105</v>
      </c>
      <c r="KL14" t="s">
        <v>105</v>
      </c>
      <c r="KM14" t="s">
        <v>105</v>
      </c>
    </row>
    <row r="15" spans="1:299">
      <c r="A15" t="s">
        <v>106</v>
      </c>
      <c r="B15" t="s">
        <v>107</v>
      </c>
      <c r="C15" t="s">
        <v>108</v>
      </c>
      <c r="D15" t="s">
        <v>109</v>
      </c>
      <c r="E15" t="s">
        <v>110</v>
      </c>
      <c r="F15" t="s">
        <v>111</v>
      </c>
      <c r="G15" t="s">
        <v>112</v>
      </c>
      <c r="H15" t="s">
        <v>113</v>
      </c>
      <c r="I15" t="s">
        <v>114</v>
      </c>
      <c r="J15" t="s">
        <v>115</v>
      </c>
      <c r="K15" t="s">
        <v>116</v>
      </c>
      <c r="L15" t="s">
        <v>117</v>
      </c>
      <c r="M15" t="s">
        <v>118</v>
      </c>
      <c r="N15" t="s">
        <v>119</v>
      </c>
      <c r="O15" t="s">
        <v>120</v>
      </c>
      <c r="P15" t="s">
        <v>121</v>
      </c>
      <c r="Q15" t="s">
        <v>122</v>
      </c>
      <c r="R15" t="s">
        <v>123</v>
      </c>
      <c r="S15" t="s">
        <v>124</v>
      </c>
      <c r="T15" t="s">
        <v>125</v>
      </c>
      <c r="U15" t="s">
        <v>126</v>
      </c>
      <c r="V15" t="s">
        <v>127</v>
      </c>
      <c r="W15" t="s">
        <v>128</v>
      </c>
      <c r="X15" t="s">
        <v>129</v>
      </c>
      <c r="Y15" t="s">
        <v>130</v>
      </c>
      <c r="Z15" t="s">
        <v>131</v>
      </c>
      <c r="AA15" t="s">
        <v>132</v>
      </c>
      <c r="AB15" t="s">
        <v>133</v>
      </c>
      <c r="AC15" t="s">
        <v>134</v>
      </c>
      <c r="AD15" t="s">
        <v>135</v>
      </c>
      <c r="AE15" t="s">
        <v>136</v>
      </c>
      <c r="AF15" t="s">
        <v>137</v>
      </c>
      <c r="AG15" t="s">
        <v>138</v>
      </c>
      <c r="AH15" t="s">
        <v>139</v>
      </c>
      <c r="AI15" t="s">
        <v>140</v>
      </c>
      <c r="AJ15" t="s">
        <v>141</v>
      </c>
      <c r="AK15" t="s">
        <v>142</v>
      </c>
      <c r="AL15" t="s">
        <v>143</v>
      </c>
      <c r="AM15" t="s">
        <v>144</v>
      </c>
      <c r="AN15" t="s">
        <v>145</v>
      </c>
      <c r="AO15" t="s">
        <v>146</v>
      </c>
      <c r="AP15" t="s">
        <v>147</v>
      </c>
      <c r="AQ15" t="s">
        <v>148</v>
      </c>
      <c r="AR15" t="s">
        <v>149</v>
      </c>
      <c r="AS15" t="s">
        <v>150</v>
      </c>
      <c r="AT15" t="s">
        <v>151</v>
      </c>
      <c r="AU15" t="s">
        <v>88</v>
      </c>
      <c r="AV15" t="s">
        <v>152</v>
      </c>
      <c r="AW15" t="s">
        <v>153</v>
      </c>
      <c r="AX15" t="s">
        <v>154</v>
      </c>
      <c r="AY15" t="s">
        <v>155</v>
      </c>
      <c r="AZ15" t="s">
        <v>156</v>
      </c>
      <c r="BA15" t="s">
        <v>157</v>
      </c>
      <c r="BB15" t="s">
        <v>158</v>
      </c>
      <c r="BC15" t="s">
        <v>159</v>
      </c>
      <c r="BD15" t="s">
        <v>160</v>
      </c>
      <c r="BE15" t="s">
        <v>161</v>
      </c>
      <c r="BF15" t="s">
        <v>162</v>
      </c>
      <c r="BG15" t="s">
        <v>163</v>
      </c>
      <c r="BH15" t="s">
        <v>164</v>
      </c>
      <c r="BI15" t="s">
        <v>165</v>
      </c>
      <c r="BJ15" t="s">
        <v>166</v>
      </c>
      <c r="BK15" t="s">
        <v>167</v>
      </c>
      <c r="BL15" t="s">
        <v>168</v>
      </c>
      <c r="BM15" t="s">
        <v>169</v>
      </c>
      <c r="BN15" t="s">
        <v>170</v>
      </c>
      <c r="BO15" t="s">
        <v>171</v>
      </c>
      <c r="BP15" t="s">
        <v>172</v>
      </c>
      <c r="BQ15" t="s">
        <v>173</v>
      </c>
      <c r="BR15" t="s">
        <v>174</v>
      </c>
      <c r="BS15" t="s">
        <v>175</v>
      </c>
      <c r="BT15" t="s">
        <v>176</v>
      </c>
      <c r="BU15" t="s">
        <v>177</v>
      </c>
      <c r="BV15" t="s">
        <v>178</v>
      </c>
      <c r="BW15" t="s">
        <v>179</v>
      </c>
      <c r="BX15" t="s">
        <v>180</v>
      </c>
      <c r="BY15" t="s">
        <v>181</v>
      </c>
      <c r="BZ15" t="s">
        <v>182</v>
      </c>
      <c r="CA15" t="s">
        <v>183</v>
      </c>
      <c r="CB15" t="s">
        <v>184</v>
      </c>
      <c r="CC15" t="s">
        <v>185</v>
      </c>
      <c r="CD15" t="s">
        <v>186</v>
      </c>
      <c r="CE15" t="s">
        <v>187</v>
      </c>
      <c r="CF15" t="s">
        <v>188</v>
      </c>
      <c r="CG15" t="s">
        <v>189</v>
      </c>
      <c r="CH15" t="s">
        <v>190</v>
      </c>
      <c r="CI15" t="s">
        <v>191</v>
      </c>
      <c r="CJ15" t="s">
        <v>192</v>
      </c>
      <c r="CK15" t="s">
        <v>193</v>
      </c>
      <c r="CL15" t="s">
        <v>194</v>
      </c>
      <c r="CM15" t="s">
        <v>195</v>
      </c>
      <c r="CN15" t="s">
        <v>196</v>
      </c>
      <c r="CO15" t="s">
        <v>197</v>
      </c>
      <c r="CP15" t="s">
        <v>198</v>
      </c>
      <c r="CQ15" t="s">
        <v>199</v>
      </c>
      <c r="CR15" t="s">
        <v>200</v>
      </c>
      <c r="CS15" t="s">
        <v>201</v>
      </c>
      <c r="CT15" t="s">
        <v>202</v>
      </c>
      <c r="CU15" t="s">
        <v>203</v>
      </c>
      <c r="CV15" t="s">
        <v>204</v>
      </c>
      <c r="CW15" t="s">
        <v>184</v>
      </c>
      <c r="CX15" t="s">
        <v>205</v>
      </c>
      <c r="CY15" t="s">
        <v>206</v>
      </c>
      <c r="CZ15" t="s">
        <v>207</v>
      </c>
      <c r="DA15" t="s">
        <v>158</v>
      </c>
      <c r="DB15" t="s">
        <v>208</v>
      </c>
      <c r="DC15" t="s">
        <v>209</v>
      </c>
      <c r="DD15" t="s">
        <v>210</v>
      </c>
      <c r="DE15" t="s">
        <v>211</v>
      </c>
      <c r="DF15" t="s">
        <v>212</v>
      </c>
      <c r="DG15" t="s">
        <v>213</v>
      </c>
      <c r="DH15" t="s">
        <v>214</v>
      </c>
      <c r="DI15" t="s">
        <v>215</v>
      </c>
      <c r="DJ15" t="s">
        <v>216</v>
      </c>
      <c r="DK15" t="s">
        <v>217</v>
      </c>
      <c r="DL15" t="s">
        <v>218</v>
      </c>
      <c r="DM15" t="s">
        <v>219</v>
      </c>
      <c r="DN15" t="s">
        <v>220</v>
      </c>
      <c r="DO15" t="s">
        <v>221</v>
      </c>
      <c r="DP15" t="s">
        <v>222</v>
      </c>
      <c r="DQ15" t="s">
        <v>223</v>
      </c>
      <c r="DR15" t="s">
        <v>224</v>
      </c>
      <c r="DS15" t="s">
        <v>116</v>
      </c>
      <c r="DT15" t="s">
        <v>225</v>
      </c>
      <c r="DU15" t="s">
        <v>226</v>
      </c>
      <c r="DV15" t="s">
        <v>227</v>
      </c>
      <c r="DW15" t="s">
        <v>228</v>
      </c>
      <c r="DX15" t="s">
        <v>229</v>
      </c>
      <c r="DY15" t="s">
        <v>230</v>
      </c>
      <c r="DZ15" t="s">
        <v>231</v>
      </c>
      <c r="EA15" t="s">
        <v>232</v>
      </c>
      <c r="EB15" t="s">
        <v>233</v>
      </c>
      <c r="EC15" t="s">
        <v>234</v>
      </c>
      <c r="ED15" t="s">
        <v>235</v>
      </c>
      <c r="EE15" t="s">
        <v>236</v>
      </c>
      <c r="EF15" t="s">
        <v>237</v>
      </c>
      <c r="EG15" t="s">
        <v>238</v>
      </c>
      <c r="EH15" t="s">
        <v>239</v>
      </c>
      <c r="EI15" t="s">
        <v>240</v>
      </c>
      <c r="EJ15" t="s">
        <v>241</v>
      </c>
      <c r="EK15" t="s">
        <v>242</v>
      </c>
      <c r="EL15" t="s">
        <v>243</v>
      </c>
      <c r="EM15" t="s">
        <v>244</v>
      </c>
      <c r="EN15" t="s">
        <v>245</v>
      </c>
      <c r="EO15" t="s">
        <v>246</v>
      </c>
      <c r="EP15" t="s">
        <v>247</v>
      </c>
      <c r="EQ15" t="s">
        <v>248</v>
      </c>
      <c r="ER15" t="s">
        <v>249</v>
      </c>
      <c r="ES15" t="s">
        <v>250</v>
      </c>
      <c r="ET15" t="s">
        <v>251</v>
      </c>
      <c r="EU15" t="s">
        <v>252</v>
      </c>
      <c r="EV15" t="s">
        <v>253</v>
      </c>
      <c r="EW15" t="s">
        <v>254</v>
      </c>
      <c r="EX15" t="s">
        <v>255</v>
      </c>
      <c r="EY15" t="s">
        <v>256</v>
      </c>
      <c r="EZ15" t="s">
        <v>257</v>
      </c>
      <c r="FA15" t="s">
        <v>258</v>
      </c>
      <c r="FB15" t="s">
        <v>259</v>
      </c>
      <c r="FC15" t="s">
        <v>260</v>
      </c>
      <c r="FD15" t="s">
        <v>261</v>
      </c>
      <c r="FE15" t="s">
        <v>262</v>
      </c>
      <c r="FF15" t="s">
        <v>263</v>
      </c>
      <c r="FG15" t="s">
        <v>264</v>
      </c>
      <c r="FH15" t="s">
        <v>265</v>
      </c>
      <c r="FI15" t="s">
        <v>266</v>
      </c>
      <c r="FJ15" t="s">
        <v>267</v>
      </c>
      <c r="FK15" t="s">
        <v>268</v>
      </c>
      <c r="FL15" t="s">
        <v>269</v>
      </c>
      <c r="FM15" t="s">
        <v>270</v>
      </c>
      <c r="FN15" t="s">
        <v>271</v>
      </c>
      <c r="FO15" t="s">
        <v>272</v>
      </c>
      <c r="FP15" t="s">
        <v>273</v>
      </c>
      <c r="FQ15" t="s">
        <v>274</v>
      </c>
      <c r="FR15" t="s">
        <v>107</v>
      </c>
      <c r="FS15" t="s">
        <v>110</v>
      </c>
      <c r="FT15" t="s">
        <v>275</v>
      </c>
      <c r="FU15" t="s">
        <v>276</v>
      </c>
      <c r="FV15" t="s">
        <v>277</v>
      </c>
      <c r="FW15" t="s">
        <v>278</v>
      </c>
      <c r="FX15" t="s">
        <v>279</v>
      </c>
      <c r="FY15" t="s">
        <v>280</v>
      </c>
      <c r="FZ15" t="s">
        <v>281</v>
      </c>
      <c r="GA15" t="s">
        <v>282</v>
      </c>
      <c r="GB15" t="s">
        <v>283</v>
      </c>
      <c r="GC15" t="s">
        <v>284</v>
      </c>
      <c r="GD15" t="s">
        <v>285</v>
      </c>
      <c r="GE15" t="s">
        <v>286</v>
      </c>
      <c r="GF15" t="s">
        <v>287</v>
      </c>
      <c r="GG15" t="s">
        <v>288</v>
      </c>
      <c r="GH15" t="s">
        <v>289</v>
      </c>
      <c r="GI15" t="s">
        <v>290</v>
      </c>
      <c r="GJ15" t="s">
        <v>291</v>
      </c>
      <c r="GK15" t="s">
        <v>292</v>
      </c>
      <c r="GL15" t="s">
        <v>293</v>
      </c>
      <c r="GM15" t="s">
        <v>294</v>
      </c>
      <c r="GN15" t="s">
        <v>295</v>
      </c>
      <c r="GO15" t="s">
        <v>296</v>
      </c>
      <c r="GP15" t="s">
        <v>297</v>
      </c>
      <c r="GQ15" t="s">
        <v>298</v>
      </c>
      <c r="GR15" t="s">
        <v>299</v>
      </c>
      <c r="GS15" t="s">
        <v>300</v>
      </c>
      <c r="GT15" t="s">
        <v>301</v>
      </c>
      <c r="GU15" t="s">
        <v>302</v>
      </c>
      <c r="GV15" t="s">
        <v>303</v>
      </c>
      <c r="GW15" t="s">
        <v>304</v>
      </c>
      <c r="GX15" t="s">
        <v>305</v>
      </c>
      <c r="GY15" t="s">
        <v>306</v>
      </c>
      <c r="GZ15" t="s">
        <v>307</v>
      </c>
      <c r="HA15" t="s">
        <v>308</v>
      </c>
      <c r="HB15" t="s">
        <v>309</v>
      </c>
      <c r="HC15" t="s">
        <v>310</v>
      </c>
      <c r="HD15" t="s">
        <v>311</v>
      </c>
      <c r="HE15" t="s">
        <v>312</v>
      </c>
      <c r="HF15" t="s">
        <v>313</v>
      </c>
      <c r="HG15" t="s">
        <v>314</v>
      </c>
      <c r="HH15" t="s">
        <v>315</v>
      </c>
      <c r="HI15" t="s">
        <v>316</v>
      </c>
      <c r="HJ15" t="s">
        <v>317</v>
      </c>
      <c r="HK15" t="s">
        <v>318</v>
      </c>
      <c r="HL15" t="s">
        <v>319</v>
      </c>
      <c r="HM15" t="s">
        <v>320</v>
      </c>
      <c r="HN15" t="s">
        <v>321</v>
      </c>
      <c r="HO15" t="s">
        <v>322</v>
      </c>
      <c r="HP15" t="s">
        <v>323</v>
      </c>
      <c r="HQ15" t="s">
        <v>324</v>
      </c>
      <c r="HR15" t="s">
        <v>325</v>
      </c>
      <c r="HS15" t="s">
        <v>326</v>
      </c>
      <c r="HT15" t="s">
        <v>327</v>
      </c>
      <c r="HU15" t="s">
        <v>328</v>
      </c>
      <c r="HV15" t="s">
        <v>329</v>
      </c>
      <c r="HW15" t="s">
        <v>330</v>
      </c>
      <c r="HX15" t="s">
        <v>331</v>
      </c>
      <c r="HY15" t="s">
        <v>332</v>
      </c>
      <c r="HZ15" t="s">
        <v>333</v>
      </c>
      <c r="IA15" t="s">
        <v>334</v>
      </c>
      <c r="IB15" t="s">
        <v>335</v>
      </c>
      <c r="IC15" t="s">
        <v>336</v>
      </c>
      <c r="ID15" t="s">
        <v>337</v>
      </c>
      <c r="IE15" t="s">
        <v>338</v>
      </c>
      <c r="IF15" t="s">
        <v>339</v>
      </c>
      <c r="IG15" t="s">
        <v>340</v>
      </c>
      <c r="IH15" t="s">
        <v>341</v>
      </c>
      <c r="II15" t="s">
        <v>342</v>
      </c>
      <c r="IJ15" t="s">
        <v>343</v>
      </c>
      <c r="IK15" t="s">
        <v>344</v>
      </c>
      <c r="IL15" t="s">
        <v>345</v>
      </c>
      <c r="IM15" t="s">
        <v>346</v>
      </c>
      <c r="IN15" t="s">
        <v>347</v>
      </c>
      <c r="IO15" t="s">
        <v>348</v>
      </c>
      <c r="IP15" t="s">
        <v>349</v>
      </c>
      <c r="IQ15" t="s">
        <v>350</v>
      </c>
      <c r="IR15" t="s">
        <v>351</v>
      </c>
      <c r="IS15" t="s">
        <v>352</v>
      </c>
      <c r="IT15" t="s">
        <v>353</v>
      </c>
      <c r="IU15" t="s">
        <v>354</v>
      </c>
      <c r="IV15" t="s">
        <v>355</v>
      </c>
      <c r="IW15" t="s">
        <v>356</v>
      </c>
      <c r="IX15" t="s">
        <v>357</v>
      </c>
      <c r="IY15" t="s">
        <v>358</v>
      </c>
      <c r="IZ15" t="s">
        <v>359</v>
      </c>
      <c r="JA15" t="s">
        <v>360</v>
      </c>
      <c r="JB15" t="s">
        <v>361</v>
      </c>
      <c r="JC15" t="s">
        <v>362</v>
      </c>
      <c r="JD15" t="s">
        <v>363</v>
      </c>
      <c r="JE15" t="s">
        <v>364</v>
      </c>
      <c r="JF15" t="s">
        <v>365</v>
      </c>
      <c r="JG15" t="s">
        <v>366</v>
      </c>
      <c r="JH15" t="s">
        <v>367</v>
      </c>
      <c r="JI15" t="s">
        <v>368</v>
      </c>
      <c r="JJ15" t="s">
        <v>369</v>
      </c>
      <c r="JK15" t="s">
        <v>370</v>
      </c>
      <c r="JL15" t="s">
        <v>371</v>
      </c>
      <c r="JM15" t="s">
        <v>372</v>
      </c>
      <c r="JN15" t="s">
        <v>373</v>
      </c>
      <c r="JO15" t="s">
        <v>374</v>
      </c>
      <c r="JP15" t="s">
        <v>375</v>
      </c>
      <c r="JQ15" t="s">
        <v>376</v>
      </c>
      <c r="JR15" t="s">
        <v>377</v>
      </c>
      <c r="JS15" t="s">
        <v>378</v>
      </c>
      <c r="JT15" t="s">
        <v>379</v>
      </c>
      <c r="JU15" t="s">
        <v>380</v>
      </c>
      <c r="JV15" t="s">
        <v>381</v>
      </c>
      <c r="JW15" t="s">
        <v>382</v>
      </c>
      <c r="JX15" t="s">
        <v>383</v>
      </c>
      <c r="JY15" t="s">
        <v>384</v>
      </c>
      <c r="JZ15" t="s">
        <v>385</v>
      </c>
      <c r="KA15" t="s">
        <v>386</v>
      </c>
      <c r="KB15" t="s">
        <v>387</v>
      </c>
      <c r="KC15" t="s">
        <v>388</v>
      </c>
      <c r="KD15" t="s">
        <v>389</v>
      </c>
      <c r="KE15" t="s">
        <v>390</v>
      </c>
      <c r="KF15" t="s">
        <v>391</v>
      </c>
      <c r="KG15" t="s">
        <v>392</v>
      </c>
      <c r="KH15" t="s">
        <v>393</v>
      </c>
      <c r="KI15" t="s">
        <v>394</v>
      </c>
      <c r="KJ15" t="s">
        <v>395</v>
      </c>
      <c r="KK15" t="s">
        <v>396</v>
      </c>
      <c r="KL15" t="s">
        <v>397</v>
      </c>
      <c r="KM15" t="s">
        <v>398</v>
      </c>
    </row>
    <row r="16" spans="1:299">
      <c r="B16" t="s">
        <v>399</v>
      </c>
      <c r="C16" t="s">
        <v>399</v>
      </c>
      <c r="F16" t="s">
        <v>399</v>
      </c>
      <c r="K16" t="s">
        <v>399</v>
      </c>
      <c r="L16" t="s">
        <v>400</v>
      </c>
      <c r="M16" t="s">
        <v>401</v>
      </c>
      <c r="N16" t="s">
        <v>402</v>
      </c>
      <c r="O16" t="s">
        <v>403</v>
      </c>
      <c r="P16" t="s">
        <v>403</v>
      </c>
      <c r="Q16" t="s">
        <v>232</v>
      </c>
      <c r="R16" t="s">
        <v>232</v>
      </c>
      <c r="S16" t="s">
        <v>400</v>
      </c>
      <c r="T16" t="s">
        <v>400</v>
      </c>
      <c r="U16" t="s">
        <v>400</v>
      </c>
      <c r="V16" t="s">
        <v>400</v>
      </c>
      <c r="W16" t="s">
        <v>404</v>
      </c>
      <c r="X16" t="s">
        <v>405</v>
      </c>
      <c r="Y16" t="s">
        <v>405</v>
      </c>
      <c r="Z16" t="s">
        <v>406</v>
      </c>
      <c r="AA16" t="s">
        <v>407</v>
      </c>
      <c r="AB16" t="s">
        <v>406</v>
      </c>
      <c r="AC16" t="s">
        <v>406</v>
      </c>
      <c r="AD16" t="s">
        <v>406</v>
      </c>
      <c r="AE16" t="s">
        <v>404</v>
      </c>
      <c r="AF16" t="s">
        <v>404</v>
      </c>
      <c r="AG16" t="s">
        <v>404</v>
      </c>
      <c r="AH16" t="s">
        <v>404</v>
      </c>
      <c r="AI16" t="s">
        <v>402</v>
      </c>
      <c r="AJ16" t="s">
        <v>401</v>
      </c>
      <c r="AK16" t="s">
        <v>402</v>
      </c>
      <c r="AL16" t="s">
        <v>403</v>
      </c>
      <c r="AM16" t="s">
        <v>403</v>
      </c>
      <c r="AN16" t="s">
        <v>408</v>
      </c>
      <c r="AO16" t="s">
        <v>409</v>
      </c>
      <c r="AP16" t="s">
        <v>401</v>
      </c>
      <c r="AQ16" t="s">
        <v>410</v>
      </c>
      <c r="AR16" t="s">
        <v>410</v>
      </c>
      <c r="AS16" t="s">
        <v>411</v>
      </c>
      <c r="AT16" t="s">
        <v>409</v>
      </c>
      <c r="AU16" t="s">
        <v>412</v>
      </c>
      <c r="AV16" t="s">
        <v>407</v>
      </c>
      <c r="AX16" t="s">
        <v>407</v>
      </c>
      <c r="AY16" t="s">
        <v>412</v>
      </c>
      <c r="BE16" t="s">
        <v>402</v>
      </c>
      <c r="BL16" t="s">
        <v>402</v>
      </c>
      <c r="BM16" t="s">
        <v>402</v>
      </c>
      <c r="BN16" t="s">
        <v>402</v>
      </c>
      <c r="BO16" t="s">
        <v>413</v>
      </c>
      <c r="CC16" t="s">
        <v>414</v>
      </c>
      <c r="CE16" t="s">
        <v>414</v>
      </c>
      <c r="CF16" t="s">
        <v>402</v>
      </c>
      <c r="CI16" t="s">
        <v>414</v>
      </c>
      <c r="CJ16" t="s">
        <v>407</v>
      </c>
      <c r="CM16" t="s">
        <v>415</v>
      </c>
      <c r="CN16" t="s">
        <v>415</v>
      </c>
      <c r="CP16" t="s">
        <v>416</v>
      </c>
      <c r="CQ16" t="s">
        <v>414</v>
      </c>
      <c r="CS16" t="s">
        <v>414</v>
      </c>
      <c r="CT16" t="s">
        <v>402</v>
      </c>
      <c r="CX16" t="s">
        <v>414</v>
      </c>
      <c r="CZ16" t="s">
        <v>417</v>
      </c>
      <c r="DC16" t="s">
        <v>414</v>
      </c>
      <c r="DD16" t="s">
        <v>414</v>
      </c>
      <c r="DF16" t="s">
        <v>414</v>
      </c>
      <c r="DH16" t="s">
        <v>414</v>
      </c>
      <c r="DJ16" t="s">
        <v>402</v>
      </c>
      <c r="DK16" t="s">
        <v>402</v>
      </c>
      <c r="DM16" t="s">
        <v>418</v>
      </c>
      <c r="DN16" t="s">
        <v>419</v>
      </c>
      <c r="DQ16" t="s">
        <v>400</v>
      </c>
      <c r="DS16" t="s">
        <v>399</v>
      </c>
      <c r="DT16" t="s">
        <v>403</v>
      </c>
      <c r="DU16" t="s">
        <v>403</v>
      </c>
      <c r="DV16" t="s">
        <v>410</v>
      </c>
      <c r="DW16" t="s">
        <v>410</v>
      </c>
      <c r="DX16" t="s">
        <v>403</v>
      </c>
      <c r="DY16" t="s">
        <v>410</v>
      </c>
      <c r="DZ16" t="s">
        <v>412</v>
      </c>
      <c r="EA16" t="s">
        <v>406</v>
      </c>
      <c r="EB16" t="s">
        <v>406</v>
      </c>
      <c r="EC16" t="s">
        <v>405</v>
      </c>
      <c r="ED16" t="s">
        <v>405</v>
      </c>
      <c r="EE16" t="s">
        <v>405</v>
      </c>
      <c r="EF16" t="s">
        <v>405</v>
      </c>
      <c r="EG16" t="s">
        <v>405</v>
      </c>
      <c r="EH16" t="s">
        <v>420</v>
      </c>
      <c r="EI16" t="s">
        <v>402</v>
      </c>
      <c r="EJ16" t="s">
        <v>402</v>
      </c>
      <c r="EK16" t="s">
        <v>403</v>
      </c>
      <c r="EL16" t="s">
        <v>403</v>
      </c>
      <c r="EM16" t="s">
        <v>403</v>
      </c>
      <c r="EN16" t="s">
        <v>410</v>
      </c>
      <c r="EO16" t="s">
        <v>403</v>
      </c>
      <c r="EP16" t="s">
        <v>410</v>
      </c>
      <c r="EQ16" t="s">
        <v>406</v>
      </c>
      <c r="ER16" t="s">
        <v>406</v>
      </c>
      <c r="ES16" t="s">
        <v>405</v>
      </c>
      <c r="ET16" t="s">
        <v>405</v>
      </c>
      <c r="EU16" t="s">
        <v>402</v>
      </c>
      <c r="EZ16" t="s">
        <v>402</v>
      </c>
      <c r="FC16" t="s">
        <v>405</v>
      </c>
      <c r="FD16" t="s">
        <v>405</v>
      </c>
      <c r="FE16" t="s">
        <v>405</v>
      </c>
      <c r="FF16" t="s">
        <v>405</v>
      </c>
      <c r="FG16" t="s">
        <v>405</v>
      </c>
      <c r="FH16" t="s">
        <v>402</v>
      </c>
      <c r="FI16" t="s">
        <v>402</v>
      </c>
      <c r="FJ16" t="s">
        <v>402</v>
      </c>
      <c r="FK16" t="s">
        <v>399</v>
      </c>
      <c r="FN16" t="s">
        <v>421</v>
      </c>
      <c r="FO16" t="s">
        <v>421</v>
      </c>
      <c r="FQ16" t="s">
        <v>399</v>
      </c>
      <c r="FR16" t="s">
        <v>422</v>
      </c>
      <c r="FT16" t="s">
        <v>399</v>
      </c>
      <c r="FU16" t="s">
        <v>399</v>
      </c>
      <c r="FW16" t="s">
        <v>423</v>
      </c>
      <c r="FX16" t="s">
        <v>424</v>
      </c>
      <c r="FY16" t="s">
        <v>423</v>
      </c>
      <c r="FZ16" t="s">
        <v>424</v>
      </c>
      <c r="GA16" t="s">
        <v>423</v>
      </c>
      <c r="GB16" t="s">
        <v>424</v>
      </c>
      <c r="GC16" t="s">
        <v>407</v>
      </c>
      <c r="GD16" t="s">
        <v>407</v>
      </c>
      <c r="GE16" t="s">
        <v>403</v>
      </c>
      <c r="GF16" t="s">
        <v>425</v>
      </c>
      <c r="GG16" t="s">
        <v>403</v>
      </c>
      <c r="GJ16" t="s">
        <v>426</v>
      </c>
      <c r="GM16" t="s">
        <v>410</v>
      </c>
      <c r="GN16" t="s">
        <v>427</v>
      </c>
      <c r="GO16" t="s">
        <v>410</v>
      </c>
      <c r="GT16" t="s">
        <v>428</v>
      </c>
      <c r="GU16" t="s">
        <v>428</v>
      </c>
      <c r="HH16" t="s">
        <v>428</v>
      </c>
      <c r="HI16" t="s">
        <v>428</v>
      </c>
      <c r="HJ16" t="s">
        <v>429</v>
      </c>
      <c r="HK16" t="s">
        <v>429</v>
      </c>
      <c r="HL16" t="s">
        <v>405</v>
      </c>
      <c r="HM16" t="s">
        <v>405</v>
      </c>
      <c r="HN16" t="s">
        <v>407</v>
      </c>
      <c r="HO16" t="s">
        <v>405</v>
      </c>
      <c r="HP16" t="s">
        <v>410</v>
      </c>
      <c r="HQ16" t="s">
        <v>407</v>
      </c>
      <c r="HR16" t="s">
        <v>407</v>
      </c>
      <c r="HT16" t="s">
        <v>428</v>
      </c>
      <c r="HU16" t="s">
        <v>428</v>
      </c>
      <c r="HV16" t="s">
        <v>428</v>
      </c>
      <c r="HW16" t="s">
        <v>428</v>
      </c>
      <c r="HX16" t="s">
        <v>428</v>
      </c>
      <c r="HY16" t="s">
        <v>428</v>
      </c>
      <c r="HZ16" t="s">
        <v>428</v>
      </c>
      <c r="IA16" t="s">
        <v>430</v>
      </c>
      <c r="IB16" t="s">
        <v>431</v>
      </c>
      <c r="IC16" t="s">
        <v>430</v>
      </c>
      <c r="ID16" t="s">
        <v>430</v>
      </c>
      <c r="IE16" t="s">
        <v>428</v>
      </c>
      <c r="IF16" t="s">
        <v>428</v>
      </c>
      <c r="IG16" t="s">
        <v>428</v>
      </c>
      <c r="IH16" t="s">
        <v>428</v>
      </c>
      <c r="II16" t="s">
        <v>428</v>
      </c>
      <c r="IJ16" t="s">
        <v>428</v>
      </c>
      <c r="IK16" t="s">
        <v>428</v>
      </c>
      <c r="IL16" t="s">
        <v>428</v>
      </c>
      <c r="IM16" t="s">
        <v>428</v>
      </c>
      <c r="IN16" t="s">
        <v>428</v>
      </c>
      <c r="IO16" t="s">
        <v>428</v>
      </c>
      <c r="IP16" t="s">
        <v>428</v>
      </c>
      <c r="IW16" t="s">
        <v>428</v>
      </c>
      <c r="IX16" t="s">
        <v>407</v>
      </c>
      <c r="IY16" t="s">
        <v>407</v>
      </c>
      <c r="IZ16" t="s">
        <v>423</v>
      </c>
      <c r="JA16" t="s">
        <v>424</v>
      </c>
      <c r="JB16" t="s">
        <v>424</v>
      </c>
      <c r="JF16" t="s">
        <v>424</v>
      </c>
      <c r="JJ16" t="s">
        <v>403</v>
      </c>
      <c r="JK16" t="s">
        <v>403</v>
      </c>
      <c r="JL16" t="s">
        <v>410</v>
      </c>
      <c r="JM16" t="s">
        <v>410</v>
      </c>
      <c r="JN16" t="s">
        <v>432</v>
      </c>
      <c r="JO16" t="s">
        <v>432</v>
      </c>
      <c r="JP16" t="s">
        <v>428</v>
      </c>
      <c r="JQ16" t="s">
        <v>428</v>
      </c>
      <c r="JR16" t="s">
        <v>428</v>
      </c>
      <c r="JS16" t="s">
        <v>428</v>
      </c>
      <c r="JT16" t="s">
        <v>428</v>
      </c>
      <c r="JU16" t="s">
        <v>428</v>
      </c>
      <c r="JV16" t="s">
        <v>405</v>
      </c>
      <c r="JW16" t="s">
        <v>428</v>
      </c>
      <c r="JY16" t="s">
        <v>412</v>
      </c>
      <c r="JZ16" t="s">
        <v>412</v>
      </c>
      <c r="KA16" t="s">
        <v>405</v>
      </c>
      <c r="KB16" t="s">
        <v>405</v>
      </c>
      <c r="KC16" t="s">
        <v>405</v>
      </c>
      <c r="KD16" t="s">
        <v>405</v>
      </c>
      <c r="KE16" t="s">
        <v>405</v>
      </c>
      <c r="KF16" t="s">
        <v>407</v>
      </c>
      <c r="KG16" t="s">
        <v>407</v>
      </c>
      <c r="KH16" t="s">
        <v>407</v>
      </c>
      <c r="KI16" t="s">
        <v>405</v>
      </c>
      <c r="KJ16" t="s">
        <v>403</v>
      </c>
      <c r="KK16" t="s">
        <v>410</v>
      </c>
      <c r="KL16" t="s">
        <v>407</v>
      </c>
      <c r="KM16" t="s">
        <v>407</v>
      </c>
    </row>
    <row r="17" spans="1:299">
      <c r="A17">
        <v>1</v>
      </c>
      <c r="B17">
        <v>1702160444.1</v>
      </c>
      <c r="C17">
        <v>0</v>
      </c>
      <c r="D17" t="s">
        <v>433</v>
      </c>
      <c r="E17" t="s">
        <v>434</v>
      </c>
      <c r="F17">
        <v>15</v>
      </c>
      <c r="H17" t="s">
        <v>435</v>
      </c>
      <c r="K17">
        <v>1702160436.1</v>
      </c>
      <c r="L17">
        <f>(M17)/1000</f>
        <v>0</v>
      </c>
      <c r="M17">
        <f>IF(DR17, AP17, AJ17)</f>
        <v>0</v>
      </c>
      <c r="N17">
        <f>IF(DR17, AK17, AI17)</f>
        <v>0</v>
      </c>
      <c r="O17">
        <f>DT17 - IF(AW17&gt;1, N17*DN17*100.0/(AY17*EH17), 0)</f>
        <v>0</v>
      </c>
      <c r="P17">
        <f>((V17-L17/2)*O17-N17)/(V17+L17/2)</f>
        <v>0</v>
      </c>
      <c r="Q17">
        <f>P17*(EA17+EB17)/1000.0</f>
        <v>0</v>
      </c>
      <c r="R17">
        <f>(DT17 - IF(AW17&gt;1, N17*DN17*100.0/(AY17*EH17), 0))*(EA17+EB17)/1000.0</f>
        <v>0</v>
      </c>
      <c r="S17">
        <f>2.0/((1/U17-1/T17)+SIGN(U17)*SQRT((1/U17-1/T17)*(1/U17-1/T17) + 4*DO17/((DO17+1)*(DO17+1))*(2*1/U17*1/T17-1/T17*1/T17)))</f>
        <v>0</v>
      </c>
      <c r="T17">
        <f>IF(LEFT(DP17,1)&lt;&gt;"0",IF(LEFT(DP17,1)="1",3.0,DQ17),$D$5+$E$5*(EH17*EA17/($K$5*1000))+$F$5*(EH17*EA17/($K$5*1000))*MAX(MIN(DN17,$J$5),$I$5)*MAX(MIN(DN17,$J$5),$I$5)+$G$5*MAX(MIN(DN17,$J$5),$I$5)*(EH17*EA17/($K$5*1000))+$H$5*(EH17*EA17/($K$5*1000))*(EH17*EA17/($K$5*1000)))</f>
        <v>0</v>
      </c>
      <c r="U17">
        <f>L17*(1000-(1000*0.61365*exp(17.502*Y17/(240.97+Y17))/(EA17+EB17)+DV17)/2)/(1000*0.61365*exp(17.502*Y17/(240.97+Y17))/(EA17+EB17)-DV17)</f>
        <v>0</v>
      </c>
      <c r="V17">
        <f>1/((DO17+1)/(S17/1.6)+1/(T17/1.37)) + DO17/((DO17+1)/(S17/1.6) + DO17/(T17/1.37))</f>
        <v>0</v>
      </c>
      <c r="W17">
        <f>(DJ17*DM17)</f>
        <v>0</v>
      </c>
      <c r="X17">
        <f>(EC17+(W17+2*0.95*5.67E-8*(((EC17+$B$7)+273)^4-(EC17+273)^4)-44100*L17)/(1.84*29.3*T17+8*0.95*5.67E-8*(EC17+273)^3))</f>
        <v>0</v>
      </c>
      <c r="Y17">
        <f>($C$7*ED17+$D$7*EE17+$E$7*X17)</f>
        <v>0</v>
      </c>
      <c r="Z17">
        <f>0.61365*exp(17.502*Y17/(240.97+Y17))</f>
        <v>0</v>
      </c>
      <c r="AA17">
        <f>(AB17/AC17*100)</f>
        <v>0</v>
      </c>
      <c r="AB17">
        <f>DV17*(EA17+EB17)/1000</f>
        <v>0</v>
      </c>
      <c r="AC17">
        <f>0.61365*exp(17.502*EC17/(240.97+EC17))</f>
        <v>0</v>
      </c>
      <c r="AD17">
        <f>(Z17-DV17*(EA17+EB17)/1000)</f>
        <v>0</v>
      </c>
      <c r="AE17">
        <f>(-L17*44100)</f>
        <v>0</v>
      </c>
      <c r="AF17">
        <f>2*29.3*T17*0.92*(EC17-Y17)</f>
        <v>0</v>
      </c>
      <c r="AG17">
        <f>2*0.95*5.67E-8*(((EC17+$B$7)+273)^4-(Y17+273)^4)</f>
        <v>0</v>
      </c>
      <c r="AH17">
        <f>W17+AG17+AE17+AF17</f>
        <v>0</v>
      </c>
      <c r="AI17">
        <f>DZ17*AW17*(DU17-DT17*(1000-AW17*DW17)/(1000-AW17*DV17))/(100*DN17)</f>
        <v>0</v>
      </c>
      <c r="AJ17">
        <f>1000*DZ17*AW17*(DV17-DW17)/(100*DN17*(1000-AW17*DV17))</f>
        <v>0</v>
      </c>
      <c r="AK17">
        <f>(AL17 - AM17 - EA17*1E3/(8.314*(EC17+273.15)) * AO17/DZ17 * AN17) * DZ17/(100*DN17) * (1000 - DW17)/1000</f>
        <v>0</v>
      </c>
      <c r="AL17">
        <v>424.637814693788</v>
      </c>
      <c r="AM17">
        <v>415.169987878788</v>
      </c>
      <c r="AN17">
        <v>-0.00162201533174899</v>
      </c>
      <c r="AO17">
        <v>66.3085408224369</v>
      </c>
      <c r="AP17">
        <f>(AR17 - AQ17 + EA17*1E3/(8.314*(EC17+273.15)) * AT17/DZ17 * AS17) * DZ17/(100*DN17) * 1000/(1000 - AR17)</f>
        <v>0</v>
      </c>
      <c r="AQ17">
        <v>10.9482397943882</v>
      </c>
      <c r="AR17">
        <v>13.248106993007</v>
      </c>
      <c r="AS17">
        <v>-4.37493782688775e-05</v>
      </c>
      <c r="AT17">
        <v>82.1574460059727</v>
      </c>
      <c r="AU17">
        <v>0</v>
      </c>
      <c r="AV17">
        <v>0</v>
      </c>
      <c r="AW17">
        <f>IF(AU17*$H$13&gt;=AY17,1.0,(AY17/(AY17-AU17*$H$13)))</f>
        <v>0</v>
      </c>
      <c r="AX17">
        <f>(AW17-1)*100</f>
        <v>0</v>
      </c>
      <c r="AY17">
        <f>MAX(0,($B$13+$C$13*EH17)/(1+$D$13*EH17)*EA17/(EC17+273)*$E$13)</f>
        <v>0</v>
      </c>
      <c r="AZ17" t="s">
        <v>436</v>
      </c>
      <c r="BA17" t="s">
        <v>436</v>
      </c>
      <c r="BB17">
        <v>0</v>
      </c>
      <c r="BC17">
        <v>0</v>
      </c>
      <c r="BD17">
        <f>1-BB17/BC17</f>
        <v>0</v>
      </c>
      <c r="BE17">
        <v>0</v>
      </c>
      <c r="BF17" t="s">
        <v>436</v>
      </c>
      <c r="BG17" t="s">
        <v>436</v>
      </c>
      <c r="BH17">
        <v>0</v>
      </c>
      <c r="BI17">
        <v>0</v>
      </c>
      <c r="BJ17">
        <f>1-BH17/BI17</f>
        <v>0</v>
      </c>
      <c r="BK17">
        <v>0.5</v>
      </c>
      <c r="BL17">
        <f>DK17</f>
        <v>0</v>
      </c>
      <c r="BM17">
        <f>N17</f>
        <v>0</v>
      </c>
      <c r="BN17">
        <f>BJ17*BK17*BL17</f>
        <v>0</v>
      </c>
      <c r="BO17">
        <f>(BM17-BE17)/BL17</f>
        <v>0</v>
      </c>
      <c r="BP17">
        <f>(BC17-BI17)/BI17</f>
        <v>0</v>
      </c>
      <c r="BQ17">
        <f>BB17/(BD17+BB17/BI17)</f>
        <v>0</v>
      </c>
      <c r="BR17" t="s">
        <v>436</v>
      </c>
      <c r="BS17">
        <v>0</v>
      </c>
      <c r="BT17">
        <f>IF(BS17&lt;&gt;0, BS17, BQ17)</f>
        <v>0</v>
      </c>
      <c r="BU17">
        <f>1-BT17/BI17</f>
        <v>0</v>
      </c>
      <c r="BV17">
        <f>(BI17-BH17)/(BI17-BT17)</f>
        <v>0</v>
      </c>
      <c r="BW17">
        <f>(BC17-BI17)/(BC17-BT17)</f>
        <v>0</v>
      </c>
      <c r="BX17">
        <f>(BI17-BH17)/(BI17-BB17)</f>
        <v>0</v>
      </c>
      <c r="BY17">
        <f>(BC17-BI17)/(BC17-BB17)</f>
        <v>0</v>
      </c>
      <c r="BZ17">
        <f>(BV17*BT17/BH17)</f>
        <v>0</v>
      </c>
      <c r="CA17">
        <f>(1-BZ17)</f>
        <v>0</v>
      </c>
      <c r="DJ17">
        <f>$B$11*EI17+$C$11*EJ17+$F$11*EU17*(1-EX17)</f>
        <v>0</v>
      </c>
      <c r="DK17">
        <f>DJ17*DL17</f>
        <v>0</v>
      </c>
      <c r="DL17">
        <f>($B$11*$D$9+$C$11*$D$9+$F$11*((FH17+EZ17)/MAX(FH17+EZ17+FI17, 0.1)*$I$9+FI17/MAX(FH17+EZ17+FI17, 0.1)*$J$9))/($B$11+$C$11+$F$11)</f>
        <v>0</v>
      </c>
      <c r="DM17">
        <f>($B$11*$K$9+$C$11*$K$9+$F$11*((FH17+EZ17)/MAX(FH17+EZ17+FI17, 0.1)*$P$9+FI17/MAX(FH17+EZ17+FI17, 0.1)*$Q$9))/($B$11+$C$11+$F$11)</f>
        <v>0</v>
      </c>
      <c r="DN17">
        <v>6</v>
      </c>
      <c r="DO17">
        <v>0.5</v>
      </c>
      <c r="DP17" t="s">
        <v>437</v>
      </c>
      <c r="DQ17">
        <v>2</v>
      </c>
      <c r="DR17" t="b">
        <v>1</v>
      </c>
      <c r="DS17">
        <v>1702160436.1</v>
      </c>
      <c r="DT17">
        <v>409.6884</v>
      </c>
      <c r="DU17">
        <v>419.9882</v>
      </c>
      <c r="DV17">
        <v>13.2520533333333</v>
      </c>
      <c r="DW17">
        <v>10.9510266666667</v>
      </c>
      <c r="DX17">
        <v>410.8816</v>
      </c>
      <c r="DY17">
        <v>13.2738933333333</v>
      </c>
      <c r="DZ17">
        <v>600.0074</v>
      </c>
      <c r="EA17">
        <v>78.2348733333333</v>
      </c>
      <c r="EB17">
        <v>0.1000377</v>
      </c>
      <c r="EC17">
        <v>23.8552</v>
      </c>
      <c r="ED17">
        <v>23.9389533333333</v>
      </c>
      <c r="EE17">
        <v>999.9</v>
      </c>
      <c r="EF17">
        <v>0</v>
      </c>
      <c r="EG17">
        <v>0</v>
      </c>
      <c r="EH17">
        <v>9997.45733333333</v>
      </c>
      <c r="EI17">
        <v>0</v>
      </c>
      <c r="EJ17">
        <v>2.827</v>
      </c>
      <c r="EK17">
        <v>-10.29982</v>
      </c>
      <c r="EL17">
        <v>415.190333333333</v>
      </c>
      <c r="EM17">
        <v>424.638333333333</v>
      </c>
      <c r="EN17">
        <v>2.30104666666667</v>
      </c>
      <c r="EO17">
        <v>419.9882</v>
      </c>
      <c r="EP17">
        <v>10.9510266666667</v>
      </c>
      <c r="EQ17">
        <v>1.03677333333333</v>
      </c>
      <c r="ER17">
        <v>0.856751933333333</v>
      </c>
      <c r="ES17">
        <v>7.44367333333333</v>
      </c>
      <c r="ET17">
        <v>4.68406733333333</v>
      </c>
      <c r="EU17">
        <v>1800.02933333333</v>
      </c>
      <c r="EV17">
        <v>0.9780076</v>
      </c>
      <c r="EW17">
        <v>0.02199212</v>
      </c>
      <c r="EX17">
        <v>0</v>
      </c>
      <c r="EY17">
        <v>448.246733333333</v>
      </c>
      <c r="EZ17">
        <v>4.99951</v>
      </c>
      <c r="FA17">
        <v>8094.68666666667</v>
      </c>
      <c r="FB17">
        <v>14717.2466666667</v>
      </c>
      <c r="FC17">
        <v>46.187</v>
      </c>
      <c r="FD17">
        <v>47.75</v>
      </c>
      <c r="FE17">
        <v>47.6912</v>
      </c>
      <c r="FF17">
        <v>46.937</v>
      </c>
      <c r="FG17">
        <v>47.375</v>
      </c>
      <c r="FH17">
        <v>1755.54933333333</v>
      </c>
      <c r="FI17">
        <v>39.48</v>
      </c>
      <c r="FJ17">
        <v>0</v>
      </c>
      <c r="FK17">
        <v>1702160444.5</v>
      </c>
      <c r="FL17">
        <v>0</v>
      </c>
      <c r="FM17">
        <v>448.195</v>
      </c>
      <c r="FN17">
        <v>-0.960615380030681</v>
      </c>
      <c r="FO17">
        <v>-0.995555541593822</v>
      </c>
      <c r="FP17">
        <v>8094.51</v>
      </c>
      <c r="FQ17">
        <v>15</v>
      </c>
      <c r="FR17">
        <v>1702160363.1</v>
      </c>
      <c r="FS17" t="s">
        <v>438</v>
      </c>
      <c r="FT17">
        <v>1702160359.1</v>
      </c>
      <c r="FU17">
        <v>1702160363.1</v>
      </c>
      <c r="FV17">
        <v>10</v>
      </c>
      <c r="FW17">
        <v>-0.075</v>
      </c>
      <c r="FX17">
        <v>-0.009</v>
      </c>
      <c r="FY17">
        <v>-1.201</v>
      </c>
      <c r="FZ17">
        <v>-0.05</v>
      </c>
      <c r="GA17">
        <v>420</v>
      </c>
      <c r="GB17">
        <v>11</v>
      </c>
      <c r="GC17">
        <v>0.25</v>
      </c>
      <c r="GD17">
        <v>0.02</v>
      </c>
      <c r="GE17">
        <v>-10.2997</v>
      </c>
      <c r="GF17">
        <v>-0.0438233766233669</v>
      </c>
      <c r="GG17">
        <v>0.029163120872904</v>
      </c>
      <c r="GH17">
        <v>1</v>
      </c>
      <c r="GI17">
        <v>448.207352941177</v>
      </c>
      <c r="GJ17">
        <v>-0.496531699667243</v>
      </c>
      <c r="GK17">
        <v>0.234062948088366</v>
      </c>
      <c r="GL17">
        <v>1</v>
      </c>
      <c r="GM17">
        <v>2.30170142857143</v>
      </c>
      <c r="GN17">
        <v>-0.00908805194805355</v>
      </c>
      <c r="GO17">
        <v>0.00150063251970087</v>
      </c>
      <c r="GP17">
        <v>1</v>
      </c>
      <c r="GQ17">
        <v>3</v>
      </c>
      <c r="GR17">
        <v>3</v>
      </c>
      <c r="GS17" t="s">
        <v>439</v>
      </c>
      <c r="GT17">
        <v>3.24871</v>
      </c>
      <c r="GU17">
        <v>2.8922</v>
      </c>
      <c r="GV17">
        <v>0.0801303</v>
      </c>
      <c r="GW17">
        <v>0.0813608</v>
      </c>
      <c r="GX17">
        <v>0.061194</v>
      </c>
      <c r="GY17">
        <v>0.0524379</v>
      </c>
      <c r="GZ17">
        <v>30093.7</v>
      </c>
      <c r="HA17">
        <v>23132</v>
      </c>
      <c r="HB17">
        <v>30476.1</v>
      </c>
      <c r="HC17">
        <v>23685.2</v>
      </c>
      <c r="HD17">
        <v>37900.1</v>
      </c>
      <c r="HE17">
        <v>31316.6</v>
      </c>
      <c r="HF17">
        <v>43132.4</v>
      </c>
      <c r="HG17">
        <v>35736.5</v>
      </c>
      <c r="HH17">
        <v>2.31763</v>
      </c>
      <c r="HI17">
        <v>2.16227</v>
      </c>
      <c r="HJ17">
        <v>0.108805</v>
      </c>
      <c r="HK17">
        <v>0</v>
      </c>
      <c r="HL17">
        <v>22.1548</v>
      </c>
      <c r="HM17">
        <v>999.9</v>
      </c>
      <c r="HN17">
        <v>31.553</v>
      </c>
      <c r="HO17">
        <v>30.434</v>
      </c>
      <c r="HP17">
        <v>17.6158</v>
      </c>
      <c r="HQ17">
        <v>54.4524</v>
      </c>
      <c r="HR17">
        <v>17.6963</v>
      </c>
      <c r="HS17">
        <v>2</v>
      </c>
      <c r="HT17">
        <v>0.0279116</v>
      </c>
      <c r="HU17">
        <v>2.55387</v>
      </c>
      <c r="HV17">
        <v>20.3218</v>
      </c>
      <c r="HW17">
        <v>5.24559</v>
      </c>
      <c r="HX17">
        <v>11.9261</v>
      </c>
      <c r="HY17">
        <v>4.9698</v>
      </c>
      <c r="HZ17">
        <v>3.29</v>
      </c>
      <c r="IA17">
        <v>9999</v>
      </c>
      <c r="IB17">
        <v>999.9</v>
      </c>
      <c r="IC17">
        <v>9999</v>
      </c>
      <c r="ID17">
        <v>9999</v>
      </c>
      <c r="IE17">
        <v>4.97214</v>
      </c>
      <c r="IF17">
        <v>1.87369</v>
      </c>
      <c r="IG17">
        <v>1.88049</v>
      </c>
      <c r="IH17">
        <v>1.87668</v>
      </c>
      <c r="II17">
        <v>1.87623</v>
      </c>
      <c r="IJ17">
        <v>1.87622</v>
      </c>
      <c r="IK17">
        <v>1.87526</v>
      </c>
      <c r="IL17">
        <v>1.87558</v>
      </c>
      <c r="IM17">
        <v>0</v>
      </c>
      <c r="IN17">
        <v>0</v>
      </c>
      <c r="IO17">
        <v>0</v>
      </c>
      <c r="IP17">
        <v>0</v>
      </c>
      <c r="IQ17" t="s">
        <v>440</v>
      </c>
      <c r="IR17" t="s">
        <v>441</v>
      </c>
      <c r="IS17" t="s">
        <v>442</v>
      </c>
      <c r="IT17" t="s">
        <v>442</v>
      </c>
      <c r="IU17" t="s">
        <v>442</v>
      </c>
      <c r="IV17" t="s">
        <v>442</v>
      </c>
      <c r="IW17">
        <v>0</v>
      </c>
      <c r="IX17">
        <v>100</v>
      </c>
      <c r="IY17">
        <v>100</v>
      </c>
      <c r="IZ17">
        <v>-1.193</v>
      </c>
      <c r="JA17">
        <v>-0.0219</v>
      </c>
      <c r="JB17">
        <v>-0.822558257305577</v>
      </c>
      <c r="JC17">
        <v>-0.00113452472987935</v>
      </c>
      <c r="JD17">
        <v>6.50056451537534e-07</v>
      </c>
      <c r="JE17">
        <v>-2.06787068735363e-10</v>
      </c>
      <c r="JF17">
        <v>-0.118538037524542</v>
      </c>
      <c r="JG17">
        <v>0.000465156818150672</v>
      </c>
      <c r="JH17">
        <v>0.000622949698621819</v>
      </c>
      <c r="JI17">
        <v>-8.21993861281899e-06</v>
      </c>
      <c r="JJ17">
        <v>27</v>
      </c>
      <c r="JK17">
        <v>2112</v>
      </c>
      <c r="JL17">
        <v>1</v>
      </c>
      <c r="JM17">
        <v>20</v>
      </c>
      <c r="JN17">
        <v>1.4</v>
      </c>
      <c r="JO17">
        <v>1.4</v>
      </c>
      <c r="JP17">
        <v>1.37451</v>
      </c>
      <c r="JQ17">
        <v>2.56104</v>
      </c>
      <c r="JR17">
        <v>2.24365</v>
      </c>
      <c r="JS17">
        <v>2.86255</v>
      </c>
      <c r="JT17">
        <v>2.49756</v>
      </c>
      <c r="JU17">
        <v>2.39868</v>
      </c>
      <c r="JV17">
        <v>34.6921</v>
      </c>
      <c r="JW17">
        <v>24.035</v>
      </c>
      <c r="JX17">
        <v>18</v>
      </c>
      <c r="JY17">
        <v>656.883</v>
      </c>
      <c r="JZ17">
        <v>630.735</v>
      </c>
      <c r="KA17">
        <v>20.0003</v>
      </c>
      <c r="KB17">
        <v>27.5259</v>
      </c>
      <c r="KC17">
        <v>30.0001</v>
      </c>
      <c r="KD17">
        <v>27.699</v>
      </c>
      <c r="KE17">
        <v>27.6792</v>
      </c>
      <c r="KF17">
        <v>27.5485</v>
      </c>
      <c r="KG17">
        <v>13.814</v>
      </c>
      <c r="KH17">
        <v>0</v>
      </c>
      <c r="KI17">
        <v>20</v>
      </c>
      <c r="KJ17">
        <v>420</v>
      </c>
      <c r="KK17">
        <v>10.9539</v>
      </c>
      <c r="KL17">
        <v>101.204</v>
      </c>
      <c r="KM17">
        <v>100.124</v>
      </c>
    </row>
    <row r="18" spans="1:299">
      <c r="A18">
        <v>2</v>
      </c>
      <c r="B18">
        <v>1702160505.1</v>
      </c>
      <c r="C18">
        <v>61</v>
      </c>
      <c r="D18" t="s">
        <v>443</v>
      </c>
      <c r="E18" t="s">
        <v>444</v>
      </c>
      <c r="F18">
        <v>15</v>
      </c>
      <c r="H18" t="s">
        <v>435</v>
      </c>
      <c r="K18">
        <v>1702160496.6</v>
      </c>
      <c r="L18">
        <f>(M18)/1000</f>
        <v>0</v>
      </c>
      <c r="M18">
        <f>IF(DR18, AP18, AJ18)</f>
        <v>0</v>
      </c>
      <c r="N18">
        <f>IF(DR18, AK18, AI18)</f>
        <v>0</v>
      </c>
      <c r="O18">
        <f>DT18 - IF(AW18&gt;1, N18*DN18*100.0/(AY18*EH18), 0)</f>
        <v>0</v>
      </c>
      <c r="P18">
        <f>((V18-L18/2)*O18-N18)/(V18+L18/2)</f>
        <v>0</v>
      </c>
      <c r="Q18">
        <f>P18*(EA18+EB18)/1000.0</f>
        <v>0</v>
      </c>
      <c r="R18">
        <f>(DT18 - IF(AW18&gt;1, N18*DN18*100.0/(AY18*EH18), 0))*(EA18+EB18)/1000.0</f>
        <v>0</v>
      </c>
      <c r="S18">
        <f>2.0/((1/U18-1/T18)+SIGN(U18)*SQRT((1/U18-1/T18)*(1/U18-1/T18) + 4*DO18/((DO18+1)*(DO18+1))*(2*1/U18*1/T18-1/T18*1/T18)))</f>
        <v>0</v>
      </c>
      <c r="T18">
        <f>IF(LEFT(DP18,1)&lt;&gt;"0",IF(LEFT(DP18,1)="1",3.0,DQ18),$D$5+$E$5*(EH18*EA18/($K$5*1000))+$F$5*(EH18*EA18/($K$5*1000))*MAX(MIN(DN18,$J$5),$I$5)*MAX(MIN(DN18,$J$5),$I$5)+$G$5*MAX(MIN(DN18,$J$5),$I$5)*(EH18*EA18/($K$5*1000))+$H$5*(EH18*EA18/($K$5*1000))*(EH18*EA18/($K$5*1000)))</f>
        <v>0</v>
      </c>
      <c r="U18">
        <f>L18*(1000-(1000*0.61365*exp(17.502*Y18/(240.97+Y18))/(EA18+EB18)+DV18)/2)/(1000*0.61365*exp(17.502*Y18/(240.97+Y18))/(EA18+EB18)-DV18)</f>
        <v>0</v>
      </c>
      <c r="V18">
        <f>1/((DO18+1)/(S18/1.6)+1/(T18/1.37)) + DO18/((DO18+1)/(S18/1.6) + DO18/(T18/1.37))</f>
        <v>0</v>
      </c>
      <c r="W18">
        <f>(DJ18*DM18)</f>
        <v>0</v>
      </c>
      <c r="X18">
        <f>(EC18+(W18+2*0.95*5.67E-8*(((EC18+$B$7)+273)^4-(EC18+273)^4)-44100*L18)/(1.84*29.3*T18+8*0.95*5.67E-8*(EC18+273)^3))</f>
        <v>0</v>
      </c>
      <c r="Y18">
        <f>($C$7*ED18+$D$7*EE18+$E$7*X18)</f>
        <v>0</v>
      </c>
      <c r="Z18">
        <f>0.61365*exp(17.502*Y18/(240.97+Y18))</f>
        <v>0</v>
      </c>
      <c r="AA18">
        <f>(AB18/AC18*100)</f>
        <v>0</v>
      </c>
      <c r="AB18">
        <f>DV18*(EA18+EB18)/1000</f>
        <v>0</v>
      </c>
      <c r="AC18">
        <f>0.61365*exp(17.502*EC18/(240.97+EC18))</f>
        <v>0</v>
      </c>
      <c r="AD18">
        <f>(Z18-DV18*(EA18+EB18)/1000)</f>
        <v>0</v>
      </c>
      <c r="AE18">
        <f>(-L18*44100)</f>
        <v>0</v>
      </c>
      <c r="AF18">
        <f>2*29.3*T18*0.92*(EC18-Y18)</f>
        <v>0</v>
      </c>
      <c r="AG18">
        <f>2*0.95*5.67E-8*(((EC18+$B$7)+273)^4-(Y18+273)^4)</f>
        <v>0</v>
      </c>
      <c r="AH18">
        <f>W18+AG18+AE18+AF18</f>
        <v>0</v>
      </c>
      <c r="AI18">
        <f>DZ18*AW18*(DU18-DT18*(1000-AW18*DW18)/(1000-AW18*DV18))/(100*DN18)</f>
        <v>0</v>
      </c>
      <c r="AJ18">
        <f>1000*DZ18*AW18*(DV18-DW18)/(100*DN18*(1000-AW18*DV18))</f>
        <v>0</v>
      </c>
      <c r="AK18">
        <f>(AL18 - AM18 - EA18*1E3/(8.314*(EC18+273.15)) * AO18/DZ18 * AN18) * DZ18/(100*DN18) * (1000 - DW18)/1000</f>
        <v>0</v>
      </c>
      <c r="AL18">
        <v>424.673129031469</v>
      </c>
      <c r="AM18">
        <v>415.345096969697</v>
      </c>
      <c r="AN18">
        <v>0.00215756075833942</v>
      </c>
      <c r="AO18">
        <v>66.3085408224369</v>
      </c>
      <c r="AP18">
        <f>(AR18 - AQ18 + EA18*1E3/(8.314*(EC18+273.15)) * AT18/DZ18 * AS18) * DZ18/(100*DN18) * 1000/(1000 - AR18)</f>
        <v>0</v>
      </c>
      <c r="AQ18">
        <v>11.0241057842183</v>
      </c>
      <c r="AR18">
        <v>13.2169951048951</v>
      </c>
      <c r="AS18">
        <v>1.55999884591015e-05</v>
      </c>
      <c r="AT18">
        <v>82.1574460059727</v>
      </c>
      <c r="AU18">
        <v>0</v>
      </c>
      <c r="AV18">
        <v>0</v>
      </c>
      <c r="AW18">
        <f>IF(AU18*$H$13&gt;=AY18,1.0,(AY18/(AY18-AU18*$H$13)))</f>
        <v>0</v>
      </c>
      <c r="AX18">
        <f>(AW18-1)*100</f>
        <v>0</v>
      </c>
      <c r="AY18">
        <f>MAX(0,($B$13+$C$13*EH18)/(1+$D$13*EH18)*EA18/(EC18+273)*$E$13)</f>
        <v>0</v>
      </c>
      <c r="AZ18" t="s">
        <v>436</v>
      </c>
      <c r="BA18" t="s">
        <v>436</v>
      </c>
      <c r="BB18">
        <v>0</v>
      </c>
      <c r="BC18">
        <v>0</v>
      </c>
      <c r="BD18">
        <f>1-BB18/BC18</f>
        <v>0</v>
      </c>
      <c r="BE18">
        <v>0</v>
      </c>
      <c r="BF18" t="s">
        <v>436</v>
      </c>
      <c r="BG18" t="s">
        <v>436</v>
      </c>
      <c r="BH18">
        <v>0</v>
      </c>
      <c r="BI18">
        <v>0</v>
      </c>
      <c r="BJ18">
        <f>1-BH18/BI18</f>
        <v>0</v>
      </c>
      <c r="BK18">
        <v>0.5</v>
      </c>
      <c r="BL18">
        <f>DK18</f>
        <v>0</v>
      </c>
      <c r="BM18">
        <f>N18</f>
        <v>0</v>
      </c>
      <c r="BN18">
        <f>BJ18*BK18*BL18</f>
        <v>0</v>
      </c>
      <c r="BO18">
        <f>(BM18-BE18)/BL18</f>
        <v>0</v>
      </c>
      <c r="BP18">
        <f>(BC18-BI18)/BI18</f>
        <v>0</v>
      </c>
      <c r="BQ18">
        <f>BB18/(BD18+BB18/BI18)</f>
        <v>0</v>
      </c>
      <c r="BR18" t="s">
        <v>436</v>
      </c>
      <c r="BS18">
        <v>0</v>
      </c>
      <c r="BT18">
        <f>IF(BS18&lt;&gt;0, BS18, BQ18)</f>
        <v>0</v>
      </c>
      <c r="BU18">
        <f>1-BT18/BI18</f>
        <v>0</v>
      </c>
      <c r="BV18">
        <f>(BI18-BH18)/(BI18-BT18)</f>
        <v>0</v>
      </c>
      <c r="BW18">
        <f>(BC18-BI18)/(BC18-BT18)</f>
        <v>0</v>
      </c>
      <c r="BX18">
        <f>(BI18-BH18)/(BI18-BB18)</f>
        <v>0</v>
      </c>
      <c r="BY18">
        <f>(BC18-BI18)/(BC18-BB18)</f>
        <v>0</v>
      </c>
      <c r="BZ18">
        <f>(BV18*BT18/BH18)</f>
        <v>0</v>
      </c>
      <c r="CA18">
        <f>(1-BZ18)</f>
        <v>0</v>
      </c>
      <c r="DJ18">
        <f>$B$11*EI18+$C$11*EJ18+$F$11*EU18*(1-EX18)</f>
        <v>0</v>
      </c>
      <c r="DK18">
        <f>DJ18*DL18</f>
        <v>0</v>
      </c>
      <c r="DL18">
        <f>($B$11*$D$9+$C$11*$D$9+$F$11*((FH18+EZ18)/MAX(FH18+EZ18+FI18, 0.1)*$I$9+FI18/MAX(FH18+EZ18+FI18, 0.1)*$J$9))/($B$11+$C$11+$F$11)</f>
        <v>0</v>
      </c>
      <c r="DM18">
        <f>($B$11*$K$9+$C$11*$K$9+$F$11*((FH18+EZ18)/MAX(FH18+EZ18+FI18, 0.1)*$P$9+FI18/MAX(FH18+EZ18+FI18, 0.1)*$Q$9))/($B$11+$C$11+$F$11)</f>
        <v>0</v>
      </c>
      <c r="DN18">
        <v>6</v>
      </c>
      <c r="DO18">
        <v>0.5</v>
      </c>
      <c r="DP18" t="s">
        <v>437</v>
      </c>
      <c r="DQ18">
        <v>2</v>
      </c>
      <c r="DR18" t="b">
        <v>1</v>
      </c>
      <c r="DS18">
        <v>1702160496.6</v>
      </c>
      <c r="DT18">
        <v>409.833375</v>
      </c>
      <c r="DU18">
        <v>419.9744375</v>
      </c>
      <c r="DV18">
        <v>13.2132875</v>
      </c>
      <c r="DW18">
        <v>11.02055625</v>
      </c>
      <c r="DX18">
        <v>411.0266875</v>
      </c>
      <c r="DY18">
        <v>13.23559375</v>
      </c>
      <c r="DZ18">
        <v>599.99875</v>
      </c>
      <c r="EA18">
        <v>78.2203125</v>
      </c>
      <c r="EB18">
        <v>0.09994238125</v>
      </c>
      <c r="EC18">
        <v>23.79030625</v>
      </c>
      <c r="ED18">
        <v>23.63560625</v>
      </c>
      <c r="EE18">
        <v>999.9</v>
      </c>
      <c r="EF18">
        <v>0</v>
      </c>
      <c r="EG18">
        <v>0</v>
      </c>
      <c r="EH18">
        <v>9999.44875</v>
      </c>
      <c r="EI18">
        <v>0</v>
      </c>
      <c r="EJ18">
        <v>2.827</v>
      </c>
      <c r="EK18">
        <v>-10.14110625</v>
      </c>
      <c r="EL18">
        <v>415.3210625</v>
      </c>
      <c r="EM18">
        <v>424.65425</v>
      </c>
      <c r="EN18">
        <v>2.19274125</v>
      </c>
      <c r="EO18">
        <v>419.9744375</v>
      </c>
      <c r="EP18">
        <v>11.02055625</v>
      </c>
      <c r="EQ18">
        <v>1.033548125</v>
      </c>
      <c r="ER18">
        <v>0.8620306875</v>
      </c>
      <c r="ES18">
        <v>7.398075</v>
      </c>
      <c r="ET18">
        <v>4.77198125</v>
      </c>
      <c r="EU18">
        <v>1499.955</v>
      </c>
      <c r="EV18">
        <v>0.97300475</v>
      </c>
      <c r="EW18">
        <v>0.0269952875</v>
      </c>
      <c r="EX18">
        <v>0</v>
      </c>
      <c r="EY18">
        <v>443.4100625</v>
      </c>
      <c r="EZ18">
        <v>4.99951</v>
      </c>
      <c r="FA18">
        <v>6666.7075</v>
      </c>
      <c r="FB18">
        <v>12239.03125</v>
      </c>
      <c r="FC18">
        <v>46.03875</v>
      </c>
      <c r="FD18">
        <v>47.792625</v>
      </c>
      <c r="FE18">
        <v>47.687</v>
      </c>
      <c r="FF18">
        <v>46.98425</v>
      </c>
      <c r="FG18">
        <v>47.3316875</v>
      </c>
      <c r="FH18">
        <v>1454.599375</v>
      </c>
      <c r="FI18">
        <v>40.355625</v>
      </c>
      <c r="FJ18">
        <v>0</v>
      </c>
      <c r="FK18">
        <v>1702160505.7</v>
      </c>
      <c r="FL18">
        <v>0</v>
      </c>
      <c r="FM18">
        <v>443.406807692308</v>
      </c>
      <c r="FN18">
        <v>0.901572649597395</v>
      </c>
      <c r="FO18">
        <v>14.6225641198997</v>
      </c>
      <c r="FP18">
        <v>6667.19576923077</v>
      </c>
      <c r="FQ18">
        <v>15</v>
      </c>
      <c r="FR18">
        <v>1702160363.1</v>
      </c>
      <c r="FS18" t="s">
        <v>438</v>
      </c>
      <c r="FT18">
        <v>1702160359.1</v>
      </c>
      <c r="FU18">
        <v>1702160363.1</v>
      </c>
      <c r="FV18">
        <v>10</v>
      </c>
      <c r="FW18">
        <v>-0.075</v>
      </c>
      <c r="FX18">
        <v>-0.009</v>
      </c>
      <c r="FY18">
        <v>-1.201</v>
      </c>
      <c r="FZ18">
        <v>-0.05</v>
      </c>
      <c r="GA18">
        <v>420</v>
      </c>
      <c r="GB18">
        <v>11</v>
      </c>
      <c r="GC18">
        <v>0.25</v>
      </c>
      <c r="GD18">
        <v>0.02</v>
      </c>
      <c r="GE18">
        <v>-10.1343333333333</v>
      </c>
      <c r="GF18">
        <v>-0.15006233766235</v>
      </c>
      <c r="GG18">
        <v>0.0369383699505428</v>
      </c>
      <c r="GH18">
        <v>1</v>
      </c>
      <c r="GI18">
        <v>443.348823529412</v>
      </c>
      <c r="GJ18">
        <v>0.851336895078704</v>
      </c>
      <c r="GK18">
        <v>0.203175448752495</v>
      </c>
      <c r="GL18">
        <v>1</v>
      </c>
      <c r="GM18">
        <v>2.1941419047619</v>
      </c>
      <c r="GN18">
        <v>-0.0124098701298717</v>
      </c>
      <c r="GO18">
        <v>0.00688431939371927</v>
      </c>
      <c r="GP18">
        <v>1</v>
      </c>
      <c r="GQ18">
        <v>3</v>
      </c>
      <c r="GR18">
        <v>3</v>
      </c>
      <c r="GS18" t="s">
        <v>439</v>
      </c>
      <c r="GT18">
        <v>3.24882</v>
      </c>
      <c r="GU18">
        <v>2.89208</v>
      </c>
      <c r="GV18">
        <v>0.0801461</v>
      </c>
      <c r="GW18">
        <v>0.0813467</v>
      </c>
      <c r="GX18">
        <v>0.0611035</v>
      </c>
      <c r="GY18">
        <v>0.0528181</v>
      </c>
      <c r="GZ18">
        <v>30092.3</v>
      </c>
      <c r="HA18">
        <v>23131.1</v>
      </c>
      <c r="HB18">
        <v>30475.3</v>
      </c>
      <c r="HC18">
        <v>23684.1</v>
      </c>
      <c r="HD18">
        <v>37902.9</v>
      </c>
      <c r="HE18">
        <v>31302.2</v>
      </c>
      <c r="HF18">
        <v>43131.4</v>
      </c>
      <c r="HG18">
        <v>35734.5</v>
      </c>
      <c r="HH18">
        <v>2.317</v>
      </c>
      <c r="HI18">
        <v>2.16227</v>
      </c>
      <c r="HJ18">
        <v>0.0896156</v>
      </c>
      <c r="HK18">
        <v>0</v>
      </c>
      <c r="HL18">
        <v>22.1473</v>
      </c>
      <c r="HM18">
        <v>999.9</v>
      </c>
      <c r="HN18">
        <v>31.474</v>
      </c>
      <c r="HO18">
        <v>30.434</v>
      </c>
      <c r="HP18">
        <v>17.574</v>
      </c>
      <c r="HQ18">
        <v>54.7124</v>
      </c>
      <c r="HR18">
        <v>17.6963</v>
      </c>
      <c r="HS18">
        <v>2</v>
      </c>
      <c r="HT18">
        <v>0.0288643</v>
      </c>
      <c r="HU18">
        <v>2.55198</v>
      </c>
      <c r="HV18">
        <v>20.3244</v>
      </c>
      <c r="HW18">
        <v>5.2414</v>
      </c>
      <c r="HX18">
        <v>11.9261</v>
      </c>
      <c r="HY18">
        <v>4.9697</v>
      </c>
      <c r="HZ18">
        <v>3.29</v>
      </c>
      <c r="IA18">
        <v>9999</v>
      </c>
      <c r="IB18">
        <v>999.9</v>
      </c>
      <c r="IC18">
        <v>9999</v>
      </c>
      <c r="ID18">
        <v>9999</v>
      </c>
      <c r="IE18">
        <v>4.97215</v>
      </c>
      <c r="IF18">
        <v>1.87372</v>
      </c>
      <c r="IG18">
        <v>1.88049</v>
      </c>
      <c r="IH18">
        <v>1.87668</v>
      </c>
      <c r="II18">
        <v>1.87624</v>
      </c>
      <c r="IJ18">
        <v>1.87622</v>
      </c>
      <c r="IK18">
        <v>1.87526</v>
      </c>
      <c r="IL18">
        <v>1.87556</v>
      </c>
      <c r="IM18">
        <v>0</v>
      </c>
      <c r="IN18">
        <v>0</v>
      </c>
      <c r="IO18">
        <v>0</v>
      </c>
      <c r="IP18">
        <v>0</v>
      </c>
      <c r="IQ18" t="s">
        <v>440</v>
      </c>
      <c r="IR18" t="s">
        <v>441</v>
      </c>
      <c r="IS18" t="s">
        <v>442</v>
      </c>
      <c r="IT18" t="s">
        <v>442</v>
      </c>
      <c r="IU18" t="s">
        <v>442</v>
      </c>
      <c r="IV18" t="s">
        <v>442</v>
      </c>
      <c r="IW18">
        <v>0</v>
      </c>
      <c r="IX18">
        <v>100</v>
      </c>
      <c r="IY18">
        <v>100</v>
      </c>
      <c r="IZ18">
        <v>-1.194</v>
      </c>
      <c r="JA18">
        <v>-0.0222</v>
      </c>
      <c r="JB18">
        <v>-0.822558257305577</v>
      </c>
      <c r="JC18">
        <v>-0.00113452472987935</v>
      </c>
      <c r="JD18">
        <v>6.50056451537534e-07</v>
      </c>
      <c r="JE18">
        <v>-2.06787068735363e-10</v>
      </c>
      <c r="JF18">
        <v>-0.118538037524542</v>
      </c>
      <c r="JG18">
        <v>0.000465156818150672</v>
      </c>
      <c r="JH18">
        <v>0.000622949698621819</v>
      </c>
      <c r="JI18">
        <v>-8.21993861281899e-06</v>
      </c>
      <c r="JJ18">
        <v>27</v>
      </c>
      <c r="JK18">
        <v>2112</v>
      </c>
      <c r="JL18">
        <v>1</v>
      </c>
      <c r="JM18">
        <v>20</v>
      </c>
      <c r="JN18">
        <v>2.4</v>
      </c>
      <c r="JO18">
        <v>2.4</v>
      </c>
      <c r="JP18">
        <v>1.37451</v>
      </c>
      <c r="JQ18">
        <v>2.56592</v>
      </c>
      <c r="JR18">
        <v>2.24365</v>
      </c>
      <c r="JS18">
        <v>2.86377</v>
      </c>
      <c r="JT18">
        <v>2.49756</v>
      </c>
      <c r="JU18">
        <v>2.37061</v>
      </c>
      <c r="JV18">
        <v>34.715</v>
      </c>
      <c r="JW18">
        <v>24.0437</v>
      </c>
      <c r="JX18">
        <v>18</v>
      </c>
      <c r="JY18">
        <v>656.548</v>
      </c>
      <c r="JZ18">
        <v>630.869</v>
      </c>
      <c r="KA18">
        <v>19.9998</v>
      </c>
      <c r="KB18">
        <v>27.5409</v>
      </c>
      <c r="KC18">
        <v>30.0001</v>
      </c>
      <c r="KD18">
        <v>27.7115</v>
      </c>
      <c r="KE18">
        <v>27.6908</v>
      </c>
      <c r="KF18">
        <v>27.5539</v>
      </c>
      <c r="KG18">
        <v>12.6959</v>
      </c>
      <c r="KH18">
        <v>0</v>
      </c>
      <c r="KI18">
        <v>20</v>
      </c>
      <c r="KJ18">
        <v>420</v>
      </c>
      <c r="KK18">
        <v>11.0815</v>
      </c>
      <c r="KL18">
        <v>101.201</v>
      </c>
      <c r="KM18">
        <v>100.119</v>
      </c>
    </row>
    <row r="19" spans="1:299">
      <c r="A19">
        <v>3</v>
      </c>
      <c r="B19">
        <v>1702160619</v>
      </c>
      <c r="C19">
        <v>174.900000095367</v>
      </c>
      <c r="D19" t="s">
        <v>445</v>
      </c>
      <c r="E19" t="s">
        <v>446</v>
      </c>
      <c r="F19">
        <v>15</v>
      </c>
      <c r="H19" t="s">
        <v>435</v>
      </c>
      <c r="K19">
        <v>1702160611</v>
      </c>
      <c r="L19">
        <f>(M19)/1000</f>
        <v>0</v>
      </c>
      <c r="M19">
        <f>IF(DR19, AP19, AJ19)</f>
        <v>0</v>
      </c>
      <c r="N19">
        <f>IF(DR19, AK19, AI19)</f>
        <v>0</v>
      </c>
      <c r="O19">
        <f>DT19 - IF(AW19&gt;1, N19*DN19*100.0/(AY19*EH19), 0)</f>
        <v>0</v>
      </c>
      <c r="P19">
        <f>((V19-L19/2)*O19-N19)/(V19+L19/2)</f>
        <v>0</v>
      </c>
      <c r="Q19">
        <f>P19*(EA19+EB19)/1000.0</f>
        <v>0</v>
      </c>
      <c r="R19">
        <f>(DT19 - IF(AW19&gt;1, N19*DN19*100.0/(AY19*EH19), 0))*(EA19+EB19)/1000.0</f>
        <v>0</v>
      </c>
      <c r="S19">
        <f>2.0/((1/U19-1/T19)+SIGN(U19)*SQRT((1/U19-1/T19)*(1/U19-1/T19) + 4*DO19/((DO19+1)*(DO19+1))*(2*1/U19*1/T19-1/T19*1/T19)))</f>
        <v>0</v>
      </c>
      <c r="T19">
        <f>IF(LEFT(DP19,1)&lt;&gt;"0",IF(LEFT(DP19,1)="1",3.0,DQ19),$D$5+$E$5*(EH19*EA19/($K$5*1000))+$F$5*(EH19*EA19/($K$5*1000))*MAX(MIN(DN19,$J$5),$I$5)*MAX(MIN(DN19,$J$5),$I$5)+$G$5*MAX(MIN(DN19,$J$5),$I$5)*(EH19*EA19/($K$5*1000))+$H$5*(EH19*EA19/($K$5*1000))*(EH19*EA19/($K$5*1000)))</f>
        <v>0</v>
      </c>
      <c r="U19">
        <f>L19*(1000-(1000*0.61365*exp(17.502*Y19/(240.97+Y19))/(EA19+EB19)+DV19)/2)/(1000*0.61365*exp(17.502*Y19/(240.97+Y19))/(EA19+EB19)-DV19)</f>
        <v>0</v>
      </c>
      <c r="V19">
        <f>1/((DO19+1)/(S19/1.6)+1/(T19/1.37)) + DO19/((DO19+1)/(S19/1.6) + DO19/(T19/1.37))</f>
        <v>0</v>
      </c>
      <c r="W19">
        <f>(DJ19*DM19)</f>
        <v>0</v>
      </c>
      <c r="X19">
        <f>(EC19+(W19+2*0.95*5.67E-8*(((EC19+$B$7)+273)^4-(EC19+273)^4)-44100*L19)/(1.84*29.3*T19+8*0.95*5.67E-8*(EC19+273)^3))</f>
        <v>0</v>
      </c>
      <c r="Y19">
        <f>($C$7*ED19+$D$7*EE19+$E$7*X19)</f>
        <v>0</v>
      </c>
      <c r="Z19">
        <f>0.61365*exp(17.502*Y19/(240.97+Y19))</f>
        <v>0</v>
      </c>
      <c r="AA19">
        <f>(AB19/AC19*100)</f>
        <v>0</v>
      </c>
      <c r="AB19">
        <f>DV19*(EA19+EB19)/1000</f>
        <v>0</v>
      </c>
      <c r="AC19">
        <f>0.61365*exp(17.502*EC19/(240.97+EC19))</f>
        <v>0</v>
      </c>
      <c r="AD19">
        <f>(Z19-DV19*(EA19+EB19)/1000)</f>
        <v>0</v>
      </c>
      <c r="AE19">
        <f>(-L19*44100)</f>
        <v>0</v>
      </c>
      <c r="AF19">
        <f>2*29.3*T19*0.92*(EC19-Y19)</f>
        <v>0</v>
      </c>
      <c r="AG19">
        <f>2*0.95*5.67E-8*(((EC19+$B$7)+273)^4-(Y19+273)^4)</f>
        <v>0</v>
      </c>
      <c r="AH19">
        <f>W19+AG19+AE19+AF19</f>
        <v>0</v>
      </c>
      <c r="AI19">
        <f>DZ19*AW19*(DU19-DT19*(1000-AW19*DW19)/(1000-AW19*DV19))/(100*DN19)</f>
        <v>0</v>
      </c>
      <c r="AJ19">
        <f>1000*DZ19*AW19*(DV19-DW19)/(100*DN19*(1000-AW19*DV19))</f>
        <v>0</v>
      </c>
      <c r="AK19">
        <f>(AL19 - AM19 - EA19*1E3/(8.314*(EC19+273.15)) * AO19/DZ19 * AN19) * DZ19/(100*DN19) * (1000 - DW19)/1000</f>
        <v>0</v>
      </c>
      <c r="AL19">
        <v>424.754186507502</v>
      </c>
      <c r="AM19">
        <v>415.544812121212</v>
      </c>
      <c r="AN19">
        <v>-0.00187004880737624</v>
      </c>
      <c r="AO19">
        <v>66.3085408224369</v>
      </c>
      <c r="AP19">
        <f>(AR19 - AQ19 + EA19*1E3/(8.314*(EC19+273.15)) * AT19/DZ19 * AS19) * DZ19/(100*DN19) * 1000/(1000 - AR19)</f>
        <v>0</v>
      </c>
      <c r="AQ19">
        <v>11.0890292487212</v>
      </c>
      <c r="AR19">
        <v>13.1733034965035</v>
      </c>
      <c r="AS19">
        <v>-9.54276062398035e-06</v>
      </c>
      <c r="AT19">
        <v>82.1574460059727</v>
      </c>
      <c r="AU19">
        <v>0</v>
      </c>
      <c r="AV19">
        <v>0</v>
      </c>
      <c r="AW19">
        <f>IF(AU19*$H$13&gt;=AY19,1.0,(AY19/(AY19-AU19*$H$13)))</f>
        <v>0</v>
      </c>
      <c r="AX19">
        <f>(AW19-1)*100</f>
        <v>0</v>
      </c>
      <c r="AY19">
        <f>MAX(0,($B$13+$C$13*EH19)/(1+$D$13*EH19)*EA19/(EC19+273)*$E$13)</f>
        <v>0</v>
      </c>
      <c r="AZ19" t="s">
        <v>436</v>
      </c>
      <c r="BA19" t="s">
        <v>436</v>
      </c>
      <c r="BB19">
        <v>0</v>
      </c>
      <c r="BC19">
        <v>0</v>
      </c>
      <c r="BD19">
        <f>1-BB19/BC19</f>
        <v>0</v>
      </c>
      <c r="BE19">
        <v>0</v>
      </c>
      <c r="BF19" t="s">
        <v>436</v>
      </c>
      <c r="BG19" t="s">
        <v>436</v>
      </c>
      <c r="BH19">
        <v>0</v>
      </c>
      <c r="BI19">
        <v>0</v>
      </c>
      <c r="BJ19">
        <f>1-BH19/BI19</f>
        <v>0</v>
      </c>
      <c r="BK19">
        <v>0.5</v>
      </c>
      <c r="BL19">
        <f>DK19</f>
        <v>0</v>
      </c>
      <c r="BM19">
        <f>N19</f>
        <v>0</v>
      </c>
      <c r="BN19">
        <f>BJ19*BK19*BL19</f>
        <v>0</v>
      </c>
      <c r="BO19">
        <f>(BM19-BE19)/BL19</f>
        <v>0</v>
      </c>
      <c r="BP19">
        <f>(BC19-BI19)/BI19</f>
        <v>0</v>
      </c>
      <c r="BQ19">
        <f>BB19/(BD19+BB19/BI19)</f>
        <v>0</v>
      </c>
      <c r="BR19" t="s">
        <v>436</v>
      </c>
      <c r="BS19">
        <v>0</v>
      </c>
      <c r="BT19">
        <f>IF(BS19&lt;&gt;0, BS19, BQ19)</f>
        <v>0</v>
      </c>
      <c r="BU19">
        <f>1-BT19/BI19</f>
        <v>0</v>
      </c>
      <c r="BV19">
        <f>(BI19-BH19)/(BI19-BT19)</f>
        <v>0</v>
      </c>
      <c r="BW19">
        <f>(BC19-BI19)/(BC19-BT19)</f>
        <v>0</v>
      </c>
      <c r="BX19">
        <f>(BI19-BH19)/(BI19-BB19)</f>
        <v>0</v>
      </c>
      <c r="BY19">
        <f>(BC19-BI19)/(BC19-BB19)</f>
        <v>0</v>
      </c>
      <c r="BZ19">
        <f>(BV19*BT19/BH19)</f>
        <v>0</v>
      </c>
      <c r="CA19">
        <f>(1-BZ19)</f>
        <v>0</v>
      </c>
      <c r="DJ19">
        <f>$B$11*EI19+$C$11*EJ19+$F$11*EU19*(1-EX19)</f>
        <v>0</v>
      </c>
      <c r="DK19">
        <f>DJ19*DL19</f>
        <v>0</v>
      </c>
      <c r="DL19">
        <f>($B$11*$D$9+$C$11*$D$9+$F$11*((FH19+EZ19)/MAX(FH19+EZ19+FI19, 0.1)*$I$9+FI19/MAX(FH19+EZ19+FI19, 0.1)*$J$9))/($B$11+$C$11+$F$11)</f>
        <v>0</v>
      </c>
      <c r="DM19">
        <f>($B$11*$K$9+$C$11*$K$9+$F$11*((FH19+EZ19)/MAX(FH19+EZ19+FI19, 0.1)*$P$9+FI19/MAX(FH19+EZ19+FI19, 0.1)*$Q$9))/($B$11+$C$11+$F$11)</f>
        <v>0</v>
      </c>
      <c r="DN19">
        <v>6</v>
      </c>
      <c r="DO19">
        <v>0.5</v>
      </c>
      <c r="DP19" t="s">
        <v>437</v>
      </c>
      <c r="DQ19">
        <v>2</v>
      </c>
      <c r="DR19" t="b">
        <v>1</v>
      </c>
      <c r="DS19">
        <v>1702160611</v>
      </c>
      <c r="DT19">
        <v>410.068933333333</v>
      </c>
      <c r="DU19">
        <v>419.988933333333</v>
      </c>
      <c r="DV19">
        <v>13.17706</v>
      </c>
      <c r="DW19">
        <v>11.0926466666667</v>
      </c>
      <c r="DX19">
        <v>411.262533333333</v>
      </c>
      <c r="DY19">
        <v>13.1998133333333</v>
      </c>
      <c r="DZ19">
        <v>600.014466666667</v>
      </c>
      <c r="EA19">
        <v>78.23446</v>
      </c>
      <c r="EB19">
        <v>0.09999212</v>
      </c>
      <c r="EC19">
        <v>23.6521266666667</v>
      </c>
      <c r="ED19">
        <v>23.2440133333333</v>
      </c>
      <c r="EE19">
        <v>999.9</v>
      </c>
      <c r="EF19">
        <v>0</v>
      </c>
      <c r="EG19">
        <v>0</v>
      </c>
      <c r="EH19">
        <v>10002.9506666667</v>
      </c>
      <c r="EI19">
        <v>0</v>
      </c>
      <c r="EJ19">
        <v>2.855648</v>
      </c>
      <c r="EK19">
        <v>-9.91997866666667</v>
      </c>
      <c r="EL19">
        <v>415.544666666667</v>
      </c>
      <c r="EM19">
        <v>424.7</v>
      </c>
      <c r="EN19">
        <v>2.08438466666667</v>
      </c>
      <c r="EO19">
        <v>419.988933333333</v>
      </c>
      <c r="EP19">
        <v>11.0926466666667</v>
      </c>
      <c r="EQ19">
        <v>1.03090066666667</v>
      </c>
      <c r="ER19">
        <v>0.8678286</v>
      </c>
      <c r="ES19">
        <v>7.360556</v>
      </c>
      <c r="ET19">
        <v>4.86801133333333</v>
      </c>
      <c r="EU19">
        <v>1199.952</v>
      </c>
      <c r="EV19">
        <v>0.966991</v>
      </c>
      <c r="EW19">
        <v>0.03300892</v>
      </c>
      <c r="EX19">
        <v>0</v>
      </c>
      <c r="EY19">
        <v>442.897933333333</v>
      </c>
      <c r="EZ19">
        <v>4.99951</v>
      </c>
      <c r="FA19">
        <v>5316.522</v>
      </c>
      <c r="FB19">
        <v>9765.70266666667</v>
      </c>
      <c r="FC19">
        <v>45.479</v>
      </c>
      <c r="FD19">
        <v>47.687</v>
      </c>
      <c r="FE19">
        <v>47.458</v>
      </c>
      <c r="FF19">
        <v>46.875</v>
      </c>
      <c r="FG19">
        <v>46.9664</v>
      </c>
      <c r="FH19">
        <v>1155.512</v>
      </c>
      <c r="FI19">
        <v>39.44</v>
      </c>
      <c r="FJ19">
        <v>0</v>
      </c>
      <c r="FK19">
        <v>1702160619.7</v>
      </c>
      <c r="FL19">
        <v>0</v>
      </c>
      <c r="FM19">
        <v>442.850730769231</v>
      </c>
      <c r="FN19">
        <v>0.673470095890166</v>
      </c>
      <c r="FO19">
        <v>10.9008546561557</v>
      </c>
      <c r="FP19">
        <v>5316.86807692308</v>
      </c>
      <c r="FQ19">
        <v>15</v>
      </c>
      <c r="FR19">
        <v>1702160363.1</v>
      </c>
      <c r="FS19" t="s">
        <v>438</v>
      </c>
      <c r="FT19">
        <v>1702160359.1</v>
      </c>
      <c r="FU19">
        <v>1702160363.1</v>
      </c>
      <c r="FV19">
        <v>10</v>
      </c>
      <c r="FW19">
        <v>-0.075</v>
      </c>
      <c r="FX19">
        <v>-0.009</v>
      </c>
      <c r="FY19">
        <v>-1.201</v>
      </c>
      <c r="FZ19">
        <v>-0.05</v>
      </c>
      <c r="GA19">
        <v>420</v>
      </c>
      <c r="GB19">
        <v>11</v>
      </c>
      <c r="GC19">
        <v>0.25</v>
      </c>
      <c r="GD19">
        <v>0.02</v>
      </c>
      <c r="GE19">
        <v>-9.9091625</v>
      </c>
      <c r="GF19">
        <v>-0.34657037593984</v>
      </c>
      <c r="GG19">
        <v>0.0555565801570793</v>
      </c>
      <c r="GH19">
        <v>1</v>
      </c>
      <c r="GI19">
        <v>442.788588235294</v>
      </c>
      <c r="GJ19">
        <v>0.89760122756197</v>
      </c>
      <c r="GK19">
        <v>0.186501871564025</v>
      </c>
      <c r="GL19">
        <v>1</v>
      </c>
      <c r="GM19">
        <v>2.083116</v>
      </c>
      <c r="GN19">
        <v>0.0233666165413535</v>
      </c>
      <c r="GO19">
        <v>0.00244188124199355</v>
      </c>
      <c r="GP19">
        <v>1</v>
      </c>
      <c r="GQ19">
        <v>3</v>
      </c>
      <c r="GR19">
        <v>3</v>
      </c>
      <c r="GS19" t="s">
        <v>439</v>
      </c>
      <c r="GT19">
        <v>3.24881</v>
      </c>
      <c r="GU19">
        <v>2.89218</v>
      </c>
      <c r="GV19">
        <v>0.0801851</v>
      </c>
      <c r="GW19">
        <v>0.0813467</v>
      </c>
      <c r="GX19">
        <v>0.0609364</v>
      </c>
      <c r="GY19">
        <v>0.0529402</v>
      </c>
      <c r="GZ19">
        <v>30089.5</v>
      </c>
      <c r="HA19">
        <v>23131.1</v>
      </c>
      <c r="HB19">
        <v>30473.9</v>
      </c>
      <c r="HC19">
        <v>23684.1</v>
      </c>
      <c r="HD19">
        <v>37907.5</v>
      </c>
      <c r="HE19">
        <v>31298.2</v>
      </c>
      <c r="HF19">
        <v>43128.9</v>
      </c>
      <c r="HG19">
        <v>35734.7</v>
      </c>
      <c r="HH19">
        <v>2.31705</v>
      </c>
      <c r="HI19">
        <v>2.16213</v>
      </c>
      <c r="HJ19">
        <v>0.0700839</v>
      </c>
      <c r="HK19">
        <v>0</v>
      </c>
      <c r="HL19">
        <v>22.0791</v>
      </c>
      <c r="HM19">
        <v>999.9</v>
      </c>
      <c r="HN19">
        <v>31.327</v>
      </c>
      <c r="HO19">
        <v>30.454</v>
      </c>
      <c r="HP19">
        <v>17.5099</v>
      </c>
      <c r="HQ19">
        <v>54.6224</v>
      </c>
      <c r="HR19">
        <v>17.7043</v>
      </c>
      <c r="HS19">
        <v>2</v>
      </c>
      <c r="HT19">
        <v>0.0300457</v>
      </c>
      <c r="HU19">
        <v>2.50907</v>
      </c>
      <c r="HV19">
        <v>20.3276</v>
      </c>
      <c r="HW19">
        <v>5.24634</v>
      </c>
      <c r="HX19">
        <v>11.9261</v>
      </c>
      <c r="HY19">
        <v>4.9698</v>
      </c>
      <c r="HZ19">
        <v>3.29</v>
      </c>
      <c r="IA19">
        <v>9999</v>
      </c>
      <c r="IB19">
        <v>999.9</v>
      </c>
      <c r="IC19">
        <v>9999</v>
      </c>
      <c r="ID19">
        <v>9999</v>
      </c>
      <c r="IE19">
        <v>4.97213</v>
      </c>
      <c r="IF19">
        <v>1.87377</v>
      </c>
      <c r="IG19">
        <v>1.88049</v>
      </c>
      <c r="IH19">
        <v>1.87668</v>
      </c>
      <c r="II19">
        <v>1.87624</v>
      </c>
      <c r="IJ19">
        <v>1.87622</v>
      </c>
      <c r="IK19">
        <v>1.87523</v>
      </c>
      <c r="IL19">
        <v>1.87555</v>
      </c>
      <c r="IM19">
        <v>0</v>
      </c>
      <c r="IN19">
        <v>0</v>
      </c>
      <c r="IO19">
        <v>0</v>
      </c>
      <c r="IP19">
        <v>0</v>
      </c>
      <c r="IQ19" t="s">
        <v>440</v>
      </c>
      <c r="IR19" t="s">
        <v>441</v>
      </c>
      <c r="IS19" t="s">
        <v>442</v>
      </c>
      <c r="IT19" t="s">
        <v>442</v>
      </c>
      <c r="IU19" t="s">
        <v>442</v>
      </c>
      <c r="IV19" t="s">
        <v>442</v>
      </c>
      <c r="IW19">
        <v>0</v>
      </c>
      <c r="IX19">
        <v>100</v>
      </c>
      <c r="IY19">
        <v>100</v>
      </c>
      <c r="IZ19">
        <v>-1.194</v>
      </c>
      <c r="JA19">
        <v>-0.0228</v>
      </c>
      <c r="JB19">
        <v>-0.822558257305577</v>
      </c>
      <c r="JC19">
        <v>-0.00113452472987935</v>
      </c>
      <c r="JD19">
        <v>6.50056451537534e-07</v>
      </c>
      <c r="JE19">
        <v>-2.06787068735363e-10</v>
      </c>
      <c r="JF19">
        <v>-0.118538037524542</v>
      </c>
      <c r="JG19">
        <v>0.000465156818150672</v>
      </c>
      <c r="JH19">
        <v>0.000622949698621819</v>
      </c>
      <c r="JI19">
        <v>-8.21993861281899e-06</v>
      </c>
      <c r="JJ19">
        <v>27</v>
      </c>
      <c r="JK19">
        <v>2112</v>
      </c>
      <c r="JL19">
        <v>1</v>
      </c>
      <c r="JM19">
        <v>20</v>
      </c>
      <c r="JN19">
        <v>4.3</v>
      </c>
      <c r="JO19">
        <v>4.3</v>
      </c>
      <c r="JP19">
        <v>1.37451</v>
      </c>
      <c r="JQ19">
        <v>2.56226</v>
      </c>
      <c r="JR19">
        <v>2.24365</v>
      </c>
      <c r="JS19">
        <v>2.86377</v>
      </c>
      <c r="JT19">
        <v>2.49756</v>
      </c>
      <c r="JU19">
        <v>2.40601</v>
      </c>
      <c r="JV19">
        <v>34.715</v>
      </c>
      <c r="JW19">
        <v>24.0525</v>
      </c>
      <c r="JX19">
        <v>18</v>
      </c>
      <c r="JY19">
        <v>656.794</v>
      </c>
      <c r="JZ19">
        <v>630.932</v>
      </c>
      <c r="KA19">
        <v>19.9997</v>
      </c>
      <c r="KB19">
        <v>27.555</v>
      </c>
      <c r="KC19">
        <v>30.0001</v>
      </c>
      <c r="KD19">
        <v>27.7294</v>
      </c>
      <c r="KE19">
        <v>27.7071</v>
      </c>
      <c r="KF19">
        <v>27.5584</v>
      </c>
      <c r="KG19">
        <v>11.8599</v>
      </c>
      <c r="KH19">
        <v>0</v>
      </c>
      <c r="KI19">
        <v>20</v>
      </c>
      <c r="KJ19">
        <v>420</v>
      </c>
      <c r="KK19">
        <v>11.0663</v>
      </c>
      <c r="KL19">
        <v>101.196</v>
      </c>
      <c r="KM19">
        <v>100.119</v>
      </c>
    </row>
    <row r="20" spans="1:299">
      <c r="A20">
        <v>4</v>
      </c>
      <c r="B20">
        <v>1702160740</v>
      </c>
      <c r="C20">
        <v>295.900000095367</v>
      </c>
      <c r="D20" t="s">
        <v>447</v>
      </c>
      <c r="E20" t="s">
        <v>448</v>
      </c>
      <c r="F20">
        <v>15</v>
      </c>
      <c r="H20" t="s">
        <v>435</v>
      </c>
      <c r="K20">
        <v>1702160731.5</v>
      </c>
      <c r="L20">
        <f>(M20)/1000</f>
        <v>0</v>
      </c>
      <c r="M20">
        <f>IF(DR20, AP20, AJ20)</f>
        <v>0</v>
      </c>
      <c r="N20">
        <f>IF(DR20, AK20, AI20)</f>
        <v>0</v>
      </c>
      <c r="O20">
        <f>DT20 - IF(AW20&gt;1, N20*DN20*100.0/(AY20*EH20), 0)</f>
        <v>0</v>
      </c>
      <c r="P20">
        <f>((V20-L20/2)*O20-N20)/(V20+L20/2)</f>
        <v>0</v>
      </c>
      <c r="Q20">
        <f>P20*(EA20+EB20)/1000.0</f>
        <v>0</v>
      </c>
      <c r="R20">
        <f>(DT20 - IF(AW20&gt;1, N20*DN20*100.0/(AY20*EH20), 0))*(EA20+EB20)/1000.0</f>
        <v>0</v>
      </c>
      <c r="S20">
        <f>2.0/((1/U20-1/T20)+SIGN(U20)*SQRT((1/U20-1/T20)*(1/U20-1/T20) + 4*DO20/((DO20+1)*(DO20+1))*(2*1/U20*1/T20-1/T20*1/T20)))</f>
        <v>0</v>
      </c>
      <c r="T20">
        <f>IF(LEFT(DP20,1)&lt;&gt;"0",IF(LEFT(DP20,1)="1",3.0,DQ20),$D$5+$E$5*(EH20*EA20/($K$5*1000))+$F$5*(EH20*EA20/($K$5*1000))*MAX(MIN(DN20,$J$5),$I$5)*MAX(MIN(DN20,$J$5),$I$5)+$G$5*MAX(MIN(DN20,$J$5),$I$5)*(EH20*EA20/($K$5*1000))+$H$5*(EH20*EA20/($K$5*1000))*(EH20*EA20/($K$5*1000)))</f>
        <v>0</v>
      </c>
      <c r="U20">
        <f>L20*(1000-(1000*0.61365*exp(17.502*Y20/(240.97+Y20))/(EA20+EB20)+DV20)/2)/(1000*0.61365*exp(17.502*Y20/(240.97+Y20))/(EA20+EB20)-DV20)</f>
        <v>0</v>
      </c>
      <c r="V20">
        <f>1/((DO20+1)/(S20/1.6)+1/(T20/1.37)) + DO20/((DO20+1)/(S20/1.6) + DO20/(T20/1.37))</f>
        <v>0</v>
      </c>
      <c r="W20">
        <f>(DJ20*DM20)</f>
        <v>0</v>
      </c>
      <c r="X20">
        <f>(EC20+(W20+2*0.95*5.67E-8*(((EC20+$B$7)+273)^4-(EC20+273)^4)-44100*L20)/(1.84*29.3*T20+8*0.95*5.67E-8*(EC20+273)^3))</f>
        <v>0</v>
      </c>
      <c r="Y20">
        <f>($C$7*ED20+$D$7*EE20+$E$7*X20)</f>
        <v>0</v>
      </c>
      <c r="Z20">
        <f>0.61365*exp(17.502*Y20/(240.97+Y20))</f>
        <v>0</v>
      </c>
      <c r="AA20">
        <f>(AB20/AC20*100)</f>
        <v>0</v>
      </c>
      <c r="AB20">
        <f>DV20*(EA20+EB20)/1000</f>
        <v>0</v>
      </c>
      <c r="AC20">
        <f>0.61365*exp(17.502*EC20/(240.97+EC20))</f>
        <v>0</v>
      </c>
      <c r="AD20">
        <f>(Z20-DV20*(EA20+EB20)/1000)</f>
        <v>0</v>
      </c>
      <c r="AE20">
        <f>(-L20*44100)</f>
        <v>0</v>
      </c>
      <c r="AF20">
        <f>2*29.3*T20*0.92*(EC20-Y20)</f>
        <v>0</v>
      </c>
      <c r="AG20">
        <f>2*0.95*5.67E-8*(((EC20+$B$7)+273)^4-(Y20+273)^4)</f>
        <v>0</v>
      </c>
      <c r="AH20">
        <f>W20+AG20+AE20+AF20</f>
        <v>0</v>
      </c>
      <c r="AI20">
        <f>DZ20*AW20*(DU20-DT20*(1000-AW20*DW20)/(1000-AW20*DV20))/(100*DN20)</f>
        <v>0</v>
      </c>
      <c r="AJ20">
        <f>1000*DZ20*AW20*(DV20-DW20)/(100*DN20*(1000-AW20*DV20))</f>
        <v>0</v>
      </c>
      <c r="AK20">
        <f>(AL20 - AM20 - EA20*1E3/(8.314*(EC20+273.15)) * AO20/DZ20 * AN20) * DZ20/(100*DN20) * (1000 - DW20)/1000</f>
        <v>0</v>
      </c>
      <c r="AL20">
        <v>424.744729503232</v>
      </c>
      <c r="AM20">
        <v>415.864557575757</v>
      </c>
      <c r="AN20">
        <v>-0.00185098928574671</v>
      </c>
      <c r="AO20">
        <v>66.3085408224369</v>
      </c>
      <c r="AP20">
        <f>(AR20 - AQ20 + EA20*1E3/(8.314*(EC20+273.15)) * AT20/DZ20 * AS20) * DZ20/(100*DN20) * 1000/(1000 - AR20)</f>
        <v>0</v>
      </c>
      <c r="AQ20">
        <v>11.0341155932259</v>
      </c>
      <c r="AR20">
        <v>13.0101503496504</v>
      </c>
      <c r="AS20">
        <v>-1.35459394302045e-05</v>
      </c>
      <c r="AT20">
        <v>82.1574460059727</v>
      </c>
      <c r="AU20">
        <v>0</v>
      </c>
      <c r="AV20">
        <v>0</v>
      </c>
      <c r="AW20">
        <f>IF(AU20*$H$13&gt;=AY20,1.0,(AY20/(AY20-AU20*$H$13)))</f>
        <v>0</v>
      </c>
      <c r="AX20">
        <f>(AW20-1)*100</f>
        <v>0</v>
      </c>
      <c r="AY20">
        <f>MAX(0,($B$13+$C$13*EH20)/(1+$D$13*EH20)*EA20/(EC20+273)*$E$13)</f>
        <v>0</v>
      </c>
      <c r="AZ20" t="s">
        <v>436</v>
      </c>
      <c r="BA20" t="s">
        <v>436</v>
      </c>
      <c r="BB20">
        <v>0</v>
      </c>
      <c r="BC20">
        <v>0</v>
      </c>
      <c r="BD20">
        <f>1-BB20/BC20</f>
        <v>0</v>
      </c>
      <c r="BE20">
        <v>0</v>
      </c>
      <c r="BF20" t="s">
        <v>436</v>
      </c>
      <c r="BG20" t="s">
        <v>436</v>
      </c>
      <c r="BH20">
        <v>0</v>
      </c>
      <c r="BI20">
        <v>0</v>
      </c>
      <c r="BJ20">
        <f>1-BH20/BI20</f>
        <v>0</v>
      </c>
      <c r="BK20">
        <v>0.5</v>
      </c>
      <c r="BL20">
        <f>DK20</f>
        <v>0</v>
      </c>
      <c r="BM20">
        <f>N20</f>
        <v>0</v>
      </c>
      <c r="BN20">
        <f>BJ20*BK20*BL20</f>
        <v>0</v>
      </c>
      <c r="BO20">
        <f>(BM20-BE20)/BL20</f>
        <v>0</v>
      </c>
      <c r="BP20">
        <f>(BC20-BI20)/BI20</f>
        <v>0</v>
      </c>
      <c r="BQ20">
        <f>BB20/(BD20+BB20/BI20)</f>
        <v>0</v>
      </c>
      <c r="BR20" t="s">
        <v>436</v>
      </c>
      <c r="BS20">
        <v>0</v>
      </c>
      <c r="BT20">
        <f>IF(BS20&lt;&gt;0, BS20, BQ20)</f>
        <v>0</v>
      </c>
      <c r="BU20">
        <f>1-BT20/BI20</f>
        <v>0</v>
      </c>
      <c r="BV20">
        <f>(BI20-BH20)/(BI20-BT20)</f>
        <v>0</v>
      </c>
      <c r="BW20">
        <f>(BC20-BI20)/(BC20-BT20)</f>
        <v>0</v>
      </c>
      <c r="BX20">
        <f>(BI20-BH20)/(BI20-BB20)</f>
        <v>0</v>
      </c>
      <c r="BY20">
        <f>(BC20-BI20)/(BC20-BB20)</f>
        <v>0</v>
      </c>
      <c r="BZ20">
        <f>(BV20*BT20/BH20)</f>
        <v>0</v>
      </c>
      <c r="CA20">
        <f>(1-BZ20)</f>
        <v>0</v>
      </c>
      <c r="DJ20">
        <f>$B$11*EI20+$C$11*EJ20+$F$11*EU20*(1-EX20)</f>
        <v>0</v>
      </c>
      <c r="DK20">
        <f>DJ20*DL20</f>
        <v>0</v>
      </c>
      <c r="DL20">
        <f>($B$11*$D$9+$C$11*$D$9+$F$11*((FH20+EZ20)/MAX(FH20+EZ20+FI20, 0.1)*$I$9+FI20/MAX(FH20+EZ20+FI20, 0.1)*$J$9))/($B$11+$C$11+$F$11)</f>
        <v>0</v>
      </c>
      <c r="DM20">
        <f>($B$11*$K$9+$C$11*$K$9+$F$11*((FH20+EZ20)/MAX(FH20+EZ20+FI20, 0.1)*$P$9+FI20/MAX(FH20+EZ20+FI20, 0.1)*$Q$9))/($B$11+$C$11+$F$11)</f>
        <v>0</v>
      </c>
      <c r="DN20">
        <v>6</v>
      </c>
      <c r="DO20">
        <v>0.5</v>
      </c>
      <c r="DP20" t="s">
        <v>437</v>
      </c>
      <c r="DQ20">
        <v>2</v>
      </c>
      <c r="DR20" t="b">
        <v>1</v>
      </c>
      <c r="DS20">
        <v>1702160731.5</v>
      </c>
      <c r="DT20">
        <v>410.4166875</v>
      </c>
      <c r="DU20">
        <v>420.0166875</v>
      </c>
      <c r="DV20">
        <v>13.01811875</v>
      </c>
      <c r="DW20">
        <v>11.03575625</v>
      </c>
      <c r="DX20">
        <v>411.6105</v>
      </c>
      <c r="DY20">
        <v>13.04285</v>
      </c>
      <c r="DZ20">
        <v>599.9996875</v>
      </c>
      <c r="EA20">
        <v>78.2354625</v>
      </c>
      <c r="EB20">
        <v>0.099959675</v>
      </c>
      <c r="EC20">
        <v>23.503375</v>
      </c>
      <c r="ED20">
        <v>22.8462625</v>
      </c>
      <c r="EE20">
        <v>999.9</v>
      </c>
      <c r="EF20">
        <v>0</v>
      </c>
      <c r="EG20">
        <v>0</v>
      </c>
      <c r="EH20">
        <v>9996.18125</v>
      </c>
      <c r="EI20">
        <v>0</v>
      </c>
      <c r="EJ20">
        <v>2.827</v>
      </c>
      <c r="EK20">
        <v>-9.6000475</v>
      </c>
      <c r="EL20">
        <v>415.83</v>
      </c>
      <c r="EM20">
        <v>424.7035</v>
      </c>
      <c r="EN20">
        <v>1.982343125</v>
      </c>
      <c r="EO20">
        <v>420.0166875</v>
      </c>
      <c r="EP20">
        <v>11.03575625</v>
      </c>
      <c r="EQ20">
        <v>1.01847875</v>
      </c>
      <c r="ER20">
        <v>0.8633886875</v>
      </c>
      <c r="ES20">
        <v>7.183434375</v>
      </c>
      <c r="ET20">
        <v>4.794530625</v>
      </c>
      <c r="EU20">
        <v>899.980875</v>
      </c>
      <c r="EV20">
        <v>0.9559980625</v>
      </c>
      <c r="EW20">
        <v>0.0440020875</v>
      </c>
      <c r="EX20">
        <v>0</v>
      </c>
      <c r="EY20">
        <v>453.164375</v>
      </c>
      <c r="EZ20">
        <v>4.99951</v>
      </c>
      <c r="FA20">
        <v>4064.86875</v>
      </c>
      <c r="FB20">
        <v>7290.595</v>
      </c>
      <c r="FC20">
        <v>44.7066875</v>
      </c>
      <c r="FD20">
        <v>47.492125</v>
      </c>
      <c r="FE20">
        <v>46.9960625</v>
      </c>
      <c r="FF20">
        <v>46.687</v>
      </c>
      <c r="FG20">
        <v>46.409875</v>
      </c>
      <c r="FH20">
        <v>855.601875</v>
      </c>
      <c r="FI20">
        <v>39.38</v>
      </c>
      <c r="FJ20">
        <v>0</v>
      </c>
      <c r="FK20">
        <v>1702160740.9</v>
      </c>
      <c r="FL20">
        <v>0</v>
      </c>
      <c r="FM20">
        <v>453.176384615385</v>
      </c>
      <c r="FN20">
        <v>1.45285470440586</v>
      </c>
      <c r="FO20">
        <v>10.7603418569866</v>
      </c>
      <c r="FP20">
        <v>4065.18384615385</v>
      </c>
      <c r="FQ20">
        <v>15</v>
      </c>
      <c r="FR20">
        <v>1702160363.1</v>
      </c>
      <c r="FS20" t="s">
        <v>438</v>
      </c>
      <c r="FT20">
        <v>1702160359.1</v>
      </c>
      <c r="FU20">
        <v>1702160363.1</v>
      </c>
      <c r="FV20">
        <v>10</v>
      </c>
      <c r="FW20">
        <v>-0.075</v>
      </c>
      <c r="FX20">
        <v>-0.009</v>
      </c>
      <c r="FY20">
        <v>-1.201</v>
      </c>
      <c r="FZ20">
        <v>-0.05</v>
      </c>
      <c r="GA20">
        <v>420</v>
      </c>
      <c r="GB20">
        <v>11</v>
      </c>
      <c r="GC20">
        <v>0.25</v>
      </c>
      <c r="GD20">
        <v>0.02</v>
      </c>
      <c r="GE20">
        <v>-9.60293095238095</v>
      </c>
      <c r="GF20">
        <v>-0.117925714285717</v>
      </c>
      <c r="GG20">
        <v>0.0372691508974483</v>
      </c>
      <c r="GH20">
        <v>1</v>
      </c>
      <c r="GI20">
        <v>453.047911764706</v>
      </c>
      <c r="GJ20">
        <v>1.69740259417734</v>
      </c>
      <c r="GK20">
        <v>0.259843093791241</v>
      </c>
      <c r="GL20">
        <v>0</v>
      </c>
      <c r="GM20">
        <v>1.98438952380952</v>
      </c>
      <c r="GN20">
        <v>-0.0349846753246758</v>
      </c>
      <c r="GO20">
        <v>0.00361582695038732</v>
      </c>
      <c r="GP20">
        <v>1</v>
      </c>
      <c r="GQ20">
        <v>2</v>
      </c>
      <c r="GR20">
        <v>3</v>
      </c>
      <c r="GS20" t="s">
        <v>449</v>
      </c>
      <c r="GT20">
        <v>3.24872</v>
      </c>
      <c r="GU20">
        <v>2.89194</v>
      </c>
      <c r="GV20">
        <v>0.0802317</v>
      </c>
      <c r="GW20">
        <v>0.0813426</v>
      </c>
      <c r="GX20">
        <v>0.0603836</v>
      </c>
      <c r="GY20">
        <v>0.0527375</v>
      </c>
      <c r="GZ20">
        <v>30088.8</v>
      </c>
      <c r="HA20">
        <v>23130.5</v>
      </c>
      <c r="HB20">
        <v>30474.7</v>
      </c>
      <c r="HC20">
        <v>23683.4</v>
      </c>
      <c r="HD20">
        <v>37930.8</v>
      </c>
      <c r="HE20">
        <v>31304.3</v>
      </c>
      <c r="HF20">
        <v>43129.9</v>
      </c>
      <c r="HG20">
        <v>35733.9</v>
      </c>
      <c r="HH20">
        <v>2.31677</v>
      </c>
      <c r="HI20">
        <v>2.1623</v>
      </c>
      <c r="HJ20">
        <v>0.0500493</v>
      </c>
      <c r="HK20">
        <v>0</v>
      </c>
      <c r="HL20">
        <v>22.0176</v>
      </c>
      <c r="HM20">
        <v>999.9</v>
      </c>
      <c r="HN20">
        <v>31.187</v>
      </c>
      <c r="HO20">
        <v>30.474</v>
      </c>
      <c r="HP20">
        <v>17.453</v>
      </c>
      <c r="HQ20">
        <v>54.6124</v>
      </c>
      <c r="HR20">
        <v>17.7244</v>
      </c>
      <c r="HS20">
        <v>2</v>
      </c>
      <c r="HT20">
        <v>0.0306682</v>
      </c>
      <c r="HU20">
        <v>2.48493</v>
      </c>
      <c r="HV20">
        <v>20.3298</v>
      </c>
      <c r="HW20">
        <v>5.2384</v>
      </c>
      <c r="HX20">
        <v>11.9261</v>
      </c>
      <c r="HY20">
        <v>4.96895</v>
      </c>
      <c r="HZ20">
        <v>3.2893</v>
      </c>
      <c r="IA20">
        <v>9999</v>
      </c>
      <c r="IB20">
        <v>999.9</v>
      </c>
      <c r="IC20">
        <v>9999</v>
      </c>
      <c r="ID20">
        <v>9999</v>
      </c>
      <c r="IE20">
        <v>4.97214</v>
      </c>
      <c r="IF20">
        <v>1.8737</v>
      </c>
      <c r="IG20">
        <v>1.88049</v>
      </c>
      <c r="IH20">
        <v>1.87668</v>
      </c>
      <c r="II20">
        <v>1.87623</v>
      </c>
      <c r="IJ20">
        <v>1.87622</v>
      </c>
      <c r="IK20">
        <v>1.87523</v>
      </c>
      <c r="IL20">
        <v>1.87555</v>
      </c>
      <c r="IM20">
        <v>0</v>
      </c>
      <c r="IN20">
        <v>0</v>
      </c>
      <c r="IO20">
        <v>0</v>
      </c>
      <c r="IP20">
        <v>0</v>
      </c>
      <c r="IQ20" t="s">
        <v>440</v>
      </c>
      <c r="IR20" t="s">
        <v>441</v>
      </c>
      <c r="IS20" t="s">
        <v>442</v>
      </c>
      <c r="IT20" t="s">
        <v>442</v>
      </c>
      <c r="IU20" t="s">
        <v>442</v>
      </c>
      <c r="IV20" t="s">
        <v>442</v>
      </c>
      <c r="IW20">
        <v>0</v>
      </c>
      <c r="IX20">
        <v>100</v>
      </c>
      <c r="IY20">
        <v>100</v>
      </c>
      <c r="IZ20">
        <v>-1.194</v>
      </c>
      <c r="JA20">
        <v>-0.0248</v>
      </c>
      <c r="JB20">
        <v>-0.822558257305577</v>
      </c>
      <c r="JC20">
        <v>-0.00113452472987935</v>
      </c>
      <c r="JD20">
        <v>6.50056451537534e-07</v>
      </c>
      <c r="JE20">
        <v>-2.06787068735363e-10</v>
      </c>
      <c r="JF20">
        <v>-0.118538037524542</v>
      </c>
      <c r="JG20">
        <v>0.000465156818150672</v>
      </c>
      <c r="JH20">
        <v>0.000622949698621819</v>
      </c>
      <c r="JI20">
        <v>-8.21993861281899e-06</v>
      </c>
      <c r="JJ20">
        <v>27</v>
      </c>
      <c r="JK20">
        <v>2112</v>
      </c>
      <c r="JL20">
        <v>1</v>
      </c>
      <c r="JM20">
        <v>20</v>
      </c>
      <c r="JN20">
        <v>6.3</v>
      </c>
      <c r="JO20">
        <v>6.3</v>
      </c>
      <c r="JP20">
        <v>1.37451</v>
      </c>
      <c r="JQ20">
        <v>2.55615</v>
      </c>
      <c r="JR20">
        <v>2.24365</v>
      </c>
      <c r="JS20">
        <v>2.86377</v>
      </c>
      <c r="JT20">
        <v>2.49756</v>
      </c>
      <c r="JU20">
        <v>2.3584</v>
      </c>
      <c r="JV20">
        <v>34.7379</v>
      </c>
      <c r="JW20">
        <v>24.0525</v>
      </c>
      <c r="JX20">
        <v>18</v>
      </c>
      <c r="JY20">
        <v>656.719</v>
      </c>
      <c r="JZ20">
        <v>631.24</v>
      </c>
      <c r="KA20">
        <v>19.9991</v>
      </c>
      <c r="KB20">
        <v>27.5667</v>
      </c>
      <c r="KC20">
        <v>30.0003</v>
      </c>
      <c r="KD20">
        <v>27.7411</v>
      </c>
      <c r="KE20">
        <v>27.7211</v>
      </c>
      <c r="KF20">
        <v>27.558</v>
      </c>
      <c r="KG20">
        <v>11.8599</v>
      </c>
      <c r="KH20">
        <v>0</v>
      </c>
      <c r="KI20">
        <v>20</v>
      </c>
      <c r="KJ20">
        <v>420</v>
      </c>
      <c r="KK20">
        <v>11.0766</v>
      </c>
      <c r="KL20">
        <v>101.198</v>
      </c>
      <c r="KM20">
        <v>100.116</v>
      </c>
    </row>
    <row r="21" spans="1:299">
      <c r="A21">
        <v>5</v>
      </c>
      <c r="B21">
        <v>1702160861</v>
      </c>
      <c r="C21">
        <v>416.900000095367</v>
      </c>
      <c r="D21" t="s">
        <v>450</v>
      </c>
      <c r="E21" t="s">
        <v>451</v>
      </c>
      <c r="F21">
        <v>15</v>
      </c>
      <c r="H21" t="s">
        <v>435</v>
      </c>
      <c r="K21">
        <v>1702160852.5</v>
      </c>
      <c r="L21">
        <f>(M21)/1000</f>
        <v>0</v>
      </c>
      <c r="M21">
        <f>IF(DR21, AP21, AJ21)</f>
        <v>0</v>
      </c>
      <c r="N21">
        <f>IF(DR21, AK21, AI21)</f>
        <v>0</v>
      </c>
      <c r="O21">
        <f>DT21 - IF(AW21&gt;1, N21*DN21*100.0/(AY21*EH21), 0)</f>
        <v>0</v>
      </c>
      <c r="P21">
        <f>((V21-L21/2)*O21-N21)/(V21+L21/2)</f>
        <v>0</v>
      </c>
      <c r="Q21">
        <f>P21*(EA21+EB21)/1000.0</f>
        <v>0</v>
      </c>
      <c r="R21">
        <f>(DT21 - IF(AW21&gt;1, N21*DN21*100.0/(AY21*EH21), 0))*(EA21+EB21)/1000.0</f>
        <v>0</v>
      </c>
      <c r="S21">
        <f>2.0/((1/U21-1/T21)+SIGN(U21)*SQRT((1/U21-1/T21)*(1/U21-1/T21) + 4*DO21/((DO21+1)*(DO21+1))*(2*1/U21*1/T21-1/T21*1/T21)))</f>
        <v>0</v>
      </c>
      <c r="T21">
        <f>IF(LEFT(DP21,1)&lt;&gt;"0",IF(LEFT(DP21,1)="1",3.0,DQ21),$D$5+$E$5*(EH21*EA21/($K$5*1000))+$F$5*(EH21*EA21/($K$5*1000))*MAX(MIN(DN21,$J$5),$I$5)*MAX(MIN(DN21,$J$5),$I$5)+$G$5*MAX(MIN(DN21,$J$5),$I$5)*(EH21*EA21/($K$5*1000))+$H$5*(EH21*EA21/($K$5*1000))*(EH21*EA21/($K$5*1000)))</f>
        <v>0</v>
      </c>
      <c r="U21">
        <f>L21*(1000-(1000*0.61365*exp(17.502*Y21/(240.97+Y21))/(EA21+EB21)+DV21)/2)/(1000*0.61365*exp(17.502*Y21/(240.97+Y21))/(EA21+EB21)-DV21)</f>
        <v>0</v>
      </c>
      <c r="V21">
        <f>1/((DO21+1)/(S21/1.6)+1/(T21/1.37)) + DO21/((DO21+1)/(S21/1.6) + DO21/(T21/1.37))</f>
        <v>0</v>
      </c>
      <c r="W21">
        <f>(DJ21*DM21)</f>
        <v>0</v>
      </c>
      <c r="X21">
        <f>(EC21+(W21+2*0.95*5.67E-8*(((EC21+$B$7)+273)^4-(EC21+273)^4)-44100*L21)/(1.84*29.3*T21+8*0.95*5.67E-8*(EC21+273)^3))</f>
        <v>0</v>
      </c>
      <c r="Y21">
        <f>($C$7*ED21+$D$7*EE21+$E$7*X21)</f>
        <v>0</v>
      </c>
      <c r="Z21">
        <f>0.61365*exp(17.502*Y21/(240.97+Y21))</f>
        <v>0</v>
      </c>
      <c r="AA21">
        <f>(AB21/AC21*100)</f>
        <v>0</v>
      </c>
      <c r="AB21">
        <f>DV21*(EA21+EB21)/1000</f>
        <v>0</v>
      </c>
      <c r="AC21">
        <f>0.61365*exp(17.502*EC21/(240.97+EC21))</f>
        <v>0</v>
      </c>
      <c r="AD21">
        <f>(Z21-DV21*(EA21+EB21)/1000)</f>
        <v>0</v>
      </c>
      <c r="AE21">
        <f>(-L21*44100)</f>
        <v>0</v>
      </c>
      <c r="AF21">
        <f>2*29.3*T21*0.92*(EC21-Y21)</f>
        <v>0</v>
      </c>
      <c r="AG21">
        <f>2*0.95*5.67E-8*(((EC21+$B$7)+273)^4-(Y21+273)^4)</f>
        <v>0</v>
      </c>
      <c r="AH21">
        <f>W21+AG21+AE21+AF21</f>
        <v>0</v>
      </c>
      <c r="AI21">
        <f>DZ21*AW21*(DU21-DT21*(1000-AW21*DW21)/(1000-AW21*DV21))/(100*DN21)</f>
        <v>0</v>
      </c>
      <c r="AJ21">
        <f>1000*DZ21*AW21*(DV21-DW21)/(100*DN21*(1000-AW21*DV21))</f>
        <v>0</v>
      </c>
      <c r="AK21">
        <f>(AL21 - AM21 - EA21*1E3/(8.314*(EC21+273.15)) * AO21/DZ21 * AN21) * DZ21/(100*DN21) * (1000 - DW21)/1000</f>
        <v>0</v>
      </c>
      <c r="AL21">
        <v>424.671946191168</v>
      </c>
      <c r="AM21">
        <v>416.905272727273</v>
      </c>
      <c r="AN21">
        <v>-0.00269146190043886</v>
      </c>
      <c r="AO21">
        <v>66.3085408224369</v>
      </c>
      <c r="AP21">
        <f>(AR21 - AQ21 + EA21*1E3/(8.314*(EC21+273.15)) * AT21/DZ21 * AS21) * DZ21/(100*DN21) * 1000/(1000 - AR21)</f>
        <v>0</v>
      </c>
      <c r="AQ21">
        <v>11.0431415617953</v>
      </c>
      <c r="AR21">
        <v>12.8432755244755</v>
      </c>
      <c r="AS21">
        <v>-4.7916992756909e-05</v>
      </c>
      <c r="AT21">
        <v>82.1574460059727</v>
      </c>
      <c r="AU21">
        <v>0</v>
      </c>
      <c r="AV21">
        <v>0</v>
      </c>
      <c r="AW21">
        <f>IF(AU21*$H$13&gt;=AY21,1.0,(AY21/(AY21-AU21*$H$13)))</f>
        <v>0</v>
      </c>
      <c r="AX21">
        <f>(AW21-1)*100</f>
        <v>0</v>
      </c>
      <c r="AY21">
        <f>MAX(0,($B$13+$C$13*EH21)/(1+$D$13*EH21)*EA21/(EC21+273)*$E$13)</f>
        <v>0</v>
      </c>
      <c r="AZ21" t="s">
        <v>436</v>
      </c>
      <c r="BA21" t="s">
        <v>436</v>
      </c>
      <c r="BB21">
        <v>0</v>
      </c>
      <c r="BC21">
        <v>0</v>
      </c>
      <c r="BD21">
        <f>1-BB21/BC21</f>
        <v>0</v>
      </c>
      <c r="BE21">
        <v>0</v>
      </c>
      <c r="BF21" t="s">
        <v>436</v>
      </c>
      <c r="BG21" t="s">
        <v>436</v>
      </c>
      <c r="BH21">
        <v>0</v>
      </c>
      <c r="BI21">
        <v>0</v>
      </c>
      <c r="BJ21">
        <f>1-BH21/BI21</f>
        <v>0</v>
      </c>
      <c r="BK21">
        <v>0.5</v>
      </c>
      <c r="BL21">
        <f>DK21</f>
        <v>0</v>
      </c>
      <c r="BM21">
        <f>N21</f>
        <v>0</v>
      </c>
      <c r="BN21">
        <f>BJ21*BK21*BL21</f>
        <v>0</v>
      </c>
      <c r="BO21">
        <f>(BM21-BE21)/BL21</f>
        <v>0</v>
      </c>
      <c r="BP21">
        <f>(BC21-BI21)/BI21</f>
        <v>0</v>
      </c>
      <c r="BQ21">
        <f>BB21/(BD21+BB21/BI21)</f>
        <v>0</v>
      </c>
      <c r="BR21" t="s">
        <v>436</v>
      </c>
      <c r="BS21">
        <v>0</v>
      </c>
      <c r="BT21">
        <f>IF(BS21&lt;&gt;0, BS21, BQ21)</f>
        <v>0</v>
      </c>
      <c r="BU21">
        <f>1-BT21/BI21</f>
        <v>0</v>
      </c>
      <c r="BV21">
        <f>(BI21-BH21)/(BI21-BT21)</f>
        <v>0</v>
      </c>
      <c r="BW21">
        <f>(BC21-BI21)/(BC21-BT21)</f>
        <v>0</v>
      </c>
      <c r="BX21">
        <f>(BI21-BH21)/(BI21-BB21)</f>
        <v>0</v>
      </c>
      <c r="BY21">
        <f>(BC21-BI21)/(BC21-BB21)</f>
        <v>0</v>
      </c>
      <c r="BZ21">
        <f>(BV21*BT21/BH21)</f>
        <v>0</v>
      </c>
      <c r="CA21">
        <f>(1-BZ21)</f>
        <v>0</v>
      </c>
      <c r="DJ21">
        <f>$B$11*EI21+$C$11*EJ21+$F$11*EU21*(1-EX21)</f>
        <v>0</v>
      </c>
      <c r="DK21">
        <f>DJ21*DL21</f>
        <v>0</v>
      </c>
      <c r="DL21">
        <f>($B$11*$D$9+$C$11*$D$9+$F$11*((FH21+EZ21)/MAX(FH21+EZ21+FI21, 0.1)*$I$9+FI21/MAX(FH21+EZ21+FI21, 0.1)*$J$9))/($B$11+$C$11+$F$11)</f>
        <v>0</v>
      </c>
      <c r="DM21">
        <f>($B$11*$K$9+$C$11*$K$9+$F$11*((FH21+EZ21)/MAX(FH21+EZ21+FI21, 0.1)*$P$9+FI21/MAX(FH21+EZ21+FI21, 0.1)*$Q$9))/($B$11+$C$11+$F$11)</f>
        <v>0</v>
      </c>
      <c r="DN21">
        <v>6</v>
      </c>
      <c r="DO21">
        <v>0.5</v>
      </c>
      <c r="DP21" t="s">
        <v>437</v>
      </c>
      <c r="DQ21">
        <v>2</v>
      </c>
      <c r="DR21" t="b">
        <v>1</v>
      </c>
      <c r="DS21">
        <v>1702160852.5</v>
      </c>
      <c r="DT21">
        <v>411.60225</v>
      </c>
      <c r="DU21">
        <v>420.013625</v>
      </c>
      <c r="DV21">
        <v>12.85289375</v>
      </c>
      <c r="DW21">
        <v>11.044325</v>
      </c>
      <c r="DX21">
        <v>412.7970625</v>
      </c>
      <c r="DY21">
        <v>12.87965625</v>
      </c>
      <c r="DZ21">
        <v>599.9891875</v>
      </c>
      <c r="EA21">
        <v>78.231225</v>
      </c>
      <c r="EB21">
        <v>0.099973575</v>
      </c>
      <c r="EC21">
        <v>23.29425625</v>
      </c>
      <c r="ED21">
        <v>22.32696875</v>
      </c>
      <c r="EE21">
        <v>999.9</v>
      </c>
      <c r="EF21">
        <v>0</v>
      </c>
      <c r="EG21">
        <v>0</v>
      </c>
      <c r="EH21">
        <v>9997.35</v>
      </c>
      <c r="EI21">
        <v>0</v>
      </c>
      <c r="EJ21">
        <v>2.827</v>
      </c>
      <c r="EK21">
        <v>-8.411355625</v>
      </c>
      <c r="EL21">
        <v>416.9615</v>
      </c>
      <c r="EM21">
        <v>424.7043125</v>
      </c>
      <c r="EN21">
        <v>1.808568125</v>
      </c>
      <c r="EO21">
        <v>420.013625</v>
      </c>
      <c r="EP21">
        <v>11.044325</v>
      </c>
      <c r="EQ21">
        <v>1.005496875</v>
      </c>
      <c r="ER21">
        <v>0.8640108125</v>
      </c>
      <c r="ES21">
        <v>6.99627875</v>
      </c>
      <c r="ET21">
        <v>4.804845625</v>
      </c>
      <c r="EU21">
        <v>499.99725</v>
      </c>
      <c r="EV21">
        <v>0.9199841875</v>
      </c>
      <c r="EW21">
        <v>0.080015425</v>
      </c>
      <c r="EX21">
        <v>0</v>
      </c>
      <c r="EY21">
        <v>515.6174375</v>
      </c>
      <c r="EZ21">
        <v>4.99951</v>
      </c>
      <c r="FA21">
        <v>2547.044375</v>
      </c>
      <c r="FB21">
        <v>3989.531875</v>
      </c>
      <c r="FC21">
        <v>43.691125</v>
      </c>
      <c r="FD21">
        <v>47.1288125</v>
      </c>
      <c r="FE21">
        <v>46.351375</v>
      </c>
      <c r="FF21">
        <v>46.351375</v>
      </c>
      <c r="FG21">
        <v>45.656</v>
      </c>
      <c r="FH21">
        <v>455.390625</v>
      </c>
      <c r="FI21">
        <v>39.61</v>
      </c>
      <c r="FJ21">
        <v>0</v>
      </c>
      <c r="FK21">
        <v>1702160861.5</v>
      </c>
      <c r="FL21">
        <v>0</v>
      </c>
      <c r="FM21">
        <v>515.76976</v>
      </c>
      <c r="FN21">
        <v>5.57030767385997</v>
      </c>
      <c r="FO21">
        <v>14.2107692258377</v>
      </c>
      <c r="FP21">
        <v>2547.3588</v>
      </c>
      <c r="FQ21">
        <v>15</v>
      </c>
      <c r="FR21">
        <v>1702160363.1</v>
      </c>
      <c r="FS21" t="s">
        <v>438</v>
      </c>
      <c r="FT21">
        <v>1702160359.1</v>
      </c>
      <c r="FU21">
        <v>1702160363.1</v>
      </c>
      <c r="FV21">
        <v>10</v>
      </c>
      <c r="FW21">
        <v>-0.075</v>
      </c>
      <c r="FX21">
        <v>-0.009</v>
      </c>
      <c r="FY21">
        <v>-1.201</v>
      </c>
      <c r="FZ21">
        <v>-0.05</v>
      </c>
      <c r="GA21">
        <v>420</v>
      </c>
      <c r="GB21">
        <v>11</v>
      </c>
      <c r="GC21">
        <v>0.25</v>
      </c>
      <c r="GD21">
        <v>0.02</v>
      </c>
      <c r="GE21">
        <v>-8.40903571428571</v>
      </c>
      <c r="GF21">
        <v>-0.021629610389636</v>
      </c>
      <c r="GG21">
        <v>0.0399726363036168</v>
      </c>
      <c r="GH21">
        <v>1</v>
      </c>
      <c r="GI21">
        <v>515.466411764706</v>
      </c>
      <c r="GJ21">
        <v>5.39443849417076</v>
      </c>
      <c r="GK21">
        <v>0.554035097510393</v>
      </c>
      <c r="GL21">
        <v>0</v>
      </c>
      <c r="GM21">
        <v>1.81064904761905</v>
      </c>
      <c r="GN21">
        <v>-0.0529651948051961</v>
      </c>
      <c r="GO21">
        <v>0.00540879610296477</v>
      </c>
      <c r="GP21">
        <v>1</v>
      </c>
      <c r="GQ21">
        <v>2</v>
      </c>
      <c r="GR21">
        <v>3</v>
      </c>
      <c r="GS21" t="s">
        <v>449</v>
      </c>
      <c r="GT21">
        <v>3.24876</v>
      </c>
      <c r="GU21">
        <v>2.89211</v>
      </c>
      <c r="GV21">
        <v>0.080397</v>
      </c>
      <c r="GW21">
        <v>0.0813398</v>
      </c>
      <c r="GX21">
        <v>0.0598022</v>
      </c>
      <c r="GY21">
        <v>0.0527704</v>
      </c>
      <c r="GZ21">
        <v>30083.9</v>
      </c>
      <c r="HA21">
        <v>23131.5</v>
      </c>
      <c r="HB21">
        <v>30475.2</v>
      </c>
      <c r="HC21">
        <v>23684.3</v>
      </c>
      <c r="HD21">
        <v>37955.4</v>
      </c>
      <c r="HE21">
        <v>31304.3</v>
      </c>
      <c r="HF21">
        <v>43131</v>
      </c>
      <c r="HG21">
        <v>35735.2</v>
      </c>
      <c r="HH21">
        <v>2.31665</v>
      </c>
      <c r="HI21">
        <v>2.16192</v>
      </c>
      <c r="HJ21">
        <v>0.0254475</v>
      </c>
      <c r="HK21">
        <v>0</v>
      </c>
      <c r="HL21">
        <v>21.9039</v>
      </c>
      <c r="HM21">
        <v>999.9</v>
      </c>
      <c r="HN21">
        <v>31.028</v>
      </c>
      <c r="HO21">
        <v>30.514</v>
      </c>
      <c r="HP21">
        <v>17.4024</v>
      </c>
      <c r="HQ21">
        <v>54.8424</v>
      </c>
      <c r="HR21">
        <v>17.7083</v>
      </c>
      <c r="HS21">
        <v>2</v>
      </c>
      <c r="HT21">
        <v>0.0301677</v>
      </c>
      <c r="HU21">
        <v>2.43137</v>
      </c>
      <c r="HV21">
        <v>20.3338</v>
      </c>
      <c r="HW21">
        <v>5.24275</v>
      </c>
      <c r="HX21">
        <v>11.9261</v>
      </c>
      <c r="HY21">
        <v>4.96905</v>
      </c>
      <c r="HZ21">
        <v>3.2893</v>
      </c>
      <c r="IA21">
        <v>9999</v>
      </c>
      <c r="IB21">
        <v>999.9</v>
      </c>
      <c r="IC21">
        <v>9999</v>
      </c>
      <c r="ID21">
        <v>9999</v>
      </c>
      <c r="IE21">
        <v>4.97216</v>
      </c>
      <c r="IF21">
        <v>1.87368</v>
      </c>
      <c r="IG21">
        <v>1.88049</v>
      </c>
      <c r="IH21">
        <v>1.87668</v>
      </c>
      <c r="II21">
        <v>1.87623</v>
      </c>
      <c r="IJ21">
        <v>1.87622</v>
      </c>
      <c r="IK21">
        <v>1.87524</v>
      </c>
      <c r="IL21">
        <v>1.87557</v>
      </c>
      <c r="IM21">
        <v>0</v>
      </c>
      <c r="IN21">
        <v>0</v>
      </c>
      <c r="IO21">
        <v>0</v>
      </c>
      <c r="IP21">
        <v>0</v>
      </c>
      <c r="IQ21" t="s">
        <v>440</v>
      </c>
      <c r="IR21" t="s">
        <v>441</v>
      </c>
      <c r="IS21" t="s">
        <v>442</v>
      </c>
      <c r="IT21" t="s">
        <v>442</v>
      </c>
      <c r="IU21" t="s">
        <v>442</v>
      </c>
      <c r="IV21" t="s">
        <v>442</v>
      </c>
      <c r="IW21">
        <v>0</v>
      </c>
      <c r="IX21">
        <v>100</v>
      </c>
      <c r="IY21">
        <v>100</v>
      </c>
      <c r="IZ21">
        <v>-1.195</v>
      </c>
      <c r="JA21">
        <v>-0.0269</v>
      </c>
      <c r="JB21">
        <v>-0.822558257305577</v>
      </c>
      <c r="JC21">
        <v>-0.00113452472987935</v>
      </c>
      <c r="JD21">
        <v>6.50056451537534e-07</v>
      </c>
      <c r="JE21">
        <v>-2.06787068735363e-10</v>
      </c>
      <c r="JF21">
        <v>-0.118538037524542</v>
      </c>
      <c r="JG21">
        <v>0.000465156818150672</v>
      </c>
      <c r="JH21">
        <v>0.000622949698621819</v>
      </c>
      <c r="JI21">
        <v>-8.21993861281899e-06</v>
      </c>
      <c r="JJ21">
        <v>27</v>
      </c>
      <c r="JK21">
        <v>2112</v>
      </c>
      <c r="JL21">
        <v>1</v>
      </c>
      <c r="JM21">
        <v>20</v>
      </c>
      <c r="JN21">
        <v>8.4</v>
      </c>
      <c r="JO21">
        <v>8.3</v>
      </c>
      <c r="JP21">
        <v>1.37451</v>
      </c>
      <c r="JQ21">
        <v>2.55737</v>
      </c>
      <c r="JR21">
        <v>2.24365</v>
      </c>
      <c r="JS21">
        <v>2.86011</v>
      </c>
      <c r="JT21">
        <v>2.49756</v>
      </c>
      <c r="JU21">
        <v>2.38647</v>
      </c>
      <c r="JV21">
        <v>34.7379</v>
      </c>
      <c r="JW21">
        <v>24.0525</v>
      </c>
      <c r="JX21">
        <v>18</v>
      </c>
      <c r="JY21">
        <v>656.704</v>
      </c>
      <c r="JZ21">
        <v>631.007</v>
      </c>
      <c r="KA21">
        <v>19.9995</v>
      </c>
      <c r="KB21">
        <v>27.5651</v>
      </c>
      <c r="KC21">
        <v>30.0001</v>
      </c>
      <c r="KD21">
        <v>27.7482</v>
      </c>
      <c r="KE21">
        <v>27.7281</v>
      </c>
      <c r="KF21">
        <v>27.5623</v>
      </c>
      <c r="KG21">
        <v>11.2825</v>
      </c>
      <c r="KH21">
        <v>0</v>
      </c>
      <c r="KI21">
        <v>20</v>
      </c>
      <c r="KJ21">
        <v>420</v>
      </c>
      <c r="KK21">
        <v>11.103</v>
      </c>
      <c r="KL21">
        <v>101.2</v>
      </c>
      <c r="KM21">
        <v>100.12</v>
      </c>
    </row>
    <row r="22" spans="1:299">
      <c r="A22">
        <v>6</v>
      </c>
      <c r="B22">
        <v>1702160982</v>
      </c>
      <c r="C22">
        <v>537.900000095367</v>
      </c>
      <c r="D22" t="s">
        <v>452</v>
      </c>
      <c r="E22" t="s">
        <v>453</v>
      </c>
      <c r="F22">
        <v>15</v>
      </c>
      <c r="H22" t="s">
        <v>435</v>
      </c>
      <c r="K22">
        <v>1702160973.5</v>
      </c>
      <c r="L22">
        <f>(M22)/1000</f>
        <v>0</v>
      </c>
      <c r="M22">
        <f>IF(DR22, AP22, AJ22)</f>
        <v>0</v>
      </c>
      <c r="N22">
        <f>IF(DR22, AK22, AI22)</f>
        <v>0</v>
      </c>
      <c r="O22">
        <f>DT22 - IF(AW22&gt;1, N22*DN22*100.0/(AY22*EH22), 0)</f>
        <v>0</v>
      </c>
      <c r="P22">
        <f>((V22-L22/2)*O22-N22)/(V22+L22/2)</f>
        <v>0</v>
      </c>
      <c r="Q22">
        <f>P22*(EA22+EB22)/1000.0</f>
        <v>0</v>
      </c>
      <c r="R22">
        <f>(DT22 - IF(AW22&gt;1, N22*DN22*100.0/(AY22*EH22), 0))*(EA22+EB22)/1000.0</f>
        <v>0</v>
      </c>
      <c r="S22">
        <f>2.0/((1/U22-1/T22)+SIGN(U22)*SQRT((1/U22-1/T22)*(1/U22-1/T22) + 4*DO22/((DO22+1)*(DO22+1))*(2*1/U22*1/T22-1/T22*1/T22)))</f>
        <v>0</v>
      </c>
      <c r="T22">
        <f>IF(LEFT(DP22,1)&lt;&gt;"0",IF(LEFT(DP22,1)="1",3.0,DQ22),$D$5+$E$5*(EH22*EA22/($K$5*1000))+$F$5*(EH22*EA22/($K$5*1000))*MAX(MIN(DN22,$J$5),$I$5)*MAX(MIN(DN22,$J$5),$I$5)+$G$5*MAX(MIN(DN22,$J$5),$I$5)*(EH22*EA22/($K$5*1000))+$H$5*(EH22*EA22/($K$5*1000))*(EH22*EA22/($K$5*1000)))</f>
        <v>0</v>
      </c>
      <c r="U22">
        <f>L22*(1000-(1000*0.61365*exp(17.502*Y22/(240.97+Y22))/(EA22+EB22)+DV22)/2)/(1000*0.61365*exp(17.502*Y22/(240.97+Y22))/(EA22+EB22)-DV22)</f>
        <v>0</v>
      </c>
      <c r="V22">
        <f>1/((DO22+1)/(S22/1.6)+1/(T22/1.37)) + DO22/((DO22+1)/(S22/1.6) + DO22/(T22/1.37))</f>
        <v>0</v>
      </c>
      <c r="W22">
        <f>(DJ22*DM22)</f>
        <v>0</v>
      </c>
      <c r="X22">
        <f>(EC22+(W22+2*0.95*5.67E-8*(((EC22+$B$7)+273)^4-(EC22+273)^4)-44100*L22)/(1.84*29.3*T22+8*0.95*5.67E-8*(EC22+273)^3))</f>
        <v>0</v>
      </c>
      <c r="Y22">
        <f>($C$7*ED22+$D$7*EE22+$E$7*X22)</f>
        <v>0</v>
      </c>
      <c r="Z22">
        <f>0.61365*exp(17.502*Y22/(240.97+Y22))</f>
        <v>0</v>
      </c>
      <c r="AA22">
        <f>(AB22/AC22*100)</f>
        <v>0</v>
      </c>
      <c r="AB22">
        <f>DV22*(EA22+EB22)/1000</f>
        <v>0</v>
      </c>
      <c r="AC22">
        <f>0.61365*exp(17.502*EC22/(240.97+EC22))</f>
        <v>0</v>
      </c>
      <c r="AD22">
        <f>(Z22-DV22*(EA22+EB22)/1000)</f>
        <v>0</v>
      </c>
      <c r="AE22">
        <f>(-L22*44100)</f>
        <v>0</v>
      </c>
      <c r="AF22">
        <f>2*29.3*T22*0.92*(EC22-Y22)</f>
        <v>0</v>
      </c>
      <c r="AG22">
        <f>2*0.95*5.67E-8*(((EC22+$B$7)+273)^4-(Y22+273)^4)</f>
        <v>0</v>
      </c>
      <c r="AH22">
        <f>W22+AG22+AE22+AF22</f>
        <v>0</v>
      </c>
      <c r="AI22">
        <f>DZ22*AW22*(DU22-DT22*(1000-AW22*DW22)/(1000-AW22*DV22))/(100*DN22)</f>
        <v>0</v>
      </c>
      <c r="AJ22">
        <f>1000*DZ22*AW22*(DV22-DW22)/(100*DN22*(1000-AW22*DV22))</f>
        <v>0</v>
      </c>
      <c r="AK22">
        <f>(AL22 - AM22 - EA22*1E3/(8.314*(EC22+273.15)) * AO22/DZ22 * AN22) * DZ22/(100*DN22) * (1000 - DW22)/1000</f>
        <v>0</v>
      </c>
      <c r="AL22">
        <v>424.696044129506</v>
      </c>
      <c r="AM22">
        <v>419.332660606061</v>
      </c>
      <c r="AN22">
        <v>-0.0112323367695973</v>
      </c>
      <c r="AO22">
        <v>66.3085408224369</v>
      </c>
      <c r="AP22">
        <f>(AR22 - AQ22 + EA22*1E3/(8.314*(EC22+273.15)) * AT22/DZ22 * AS22) * DZ22/(100*DN22) * 1000/(1000 - AR22)</f>
        <v>0</v>
      </c>
      <c r="AQ22">
        <v>11.1329861814035</v>
      </c>
      <c r="AR22">
        <v>12.667234965035</v>
      </c>
      <c r="AS22">
        <v>-2.52010671181948e-05</v>
      </c>
      <c r="AT22">
        <v>82.1574460059727</v>
      </c>
      <c r="AU22">
        <v>0</v>
      </c>
      <c r="AV22">
        <v>0</v>
      </c>
      <c r="AW22">
        <f>IF(AU22*$H$13&gt;=AY22,1.0,(AY22/(AY22-AU22*$H$13)))</f>
        <v>0</v>
      </c>
      <c r="AX22">
        <f>(AW22-1)*100</f>
        <v>0</v>
      </c>
      <c r="AY22">
        <f>MAX(0,($B$13+$C$13*EH22)/(1+$D$13*EH22)*EA22/(EC22+273)*$E$13)</f>
        <v>0</v>
      </c>
      <c r="AZ22" t="s">
        <v>436</v>
      </c>
      <c r="BA22" t="s">
        <v>436</v>
      </c>
      <c r="BB22">
        <v>0</v>
      </c>
      <c r="BC22">
        <v>0</v>
      </c>
      <c r="BD22">
        <f>1-BB22/BC22</f>
        <v>0</v>
      </c>
      <c r="BE22">
        <v>0</v>
      </c>
      <c r="BF22" t="s">
        <v>436</v>
      </c>
      <c r="BG22" t="s">
        <v>436</v>
      </c>
      <c r="BH22">
        <v>0</v>
      </c>
      <c r="BI22">
        <v>0</v>
      </c>
      <c r="BJ22">
        <f>1-BH22/BI22</f>
        <v>0</v>
      </c>
      <c r="BK22">
        <v>0.5</v>
      </c>
      <c r="BL22">
        <f>DK22</f>
        <v>0</v>
      </c>
      <c r="BM22">
        <f>N22</f>
        <v>0</v>
      </c>
      <c r="BN22">
        <f>BJ22*BK22*BL22</f>
        <v>0</v>
      </c>
      <c r="BO22">
        <f>(BM22-BE22)/BL22</f>
        <v>0</v>
      </c>
      <c r="BP22">
        <f>(BC22-BI22)/BI22</f>
        <v>0</v>
      </c>
      <c r="BQ22">
        <f>BB22/(BD22+BB22/BI22)</f>
        <v>0</v>
      </c>
      <c r="BR22" t="s">
        <v>436</v>
      </c>
      <c r="BS22">
        <v>0</v>
      </c>
      <c r="BT22">
        <f>IF(BS22&lt;&gt;0, BS22, BQ22)</f>
        <v>0</v>
      </c>
      <c r="BU22">
        <f>1-BT22/BI22</f>
        <v>0</v>
      </c>
      <c r="BV22">
        <f>(BI22-BH22)/(BI22-BT22)</f>
        <v>0</v>
      </c>
      <c r="BW22">
        <f>(BC22-BI22)/(BC22-BT22)</f>
        <v>0</v>
      </c>
      <c r="BX22">
        <f>(BI22-BH22)/(BI22-BB22)</f>
        <v>0</v>
      </c>
      <c r="BY22">
        <f>(BC22-BI22)/(BC22-BB22)</f>
        <v>0</v>
      </c>
      <c r="BZ22">
        <f>(BV22*BT22/BH22)</f>
        <v>0</v>
      </c>
      <c r="CA22">
        <f>(1-BZ22)</f>
        <v>0</v>
      </c>
      <c r="DJ22">
        <f>$B$11*EI22+$C$11*EJ22+$F$11*EU22*(1-EX22)</f>
        <v>0</v>
      </c>
      <c r="DK22">
        <f>DJ22*DL22</f>
        <v>0</v>
      </c>
      <c r="DL22">
        <f>($B$11*$D$9+$C$11*$D$9+$F$11*((FH22+EZ22)/MAX(FH22+EZ22+FI22, 0.1)*$I$9+FI22/MAX(FH22+EZ22+FI22, 0.1)*$J$9))/($B$11+$C$11+$F$11)</f>
        <v>0</v>
      </c>
      <c r="DM22">
        <f>($B$11*$K$9+$C$11*$K$9+$F$11*((FH22+EZ22)/MAX(FH22+EZ22+FI22, 0.1)*$P$9+FI22/MAX(FH22+EZ22+FI22, 0.1)*$Q$9))/($B$11+$C$11+$F$11)</f>
        <v>0</v>
      </c>
      <c r="DN22">
        <v>6</v>
      </c>
      <c r="DO22">
        <v>0.5</v>
      </c>
      <c r="DP22" t="s">
        <v>437</v>
      </c>
      <c r="DQ22">
        <v>2</v>
      </c>
      <c r="DR22" t="b">
        <v>1</v>
      </c>
      <c r="DS22">
        <v>1702160973.5</v>
      </c>
      <c r="DT22">
        <v>414.0609375</v>
      </c>
      <c r="DU22">
        <v>419.998</v>
      </c>
      <c r="DV22">
        <v>12.67755</v>
      </c>
      <c r="DW22">
        <v>11.12873125</v>
      </c>
      <c r="DX22">
        <v>415.2573125</v>
      </c>
      <c r="DY22">
        <v>12.706475</v>
      </c>
      <c r="DZ22">
        <v>599.9896875</v>
      </c>
      <c r="EA22">
        <v>78.22250625</v>
      </c>
      <c r="EB22">
        <v>0.1000326375</v>
      </c>
      <c r="EC22">
        <v>23.1160125</v>
      </c>
      <c r="ED22">
        <v>22.02291875</v>
      </c>
      <c r="EE22">
        <v>999.9</v>
      </c>
      <c r="EF22">
        <v>0</v>
      </c>
      <c r="EG22">
        <v>0</v>
      </c>
      <c r="EH22">
        <v>9996.019375</v>
      </c>
      <c r="EI22">
        <v>0</v>
      </c>
      <c r="EJ22">
        <v>2.8283275</v>
      </c>
      <c r="EK22">
        <v>-5.937141875</v>
      </c>
      <c r="EL22">
        <v>419.3775625</v>
      </c>
      <c r="EM22">
        <v>424.72475</v>
      </c>
      <c r="EN22">
        <v>1.54883625</v>
      </c>
      <c r="EO22">
        <v>419.998</v>
      </c>
      <c r="EP22">
        <v>11.12873125</v>
      </c>
      <c r="EQ22">
        <v>0.991670375</v>
      </c>
      <c r="ER22">
        <v>0.8705165625</v>
      </c>
      <c r="ES22">
        <v>6.794568125</v>
      </c>
      <c r="ET22">
        <v>4.9123325</v>
      </c>
      <c r="EU22">
        <v>249.9583125</v>
      </c>
      <c r="EV22">
        <v>0.899981375</v>
      </c>
      <c r="EW22">
        <v>0.10001863125</v>
      </c>
      <c r="EX22">
        <v>0</v>
      </c>
      <c r="EY22">
        <v>537.8749375</v>
      </c>
      <c r="EZ22">
        <v>4.99951</v>
      </c>
      <c r="FA22">
        <v>1329.205625</v>
      </c>
      <c r="FB22">
        <v>1962.538125</v>
      </c>
      <c r="FC22">
        <v>42.679375</v>
      </c>
      <c r="FD22">
        <v>46.6404375</v>
      </c>
      <c r="FE22">
        <v>45.5974375</v>
      </c>
      <c r="FF22">
        <v>45.937125</v>
      </c>
      <c r="FG22">
        <v>44.827875</v>
      </c>
      <c r="FH22">
        <v>220.459375</v>
      </c>
      <c r="FI22">
        <v>24.5</v>
      </c>
      <c r="FJ22">
        <v>0</v>
      </c>
      <c r="FK22">
        <v>1702160982.7</v>
      </c>
      <c r="FL22">
        <v>0</v>
      </c>
      <c r="FM22">
        <v>538.04284</v>
      </c>
      <c r="FN22">
        <v>5.22838461515143</v>
      </c>
      <c r="FO22">
        <v>6.27615375885897</v>
      </c>
      <c r="FP22">
        <v>1329.5308</v>
      </c>
      <c r="FQ22">
        <v>15</v>
      </c>
      <c r="FR22">
        <v>1702160363.1</v>
      </c>
      <c r="FS22" t="s">
        <v>438</v>
      </c>
      <c r="FT22">
        <v>1702160359.1</v>
      </c>
      <c r="FU22">
        <v>1702160363.1</v>
      </c>
      <c r="FV22">
        <v>10</v>
      </c>
      <c r="FW22">
        <v>-0.075</v>
      </c>
      <c r="FX22">
        <v>-0.009</v>
      </c>
      <c r="FY22">
        <v>-1.201</v>
      </c>
      <c r="FZ22">
        <v>-0.05</v>
      </c>
      <c r="GA22">
        <v>420</v>
      </c>
      <c r="GB22">
        <v>11</v>
      </c>
      <c r="GC22">
        <v>0.25</v>
      </c>
      <c r="GD22">
        <v>0.02</v>
      </c>
      <c r="GE22">
        <v>-5.95609666666667</v>
      </c>
      <c r="GF22">
        <v>0.369768311688316</v>
      </c>
      <c r="GG22">
        <v>0.0478313789545985</v>
      </c>
      <c r="GH22">
        <v>1</v>
      </c>
      <c r="GI22">
        <v>537.603647058824</v>
      </c>
      <c r="GJ22">
        <v>6.26728800063321</v>
      </c>
      <c r="GK22">
        <v>0.639262851321425</v>
      </c>
      <c r="GL22">
        <v>0</v>
      </c>
      <c r="GM22">
        <v>1.5572219047619</v>
      </c>
      <c r="GN22">
        <v>-0.141931948051947</v>
      </c>
      <c r="GO22">
        <v>0.0148099846046824</v>
      </c>
      <c r="GP22">
        <v>0</v>
      </c>
      <c r="GQ22">
        <v>1</v>
      </c>
      <c r="GR22">
        <v>3</v>
      </c>
      <c r="GS22" t="s">
        <v>454</v>
      </c>
      <c r="GT22">
        <v>3.24888</v>
      </c>
      <c r="GU22">
        <v>2.8921</v>
      </c>
      <c r="GV22">
        <v>0.0807558</v>
      </c>
      <c r="GW22">
        <v>0.0813287</v>
      </c>
      <c r="GX22">
        <v>0.0591889</v>
      </c>
      <c r="GY22">
        <v>0.0530892</v>
      </c>
      <c r="GZ22">
        <v>30071.8</v>
      </c>
      <c r="HA22">
        <v>23131</v>
      </c>
      <c r="HB22">
        <v>30474.9</v>
      </c>
      <c r="HC22">
        <v>23683.6</v>
      </c>
      <c r="HD22">
        <v>37979.8</v>
      </c>
      <c r="HE22">
        <v>31292.8</v>
      </c>
      <c r="HF22">
        <v>43130.3</v>
      </c>
      <c r="HG22">
        <v>35734.1</v>
      </c>
      <c r="HH22">
        <v>2.3164</v>
      </c>
      <c r="HI22">
        <v>2.16135</v>
      </c>
      <c r="HJ22">
        <v>0.0113286</v>
      </c>
      <c r="HK22">
        <v>0</v>
      </c>
      <c r="HL22">
        <v>21.8263</v>
      </c>
      <c r="HM22">
        <v>999.9</v>
      </c>
      <c r="HN22">
        <v>30.888</v>
      </c>
      <c r="HO22">
        <v>30.545</v>
      </c>
      <c r="HP22">
        <v>17.3547</v>
      </c>
      <c r="HQ22">
        <v>54.9825</v>
      </c>
      <c r="HR22">
        <v>17.6923</v>
      </c>
      <c r="HS22">
        <v>2</v>
      </c>
      <c r="HT22">
        <v>0.0307774</v>
      </c>
      <c r="HU22">
        <v>2.44177</v>
      </c>
      <c r="HV22">
        <v>20.3368</v>
      </c>
      <c r="HW22">
        <v>5.24589</v>
      </c>
      <c r="HX22">
        <v>11.9261</v>
      </c>
      <c r="HY22">
        <v>4.9697</v>
      </c>
      <c r="HZ22">
        <v>3.29</v>
      </c>
      <c r="IA22">
        <v>9999</v>
      </c>
      <c r="IB22">
        <v>999.9</v>
      </c>
      <c r="IC22">
        <v>9999</v>
      </c>
      <c r="ID22">
        <v>9999</v>
      </c>
      <c r="IE22">
        <v>4.97215</v>
      </c>
      <c r="IF22">
        <v>1.87374</v>
      </c>
      <c r="IG22">
        <v>1.88049</v>
      </c>
      <c r="IH22">
        <v>1.87668</v>
      </c>
      <c r="II22">
        <v>1.87623</v>
      </c>
      <c r="IJ22">
        <v>1.87622</v>
      </c>
      <c r="IK22">
        <v>1.87527</v>
      </c>
      <c r="IL22">
        <v>1.87557</v>
      </c>
      <c r="IM22">
        <v>0</v>
      </c>
      <c r="IN22">
        <v>0</v>
      </c>
      <c r="IO22">
        <v>0</v>
      </c>
      <c r="IP22">
        <v>0</v>
      </c>
      <c r="IQ22" t="s">
        <v>440</v>
      </c>
      <c r="IR22" t="s">
        <v>441</v>
      </c>
      <c r="IS22" t="s">
        <v>442</v>
      </c>
      <c r="IT22" t="s">
        <v>442</v>
      </c>
      <c r="IU22" t="s">
        <v>442</v>
      </c>
      <c r="IV22" t="s">
        <v>442</v>
      </c>
      <c r="IW22">
        <v>0</v>
      </c>
      <c r="IX22">
        <v>100</v>
      </c>
      <c r="IY22">
        <v>100</v>
      </c>
      <c r="IZ22">
        <v>-1.197</v>
      </c>
      <c r="JA22">
        <v>-0.0291</v>
      </c>
      <c r="JB22">
        <v>-0.822558257305577</v>
      </c>
      <c r="JC22">
        <v>-0.00113452472987935</v>
      </c>
      <c r="JD22">
        <v>6.50056451537534e-07</v>
      </c>
      <c r="JE22">
        <v>-2.06787068735363e-10</v>
      </c>
      <c r="JF22">
        <v>-0.118538037524542</v>
      </c>
      <c r="JG22">
        <v>0.000465156818150672</v>
      </c>
      <c r="JH22">
        <v>0.000622949698621819</v>
      </c>
      <c r="JI22">
        <v>-8.21993861281899e-06</v>
      </c>
      <c r="JJ22">
        <v>27</v>
      </c>
      <c r="JK22">
        <v>2112</v>
      </c>
      <c r="JL22">
        <v>1</v>
      </c>
      <c r="JM22">
        <v>20</v>
      </c>
      <c r="JN22">
        <v>10.4</v>
      </c>
      <c r="JO22">
        <v>10.3</v>
      </c>
      <c r="JP22">
        <v>1.37573</v>
      </c>
      <c r="JQ22">
        <v>2.55371</v>
      </c>
      <c r="JR22">
        <v>2.24365</v>
      </c>
      <c r="JS22">
        <v>2.86011</v>
      </c>
      <c r="JT22">
        <v>2.49756</v>
      </c>
      <c r="JU22">
        <v>2.40723</v>
      </c>
      <c r="JV22">
        <v>34.7379</v>
      </c>
      <c r="JW22">
        <v>24.0612</v>
      </c>
      <c r="JX22">
        <v>18</v>
      </c>
      <c r="JY22">
        <v>656.594</v>
      </c>
      <c r="JZ22">
        <v>630.607</v>
      </c>
      <c r="KA22">
        <v>20</v>
      </c>
      <c r="KB22">
        <v>27.569</v>
      </c>
      <c r="KC22">
        <v>30.0001</v>
      </c>
      <c r="KD22">
        <v>27.7552</v>
      </c>
      <c r="KE22">
        <v>27.7351</v>
      </c>
      <c r="KF22">
        <v>27.5701</v>
      </c>
      <c r="KG22">
        <v>9.84801</v>
      </c>
      <c r="KH22">
        <v>0</v>
      </c>
      <c r="KI22">
        <v>20</v>
      </c>
      <c r="KJ22">
        <v>420</v>
      </c>
      <c r="KK22">
        <v>11.2038</v>
      </c>
      <c r="KL22">
        <v>101.199</v>
      </c>
      <c r="KM22">
        <v>100.117</v>
      </c>
    </row>
    <row r="23" spans="1:299">
      <c r="A23">
        <v>7</v>
      </c>
      <c r="B23">
        <v>1702161103</v>
      </c>
      <c r="C23">
        <v>658.900000095367</v>
      </c>
      <c r="D23" t="s">
        <v>455</v>
      </c>
      <c r="E23" t="s">
        <v>456</v>
      </c>
      <c r="F23">
        <v>15</v>
      </c>
      <c r="H23" t="s">
        <v>435</v>
      </c>
      <c r="K23">
        <v>1702161094.5</v>
      </c>
      <c r="L23">
        <f>(M23)/1000</f>
        <v>0</v>
      </c>
      <c r="M23">
        <f>IF(DR23, AP23, AJ23)</f>
        <v>0</v>
      </c>
      <c r="N23">
        <f>IF(DR23, AK23, AI23)</f>
        <v>0</v>
      </c>
      <c r="O23">
        <f>DT23 - IF(AW23&gt;1, N23*DN23*100.0/(AY23*EH23), 0)</f>
        <v>0</v>
      </c>
      <c r="P23">
        <f>((V23-L23/2)*O23-N23)/(V23+L23/2)</f>
        <v>0</v>
      </c>
      <c r="Q23">
        <f>P23*(EA23+EB23)/1000.0</f>
        <v>0</v>
      </c>
      <c r="R23">
        <f>(DT23 - IF(AW23&gt;1, N23*DN23*100.0/(AY23*EH23), 0))*(EA23+EB23)/1000.0</f>
        <v>0</v>
      </c>
      <c r="S23">
        <f>2.0/((1/U23-1/T23)+SIGN(U23)*SQRT((1/U23-1/T23)*(1/U23-1/T23) + 4*DO23/((DO23+1)*(DO23+1))*(2*1/U23*1/T23-1/T23*1/T23)))</f>
        <v>0</v>
      </c>
      <c r="T23">
        <f>IF(LEFT(DP23,1)&lt;&gt;"0",IF(LEFT(DP23,1)="1",3.0,DQ23),$D$5+$E$5*(EH23*EA23/($K$5*1000))+$F$5*(EH23*EA23/($K$5*1000))*MAX(MIN(DN23,$J$5),$I$5)*MAX(MIN(DN23,$J$5),$I$5)+$G$5*MAX(MIN(DN23,$J$5),$I$5)*(EH23*EA23/($K$5*1000))+$H$5*(EH23*EA23/($K$5*1000))*(EH23*EA23/($K$5*1000)))</f>
        <v>0</v>
      </c>
      <c r="U23">
        <f>L23*(1000-(1000*0.61365*exp(17.502*Y23/(240.97+Y23))/(EA23+EB23)+DV23)/2)/(1000*0.61365*exp(17.502*Y23/(240.97+Y23))/(EA23+EB23)-DV23)</f>
        <v>0</v>
      </c>
      <c r="V23">
        <f>1/((DO23+1)/(S23/1.6)+1/(T23/1.37)) + DO23/((DO23+1)/(S23/1.6) + DO23/(T23/1.37))</f>
        <v>0</v>
      </c>
      <c r="W23">
        <f>(DJ23*DM23)</f>
        <v>0</v>
      </c>
      <c r="X23">
        <f>(EC23+(W23+2*0.95*5.67E-8*(((EC23+$B$7)+273)^4-(EC23+273)^4)-44100*L23)/(1.84*29.3*T23+8*0.95*5.67E-8*(EC23+273)^3))</f>
        <v>0</v>
      </c>
      <c r="Y23">
        <f>($C$7*ED23+$D$7*EE23+$E$7*X23)</f>
        <v>0</v>
      </c>
      <c r="Z23">
        <f>0.61365*exp(17.502*Y23/(240.97+Y23))</f>
        <v>0</v>
      </c>
      <c r="AA23">
        <f>(AB23/AC23*100)</f>
        <v>0</v>
      </c>
      <c r="AB23">
        <f>DV23*(EA23+EB23)/1000</f>
        <v>0</v>
      </c>
      <c r="AC23">
        <f>0.61365*exp(17.502*EC23/(240.97+EC23))</f>
        <v>0</v>
      </c>
      <c r="AD23">
        <f>(Z23-DV23*(EA23+EB23)/1000)</f>
        <v>0</v>
      </c>
      <c r="AE23">
        <f>(-L23*44100)</f>
        <v>0</v>
      </c>
      <c r="AF23">
        <f>2*29.3*T23*0.92*(EC23-Y23)</f>
        <v>0</v>
      </c>
      <c r="AG23">
        <f>2*0.95*5.67E-8*(((EC23+$B$7)+273)^4-(Y23+273)^4)</f>
        <v>0</v>
      </c>
      <c r="AH23">
        <f>W23+AG23+AE23+AF23</f>
        <v>0</v>
      </c>
      <c r="AI23">
        <f>DZ23*AW23*(DU23-DT23*(1000-AW23*DW23)/(1000-AW23*DV23))/(100*DN23)</f>
        <v>0</v>
      </c>
      <c r="AJ23">
        <f>1000*DZ23*AW23*(DV23-DW23)/(100*DN23*(1000-AW23*DV23))</f>
        <v>0</v>
      </c>
      <c r="AK23">
        <f>(AL23 - AM23 - EA23*1E3/(8.314*(EC23+273.15)) * AO23/DZ23 * AN23) * DZ23/(100*DN23) * (1000 - DW23)/1000</f>
        <v>0</v>
      </c>
      <c r="AL23">
        <v>424.911440227475</v>
      </c>
      <c r="AM23">
        <v>422.682333333333</v>
      </c>
      <c r="AN23">
        <v>0.0258378676808575</v>
      </c>
      <c r="AO23">
        <v>66.3085408224369</v>
      </c>
      <c r="AP23">
        <f>(AR23 - AQ23 + EA23*1E3/(8.314*(EC23+273.15)) * AT23/DZ23 * AS23) * DZ23/(100*DN23) * 1000/(1000 - AR23)</f>
        <v>0</v>
      </c>
      <c r="AQ23">
        <v>11.4754756875631</v>
      </c>
      <c r="AR23">
        <v>12.5714146853147</v>
      </c>
      <c r="AS23">
        <v>1.63448216875539e-06</v>
      </c>
      <c r="AT23">
        <v>82.1574460059727</v>
      </c>
      <c r="AU23">
        <v>0</v>
      </c>
      <c r="AV23">
        <v>0</v>
      </c>
      <c r="AW23">
        <f>IF(AU23*$H$13&gt;=AY23,1.0,(AY23/(AY23-AU23*$H$13)))</f>
        <v>0</v>
      </c>
      <c r="AX23">
        <f>(AW23-1)*100</f>
        <v>0</v>
      </c>
      <c r="AY23">
        <f>MAX(0,($B$13+$C$13*EH23)/(1+$D$13*EH23)*EA23/(EC23+273)*$E$13)</f>
        <v>0</v>
      </c>
      <c r="AZ23" t="s">
        <v>436</v>
      </c>
      <c r="BA23" t="s">
        <v>436</v>
      </c>
      <c r="BB23">
        <v>0</v>
      </c>
      <c r="BC23">
        <v>0</v>
      </c>
      <c r="BD23">
        <f>1-BB23/BC23</f>
        <v>0</v>
      </c>
      <c r="BE23">
        <v>0</v>
      </c>
      <c r="BF23" t="s">
        <v>436</v>
      </c>
      <c r="BG23" t="s">
        <v>436</v>
      </c>
      <c r="BH23">
        <v>0</v>
      </c>
      <c r="BI23">
        <v>0</v>
      </c>
      <c r="BJ23">
        <f>1-BH23/BI23</f>
        <v>0</v>
      </c>
      <c r="BK23">
        <v>0.5</v>
      </c>
      <c r="BL23">
        <f>DK23</f>
        <v>0</v>
      </c>
      <c r="BM23">
        <f>N23</f>
        <v>0</v>
      </c>
      <c r="BN23">
        <f>BJ23*BK23*BL23</f>
        <v>0</v>
      </c>
      <c r="BO23">
        <f>(BM23-BE23)/BL23</f>
        <v>0</v>
      </c>
      <c r="BP23">
        <f>(BC23-BI23)/BI23</f>
        <v>0</v>
      </c>
      <c r="BQ23">
        <f>BB23/(BD23+BB23/BI23)</f>
        <v>0</v>
      </c>
      <c r="BR23" t="s">
        <v>436</v>
      </c>
      <c r="BS23">
        <v>0</v>
      </c>
      <c r="BT23">
        <f>IF(BS23&lt;&gt;0, BS23, BQ23)</f>
        <v>0</v>
      </c>
      <c r="BU23">
        <f>1-BT23/BI23</f>
        <v>0</v>
      </c>
      <c r="BV23">
        <f>(BI23-BH23)/(BI23-BT23)</f>
        <v>0</v>
      </c>
      <c r="BW23">
        <f>(BC23-BI23)/(BC23-BT23)</f>
        <v>0</v>
      </c>
      <c r="BX23">
        <f>(BI23-BH23)/(BI23-BB23)</f>
        <v>0</v>
      </c>
      <c r="BY23">
        <f>(BC23-BI23)/(BC23-BB23)</f>
        <v>0</v>
      </c>
      <c r="BZ23">
        <f>(BV23*BT23/BH23)</f>
        <v>0</v>
      </c>
      <c r="CA23">
        <f>(1-BZ23)</f>
        <v>0</v>
      </c>
      <c r="DJ23">
        <f>$B$11*EI23+$C$11*EJ23+$F$11*EU23*(1-EX23)</f>
        <v>0</v>
      </c>
      <c r="DK23">
        <f>DJ23*DL23</f>
        <v>0</v>
      </c>
      <c r="DL23">
        <f>($B$11*$D$9+$C$11*$D$9+$F$11*((FH23+EZ23)/MAX(FH23+EZ23+FI23, 0.1)*$I$9+FI23/MAX(FH23+EZ23+FI23, 0.1)*$J$9))/($B$11+$C$11+$F$11)</f>
        <v>0</v>
      </c>
      <c r="DM23">
        <f>($B$11*$K$9+$C$11*$K$9+$F$11*((FH23+EZ23)/MAX(FH23+EZ23+FI23, 0.1)*$P$9+FI23/MAX(FH23+EZ23+FI23, 0.1)*$Q$9))/($B$11+$C$11+$F$11)</f>
        <v>0</v>
      </c>
      <c r="DN23">
        <v>6</v>
      </c>
      <c r="DO23">
        <v>0.5</v>
      </c>
      <c r="DP23" t="s">
        <v>437</v>
      </c>
      <c r="DQ23">
        <v>2</v>
      </c>
      <c r="DR23" t="b">
        <v>1</v>
      </c>
      <c r="DS23">
        <v>1702161094.5</v>
      </c>
      <c r="DT23">
        <v>417.3246875</v>
      </c>
      <c r="DU23">
        <v>419.95775</v>
      </c>
      <c r="DV23">
        <v>12.5696375</v>
      </c>
      <c r="DW23">
        <v>11.46115625</v>
      </c>
      <c r="DX23">
        <v>418.5233125</v>
      </c>
      <c r="DY23">
        <v>12.5998625</v>
      </c>
      <c r="DZ23">
        <v>599.9895625</v>
      </c>
      <c r="EA23">
        <v>78.20869375</v>
      </c>
      <c r="EB23">
        <v>0.0999351125</v>
      </c>
      <c r="EC23">
        <v>22.98506875</v>
      </c>
      <c r="ED23">
        <v>21.95546875</v>
      </c>
      <c r="EE23">
        <v>999.9</v>
      </c>
      <c r="EF23">
        <v>0</v>
      </c>
      <c r="EG23">
        <v>0</v>
      </c>
      <c r="EH23">
        <v>10000.5025</v>
      </c>
      <c r="EI23">
        <v>0</v>
      </c>
      <c r="EJ23">
        <v>2.50296</v>
      </c>
      <c r="EK23">
        <v>-2.633165</v>
      </c>
      <c r="EL23">
        <v>422.636875</v>
      </c>
      <c r="EM23">
        <v>424.826625</v>
      </c>
      <c r="EN23">
        <v>1.1084825</v>
      </c>
      <c r="EO23">
        <v>419.95775</v>
      </c>
      <c r="EP23">
        <v>11.46115625</v>
      </c>
      <c r="EQ23">
        <v>0.983055375</v>
      </c>
      <c r="ER23">
        <v>0.896362625</v>
      </c>
      <c r="ES23">
        <v>6.667633125</v>
      </c>
      <c r="ET23">
        <v>5.33245875</v>
      </c>
      <c r="EU23">
        <v>99.9656375</v>
      </c>
      <c r="EV23">
        <v>0.900118625</v>
      </c>
      <c r="EW23">
        <v>0.09988154375</v>
      </c>
      <c r="EX23">
        <v>0</v>
      </c>
      <c r="EY23">
        <v>516.6524375</v>
      </c>
      <c r="EZ23">
        <v>4.99951</v>
      </c>
      <c r="FA23">
        <v>516.0910625</v>
      </c>
      <c r="FB23">
        <v>760.8719375</v>
      </c>
      <c r="FC23">
        <v>41.70675</v>
      </c>
      <c r="FD23">
        <v>45.98425</v>
      </c>
      <c r="FE23">
        <v>44.757625</v>
      </c>
      <c r="FF23">
        <v>45.409875</v>
      </c>
      <c r="FG23">
        <v>44.00375</v>
      </c>
      <c r="FH23">
        <v>85.48125</v>
      </c>
      <c r="FI23">
        <v>9.48375</v>
      </c>
      <c r="FJ23">
        <v>0</v>
      </c>
      <c r="FK23">
        <v>1702161103.9</v>
      </c>
      <c r="FL23">
        <v>0</v>
      </c>
      <c r="FM23">
        <v>516.58952</v>
      </c>
      <c r="FN23">
        <v>-2.26607691690666</v>
      </c>
      <c r="FO23">
        <v>-6.48146156536026</v>
      </c>
      <c r="FP23">
        <v>516.10844</v>
      </c>
      <c r="FQ23">
        <v>15</v>
      </c>
      <c r="FR23">
        <v>1702160363.1</v>
      </c>
      <c r="FS23" t="s">
        <v>438</v>
      </c>
      <c r="FT23">
        <v>1702160359.1</v>
      </c>
      <c r="FU23">
        <v>1702160363.1</v>
      </c>
      <c r="FV23">
        <v>10</v>
      </c>
      <c r="FW23">
        <v>-0.075</v>
      </c>
      <c r="FX23">
        <v>-0.009</v>
      </c>
      <c r="FY23">
        <v>-1.201</v>
      </c>
      <c r="FZ23">
        <v>-0.05</v>
      </c>
      <c r="GA23">
        <v>420</v>
      </c>
      <c r="GB23">
        <v>11</v>
      </c>
      <c r="GC23">
        <v>0.25</v>
      </c>
      <c r="GD23">
        <v>0.02</v>
      </c>
      <c r="GE23">
        <v>-2.6352215</v>
      </c>
      <c r="GF23">
        <v>-0.0337330827067711</v>
      </c>
      <c r="GG23">
        <v>0.0993066877040514</v>
      </c>
      <c r="GH23">
        <v>1</v>
      </c>
      <c r="GI23">
        <v>516.856294117647</v>
      </c>
      <c r="GJ23">
        <v>-3.35795263490136</v>
      </c>
      <c r="GK23">
        <v>0.366421208079041</v>
      </c>
      <c r="GL23">
        <v>0</v>
      </c>
      <c r="GM23">
        <v>1.1172225</v>
      </c>
      <c r="GN23">
        <v>-0.170026015037594</v>
      </c>
      <c r="GO23">
        <v>0.0165906889172813</v>
      </c>
      <c r="GP23">
        <v>0</v>
      </c>
      <c r="GQ23">
        <v>1</v>
      </c>
      <c r="GR23">
        <v>3</v>
      </c>
      <c r="GS23" t="s">
        <v>454</v>
      </c>
      <c r="GT23">
        <v>3.24918</v>
      </c>
      <c r="GU23">
        <v>2.89226</v>
      </c>
      <c r="GV23">
        <v>0.0812355</v>
      </c>
      <c r="GW23">
        <v>0.0813219</v>
      </c>
      <c r="GX23">
        <v>0.0588574</v>
      </c>
      <c r="GY23">
        <v>0.0543565</v>
      </c>
      <c r="GZ23">
        <v>30054.6</v>
      </c>
      <c r="HA23">
        <v>23130.1</v>
      </c>
      <c r="HB23">
        <v>30473.4</v>
      </c>
      <c r="HC23">
        <v>23682.5</v>
      </c>
      <c r="HD23">
        <v>37991.6</v>
      </c>
      <c r="HE23">
        <v>31248.9</v>
      </c>
      <c r="HF23">
        <v>43128.4</v>
      </c>
      <c r="HG23">
        <v>35732.1</v>
      </c>
      <c r="HH23">
        <v>2.316</v>
      </c>
      <c r="HI23">
        <v>2.16213</v>
      </c>
      <c r="HJ23">
        <v>0.0123605</v>
      </c>
      <c r="HK23">
        <v>0</v>
      </c>
      <c r="HL23">
        <v>21.7513</v>
      </c>
      <c r="HM23">
        <v>999.9</v>
      </c>
      <c r="HN23">
        <v>30.704</v>
      </c>
      <c r="HO23">
        <v>30.565</v>
      </c>
      <c r="HP23">
        <v>17.2751</v>
      </c>
      <c r="HQ23">
        <v>54.5825</v>
      </c>
      <c r="HR23">
        <v>17.7083</v>
      </c>
      <c r="HS23">
        <v>2</v>
      </c>
      <c r="HT23">
        <v>0.0323857</v>
      </c>
      <c r="HU23">
        <v>2.44655</v>
      </c>
      <c r="HV23">
        <v>20.338</v>
      </c>
      <c r="HW23">
        <v>5.24484</v>
      </c>
      <c r="HX23">
        <v>11.9261</v>
      </c>
      <c r="HY23">
        <v>4.96965</v>
      </c>
      <c r="HZ23">
        <v>3.29</v>
      </c>
      <c r="IA23">
        <v>9999</v>
      </c>
      <c r="IB23">
        <v>999.9</v>
      </c>
      <c r="IC23">
        <v>9999</v>
      </c>
      <c r="ID23">
        <v>9999</v>
      </c>
      <c r="IE23">
        <v>4.97217</v>
      </c>
      <c r="IF23">
        <v>1.87367</v>
      </c>
      <c r="IG23">
        <v>1.88049</v>
      </c>
      <c r="IH23">
        <v>1.87668</v>
      </c>
      <c r="II23">
        <v>1.87624</v>
      </c>
      <c r="IJ23">
        <v>1.87623</v>
      </c>
      <c r="IK23">
        <v>1.87524</v>
      </c>
      <c r="IL23">
        <v>1.8756</v>
      </c>
      <c r="IM23">
        <v>0</v>
      </c>
      <c r="IN23">
        <v>0</v>
      </c>
      <c r="IO23">
        <v>0</v>
      </c>
      <c r="IP23">
        <v>0</v>
      </c>
      <c r="IQ23" t="s">
        <v>440</v>
      </c>
      <c r="IR23" t="s">
        <v>441</v>
      </c>
      <c r="IS23" t="s">
        <v>442</v>
      </c>
      <c r="IT23" t="s">
        <v>442</v>
      </c>
      <c r="IU23" t="s">
        <v>442</v>
      </c>
      <c r="IV23" t="s">
        <v>442</v>
      </c>
      <c r="IW23">
        <v>0</v>
      </c>
      <c r="IX23">
        <v>100</v>
      </c>
      <c r="IY23">
        <v>100</v>
      </c>
      <c r="IZ23">
        <v>-1.199</v>
      </c>
      <c r="JA23">
        <v>-0.0302</v>
      </c>
      <c r="JB23">
        <v>-0.822558257305577</v>
      </c>
      <c r="JC23">
        <v>-0.00113452472987935</v>
      </c>
      <c r="JD23">
        <v>6.50056451537534e-07</v>
      </c>
      <c r="JE23">
        <v>-2.06787068735363e-10</v>
      </c>
      <c r="JF23">
        <v>-0.118538037524542</v>
      </c>
      <c r="JG23">
        <v>0.000465156818150672</v>
      </c>
      <c r="JH23">
        <v>0.000622949698621819</v>
      </c>
      <c r="JI23">
        <v>-8.21993861281899e-06</v>
      </c>
      <c r="JJ23">
        <v>27</v>
      </c>
      <c r="JK23">
        <v>2112</v>
      </c>
      <c r="JL23">
        <v>1</v>
      </c>
      <c r="JM23">
        <v>20</v>
      </c>
      <c r="JN23">
        <v>12.4</v>
      </c>
      <c r="JO23">
        <v>12.3</v>
      </c>
      <c r="JP23">
        <v>1.37573</v>
      </c>
      <c r="JQ23">
        <v>2.55005</v>
      </c>
      <c r="JR23">
        <v>2.24365</v>
      </c>
      <c r="JS23">
        <v>2.86011</v>
      </c>
      <c r="JT23">
        <v>2.49756</v>
      </c>
      <c r="JU23">
        <v>2.36328</v>
      </c>
      <c r="JV23">
        <v>34.7379</v>
      </c>
      <c r="JW23">
        <v>24.07</v>
      </c>
      <c r="JX23">
        <v>18</v>
      </c>
      <c r="JY23">
        <v>656.397</v>
      </c>
      <c r="JZ23">
        <v>631.363</v>
      </c>
      <c r="KA23">
        <v>19.9995</v>
      </c>
      <c r="KB23">
        <v>27.583</v>
      </c>
      <c r="KC23">
        <v>30.0002</v>
      </c>
      <c r="KD23">
        <v>27.7648</v>
      </c>
      <c r="KE23">
        <v>27.7444</v>
      </c>
      <c r="KF23">
        <v>27.5883</v>
      </c>
      <c r="KG23">
        <v>4.3954</v>
      </c>
      <c r="KH23">
        <v>0</v>
      </c>
      <c r="KI23">
        <v>20</v>
      </c>
      <c r="KJ23">
        <v>420</v>
      </c>
      <c r="KK23">
        <v>11.5946</v>
      </c>
      <c r="KL23">
        <v>101.195</v>
      </c>
      <c r="KM23">
        <v>100.112</v>
      </c>
    </row>
    <row r="24" spans="1:299">
      <c r="A24">
        <v>8</v>
      </c>
      <c r="B24">
        <v>1702161224</v>
      </c>
      <c r="C24">
        <v>779.900000095367</v>
      </c>
      <c r="D24" t="s">
        <v>457</v>
      </c>
      <c r="E24" t="s">
        <v>458</v>
      </c>
      <c r="F24">
        <v>15</v>
      </c>
      <c r="H24" t="s">
        <v>435</v>
      </c>
      <c r="K24">
        <v>1702161215.5</v>
      </c>
      <c r="L24">
        <f>(M24)/1000</f>
        <v>0</v>
      </c>
      <c r="M24">
        <f>IF(DR24, AP24, AJ24)</f>
        <v>0</v>
      </c>
      <c r="N24">
        <f>IF(DR24, AK24, AI24)</f>
        <v>0</v>
      </c>
      <c r="O24">
        <f>DT24 - IF(AW24&gt;1, N24*DN24*100.0/(AY24*EH24), 0)</f>
        <v>0</v>
      </c>
      <c r="P24">
        <f>((V24-L24/2)*O24-N24)/(V24+L24/2)</f>
        <v>0</v>
      </c>
      <c r="Q24">
        <f>P24*(EA24+EB24)/1000.0</f>
        <v>0</v>
      </c>
      <c r="R24">
        <f>(DT24 - IF(AW24&gt;1, N24*DN24*100.0/(AY24*EH24), 0))*(EA24+EB24)/1000.0</f>
        <v>0</v>
      </c>
      <c r="S24">
        <f>2.0/((1/U24-1/T24)+SIGN(U24)*SQRT((1/U24-1/T24)*(1/U24-1/T24) + 4*DO24/((DO24+1)*(DO24+1))*(2*1/U24*1/T24-1/T24*1/T24)))</f>
        <v>0</v>
      </c>
      <c r="T24">
        <f>IF(LEFT(DP24,1)&lt;&gt;"0",IF(LEFT(DP24,1)="1",3.0,DQ24),$D$5+$E$5*(EH24*EA24/($K$5*1000))+$F$5*(EH24*EA24/($K$5*1000))*MAX(MIN(DN24,$J$5),$I$5)*MAX(MIN(DN24,$J$5),$I$5)+$G$5*MAX(MIN(DN24,$J$5),$I$5)*(EH24*EA24/($K$5*1000))+$H$5*(EH24*EA24/($K$5*1000))*(EH24*EA24/($K$5*1000)))</f>
        <v>0</v>
      </c>
      <c r="U24">
        <f>L24*(1000-(1000*0.61365*exp(17.502*Y24/(240.97+Y24))/(EA24+EB24)+DV24)/2)/(1000*0.61365*exp(17.502*Y24/(240.97+Y24))/(EA24+EB24)-DV24)</f>
        <v>0</v>
      </c>
      <c r="V24">
        <f>1/((DO24+1)/(S24/1.6)+1/(T24/1.37)) + DO24/((DO24+1)/(S24/1.6) + DO24/(T24/1.37))</f>
        <v>0</v>
      </c>
      <c r="W24">
        <f>(DJ24*DM24)</f>
        <v>0</v>
      </c>
      <c r="X24">
        <f>(EC24+(W24+2*0.95*5.67E-8*(((EC24+$B$7)+273)^4-(EC24+273)^4)-44100*L24)/(1.84*29.3*T24+8*0.95*5.67E-8*(EC24+273)^3))</f>
        <v>0</v>
      </c>
      <c r="Y24">
        <f>($C$7*ED24+$D$7*EE24+$E$7*X24)</f>
        <v>0</v>
      </c>
      <c r="Z24">
        <f>0.61365*exp(17.502*Y24/(240.97+Y24))</f>
        <v>0</v>
      </c>
      <c r="AA24">
        <f>(AB24/AC24*100)</f>
        <v>0</v>
      </c>
      <c r="AB24">
        <f>DV24*(EA24+EB24)/1000</f>
        <v>0</v>
      </c>
      <c r="AC24">
        <f>0.61365*exp(17.502*EC24/(240.97+EC24))</f>
        <v>0</v>
      </c>
      <c r="AD24">
        <f>(Z24-DV24*(EA24+EB24)/1000)</f>
        <v>0</v>
      </c>
      <c r="AE24">
        <f>(-L24*44100)</f>
        <v>0</v>
      </c>
      <c r="AF24">
        <f>2*29.3*T24*0.92*(EC24-Y24)</f>
        <v>0</v>
      </c>
      <c r="AG24">
        <f>2*0.95*5.67E-8*(((EC24+$B$7)+273)^4-(Y24+273)^4)</f>
        <v>0</v>
      </c>
      <c r="AH24">
        <f>W24+AG24+AE24+AF24</f>
        <v>0</v>
      </c>
      <c r="AI24">
        <f>DZ24*AW24*(DU24-DT24*(1000-AW24*DW24)/(1000-AW24*DV24))/(100*DN24)</f>
        <v>0</v>
      </c>
      <c r="AJ24">
        <f>1000*DZ24*AW24*(DV24-DW24)/(100*DN24*(1000-AW24*DV24))</f>
        <v>0</v>
      </c>
      <c r="AK24">
        <f>(AL24 - AM24 - EA24*1E3/(8.314*(EC24+273.15)) * AO24/DZ24 * AN24) * DZ24/(100*DN24) * (1000 - DW24)/1000</f>
        <v>0</v>
      </c>
      <c r="AL24">
        <v>424.898029886238</v>
      </c>
      <c r="AM24">
        <v>424.079048484848</v>
      </c>
      <c r="AN24">
        <v>-0.00286151575332988</v>
      </c>
      <c r="AO24">
        <v>66.3085408224369</v>
      </c>
      <c r="AP24">
        <f>(AR24 - AQ24 + EA24*1E3/(8.314*(EC24+273.15)) * AT24/DZ24 * AS24) * DZ24/(100*DN24) * 1000/(1000 - AR24)</f>
        <v>0</v>
      </c>
      <c r="AQ24">
        <v>11.6192273554047</v>
      </c>
      <c r="AR24">
        <v>12.4460608391608</v>
      </c>
      <c r="AS24">
        <v>-1.8401787369231e-05</v>
      </c>
      <c r="AT24">
        <v>82.1574460059727</v>
      </c>
      <c r="AU24">
        <v>0</v>
      </c>
      <c r="AV24">
        <v>0</v>
      </c>
      <c r="AW24">
        <f>IF(AU24*$H$13&gt;=AY24,1.0,(AY24/(AY24-AU24*$H$13)))</f>
        <v>0</v>
      </c>
      <c r="AX24">
        <f>(AW24-1)*100</f>
        <v>0</v>
      </c>
      <c r="AY24">
        <f>MAX(0,($B$13+$C$13*EH24)/(1+$D$13*EH24)*EA24/(EC24+273)*$E$13)</f>
        <v>0</v>
      </c>
      <c r="AZ24" t="s">
        <v>436</v>
      </c>
      <c r="BA24" t="s">
        <v>436</v>
      </c>
      <c r="BB24">
        <v>0</v>
      </c>
      <c r="BC24">
        <v>0</v>
      </c>
      <c r="BD24">
        <f>1-BB24/BC24</f>
        <v>0</v>
      </c>
      <c r="BE24">
        <v>0</v>
      </c>
      <c r="BF24" t="s">
        <v>436</v>
      </c>
      <c r="BG24" t="s">
        <v>436</v>
      </c>
      <c r="BH24">
        <v>0</v>
      </c>
      <c r="BI24">
        <v>0</v>
      </c>
      <c r="BJ24">
        <f>1-BH24/BI24</f>
        <v>0</v>
      </c>
      <c r="BK24">
        <v>0.5</v>
      </c>
      <c r="BL24">
        <f>DK24</f>
        <v>0</v>
      </c>
      <c r="BM24">
        <f>N24</f>
        <v>0</v>
      </c>
      <c r="BN24">
        <f>BJ24*BK24*BL24</f>
        <v>0</v>
      </c>
      <c r="BO24">
        <f>(BM24-BE24)/BL24</f>
        <v>0</v>
      </c>
      <c r="BP24">
        <f>(BC24-BI24)/BI24</f>
        <v>0</v>
      </c>
      <c r="BQ24">
        <f>BB24/(BD24+BB24/BI24)</f>
        <v>0</v>
      </c>
      <c r="BR24" t="s">
        <v>436</v>
      </c>
      <c r="BS24">
        <v>0</v>
      </c>
      <c r="BT24">
        <f>IF(BS24&lt;&gt;0, BS24, BQ24)</f>
        <v>0</v>
      </c>
      <c r="BU24">
        <f>1-BT24/BI24</f>
        <v>0</v>
      </c>
      <c r="BV24">
        <f>(BI24-BH24)/(BI24-BT24)</f>
        <v>0</v>
      </c>
      <c r="BW24">
        <f>(BC24-BI24)/(BC24-BT24)</f>
        <v>0</v>
      </c>
      <c r="BX24">
        <f>(BI24-BH24)/(BI24-BB24)</f>
        <v>0</v>
      </c>
      <c r="BY24">
        <f>(BC24-BI24)/(BC24-BB24)</f>
        <v>0</v>
      </c>
      <c r="BZ24">
        <f>(BV24*BT24/BH24)</f>
        <v>0</v>
      </c>
      <c r="CA24">
        <f>(1-BZ24)</f>
        <v>0</v>
      </c>
      <c r="DJ24">
        <f>$B$11*EI24+$C$11*EJ24+$F$11*EU24*(1-EX24)</f>
        <v>0</v>
      </c>
      <c r="DK24">
        <f>DJ24*DL24</f>
        <v>0</v>
      </c>
      <c r="DL24">
        <f>($B$11*$D$9+$C$11*$D$9+$F$11*((FH24+EZ24)/MAX(FH24+EZ24+FI24, 0.1)*$I$9+FI24/MAX(FH24+EZ24+FI24, 0.1)*$J$9))/($B$11+$C$11+$F$11)</f>
        <v>0</v>
      </c>
      <c r="DM24">
        <f>($B$11*$K$9+$C$11*$K$9+$F$11*((FH24+EZ24)/MAX(FH24+EZ24+FI24, 0.1)*$P$9+FI24/MAX(FH24+EZ24+FI24, 0.1)*$Q$9))/($B$11+$C$11+$F$11)</f>
        <v>0</v>
      </c>
      <c r="DN24">
        <v>6</v>
      </c>
      <c r="DO24">
        <v>0.5</v>
      </c>
      <c r="DP24" t="s">
        <v>437</v>
      </c>
      <c r="DQ24">
        <v>2</v>
      </c>
      <c r="DR24" t="b">
        <v>1</v>
      </c>
      <c r="DS24">
        <v>1702161215.5</v>
      </c>
      <c r="DT24">
        <v>418.8406875</v>
      </c>
      <c r="DU24">
        <v>419.9654375</v>
      </c>
      <c r="DV24">
        <v>12.46171875</v>
      </c>
      <c r="DW24">
        <v>11.622375</v>
      </c>
      <c r="DX24">
        <v>420.0403125</v>
      </c>
      <c r="DY24">
        <v>12.4932375</v>
      </c>
      <c r="DZ24">
        <v>599.9778125</v>
      </c>
      <c r="EA24">
        <v>78.20688125</v>
      </c>
      <c r="EB24">
        <v>0.09988998125</v>
      </c>
      <c r="EC24">
        <v>22.88044375</v>
      </c>
      <c r="ED24">
        <v>21.9563375</v>
      </c>
      <c r="EE24">
        <v>999.9</v>
      </c>
      <c r="EF24">
        <v>0</v>
      </c>
      <c r="EG24">
        <v>0</v>
      </c>
      <c r="EH24">
        <v>10000.455</v>
      </c>
      <c r="EI24">
        <v>0</v>
      </c>
      <c r="EJ24">
        <v>2.939196875</v>
      </c>
      <c r="EK24">
        <v>-1.1247125</v>
      </c>
      <c r="EL24">
        <v>424.126</v>
      </c>
      <c r="EM24">
        <v>424.903875</v>
      </c>
      <c r="EN24">
        <v>0.8393495625</v>
      </c>
      <c r="EO24">
        <v>419.9654375</v>
      </c>
      <c r="EP24">
        <v>11.622375</v>
      </c>
      <c r="EQ24">
        <v>0.9745919375</v>
      </c>
      <c r="ER24">
        <v>0.9089493125</v>
      </c>
      <c r="ES24">
        <v>6.54197</v>
      </c>
      <c r="ET24">
        <v>5.533215625</v>
      </c>
      <c r="EU24">
        <v>49.99581875</v>
      </c>
      <c r="EV24">
        <v>0.899753125</v>
      </c>
      <c r="EW24">
        <v>0.10024688125</v>
      </c>
      <c r="EX24">
        <v>0</v>
      </c>
      <c r="EY24">
        <v>498.103</v>
      </c>
      <c r="EZ24">
        <v>4.99951</v>
      </c>
      <c r="FA24">
        <v>251.54475</v>
      </c>
      <c r="FB24">
        <v>360.47275</v>
      </c>
      <c r="FC24">
        <v>40.8435</v>
      </c>
      <c r="FD24">
        <v>45.351375</v>
      </c>
      <c r="FE24">
        <v>43.9566875</v>
      </c>
      <c r="FF24">
        <v>44.85925</v>
      </c>
      <c r="FG24">
        <v>43.257625</v>
      </c>
      <c r="FH24">
        <v>40.48625</v>
      </c>
      <c r="FI24">
        <v>4.510625</v>
      </c>
      <c r="FJ24">
        <v>0</v>
      </c>
      <c r="FK24">
        <v>1702161224.5</v>
      </c>
      <c r="FL24">
        <v>0</v>
      </c>
      <c r="FM24">
        <v>497.999115384615</v>
      </c>
      <c r="FN24">
        <v>-3.41555553967156</v>
      </c>
      <c r="FO24">
        <v>-3.65008546818258</v>
      </c>
      <c r="FP24">
        <v>251.473576923077</v>
      </c>
      <c r="FQ24">
        <v>15</v>
      </c>
      <c r="FR24">
        <v>1702160363.1</v>
      </c>
      <c r="FS24" t="s">
        <v>438</v>
      </c>
      <c r="FT24">
        <v>1702160359.1</v>
      </c>
      <c r="FU24">
        <v>1702160363.1</v>
      </c>
      <c r="FV24">
        <v>10</v>
      </c>
      <c r="FW24">
        <v>-0.075</v>
      </c>
      <c r="FX24">
        <v>-0.009</v>
      </c>
      <c r="FY24">
        <v>-1.201</v>
      </c>
      <c r="FZ24">
        <v>-0.05</v>
      </c>
      <c r="GA24">
        <v>420</v>
      </c>
      <c r="GB24">
        <v>11</v>
      </c>
      <c r="GC24">
        <v>0.25</v>
      </c>
      <c r="GD24">
        <v>0.02</v>
      </c>
      <c r="GE24">
        <v>-1.12288333333333</v>
      </c>
      <c r="GF24">
        <v>0.00536493506493416</v>
      </c>
      <c r="GG24">
        <v>0.0235697922760577</v>
      </c>
      <c r="GH24">
        <v>1</v>
      </c>
      <c r="GI24">
        <v>498.297764705882</v>
      </c>
      <c r="GJ24">
        <v>-4.46679907929453</v>
      </c>
      <c r="GK24">
        <v>0.481724235174368</v>
      </c>
      <c r="GL24">
        <v>0</v>
      </c>
      <c r="GM24">
        <v>0.844255857142857</v>
      </c>
      <c r="GN24">
        <v>-0.085918597402596</v>
      </c>
      <c r="GO24">
        <v>0.00869282655157586</v>
      </c>
      <c r="GP24">
        <v>1</v>
      </c>
      <c r="GQ24">
        <v>2</v>
      </c>
      <c r="GR24">
        <v>3</v>
      </c>
      <c r="GS24" t="s">
        <v>449</v>
      </c>
      <c r="GT24">
        <v>3.24935</v>
      </c>
      <c r="GU24">
        <v>2.89247</v>
      </c>
      <c r="GV24">
        <v>0.0814617</v>
      </c>
      <c r="GW24">
        <v>0.0813368</v>
      </c>
      <c r="GX24">
        <v>0.0584278</v>
      </c>
      <c r="GY24">
        <v>0.0548015</v>
      </c>
      <c r="GZ24">
        <v>30045.4</v>
      </c>
      <c r="HA24">
        <v>23127.7</v>
      </c>
      <c r="HB24">
        <v>30471.7</v>
      </c>
      <c r="HC24">
        <v>23680.6</v>
      </c>
      <c r="HD24">
        <v>38006.9</v>
      </c>
      <c r="HE24">
        <v>31231.5</v>
      </c>
      <c r="HF24">
        <v>43125.9</v>
      </c>
      <c r="HG24">
        <v>35729.2</v>
      </c>
      <c r="HH24">
        <v>2.31533</v>
      </c>
      <c r="HI24">
        <v>2.16197</v>
      </c>
      <c r="HJ24">
        <v>0.0151731</v>
      </c>
      <c r="HK24">
        <v>0</v>
      </c>
      <c r="HL24">
        <v>21.7114</v>
      </c>
      <c r="HM24">
        <v>999.9</v>
      </c>
      <c r="HN24">
        <v>30.534</v>
      </c>
      <c r="HO24">
        <v>30.575</v>
      </c>
      <c r="HP24">
        <v>17.1867</v>
      </c>
      <c r="HQ24">
        <v>54.6625</v>
      </c>
      <c r="HR24">
        <v>17.6603</v>
      </c>
      <c r="HS24">
        <v>2</v>
      </c>
      <c r="HT24">
        <v>0.0338186</v>
      </c>
      <c r="HU24">
        <v>2.40847</v>
      </c>
      <c r="HV24">
        <v>20.339</v>
      </c>
      <c r="HW24">
        <v>5.24694</v>
      </c>
      <c r="HX24">
        <v>11.9261</v>
      </c>
      <c r="HY24">
        <v>4.9698</v>
      </c>
      <c r="HZ24">
        <v>3.29</v>
      </c>
      <c r="IA24">
        <v>9999</v>
      </c>
      <c r="IB24">
        <v>999.9</v>
      </c>
      <c r="IC24">
        <v>9999</v>
      </c>
      <c r="ID24">
        <v>9999</v>
      </c>
      <c r="IE24">
        <v>4.97219</v>
      </c>
      <c r="IF24">
        <v>1.87369</v>
      </c>
      <c r="IG24">
        <v>1.88049</v>
      </c>
      <c r="IH24">
        <v>1.87668</v>
      </c>
      <c r="II24">
        <v>1.87624</v>
      </c>
      <c r="IJ24">
        <v>1.87622</v>
      </c>
      <c r="IK24">
        <v>1.87527</v>
      </c>
      <c r="IL24">
        <v>1.87554</v>
      </c>
      <c r="IM24">
        <v>0</v>
      </c>
      <c r="IN24">
        <v>0</v>
      </c>
      <c r="IO24">
        <v>0</v>
      </c>
      <c r="IP24">
        <v>0</v>
      </c>
      <c r="IQ24" t="s">
        <v>440</v>
      </c>
      <c r="IR24" t="s">
        <v>441</v>
      </c>
      <c r="IS24" t="s">
        <v>442</v>
      </c>
      <c r="IT24" t="s">
        <v>442</v>
      </c>
      <c r="IU24" t="s">
        <v>442</v>
      </c>
      <c r="IV24" t="s">
        <v>442</v>
      </c>
      <c r="IW24">
        <v>0</v>
      </c>
      <c r="IX24">
        <v>100</v>
      </c>
      <c r="IY24">
        <v>100</v>
      </c>
      <c r="IZ24">
        <v>-1.2</v>
      </c>
      <c r="JA24">
        <v>-0.0317</v>
      </c>
      <c r="JB24">
        <v>-0.822558257305577</v>
      </c>
      <c r="JC24">
        <v>-0.00113452472987935</v>
      </c>
      <c r="JD24">
        <v>6.50056451537534e-07</v>
      </c>
      <c r="JE24">
        <v>-2.06787068735363e-10</v>
      </c>
      <c r="JF24">
        <v>-0.118538037524542</v>
      </c>
      <c r="JG24">
        <v>0.000465156818150672</v>
      </c>
      <c r="JH24">
        <v>0.000622949698621819</v>
      </c>
      <c r="JI24">
        <v>-8.21993861281899e-06</v>
      </c>
      <c r="JJ24">
        <v>27</v>
      </c>
      <c r="JK24">
        <v>2112</v>
      </c>
      <c r="JL24">
        <v>1</v>
      </c>
      <c r="JM24">
        <v>20</v>
      </c>
      <c r="JN24">
        <v>14.4</v>
      </c>
      <c r="JO24">
        <v>14.3</v>
      </c>
      <c r="JP24">
        <v>1.37695</v>
      </c>
      <c r="JQ24">
        <v>2.54761</v>
      </c>
      <c r="JR24">
        <v>2.24365</v>
      </c>
      <c r="JS24">
        <v>2.86377</v>
      </c>
      <c r="JT24">
        <v>2.49756</v>
      </c>
      <c r="JU24">
        <v>2.36084</v>
      </c>
      <c r="JV24">
        <v>34.715</v>
      </c>
      <c r="JW24">
        <v>24.0612</v>
      </c>
      <c r="JX24">
        <v>18</v>
      </c>
      <c r="JY24">
        <v>656.067</v>
      </c>
      <c r="JZ24">
        <v>631.426</v>
      </c>
      <c r="KA24">
        <v>19.9995</v>
      </c>
      <c r="KB24">
        <v>27.6065</v>
      </c>
      <c r="KC24">
        <v>30.0001</v>
      </c>
      <c r="KD24">
        <v>27.781</v>
      </c>
      <c r="KE24">
        <v>27.7608</v>
      </c>
      <c r="KF24">
        <v>27.6033</v>
      </c>
      <c r="KG24">
        <v>0</v>
      </c>
      <c r="KH24">
        <v>0</v>
      </c>
      <c r="KI24">
        <v>20</v>
      </c>
      <c r="KJ24">
        <v>420</v>
      </c>
      <c r="KK24">
        <v>11.9431</v>
      </c>
      <c r="KL24">
        <v>101.189</v>
      </c>
      <c r="KM24">
        <v>100.104</v>
      </c>
    </row>
    <row r="25" spans="1:299">
      <c r="A25">
        <v>9</v>
      </c>
      <c r="B25">
        <v>1702161345</v>
      </c>
      <c r="C25">
        <v>900.900000095367</v>
      </c>
      <c r="D25" t="s">
        <v>459</v>
      </c>
      <c r="E25" t="s">
        <v>460</v>
      </c>
      <c r="F25">
        <v>15</v>
      </c>
      <c r="H25" t="s">
        <v>435</v>
      </c>
      <c r="K25">
        <v>1702161336.5</v>
      </c>
      <c r="L25">
        <f>(M25)/1000</f>
        <v>0</v>
      </c>
      <c r="M25">
        <f>IF(DR25, AP25, AJ25)</f>
        <v>0</v>
      </c>
      <c r="N25">
        <f>IF(DR25, AK25, AI25)</f>
        <v>0</v>
      </c>
      <c r="O25">
        <f>DT25 - IF(AW25&gt;1, N25*DN25*100.0/(AY25*EH25), 0)</f>
        <v>0</v>
      </c>
      <c r="P25">
        <f>((V25-L25/2)*O25-N25)/(V25+L25/2)</f>
        <v>0</v>
      </c>
      <c r="Q25">
        <f>P25*(EA25+EB25)/1000.0</f>
        <v>0</v>
      </c>
      <c r="R25">
        <f>(DT25 - IF(AW25&gt;1, N25*DN25*100.0/(AY25*EH25), 0))*(EA25+EB25)/1000.0</f>
        <v>0</v>
      </c>
      <c r="S25">
        <f>2.0/((1/U25-1/T25)+SIGN(U25)*SQRT((1/U25-1/T25)*(1/U25-1/T25) + 4*DO25/((DO25+1)*(DO25+1))*(2*1/U25*1/T25-1/T25*1/T25)))</f>
        <v>0</v>
      </c>
      <c r="T25">
        <f>IF(LEFT(DP25,1)&lt;&gt;"0",IF(LEFT(DP25,1)="1",3.0,DQ25),$D$5+$E$5*(EH25*EA25/($K$5*1000))+$F$5*(EH25*EA25/($K$5*1000))*MAX(MIN(DN25,$J$5),$I$5)*MAX(MIN(DN25,$J$5),$I$5)+$G$5*MAX(MIN(DN25,$J$5),$I$5)*(EH25*EA25/($K$5*1000))+$H$5*(EH25*EA25/($K$5*1000))*(EH25*EA25/($K$5*1000)))</f>
        <v>0</v>
      </c>
      <c r="U25">
        <f>L25*(1000-(1000*0.61365*exp(17.502*Y25/(240.97+Y25))/(EA25+EB25)+DV25)/2)/(1000*0.61365*exp(17.502*Y25/(240.97+Y25))/(EA25+EB25)-DV25)</f>
        <v>0</v>
      </c>
      <c r="V25">
        <f>1/((DO25+1)/(S25/1.6)+1/(T25/1.37)) + DO25/((DO25+1)/(S25/1.6) + DO25/(T25/1.37))</f>
        <v>0</v>
      </c>
      <c r="W25">
        <f>(DJ25*DM25)</f>
        <v>0</v>
      </c>
      <c r="X25">
        <f>(EC25+(W25+2*0.95*5.67E-8*(((EC25+$B$7)+273)^4-(EC25+273)^4)-44100*L25)/(1.84*29.3*T25+8*0.95*5.67E-8*(EC25+273)^3))</f>
        <v>0</v>
      </c>
      <c r="Y25">
        <f>($C$7*ED25+$D$7*EE25+$E$7*X25)</f>
        <v>0</v>
      </c>
      <c r="Z25">
        <f>0.61365*exp(17.502*Y25/(240.97+Y25))</f>
        <v>0</v>
      </c>
      <c r="AA25">
        <f>(AB25/AC25*100)</f>
        <v>0</v>
      </c>
      <c r="AB25">
        <f>DV25*(EA25+EB25)/1000</f>
        <v>0</v>
      </c>
      <c r="AC25">
        <f>0.61365*exp(17.502*EC25/(240.97+EC25))</f>
        <v>0</v>
      </c>
      <c r="AD25">
        <f>(Z25-DV25*(EA25+EB25)/1000)</f>
        <v>0</v>
      </c>
      <c r="AE25">
        <f>(-L25*44100)</f>
        <v>0</v>
      </c>
      <c r="AF25">
        <f>2*29.3*T25*0.92*(EC25-Y25)</f>
        <v>0</v>
      </c>
      <c r="AG25">
        <f>2*0.95*5.67E-8*(((EC25+$B$7)+273)^4-(Y25+273)^4)</f>
        <v>0</v>
      </c>
      <c r="AH25">
        <f>W25+AG25+AE25+AF25</f>
        <v>0</v>
      </c>
      <c r="AI25">
        <f>DZ25*AW25*(DU25-DT25*(1000-AW25*DW25)/(1000-AW25*DV25))/(100*DN25)</f>
        <v>0</v>
      </c>
      <c r="AJ25">
        <f>1000*DZ25*AW25*(DV25-DW25)/(100*DN25*(1000-AW25*DV25))</f>
        <v>0</v>
      </c>
      <c r="AK25">
        <f>(AL25 - AM25 - EA25*1E3/(8.314*(EC25+273.15)) * AO25/DZ25 * AN25) * DZ25/(100*DN25) * (1000 - DW25)/1000</f>
        <v>0</v>
      </c>
      <c r="AL25">
        <v>424.874396016649</v>
      </c>
      <c r="AM25">
        <v>425.286618181818</v>
      </c>
      <c r="AN25">
        <v>0.00989727581705831</v>
      </c>
      <c r="AO25">
        <v>66.3085408224369</v>
      </c>
      <c r="AP25">
        <f>(AR25 - AQ25 + EA25*1E3/(8.314*(EC25+273.15)) * AT25/DZ25 * AS25) * DZ25/(100*DN25) * 1000/(1000 - AR25)</f>
        <v>0</v>
      </c>
      <c r="AQ25">
        <v>11.5452838196539</v>
      </c>
      <c r="AR25">
        <v>12.2136643356643</v>
      </c>
      <c r="AS25">
        <v>-1.12654317891567e-05</v>
      </c>
      <c r="AT25">
        <v>82.1574460059727</v>
      </c>
      <c r="AU25">
        <v>0</v>
      </c>
      <c r="AV25">
        <v>0</v>
      </c>
      <c r="AW25">
        <f>IF(AU25*$H$13&gt;=AY25,1.0,(AY25/(AY25-AU25*$H$13)))</f>
        <v>0</v>
      </c>
      <c r="AX25">
        <f>(AW25-1)*100</f>
        <v>0</v>
      </c>
      <c r="AY25">
        <f>MAX(0,($B$13+$C$13*EH25)/(1+$D$13*EH25)*EA25/(EC25+273)*$E$13)</f>
        <v>0</v>
      </c>
      <c r="AZ25" t="s">
        <v>436</v>
      </c>
      <c r="BA25" t="s">
        <v>436</v>
      </c>
      <c r="BB25">
        <v>0</v>
      </c>
      <c r="BC25">
        <v>0</v>
      </c>
      <c r="BD25">
        <f>1-BB25/BC25</f>
        <v>0</v>
      </c>
      <c r="BE25">
        <v>0</v>
      </c>
      <c r="BF25" t="s">
        <v>436</v>
      </c>
      <c r="BG25" t="s">
        <v>436</v>
      </c>
      <c r="BH25">
        <v>0</v>
      </c>
      <c r="BI25">
        <v>0</v>
      </c>
      <c r="BJ25">
        <f>1-BH25/BI25</f>
        <v>0</v>
      </c>
      <c r="BK25">
        <v>0.5</v>
      </c>
      <c r="BL25">
        <f>DK25</f>
        <v>0</v>
      </c>
      <c r="BM25">
        <f>N25</f>
        <v>0</v>
      </c>
      <c r="BN25">
        <f>BJ25*BK25*BL25</f>
        <v>0</v>
      </c>
      <c r="BO25">
        <f>(BM25-BE25)/BL25</f>
        <v>0</v>
      </c>
      <c r="BP25">
        <f>(BC25-BI25)/BI25</f>
        <v>0</v>
      </c>
      <c r="BQ25">
        <f>BB25/(BD25+BB25/BI25)</f>
        <v>0</v>
      </c>
      <c r="BR25" t="s">
        <v>436</v>
      </c>
      <c r="BS25">
        <v>0</v>
      </c>
      <c r="BT25">
        <f>IF(BS25&lt;&gt;0, BS25, BQ25)</f>
        <v>0</v>
      </c>
      <c r="BU25">
        <f>1-BT25/BI25</f>
        <v>0</v>
      </c>
      <c r="BV25">
        <f>(BI25-BH25)/(BI25-BT25)</f>
        <v>0</v>
      </c>
      <c r="BW25">
        <f>(BC25-BI25)/(BC25-BT25)</f>
        <v>0</v>
      </c>
      <c r="BX25">
        <f>(BI25-BH25)/(BI25-BB25)</f>
        <v>0</v>
      </c>
      <c r="BY25">
        <f>(BC25-BI25)/(BC25-BB25)</f>
        <v>0</v>
      </c>
      <c r="BZ25">
        <f>(BV25*BT25/BH25)</f>
        <v>0</v>
      </c>
      <c r="CA25">
        <f>(1-BZ25)</f>
        <v>0</v>
      </c>
      <c r="DJ25">
        <f>$B$11*EI25+$C$11*EJ25+$F$11*EU25*(1-EX25)</f>
        <v>0</v>
      </c>
      <c r="DK25">
        <f>DJ25*DL25</f>
        <v>0</v>
      </c>
      <c r="DL25">
        <f>($B$11*$D$9+$C$11*$D$9+$F$11*((FH25+EZ25)/MAX(FH25+EZ25+FI25, 0.1)*$I$9+FI25/MAX(FH25+EZ25+FI25, 0.1)*$J$9))/($B$11+$C$11+$F$11)</f>
        <v>0</v>
      </c>
      <c r="DM25">
        <f>($B$11*$K$9+$C$11*$K$9+$F$11*((FH25+EZ25)/MAX(FH25+EZ25+FI25, 0.1)*$P$9+FI25/MAX(FH25+EZ25+FI25, 0.1)*$Q$9))/($B$11+$C$11+$F$11)</f>
        <v>0</v>
      </c>
      <c r="DN25">
        <v>6</v>
      </c>
      <c r="DO25">
        <v>0.5</v>
      </c>
      <c r="DP25" t="s">
        <v>437</v>
      </c>
      <c r="DQ25">
        <v>2</v>
      </c>
      <c r="DR25" t="b">
        <v>1</v>
      </c>
      <c r="DS25">
        <v>1702161336.5</v>
      </c>
      <c r="DT25">
        <v>420.1026875</v>
      </c>
      <c r="DU25">
        <v>419.9895625</v>
      </c>
      <c r="DV25">
        <v>12.226375</v>
      </c>
      <c r="DW25">
        <v>11.548675</v>
      </c>
      <c r="DX25">
        <v>421.3034375</v>
      </c>
      <c r="DY25">
        <v>12.26071875</v>
      </c>
      <c r="DZ25">
        <v>600.0161875</v>
      </c>
      <c r="EA25">
        <v>78.221375</v>
      </c>
      <c r="EB25">
        <v>0.10007635625</v>
      </c>
      <c r="EC25">
        <v>22.78523125</v>
      </c>
      <c r="ED25">
        <v>21.9248375</v>
      </c>
      <c r="EE25">
        <v>999.9</v>
      </c>
      <c r="EF25">
        <v>0</v>
      </c>
      <c r="EG25">
        <v>0</v>
      </c>
      <c r="EH25">
        <v>9998.705</v>
      </c>
      <c r="EI25">
        <v>0</v>
      </c>
      <c r="EJ25">
        <v>2.99662</v>
      </c>
      <c r="EK25">
        <v>0.11314959375</v>
      </c>
      <c r="EL25">
        <v>425.302625</v>
      </c>
      <c r="EM25">
        <v>424.8964375</v>
      </c>
      <c r="EN25">
        <v>0.677704625</v>
      </c>
      <c r="EO25">
        <v>419.9895625</v>
      </c>
      <c r="EP25">
        <v>11.548675</v>
      </c>
      <c r="EQ25">
        <v>0.956363875</v>
      </c>
      <c r="ER25">
        <v>0.903352875</v>
      </c>
      <c r="ES25">
        <v>6.26801625</v>
      </c>
      <c r="ET25">
        <v>5.444266875</v>
      </c>
      <c r="EU25">
        <v>9.994958125</v>
      </c>
      <c r="EV25">
        <v>0.8990765625</v>
      </c>
      <c r="EW25">
        <v>0.10092359375</v>
      </c>
      <c r="EX25">
        <v>0</v>
      </c>
      <c r="EY25">
        <v>481.52875</v>
      </c>
      <c r="EZ25">
        <v>0.0499951</v>
      </c>
      <c r="FA25">
        <v>69.4175</v>
      </c>
      <c r="FB25">
        <v>79.655</v>
      </c>
      <c r="FC25">
        <v>40.0465625</v>
      </c>
      <c r="FD25">
        <v>44.781</v>
      </c>
      <c r="FE25">
        <v>43.2303125</v>
      </c>
      <c r="FF25">
        <v>44.179375</v>
      </c>
      <c r="FG25">
        <v>42.3435</v>
      </c>
      <c r="FH25">
        <v>8.9425</v>
      </c>
      <c r="FI25">
        <v>1.0025</v>
      </c>
      <c r="FJ25">
        <v>0</v>
      </c>
      <c r="FK25">
        <v>1702161345.7</v>
      </c>
      <c r="FL25">
        <v>0</v>
      </c>
      <c r="FM25">
        <v>481.446923076923</v>
      </c>
      <c r="FN25">
        <v>-5.84615382190966</v>
      </c>
      <c r="FO25">
        <v>-12.0355555358657</v>
      </c>
      <c r="FP25">
        <v>69.3576923076923</v>
      </c>
      <c r="FQ25">
        <v>15</v>
      </c>
      <c r="FR25">
        <v>1702160363.1</v>
      </c>
      <c r="FS25" t="s">
        <v>438</v>
      </c>
      <c r="FT25">
        <v>1702160359.1</v>
      </c>
      <c r="FU25">
        <v>1702160363.1</v>
      </c>
      <c r="FV25">
        <v>10</v>
      </c>
      <c r="FW25">
        <v>-0.075</v>
      </c>
      <c r="FX25">
        <v>-0.009</v>
      </c>
      <c r="FY25">
        <v>-1.201</v>
      </c>
      <c r="FZ25">
        <v>-0.05</v>
      </c>
      <c r="GA25">
        <v>420</v>
      </c>
      <c r="GB25">
        <v>11</v>
      </c>
      <c r="GC25">
        <v>0.25</v>
      </c>
      <c r="GD25">
        <v>0.02</v>
      </c>
      <c r="GE25">
        <v>0.0923810190476191</v>
      </c>
      <c r="GF25">
        <v>0.223902202597403</v>
      </c>
      <c r="GG25">
        <v>0.0602248933727228</v>
      </c>
      <c r="GH25">
        <v>1</v>
      </c>
      <c r="GI25">
        <v>482.006470588235</v>
      </c>
      <c r="GJ25">
        <v>-10.2841863505981</v>
      </c>
      <c r="GK25">
        <v>1.99982334859995</v>
      </c>
      <c r="GL25">
        <v>0</v>
      </c>
      <c r="GM25">
        <v>0.680532666666667</v>
      </c>
      <c r="GN25">
        <v>-0.0658124415584424</v>
      </c>
      <c r="GO25">
        <v>0.00670719439133641</v>
      </c>
      <c r="GP25">
        <v>1</v>
      </c>
      <c r="GQ25">
        <v>2</v>
      </c>
      <c r="GR25">
        <v>3</v>
      </c>
      <c r="GS25" t="s">
        <v>449</v>
      </c>
      <c r="GT25">
        <v>3.24931</v>
      </c>
      <c r="GU25">
        <v>2.89233</v>
      </c>
      <c r="GV25">
        <v>0.08164</v>
      </c>
      <c r="GW25">
        <v>0.0813335</v>
      </c>
      <c r="GX25">
        <v>0.0576086</v>
      </c>
      <c r="GY25">
        <v>0.0545428</v>
      </c>
      <c r="GZ25">
        <v>30039</v>
      </c>
      <c r="HA25">
        <v>23127.7</v>
      </c>
      <c r="HB25">
        <v>30471.2</v>
      </c>
      <c r="HC25">
        <v>23680.6</v>
      </c>
      <c r="HD25">
        <v>38039.4</v>
      </c>
      <c r="HE25">
        <v>31240.2</v>
      </c>
      <c r="HF25">
        <v>43125</v>
      </c>
      <c r="HG25">
        <v>35729.4</v>
      </c>
      <c r="HH25">
        <v>2.31542</v>
      </c>
      <c r="HI25">
        <v>2.16225</v>
      </c>
      <c r="HJ25">
        <v>0.015527</v>
      </c>
      <c r="HK25">
        <v>0</v>
      </c>
      <c r="HL25">
        <v>21.6715</v>
      </c>
      <c r="HM25">
        <v>999.9</v>
      </c>
      <c r="HN25">
        <v>30.381</v>
      </c>
      <c r="HO25">
        <v>30.585</v>
      </c>
      <c r="HP25">
        <v>17.1137</v>
      </c>
      <c r="HQ25">
        <v>54.8925</v>
      </c>
      <c r="HR25">
        <v>17.6242</v>
      </c>
      <c r="HS25">
        <v>2</v>
      </c>
      <c r="HT25">
        <v>0.0349492</v>
      </c>
      <c r="HU25">
        <v>2.38717</v>
      </c>
      <c r="HV25">
        <v>20.3404</v>
      </c>
      <c r="HW25">
        <v>5.24694</v>
      </c>
      <c r="HX25">
        <v>11.9261</v>
      </c>
      <c r="HY25">
        <v>4.9698</v>
      </c>
      <c r="HZ25">
        <v>3.29</v>
      </c>
      <c r="IA25">
        <v>9999</v>
      </c>
      <c r="IB25">
        <v>999.9</v>
      </c>
      <c r="IC25">
        <v>9999</v>
      </c>
      <c r="ID25">
        <v>9999</v>
      </c>
      <c r="IE25">
        <v>4.97218</v>
      </c>
      <c r="IF25">
        <v>1.87369</v>
      </c>
      <c r="IG25">
        <v>1.88049</v>
      </c>
      <c r="IH25">
        <v>1.87668</v>
      </c>
      <c r="II25">
        <v>1.87627</v>
      </c>
      <c r="IJ25">
        <v>1.87622</v>
      </c>
      <c r="IK25">
        <v>1.87523</v>
      </c>
      <c r="IL25">
        <v>1.87554</v>
      </c>
      <c r="IM25">
        <v>0</v>
      </c>
      <c r="IN25">
        <v>0</v>
      </c>
      <c r="IO25">
        <v>0</v>
      </c>
      <c r="IP25">
        <v>0</v>
      </c>
      <c r="IQ25" t="s">
        <v>440</v>
      </c>
      <c r="IR25" t="s">
        <v>441</v>
      </c>
      <c r="IS25" t="s">
        <v>442</v>
      </c>
      <c r="IT25" t="s">
        <v>442</v>
      </c>
      <c r="IU25" t="s">
        <v>442</v>
      </c>
      <c r="IV25" t="s">
        <v>442</v>
      </c>
      <c r="IW25">
        <v>0</v>
      </c>
      <c r="IX25">
        <v>100</v>
      </c>
      <c r="IY25">
        <v>100</v>
      </c>
      <c r="IZ25">
        <v>-1.201</v>
      </c>
      <c r="JA25">
        <v>-0.0345</v>
      </c>
      <c r="JB25">
        <v>-0.822558257305577</v>
      </c>
      <c r="JC25">
        <v>-0.00113452472987935</v>
      </c>
      <c r="JD25">
        <v>6.50056451537534e-07</v>
      </c>
      <c r="JE25">
        <v>-2.06787068735363e-10</v>
      </c>
      <c r="JF25">
        <v>-0.118538037524542</v>
      </c>
      <c r="JG25">
        <v>0.000465156818150672</v>
      </c>
      <c r="JH25">
        <v>0.000622949698621819</v>
      </c>
      <c r="JI25">
        <v>-8.21993861281899e-06</v>
      </c>
      <c r="JJ25">
        <v>27</v>
      </c>
      <c r="JK25">
        <v>2112</v>
      </c>
      <c r="JL25">
        <v>1</v>
      </c>
      <c r="JM25">
        <v>20</v>
      </c>
      <c r="JN25">
        <v>16.4</v>
      </c>
      <c r="JO25">
        <v>16.4</v>
      </c>
      <c r="JP25">
        <v>1.37695</v>
      </c>
      <c r="JQ25">
        <v>2.54272</v>
      </c>
      <c r="JR25">
        <v>2.24365</v>
      </c>
      <c r="JS25">
        <v>2.86377</v>
      </c>
      <c r="JT25">
        <v>2.49756</v>
      </c>
      <c r="JU25">
        <v>2.36572</v>
      </c>
      <c r="JV25">
        <v>34.715</v>
      </c>
      <c r="JW25">
        <v>24.07</v>
      </c>
      <c r="JX25">
        <v>18</v>
      </c>
      <c r="JY25">
        <v>656.35</v>
      </c>
      <c r="JZ25">
        <v>631.865</v>
      </c>
      <c r="KA25">
        <v>19.9999</v>
      </c>
      <c r="KB25">
        <v>27.6236</v>
      </c>
      <c r="KC25">
        <v>30.0001</v>
      </c>
      <c r="KD25">
        <v>27.7988</v>
      </c>
      <c r="KE25">
        <v>27.779</v>
      </c>
      <c r="KF25">
        <v>27.6013</v>
      </c>
      <c r="KG25">
        <v>0</v>
      </c>
      <c r="KH25">
        <v>0</v>
      </c>
      <c r="KI25">
        <v>20</v>
      </c>
      <c r="KJ25">
        <v>420</v>
      </c>
      <c r="KK25">
        <v>13.5084</v>
      </c>
      <c r="KL25">
        <v>101.187</v>
      </c>
      <c r="KM25">
        <v>100.104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6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11</v>
      </c>
    </row>
    <row r="16" spans="1: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2023-12-09T14:42:53Z</dcterms:created>
  <dcterms:modified xsi:type="dcterms:W3CDTF">2023-12-09T14:42:53Z</dcterms:modified>
</cp:coreProperties>
</file>