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<sst xmlns="http://schemas.openxmlformats.org/spreadsheetml/2006/main" count="1080" uniqueCount="457">
  <si>
    <t>File opened</t>
  </si>
  <si>
    <t>2023-12-10 14:50:01</t>
  </si>
  <si>
    <t>Console s/n</t>
  </si>
  <si>
    <t>68C-812019</t>
  </si>
  <si>
    <t>Console ver</t>
  </si>
  <si>
    <t>Bluestem v.2.1.08</t>
  </si>
  <si>
    <t>Scripts ver</t>
  </si>
  <si>
    <t>2022.05  2.1.08, Aug 2022</t>
  </si>
  <si>
    <t>Head s/n</t>
  </si>
  <si>
    <t>68H-712009</t>
  </si>
  <si>
    <t>Head ver</t>
  </si>
  <si>
    <t>1.4.22</t>
  </si>
  <si>
    <t>Head cal</t>
  </si>
  <si>
    <t>{"flowazero": "0.283", "chamberpressurezero": "2.72257", "co2bspan1": "1.00151", "h2obspan2": "0", "h2oazero": "1.07663", "h2obspan2a": "0.0707583", "co2bspan2b": "0.315813", "ssa_ref": "32011.3", "h2oaspanconc1": "12.13", "h2obspan2b": "0.070949", "tazero": "0.0341759", "co2bspanconc1": "2486", "h2oaspan2": "0", "co2bspan2": "-0.0310871", "co2bzero": "0.90941", "flowbzero": "0.33058", "tbzero": "0.143333", "h2obzero": "1.06397", "co2aspan2b": "0.314238", "h2oaspan2b": "0.0705203", "oxygen": "21", "co2aspan1": "1.0013", "h2oaspan2a": "0.0699583", "h2obspan1": "1.00269", "co2bspanconc2": "305.4", "co2azero": "0.922448", "co2aspanconc2": "305.4", "h2oaspan1": "1.00803", "co2aspan2a": "0.316838", "co2bspan2a": "0.318485", "ssb_ref": "32930.3", "h2oaspanconc2": "0", "co2aspan2": "-0.0300219", "flowmeterzero": "2.48926", "h2obspanconc1": "12.14", "h2obspanconc2": "0", "co2aspanconc1": "2486"}</t>
  </si>
  <si>
    <t>CO2 rangematch</t>
  </si>
  <si>
    <t>Sun Dec 10 05:51</t>
  </si>
  <si>
    <t>H2O rangematch</t>
  </si>
  <si>
    <t>Sun Dec 10 05:55</t>
  </si>
  <si>
    <t>Chamber type</t>
  </si>
  <si>
    <t>6800-01A</t>
  </si>
  <si>
    <t>Chamber s/n</t>
  </si>
  <si>
    <t>MPF-551028</t>
  </si>
  <si>
    <t>Chamber rev</t>
  </si>
  <si>
    <t>0</t>
  </si>
  <si>
    <t>Chamber cal</t>
  </si>
  <si>
    <t>Fluorometer</t>
  </si>
  <si>
    <t>Flr. Version</t>
  </si>
  <si>
    <t>14:50:01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</si>
  <si>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</si>
  <si>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</si>
  <si>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</si>
  <si>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</si>
  <si>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</si>
  <si>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</si>
  <si>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</si>
  <si>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</si>
  <si>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</si>
  <si>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</si>
  <si>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</si>
  <si>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</si>
  <si>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</si>
  <si>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</si>
  <si>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</si>
  <si>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</si>
  <si>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</si>
  <si>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</si>
  <si>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</si>
  <si>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</si>
  <si>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</si>
  <si>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</si>
  <si>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</si>
  <si>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</si>
  <si>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</si>
  <si>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</si>
  <si>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</si>
  <si>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</si>
  <si>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</si>
  <si>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</si>
  <si>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</si>
  <si>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</si>
  <si>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</si>
  <si>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</si>
  <si>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</si>
  <si>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</si>
  <si>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</si>
  <si>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</si>
  <si>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</si>
  <si>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</si>
  <si>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</si>
  <si>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</si>
  <si>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</si>
  <si>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</si>
  <si>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</si>
  <si>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</si>
  <si>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</si>
  <si>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</si>
  <si>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</si>
  <si>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</si>
  <si>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</si>
  <si>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</si>
  <si>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2.47986 186.335 350.669 635.749 852.938 1011.95 1132.38 1184.8</t>
  </si>
  <si>
    <t>Fs_true</t>
  </si>
  <si>
    <t>-0.883322 203.71 373.468 615.485 812.922 1001.13 1201.19 1401.27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</si>
  <si>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</si>
  <si>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</si>
  <si>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</si>
  <si>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</si>
  <si>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</si>
  <si>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</si>
  <si>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</si>
  <si>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</si>
  <si>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</si>
  <si>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</si>
  <si>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</si>
  <si>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</si>
  <si>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</si>
  <si>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</si>
  <si>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</si>
  <si>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</si>
  <si>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</si>
  <si>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</si>
  <si>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</si>
  <si>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</si>
  <si>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</si>
  <si>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</si>
  <si>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</si>
  <si>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</si>
  <si>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</si>
  <si>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</si>
  <si>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</si>
  <si>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</si>
  <si>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</si>
  <si>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sample_name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</si>
  <si>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</si>
  <si>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</si>
  <si>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</si>
  <si>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</si>
  <si>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</si>
  <si>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</si>
  <si>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</si>
  <si>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</si>
  <si>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</si>
  <si>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</si>
  <si>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</si>
  <si>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</si>
  <si>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</si>
  <si>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</si>
  <si>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</si>
  <si>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</si>
  <si>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</si>
  <si>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</si>
  <si>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</si>
  <si>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</si>
  <si>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</si>
  <si>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</si>
  <si>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</si>
  <si>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</si>
  <si>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</si>
  <si>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</si>
  <si>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</si>
  <si>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</si>
  <si>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</si>
  <si>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</si>
  <si>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</si>
  <si>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</si>
  <si>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</si>
  <si>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</si>
  <si>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</si>
  <si>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</si>
  <si>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</si>
  <si>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</si>
  <si>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</si>
  <si>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</si>
  <si>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</si>
  <si>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</si>
  <si>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</si>
  <si>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</si>
  <si>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</si>
  <si>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</si>
  <si>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</si>
  <si>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</si>
  <si>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</si>
  <si>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</si>
  <si>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</si>
  <si>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</si>
  <si>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</si>
  <si>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</si>
  <si>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</si>
  <si>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</si>
  <si>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</si>
  <si>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</si>
  <si>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</si>
  <si>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</si>
  <si>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</si>
  <si>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</si>
  <si>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</si>
  <si>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</si>
  <si>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</si>
  <si>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</si>
  <si>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</si>
  <si>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</si>
  <si>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</si>
  <si>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</si>
  <si>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</si>
  <si>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</si>
  <si>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</si>
  <si>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</si>
  <si>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</si>
  <si>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</si>
  <si>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</si>
  <si>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</si>
  <si>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</si>
  <si>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</si>
  <si>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</si>
  <si>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</si>
  <si>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</si>
  <si>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</si>
  <si>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</si>
  <si>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</si>
  <si>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</si>
  <si>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</si>
  <si>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</si>
  <si>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</si>
  <si>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</si>
  <si>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</si>
  <si>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</si>
  <si>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</si>
  <si>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</si>
  <si>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</si>
  <si>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</si>
  <si>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</si>
  <si>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</si>
  <si>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</si>
  <si>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</si>
  <si>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</si>
  <si>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</si>
  <si>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</si>
  <si>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</si>
  <si>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</si>
  <si>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</si>
  <si>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</si>
  <si>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</si>
  <si>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</si>
  <si>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</si>
  <si>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</si>
  <si>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</si>
  <si>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</si>
  <si>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</si>
  <si>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</si>
  <si>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</si>
  <si>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</si>
  <si>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</si>
  <si>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</si>
  <si>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</si>
  <si>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</si>
  <si>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</si>
  <si>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</si>
  <si>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</si>
  <si>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</si>
  <si>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</si>
  <si>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</si>
  <si>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</si>
  <si>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</si>
  <si>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</si>
  <si>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</si>
  <si>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</si>
  <si>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</si>
  <si>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</si>
  <si>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</si>
  <si>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</si>
  <si>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</si>
  <si>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</si>
  <si>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</si>
  <si>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</si>
  <si>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</si>
  <si>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</si>
  <si>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</si>
  <si>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</si>
  <si>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</si>
  <si>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</si>
  <si>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</si>
  <si>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</si>
  <si>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</si>
  <si>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</si>
  <si>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</si>
  <si>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</si>
  <si>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</si>
  <si>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</si>
  <si>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</si>
  <si>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</si>
  <si>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</si>
  <si>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</si>
  <si>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</si>
  <si>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</si>
  <si>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</si>
  <si>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</si>
  <si>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</si>
  <si>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</si>
  <si>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</si>
  <si>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</si>
  <si>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</si>
  <si>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</si>
  <si>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</si>
  <si>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</si>
  <si>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</si>
  <si>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</si>
  <si>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</si>
  <si>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</si>
  <si>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</si>
  <si>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</si>
  <si>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</si>
  <si>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</si>
  <si>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</si>
  <si>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</si>
  <si>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</si>
  <si>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</si>
  <si>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</si>
  <si>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</si>
  <si>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</si>
  <si>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</si>
  <si>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</si>
  <si>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</si>
  <si>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</si>
  <si>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</si>
  <si>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</si>
  <si>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</si>
  <si>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</si>
  <si>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</si>
  <si>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</si>
  <si>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</si>
  <si>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</si>
  <si>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</si>
  <si>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</si>
  <si>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</si>
  <si>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</si>
  <si>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</si>
  <si>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</si>
  <si>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</si>
  <si>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</si>
  <si>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</si>
  <si>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</si>
  <si>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</si>
  <si>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</si>
  <si>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</si>
  <si>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</si>
  <si>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</si>
  <si>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</si>
  <si>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</si>
  <si>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</si>
  <si>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</si>
  <si>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</si>
  <si>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</si>
  <si>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</si>
  <si>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</si>
  <si>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</si>
  <si>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</si>
  <si>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</si>
  <si>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</si>
  <si>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</si>
  <si>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</si>
  <si>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</si>
  <si>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</si>
  <si>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</si>
  <si>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</si>
  <si>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</si>
  <si>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</si>
  <si>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</si>
  <si>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</si>
  <si>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</si>
  <si>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</si>
  <si>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</si>
  <si>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</si>
  <si>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</si>
  <si>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</si>
  <si>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</si>
  <si>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</si>
  <si>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</si>
  <si>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</si>
  <si>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</si>
  <si>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</si>
  <si>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</si>
  <si>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</si>
  <si>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</si>
  <si>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</si>
  <si>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</si>
  <si>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</si>
  <si>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</si>
  <si>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</si>
  <si>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</si>
  <si>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</si>
  <si>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</si>
  <si>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</si>
  <si>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</si>
  <si>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</si>
  <si>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</si>
  <si>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</si>
  <si>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</si>
  <si>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</si>
  <si>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</si>
  <si>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</si>
  <si>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</si>
  <si>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</si>
  <si>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</si>
  <si>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</si>
  <si>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</si>
  <si>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</si>
  <si>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</si>
  <si>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</si>
  <si>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</si>
  <si>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</si>
  <si>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</si>
  <si>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</si>
  <si>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</si>
  <si>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</si>
  <si>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</si>
  <si>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</si>
  <si>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</si>
  <si>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</si>
  <si>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</si>
  <si>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</si>
  <si>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</si>
  <si>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</si>
  <si>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</si>
  <si>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</si>
  <si>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</si>
  <si>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</si>
  <si>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</si>
  <si>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</si>
  <si>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</si>
  <si>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</si>
  <si>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</si>
  <si>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</si>
  <si>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</si>
  <si>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</si>
  <si>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</si>
  <si>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</si>
  <si>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</si>
  <si>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</si>
  <si>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</si>
  <si>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</si>
  <si>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</si>
  <si>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</si>
  <si>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</si>
  <si>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</si>
  <si>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</si>
  <si>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</si>
  <si>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</si>
  <si>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</si>
  <si>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</si>
  <si>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</si>
  <si>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20231210 16:22:00</t>
  </si>
  <si>
    <t>16:22:00</t>
  </si>
  <si>
    <t>-</t>
  </si>
  <si>
    <t>0: Broadleaf</t>
  </si>
  <si>
    <t>16:19:38</t>
  </si>
  <si>
    <t>3/3</t>
  </si>
  <si>
    <t>11111111</t>
  </si>
  <si>
    <t>oooooooo</t>
  </si>
  <si>
    <t>on</t>
  </si>
  <si>
    <t>20231210 16:24:01</t>
  </si>
  <si>
    <t>16:24:01</t>
  </si>
  <si>
    <t>2/3</t>
  </si>
  <si>
    <t>20231210 16:26:02</t>
  </si>
  <si>
    <t>16:26:02</t>
  </si>
  <si>
    <t>20231210 16:28:03</t>
  </si>
  <si>
    <t>16:28:03</t>
  </si>
  <si>
    <t>20231210 16:30:04</t>
  </si>
  <si>
    <t>16:30:04</t>
  </si>
  <si>
    <t>20231210 16:32:05</t>
  </si>
  <si>
    <t>16:32:05</t>
  </si>
  <si>
    <t>20231210 16:34:06</t>
  </si>
  <si>
    <t>16:34:06</t>
  </si>
  <si>
    <t>20231210 16:35:11</t>
  </si>
  <si>
    <t>16:35:11</t>
  </si>
  <si>
    <t>20231210 16:37:12</t>
  </si>
  <si>
    <t>16:37:12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</si>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</sst>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2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31</v>
      </c>
    </row>
    <row r="3" spans="1:296">
      <c r="B3">
        <v>4</v>
      </c>
      <c r="C3">
        <v>21</v>
      </c>
    </row>
    <row r="4" spans="1:29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6">
      <c r="B7">
        <v>0</v>
      </c>
      <c r="C7">
        <v>0</v>
      </c>
      <c r="D7">
        <v>0</v>
      </c>
      <c r="E7">
        <v>1</v>
      </c>
    </row>
    <row r="8" spans="1:29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6">
      <c r="B11">
        <v>0</v>
      </c>
      <c r="C11">
        <v>0</v>
      </c>
      <c r="D11">
        <v>0</v>
      </c>
      <c r="E11">
        <v>0</v>
      </c>
      <c r="F11">
        <v>1</v>
      </c>
    </row>
    <row r="12" spans="1:29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92</v>
      </c>
      <c r="DH14" t="s">
        <v>92</v>
      </c>
      <c r="DI14" t="s">
        <v>92</v>
      </c>
      <c r="DJ14" t="s">
        <v>92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</row>
    <row r="15" spans="1:296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88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181</v>
      </c>
      <c r="CU15" t="s">
        <v>202</v>
      </c>
      <c r="CV15" t="s">
        <v>203</v>
      </c>
      <c r="CW15" t="s">
        <v>204</v>
      </c>
      <c r="CX15" t="s">
        <v>155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113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107</v>
      </c>
      <c r="FP15" t="s">
        <v>110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</row>
    <row r="16" spans="1:296">
      <c r="B16" t="s">
        <v>396</v>
      </c>
      <c r="C16" t="s">
        <v>396</v>
      </c>
      <c r="F16" t="s">
        <v>396</v>
      </c>
      <c r="H16" t="s">
        <v>396</v>
      </c>
      <c r="I16" t="s">
        <v>397</v>
      </c>
      <c r="J16" t="s">
        <v>398</v>
      </c>
      <c r="K16" t="s">
        <v>399</v>
      </c>
      <c r="L16" t="s">
        <v>400</v>
      </c>
      <c r="M16" t="s">
        <v>400</v>
      </c>
      <c r="N16" t="s">
        <v>229</v>
      </c>
      <c r="O16" t="s">
        <v>229</v>
      </c>
      <c r="P16" t="s">
        <v>397</v>
      </c>
      <c r="Q16" t="s">
        <v>397</v>
      </c>
      <c r="R16" t="s">
        <v>397</v>
      </c>
      <c r="S16" t="s">
        <v>397</v>
      </c>
      <c r="T16" t="s">
        <v>401</v>
      </c>
      <c r="U16" t="s">
        <v>402</v>
      </c>
      <c r="V16" t="s">
        <v>402</v>
      </c>
      <c r="W16" t="s">
        <v>403</v>
      </c>
      <c r="X16" t="s">
        <v>404</v>
      </c>
      <c r="Y16" t="s">
        <v>403</v>
      </c>
      <c r="Z16" t="s">
        <v>403</v>
      </c>
      <c r="AA16" t="s">
        <v>403</v>
      </c>
      <c r="AB16" t="s">
        <v>401</v>
      </c>
      <c r="AC16" t="s">
        <v>401</v>
      </c>
      <c r="AD16" t="s">
        <v>401</v>
      </c>
      <c r="AE16" t="s">
        <v>401</v>
      </c>
      <c r="AF16" t="s">
        <v>399</v>
      </c>
      <c r="AG16" t="s">
        <v>398</v>
      </c>
      <c r="AH16" t="s">
        <v>399</v>
      </c>
      <c r="AI16" t="s">
        <v>400</v>
      </c>
      <c r="AJ16" t="s">
        <v>400</v>
      </c>
      <c r="AK16" t="s">
        <v>405</v>
      </c>
      <c r="AL16" t="s">
        <v>406</v>
      </c>
      <c r="AM16" t="s">
        <v>398</v>
      </c>
      <c r="AN16" t="s">
        <v>407</v>
      </c>
      <c r="AO16" t="s">
        <v>407</v>
      </c>
      <c r="AP16" t="s">
        <v>408</v>
      </c>
      <c r="AQ16" t="s">
        <v>406</v>
      </c>
      <c r="AR16" t="s">
        <v>409</v>
      </c>
      <c r="AS16" t="s">
        <v>404</v>
      </c>
      <c r="AU16" t="s">
        <v>404</v>
      </c>
      <c r="AV16" t="s">
        <v>409</v>
      </c>
      <c r="BB16" t="s">
        <v>399</v>
      </c>
      <c r="BI16" t="s">
        <v>399</v>
      </c>
      <c r="BJ16" t="s">
        <v>399</v>
      </c>
      <c r="BK16" t="s">
        <v>399</v>
      </c>
      <c r="BL16" t="s">
        <v>410</v>
      </c>
      <c r="BZ16" t="s">
        <v>411</v>
      </c>
      <c r="CB16" t="s">
        <v>411</v>
      </c>
      <c r="CC16" t="s">
        <v>399</v>
      </c>
      <c r="CF16" t="s">
        <v>411</v>
      </c>
      <c r="CG16" t="s">
        <v>404</v>
      </c>
      <c r="CJ16" t="s">
        <v>412</v>
      </c>
      <c r="CK16" t="s">
        <v>412</v>
      </c>
      <c r="CM16" t="s">
        <v>413</v>
      </c>
      <c r="CN16" t="s">
        <v>411</v>
      </c>
      <c r="CP16" t="s">
        <v>411</v>
      </c>
      <c r="CQ16" t="s">
        <v>399</v>
      </c>
      <c r="CU16" t="s">
        <v>411</v>
      </c>
      <c r="CW16" t="s">
        <v>414</v>
      </c>
      <c r="CZ16" t="s">
        <v>411</v>
      </c>
      <c r="DA16" t="s">
        <v>411</v>
      </c>
      <c r="DC16" t="s">
        <v>411</v>
      </c>
      <c r="DE16" t="s">
        <v>411</v>
      </c>
      <c r="DG16" t="s">
        <v>399</v>
      </c>
      <c r="DH16" t="s">
        <v>399</v>
      </c>
      <c r="DJ16" t="s">
        <v>415</v>
      </c>
      <c r="DK16" t="s">
        <v>416</v>
      </c>
      <c r="DN16" t="s">
        <v>397</v>
      </c>
      <c r="DP16" t="s">
        <v>396</v>
      </c>
      <c r="DQ16" t="s">
        <v>400</v>
      </c>
      <c r="DR16" t="s">
        <v>400</v>
      </c>
      <c r="DS16" t="s">
        <v>407</v>
      </c>
      <c r="DT16" t="s">
        <v>407</v>
      </c>
      <c r="DU16" t="s">
        <v>400</v>
      </c>
      <c r="DV16" t="s">
        <v>407</v>
      </c>
      <c r="DW16" t="s">
        <v>409</v>
      </c>
      <c r="DX16" t="s">
        <v>403</v>
      </c>
      <c r="DY16" t="s">
        <v>403</v>
      </c>
      <c r="DZ16" t="s">
        <v>402</v>
      </c>
      <c r="EA16" t="s">
        <v>402</v>
      </c>
      <c r="EB16" t="s">
        <v>402</v>
      </c>
      <c r="EC16" t="s">
        <v>402</v>
      </c>
      <c r="ED16" t="s">
        <v>402</v>
      </c>
      <c r="EE16" t="s">
        <v>417</v>
      </c>
      <c r="EF16" t="s">
        <v>399</v>
      </c>
      <c r="EG16" t="s">
        <v>399</v>
      </c>
      <c r="EH16" t="s">
        <v>400</v>
      </c>
      <c r="EI16" t="s">
        <v>400</v>
      </c>
      <c r="EJ16" t="s">
        <v>400</v>
      </c>
      <c r="EK16" t="s">
        <v>407</v>
      </c>
      <c r="EL16" t="s">
        <v>400</v>
      </c>
      <c r="EM16" t="s">
        <v>407</v>
      </c>
      <c r="EN16" t="s">
        <v>403</v>
      </c>
      <c r="EO16" t="s">
        <v>403</v>
      </c>
      <c r="EP16" t="s">
        <v>402</v>
      </c>
      <c r="EQ16" t="s">
        <v>402</v>
      </c>
      <c r="ER16" t="s">
        <v>399</v>
      </c>
      <c r="EW16" t="s">
        <v>399</v>
      </c>
      <c r="EZ16" t="s">
        <v>402</v>
      </c>
      <c r="FA16" t="s">
        <v>402</v>
      </c>
      <c r="FB16" t="s">
        <v>402</v>
      </c>
      <c r="FC16" t="s">
        <v>402</v>
      </c>
      <c r="FD16" t="s">
        <v>402</v>
      </c>
      <c r="FE16" t="s">
        <v>399</v>
      </c>
      <c r="FF16" t="s">
        <v>399</v>
      </c>
      <c r="FG16" t="s">
        <v>399</v>
      </c>
      <c r="FH16" t="s">
        <v>396</v>
      </c>
      <c r="FK16" t="s">
        <v>418</v>
      </c>
      <c r="FL16" t="s">
        <v>418</v>
      </c>
      <c r="FN16" t="s">
        <v>396</v>
      </c>
      <c r="FO16" t="s">
        <v>419</v>
      </c>
      <c r="FQ16" t="s">
        <v>396</v>
      </c>
      <c r="FR16" t="s">
        <v>396</v>
      </c>
      <c r="FT16" t="s">
        <v>420</v>
      </c>
      <c r="FU16" t="s">
        <v>421</v>
      </c>
      <c r="FV16" t="s">
        <v>420</v>
      </c>
      <c r="FW16" t="s">
        <v>421</v>
      </c>
      <c r="FX16" t="s">
        <v>420</v>
      </c>
      <c r="FY16" t="s">
        <v>421</v>
      </c>
      <c r="FZ16" t="s">
        <v>404</v>
      </c>
      <c r="GA16" t="s">
        <v>404</v>
      </c>
      <c r="GB16" t="s">
        <v>400</v>
      </c>
      <c r="GC16" t="s">
        <v>422</v>
      </c>
      <c r="GD16" t="s">
        <v>400</v>
      </c>
      <c r="GG16" t="s">
        <v>423</v>
      </c>
      <c r="GJ16" t="s">
        <v>407</v>
      </c>
      <c r="GK16" t="s">
        <v>424</v>
      </c>
      <c r="GL16" t="s">
        <v>407</v>
      </c>
      <c r="GQ16" t="s">
        <v>425</v>
      </c>
      <c r="GR16" t="s">
        <v>425</v>
      </c>
      <c r="HE16" t="s">
        <v>425</v>
      </c>
      <c r="HF16" t="s">
        <v>425</v>
      </c>
      <c r="HG16" t="s">
        <v>426</v>
      </c>
      <c r="HH16" t="s">
        <v>426</v>
      </c>
      <c r="HI16" t="s">
        <v>402</v>
      </c>
      <c r="HJ16" t="s">
        <v>402</v>
      </c>
      <c r="HK16" t="s">
        <v>404</v>
      </c>
      <c r="HL16" t="s">
        <v>402</v>
      </c>
      <c r="HM16" t="s">
        <v>407</v>
      </c>
      <c r="HN16" t="s">
        <v>404</v>
      </c>
      <c r="HO16" t="s">
        <v>404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425</v>
      </c>
      <c r="HX16" t="s">
        <v>427</v>
      </c>
      <c r="HY16" t="s">
        <v>427</v>
      </c>
      <c r="HZ16" t="s">
        <v>428</v>
      </c>
      <c r="IA16" t="s">
        <v>427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M16" t="s">
        <v>425</v>
      </c>
      <c r="IT16" t="s">
        <v>425</v>
      </c>
      <c r="IU16" t="s">
        <v>404</v>
      </c>
      <c r="IV16" t="s">
        <v>404</v>
      </c>
      <c r="IW16" t="s">
        <v>420</v>
      </c>
      <c r="IX16" t="s">
        <v>421</v>
      </c>
      <c r="IY16" t="s">
        <v>421</v>
      </c>
      <c r="JC16" t="s">
        <v>421</v>
      </c>
      <c r="JG16" t="s">
        <v>400</v>
      </c>
      <c r="JH16" t="s">
        <v>400</v>
      </c>
      <c r="JI16" t="s">
        <v>407</v>
      </c>
      <c r="JJ16" t="s">
        <v>407</v>
      </c>
      <c r="JK16" t="s">
        <v>429</v>
      </c>
      <c r="JL16" t="s">
        <v>429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425</v>
      </c>
      <c r="JS16" t="s">
        <v>402</v>
      </c>
      <c r="JT16" t="s">
        <v>425</v>
      </c>
      <c r="JV16" t="s">
        <v>409</v>
      </c>
      <c r="JW16" t="s">
        <v>409</v>
      </c>
      <c r="JX16" t="s">
        <v>402</v>
      </c>
      <c r="JY16" t="s">
        <v>402</v>
      </c>
      <c r="JZ16" t="s">
        <v>402</v>
      </c>
      <c r="KA16" t="s">
        <v>402</v>
      </c>
      <c r="KB16" t="s">
        <v>402</v>
      </c>
      <c r="KC16" t="s">
        <v>404</v>
      </c>
      <c r="KD16" t="s">
        <v>404</v>
      </c>
      <c r="KE16" t="s">
        <v>404</v>
      </c>
      <c r="KF16" t="s">
        <v>402</v>
      </c>
      <c r="KG16" t="s">
        <v>400</v>
      </c>
      <c r="KH16" t="s">
        <v>407</v>
      </c>
      <c r="KI16" t="s">
        <v>404</v>
      </c>
      <c r="KJ16" t="s">
        <v>404</v>
      </c>
    </row>
    <row r="17" spans="1:296">
      <c r="A17">
        <v>1</v>
      </c>
      <c r="B17">
        <v>1702254120</v>
      </c>
      <c r="C17">
        <v>0</v>
      </c>
      <c r="D17" t="s">
        <v>430</v>
      </c>
      <c r="E17" t="s">
        <v>431</v>
      </c>
      <c r="F17">
        <v>1</v>
      </c>
      <c r="H17">
        <v>1702254118.5</v>
      </c>
      <c r="I17">
        <f>(J17)/1000</f>
        <v>0</v>
      </c>
      <c r="J17">
        <f>IF(DO17, AM17, AG17)</f>
        <v>0</v>
      </c>
      <c r="K17">
        <f>IF(DO17, AH17, AF17)</f>
        <v>0</v>
      </c>
      <c r="L17">
        <f>DQ17 - IF(AT17&gt;1, K17*DK17*100.0/(AV17*EE17), 0)</f>
        <v>0</v>
      </c>
      <c r="M17">
        <f>((S17-I17/2)*L17-K17)/(S17+I17/2)</f>
        <v>0</v>
      </c>
      <c r="N17">
        <f>M17*(DX17+DY17)/1000.0</f>
        <v>0</v>
      </c>
      <c r="O17">
        <f>(DQ17 - IF(AT17&gt;1, K17*DK17*100.0/(AV17*EE17), 0))*(DX17+DY17)/1000.0</f>
        <v>0</v>
      </c>
      <c r="P17">
        <f>2.0/((1/R17-1/Q17)+SIGN(R17)*SQRT((1/R17-1/Q17)*(1/R17-1/Q17) + 4*DL17/((DL17+1)*(DL17+1))*(2*1/R17*1/Q17-1/Q17*1/Q17)))</f>
        <v>0</v>
      </c>
      <c r="Q17">
        <f>IF(LEFT(DM17,1)&lt;&gt;"0",IF(LEFT(DM17,1)="1",3.0,DN17),$D$5+$E$5*(EE17*DX17/($K$5*1000))+$F$5*(EE17*DX17/($K$5*1000))*MAX(MIN(DK17,$J$5),$I$5)*MAX(MIN(DK17,$J$5),$I$5)+$G$5*MAX(MIN(DK17,$J$5),$I$5)*(EE17*DX17/($K$5*1000))+$H$5*(EE17*DX17/($K$5*1000))*(EE17*DX17/($K$5*1000)))</f>
        <v>0</v>
      </c>
      <c r="R17">
        <f>I17*(1000-(1000*0.61365*exp(17.502*V17/(240.97+V17))/(DX17+DY17)+DS17)/2)/(1000*0.61365*exp(17.502*V17/(240.97+V17))/(DX17+DY17)-DS17)</f>
        <v>0</v>
      </c>
      <c r="S17">
        <f>1/((DL17+1)/(P17/1.6)+1/(Q17/1.37)) + DL17/((DL17+1)/(P17/1.6) + DL17/(Q17/1.37))</f>
        <v>0</v>
      </c>
      <c r="T17">
        <f>(DG17*DJ17)</f>
        <v>0</v>
      </c>
      <c r="U17">
        <f>(DZ17+(T17+2*0.95*5.67E-8*(((DZ17+$B$7)+273)^4-(DZ17+273)^4)-44100*I17)/(1.84*29.3*Q17+8*0.95*5.67E-8*(DZ17+273)^3))</f>
        <v>0</v>
      </c>
      <c r="V17">
        <f>($C$7*EA17+$D$7*EB17+$E$7*U17)</f>
        <v>0</v>
      </c>
      <c r="W17">
        <f>0.61365*exp(17.502*V17/(240.97+V17))</f>
        <v>0</v>
      </c>
      <c r="X17">
        <f>(Y17/Z17*100)</f>
        <v>0</v>
      </c>
      <c r="Y17">
        <f>DS17*(DX17+DY17)/1000</f>
        <v>0</v>
      </c>
      <c r="Z17">
        <f>0.61365*exp(17.502*DZ17/(240.97+DZ17))</f>
        <v>0</v>
      </c>
      <c r="AA17">
        <f>(W17-DS17*(DX17+DY17)/1000)</f>
        <v>0</v>
      </c>
      <c r="AB17">
        <f>(-I17*44100)</f>
        <v>0</v>
      </c>
      <c r="AC17">
        <f>2*29.3*Q17*0.92*(DZ17-V17)</f>
        <v>0</v>
      </c>
      <c r="AD17">
        <f>2*0.95*5.67E-8*(((DZ17+$B$7)+273)^4-(V17+273)^4)</f>
        <v>0</v>
      </c>
      <c r="AE17">
        <f>T17+AD17+AB17+AC17</f>
        <v>0</v>
      </c>
      <c r="AF17">
        <f>DW17*AT17*(DR17-DQ17*(1000-AT17*DT17)/(1000-AT17*DS17))/(100*DK17)</f>
        <v>0</v>
      </c>
      <c r="AG17">
        <f>1000*DW17*AT17*(DS17-DT17)/(100*DK17*(1000-AT17*DS17))</f>
        <v>0</v>
      </c>
      <c r="AH17">
        <f>(AI17 - AJ17 - DX17*1E3/(8.314*(DZ17+273.15)) * AL17/DW17 * AK17) * DW17/(100*DK17) * (1000 - DT17)/1000</f>
        <v>0</v>
      </c>
      <c r="AI17">
        <v>419.603653192972</v>
      </c>
      <c r="AJ17">
        <v>413.210218181818</v>
      </c>
      <c r="AK17">
        <v>0.00127057456248035</v>
      </c>
      <c r="AL17">
        <v>66.6815879679211</v>
      </c>
      <c r="AM17">
        <f>(AO17 - AN17 + DX17*1E3/(8.314*(DZ17+273.15)) * AQ17/DW17 * AP17) * DW17/(100*DK17) * 1000/(1000 - AO17)</f>
        <v>0</v>
      </c>
      <c r="AN17">
        <v>-1.02597448859244</v>
      </c>
      <c r="AO17">
        <v>0.491853503030303</v>
      </c>
      <c r="AP17">
        <v>-0.000145541380088676</v>
      </c>
      <c r="AQ17">
        <v>79.3147422284277</v>
      </c>
      <c r="AR17">
        <v>0</v>
      </c>
      <c r="AS17">
        <v>0</v>
      </c>
      <c r="AT17">
        <f>IF(AR17*$H$13&gt;=AV17,1.0,(AV17/(AV17-AR17*$H$13)))</f>
        <v>0</v>
      </c>
      <c r="AU17">
        <f>(AT17-1)*100</f>
        <v>0</v>
      </c>
      <c r="AV17">
        <f>MAX(0,($B$13+$C$13*EE17)/(1+$D$13*EE17)*DX17/(DZ17+273)*$E$13)</f>
        <v>0</v>
      </c>
      <c r="AW17" t="s">
        <v>432</v>
      </c>
      <c r="AX17" t="s">
        <v>432</v>
      </c>
      <c r="AY17">
        <v>0</v>
      </c>
      <c r="AZ17">
        <v>0</v>
      </c>
      <c r="BA17">
        <f>1-AY17/AZ17</f>
        <v>0</v>
      </c>
      <c r="BB17">
        <v>0</v>
      </c>
      <c r="BC17" t="s">
        <v>432</v>
      </c>
      <c r="BD17" t="s">
        <v>432</v>
      </c>
      <c r="BE17">
        <v>0</v>
      </c>
      <c r="BF17">
        <v>0</v>
      </c>
      <c r="BG17">
        <f>1-BE17/BF17</f>
        <v>0</v>
      </c>
      <c r="BH17">
        <v>0.5</v>
      </c>
      <c r="BI17">
        <f>DH17</f>
        <v>0</v>
      </c>
      <c r="BJ17">
        <f>K17</f>
        <v>0</v>
      </c>
      <c r="BK17">
        <f>BG17*BH17*BI17</f>
        <v>0</v>
      </c>
      <c r="BL17">
        <f>(BJ17-BB17)/BI17</f>
        <v>0</v>
      </c>
      <c r="BM17">
        <f>(AZ17-BF17)/BF17</f>
        <v>0</v>
      </c>
      <c r="BN17">
        <f>AY17/(BA17+AY17/BF17)</f>
        <v>0</v>
      </c>
      <c r="BO17" t="s">
        <v>432</v>
      </c>
      <c r="BP17">
        <v>0</v>
      </c>
      <c r="BQ17">
        <f>IF(BP17&lt;&gt;0, BP17, BN17)</f>
        <v>0</v>
      </c>
      <c r="BR17">
        <f>1-BQ17/BF17</f>
        <v>0</v>
      </c>
      <c r="BS17">
        <f>(BF17-BE17)/(BF17-BQ17)</f>
        <v>0</v>
      </c>
      <c r="BT17">
        <f>(AZ17-BF17)/(AZ17-BQ17)</f>
        <v>0</v>
      </c>
      <c r="BU17">
        <f>(BF17-BE17)/(BF17-AY17)</f>
        <v>0</v>
      </c>
      <c r="BV17">
        <f>(AZ17-BF17)/(AZ17-AY17)</f>
        <v>0</v>
      </c>
      <c r="BW17">
        <f>(BS17*BQ17/BE17)</f>
        <v>0</v>
      </c>
      <c r="BX17">
        <f>(1-BW17)</f>
        <v>0</v>
      </c>
      <c r="DG17">
        <f>$B$11*EF17+$C$11*EG17+$F$11*ER17*(1-EU17)</f>
        <v>0</v>
      </c>
      <c r="DH17">
        <f>DG17*DI17</f>
        <v>0</v>
      </c>
      <c r="DI17">
        <f>($B$11*$D$9+$C$11*$D$9+$F$11*((FE17+EW17)/MAX(FE17+EW17+FF17, 0.1)*$I$9+FF17/MAX(FE17+EW17+FF17, 0.1)*$J$9))/($B$11+$C$11+$F$11)</f>
        <v>0</v>
      </c>
      <c r="DJ17">
        <f>($B$11*$K$9+$C$11*$K$9+$F$11*((FE17+EW17)/MAX(FE17+EW17+FF17, 0.1)*$P$9+FF17/MAX(FE17+EW17+FF17, 0.1)*$Q$9))/($B$11+$C$11+$F$11)</f>
        <v>0</v>
      </c>
      <c r="DK17">
        <v>6</v>
      </c>
      <c r="DL17">
        <v>0.5</v>
      </c>
      <c r="DM17" t="s">
        <v>433</v>
      </c>
      <c r="DN17">
        <v>2</v>
      </c>
      <c r="DO17" t="b">
        <v>1</v>
      </c>
      <c r="DP17">
        <v>1702254118.5</v>
      </c>
      <c r="DQ17">
        <v>412.9945</v>
      </c>
      <c r="DR17">
        <v>420.025</v>
      </c>
      <c r="DS17">
        <v>0.4929055</v>
      </c>
      <c r="DT17">
        <v>-1.027475</v>
      </c>
      <c r="DU17">
        <v>411.824</v>
      </c>
      <c r="DV17">
        <v>0.623169</v>
      </c>
      <c r="DW17">
        <v>599.995</v>
      </c>
      <c r="DX17">
        <v>78.43375</v>
      </c>
      <c r="DY17">
        <v>0.1000302</v>
      </c>
      <c r="DZ17">
        <v>23.3263</v>
      </c>
      <c r="EA17">
        <v>23.87305</v>
      </c>
      <c r="EB17">
        <v>999.9</v>
      </c>
      <c r="EC17">
        <v>0</v>
      </c>
      <c r="ED17">
        <v>0</v>
      </c>
      <c r="EE17">
        <v>10006.875</v>
      </c>
      <c r="EF17">
        <v>0</v>
      </c>
      <c r="EG17">
        <v>1.04768</v>
      </c>
      <c r="EH17">
        <v>-7.03044</v>
      </c>
      <c r="EI17">
        <v>413.1985</v>
      </c>
      <c r="EJ17">
        <v>419.594</v>
      </c>
      <c r="EK17">
        <v>1.52038</v>
      </c>
      <c r="EL17">
        <v>420.025</v>
      </c>
      <c r="EM17">
        <v>-1.027475</v>
      </c>
      <c r="EN17">
        <v>0.0386604</v>
      </c>
      <c r="EO17">
        <v>-0.0805889</v>
      </c>
      <c r="EP17">
        <v>-32.87125</v>
      </c>
      <c r="EQ17">
        <v>-99.9</v>
      </c>
      <c r="ER17">
        <v>1800.06</v>
      </c>
      <c r="ES17">
        <v>0.978001</v>
      </c>
      <c r="ET17">
        <v>0.0219988</v>
      </c>
      <c r="EU17">
        <v>0</v>
      </c>
      <c r="EV17">
        <v>706.978</v>
      </c>
      <c r="EW17">
        <v>5.0002</v>
      </c>
      <c r="EX17">
        <v>12751.15</v>
      </c>
      <c r="EY17">
        <v>17256.9</v>
      </c>
      <c r="EZ17">
        <v>41.875</v>
      </c>
      <c r="FA17">
        <v>42.406</v>
      </c>
      <c r="FB17">
        <v>42.5935</v>
      </c>
      <c r="FC17">
        <v>42.375</v>
      </c>
      <c r="FD17">
        <v>43.9685</v>
      </c>
      <c r="FE17">
        <v>1755.57</v>
      </c>
      <c r="FF17">
        <v>39.49</v>
      </c>
      <c r="FG17">
        <v>0</v>
      </c>
      <c r="FH17">
        <v>1702254122</v>
      </c>
      <c r="FI17">
        <v>0</v>
      </c>
      <c r="FJ17">
        <v>706.99356</v>
      </c>
      <c r="FK17">
        <v>0.970153842188798</v>
      </c>
      <c r="FL17">
        <v>10.9692308096095</v>
      </c>
      <c r="FM17">
        <v>12749.508</v>
      </c>
      <c r="FN17">
        <v>15</v>
      </c>
      <c r="FO17">
        <v>1702253978</v>
      </c>
      <c r="FP17" t="s">
        <v>434</v>
      </c>
      <c r="FQ17">
        <v>1702253978</v>
      </c>
      <c r="FR17">
        <v>1702253974</v>
      </c>
      <c r="FS17">
        <v>9</v>
      </c>
      <c r="FT17">
        <v>0.328</v>
      </c>
      <c r="FU17">
        <v>0.003</v>
      </c>
      <c r="FV17">
        <v>1.191</v>
      </c>
      <c r="FW17">
        <v>-0.083</v>
      </c>
      <c r="FX17">
        <v>420</v>
      </c>
      <c r="FY17">
        <v>12</v>
      </c>
      <c r="FZ17">
        <v>0.24</v>
      </c>
      <c r="GA17">
        <v>0.04</v>
      </c>
      <c r="GB17">
        <v>-7.06447666666667</v>
      </c>
      <c r="GC17">
        <v>0.0165015584415476</v>
      </c>
      <c r="GD17">
        <v>0.0202068178813213</v>
      </c>
      <c r="GE17">
        <v>1</v>
      </c>
      <c r="GF17">
        <v>706.902441176471</v>
      </c>
      <c r="GG17">
        <v>0.992436976203155</v>
      </c>
      <c r="GH17">
        <v>0.184889504549969</v>
      </c>
      <c r="GI17">
        <v>1</v>
      </c>
      <c r="GJ17">
        <v>1.53361523809524</v>
      </c>
      <c r="GK17">
        <v>-0.0787768831168831</v>
      </c>
      <c r="GL17">
        <v>0.00796710117506905</v>
      </c>
      <c r="GM17">
        <v>1</v>
      </c>
      <c r="GN17">
        <v>3</v>
      </c>
      <c r="GO17">
        <v>3</v>
      </c>
      <c r="GP17" t="s">
        <v>435</v>
      </c>
      <c r="GQ17">
        <v>3.26043</v>
      </c>
      <c r="GR17">
        <v>2.87215</v>
      </c>
      <c r="GS17">
        <v>0.0799844</v>
      </c>
      <c r="GT17">
        <v>0.0817218</v>
      </c>
      <c r="GU17">
        <v>0.00421451</v>
      </c>
      <c r="GV17">
        <v>-0.00794912</v>
      </c>
      <c r="GW17">
        <v>26666</v>
      </c>
      <c r="GX17">
        <v>26479.7</v>
      </c>
      <c r="GY17">
        <v>26815.2</v>
      </c>
      <c r="GZ17">
        <v>26294.5</v>
      </c>
      <c r="HA17">
        <v>36415</v>
      </c>
      <c r="HB17">
        <v>35187.6</v>
      </c>
      <c r="HC17">
        <v>39403.3</v>
      </c>
      <c r="HD17">
        <v>37164.6</v>
      </c>
      <c r="HE17">
        <v>2.34333</v>
      </c>
      <c r="HF17">
        <v>2.1603</v>
      </c>
      <c r="HG17">
        <v>0.221174</v>
      </c>
      <c r="HH17">
        <v>0</v>
      </c>
      <c r="HI17">
        <v>20.22</v>
      </c>
      <c r="HJ17">
        <v>999.9</v>
      </c>
      <c r="HK17">
        <v>39.952</v>
      </c>
      <c r="HL17">
        <v>27.845</v>
      </c>
      <c r="HM17">
        <v>19.1556</v>
      </c>
      <c r="HN17">
        <v>54.5476</v>
      </c>
      <c r="HO17">
        <v>28.2372</v>
      </c>
      <c r="HP17">
        <v>2</v>
      </c>
      <c r="HQ17">
        <v>-0.375188</v>
      </c>
      <c r="HR17">
        <v>0.235218</v>
      </c>
      <c r="HS17">
        <v>20.2946</v>
      </c>
      <c r="HT17">
        <v>5.23481</v>
      </c>
      <c r="HU17">
        <v>11.9536</v>
      </c>
      <c r="HV17">
        <v>4.9916</v>
      </c>
      <c r="HW17">
        <v>3.28405</v>
      </c>
      <c r="HX17">
        <v>9999</v>
      </c>
      <c r="HY17">
        <v>9999</v>
      </c>
      <c r="HZ17">
        <v>999.9</v>
      </c>
      <c r="IA17">
        <v>9999</v>
      </c>
      <c r="IB17">
        <v>4.97227</v>
      </c>
      <c r="IC17">
        <v>1.87714</v>
      </c>
      <c r="ID17">
        <v>1.87744</v>
      </c>
      <c r="IE17">
        <v>1.87698</v>
      </c>
      <c r="IF17">
        <v>1.87286</v>
      </c>
      <c r="IG17">
        <v>1.87439</v>
      </c>
      <c r="IH17">
        <v>1.87498</v>
      </c>
      <c r="II17">
        <v>1.88135</v>
      </c>
      <c r="IJ17">
        <v>0</v>
      </c>
      <c r="IK17">
        <v>0</v>
      </c>
      <c r="IL17">
        <v>0</v>
      </c>
      <c r="IM17">
        <v>0</v>
      </c>
      <c r="IN17" t="s">
        <v>436</v>
      </c>
      <c r="IO17" t="s">
        <v>437</v>
      </c>
      <c r="IP17" t="s">
        <v>438</v>
      </c>
      <c r="IQ17" t="s">
        <v>438</v>
      </c>
      <c r="IR17" t="s">
        <v>438</v>
      </c>
      <c r="IS17" t="s">
        <v>438</v>
      </c>
      <c r="IT17">
        <v>0</v>
      </c>
      <c r="IU17">
        <v>100</v>
      </c>
      <c r="IV17">
        <v>100</v>
      </c>
      <c r="IW17">
        <v>1.171</v>
      </c>
      <c r="IX17">
        <v>-0.1303</v>
      </c>
      <c r="IY17">
        <v>-0.151430392671607</v>
      </c>
      <c r="IZ17">
        <v>0.00354268650142552</v>
      </c>
      <c r="JA17">
        <v>-1.01541365478735e-06</v>
      </c>
      <c r="JB17">
        <v>5.07048559545497e-10</v>
      </c>
      <c r="JC17">
        <v>-0.132393115097889</v>
      </c>
      <c r="JD17">
        <v>0.00343461206603842</v>
      </c>
      <c r="JE17">
        <v>-3.37388058734516e-05</v>
      </c>
      <c r="JF17">
        <v>8.50093934729994e-06</v>
      </c>
      <c r="JG17">
        <v>28</v>
      </c>
      <c r="JH17">
        <v>2139</v>
      </c>
      <c r="JI17">
        <v>0</v>
      </c>
      <c r="JJ17">
        <v>21</v>
      </c>
      <c r="JK17">
        <v>2.4</v>
      </c>
      <c r="JL17">
        <v>2.4</v>
      </c>
      <c r="JM17">
        <v>1.33911</v>
      </c>
      <c r="JN17">
        <v>2.55859</v>
      </c>
      <c r="JO17">
        <v>2.24854</v>
      </c>
      <c r="JP17">
        <v>2.77832</v>
      </c>
      <c r="JQ17">
        <v>2.30103</v>
      </c>
      <c r="JR17">
        <v>2.39258</v>
      </c>
      <c r="JS17">
        <v>32.1344</v>
      </c>
      <c r="JT17">
        <v>23.9999</v>
      </c>
      <c r="JU17">
        <v>18</v>
      </c>
      <c r="JV17">
        <v>619.906</v>
      </c>
      <c r="JW17">
        <v>584.132</v>
      </c>
      <c r="JX17">
        <v>20.0002</v>
      </c>
      <c r="JY17">
        <v>22.1809</v>
      </c>
      <c r="JZ17">
        <v>30</v>
      </c>
      <c r="KA17">
        <v>22.2825</v>
      </c>
      <c r="KB17">
        <v>22.2944</v>
      </c>
      <c r="KC17">
        <v>26.7781</v>
      </c>
      <c r="KD17">
        <v>100</v>
      </c>
      <c r="KE17">
        <v>0</v>
      </c>
      <c r="KF17">
        <v>20</v>
      </c>
      <c r="KG17">
        <v>420</v>
      </c>
      <c r="KH17">
        <v>11.7691</v>
      </c>
      <c r="KI17">
        <v>103.43</v>
      </c>
      <c r="KJ17">
        <v>96.3536</v>
      </c>
    </row>
    <row r="18" spans="1:296">
      <c r="A18">
        <v>2</v>
      </c>
      <c r="B18">
        <v>1702254241</v>
      </c>
      <c r="C18">
        <v>121</v>
      </c>
      <c r="D18" t="s">
        <v>439</v>
      </c>
      <c r="E18" t="s">
        <v>440</v>
      </c>
      <c r="F18">
        <v>1</v>
      </c>
      <c r="H18">
        <v>1702254239.5</v>
      </c>
      <c r="I18">
        <f>(J18)/1000</f>
        <v>0</v>
      </c>
      <c r="J18">
        <f>IF(DO18, AM18, AG18)</f>
        <v>0</v>
      </c>
      <c r="K18">
        <f>IF(DO18, AH18, AF18)</f>
        <v>0</v>
      </c>
      <c r="L18">
        <f>DQ18 - IF(AT18&gt;1, K18*DK18*100.0/(AV18*EE18), 0)</f>
        <v>0</v>
      </c>
      <c r="M18">
        <f>((S18-I18/2)*L18-K18)/(S18+I18/2)</f>
        <v>0</v>
      </c>
      <c r="N18">
        <f>M18*(DX18+DY18)/1000.0</f>
        <v>0</v>
      </c>
      <c r="O18">
        <f>(DQ18 - IF(AT18&gt;1, K18*DK18*100.0/(AV18*EE18), 0))*(DX18+DY18)/1000.0</f>
        <v>0</v>
      </c>
      <c r="P18">
        <f>2.0/((1/R18-1/Q18)+SIGN(R18)*SQRT((1/R18-1/Q18)*(1/R18-1/Q18) + 4*DL18/((DL18+1)*(DL18+1))*(2*1/R18*1/Q18-1/Q18*1/Q18)))</f>
        <v>0</v>
      </c>
      <c r="Q18">
        <f>IF(LEFT(DM18,1)&lt;&gt;"0",IF(LEFT(DM18,1)="1",3.0,DN18),$D$5+$E$5*(EE18*DX18/($K$5*1000))+$F$5*(EE18*DX18/($K$5*1000))*MAX(MIN(DK18,$J$5),$I$5)*MAX(MIN(DK18,$J$5),$I$5)+$G$5*MAX(MIN(DK18,$J$5),$I$5)*(EE18*DX18/($K$5*1000))+$H$5*(EE18*DX18/($K$5*1000))*(EE18*DX18/($K$5*1000)))</f>
        <v>0</v>
      </c>
      <c r="R18">
        <f>I18*(1000-(1000*0.61365*exp(17.502*V18/(240.97+V18))/(DX18+DY18)+DS18)/2)/(1000*0.61365*exp(17.502*V18/(240.97+V18))/(DX18+DY18)-DS18)</f>
        <v>0</v>
      </c>
      <c r="S18">
        <f>1/((DL18+1)/(P18/1.6)+1/(Q18/1.37)) + DL18/((DL18+1)/(P18/1.6) + DL18/(Q18/1.37))</f>
        <v>0</v>
      </c>
      <c r="T18">
        <f>(DG18*DJ18)</f>
        <v>0</v>
      </c>
      <c r="U18">
        <f>(DZ18+(T18+2*0.95*5.67E-8*(((DZ18+$B$7)+273)^4-(DZ18+273)^4)-44100*I18)/(1.84*29.3*Q18+8*0.95*5.67E-8*(DZ18+273)^3))</f>
        <v>0</v>
      </c>
      <c r="V18">
        <f>($C$7*EA18+$D$7*EB18+$E$7*U18)</f>
        <v>0</v>
      </c>
      <c r="W18">
        <f>0.61365*exp(17.502*V18/(240.97+V18))</f>
        <v>0</v>
      </c>
      <c r="X18">
        <f>(Y18/Z18*100)</f>
        <v>0</v>
      </c>
      <c r="Y18">
        <f>DS18*(DX18+DY18)/1000</f>
        <v>0</v>
      </c>
      <c r="Z18">
        <f>0.61365*exp(17.502*DZ18/(240.97+DZ18))</f>
        <v>0</v>
      </c>
      <c r="AA18">
        <f>(W18-DS18*(DX18+DY18)/1000)</f>
        <v>0</v>
      </c>
      <c r="AB18">
        <f>(-I18*44100)</f>
        <v>0</v>
      </c>
      <c r="AC18">
        <f>2*29.3*Q18*0.92*(DZ18-V18)</f>
        <v>0</v>
      </c>
      <c r="AD18">
        <f>2*0.95*5.67E-8*(((DZ18+$B$7)+273)^4-(V18+273)^4)</f>
        <v>0</v>
      </c>
      <c r="AE18">
        <f>T18+AD18+AB18+AC18</f>
        <v>0</v>
      </c>
      <c r="AF18">
        <f>DW18*AT18*(DR18-DQ18*(1000-AT18*DT18)/(1000-AT18*DS18))/(100*DK18)</f>
        <v>0</v>
      </c>
      <c r="AG18">
        <f>1000*DW18*AT18*(DS18-DT18)/(100*DK18*(1000-AT18*DS18))</f>
        <v>0</v>
      </c>
      <c r="AH18">
        <f>(AI18 - AJ18 - DX18*1E3/(8.314*(DZ18+273.15)) * AL18/DW18 * AK18) * DW18/(100*DK18) * (1000 - DT18)/1000</f>
        <v>0</v>
      </c>
      <c r="AI18">
        <v>419.557928546617</v>
      </c>
      <c r="AJ18">
        <v>412.965666666667</v>
      </c>
      <c r="AK18">
        <v>-0.000476178882319601</v>
      </c>
      <c r="AL18">
        <v>66.6815879679211</v>
      </c>
      <c r="AM18">
        <f>(AO18 - AN18 + DX18*1E3/(8.314*(DZ18+273.15)) * AQ18/DW18 * AP18) * DW18/(100*DK18) * 1000/(1000 - AO18)</f>
        <v>0</v>
      </c>
      <c r="AN18">
        <v>-1.07799855149921</v>
      </c>
      <c r="AO18">
        <v>0.347863739393939</v>
      </c>
      <c r="AP18">
        <v>-1.12397312940439e-05</v>
      </c>
      <c r="AQ18">
        <v>79.3147422284277</v>
      </c>
      <c r="AR18">
        <v>0</v>
      </c>
      <c r="AS18">
        <v>0</v>
      </c>
      <c r="AT18">
        <f>IF(AR18*$H$13&gt;=AV18,1.0,(AV18/(AV18-AR18*$H$13)))</f>
        <v>0</v>
      </c>
      <c r="AU18">
        <f>(AT18-1)*100</f>
        <v>0</v>
      </c>
      <c r="AV18">
        <f>MAX(0,($B$13+$C$13*EE18)/(1+$D$13*EE18)*DX18/(DZ18+273)*$E$13)</f>
        <v>0</v>
      </c>
      <c r="AW18" t="s">
        <v>432</v>
      </c>
      <c r="AX18" t="s">
        <v>432</v>
      </c>
      <c r="AY18">
        <v>0</v>
      </c>
      <c r="AZ18">
        <v>0</v>
      </c>
      <c r="BA18">
        <f>1-AY18/AZ18</f>
        <v>0</v>
      </c>
      <c r="BB18">
        <v>0</v>
      </c>
      <c r="BC18" t="s">
        <v>432</v>
      </c>
      <c r="BD18" t="s">
        <v>432</v>
      </c>
      <c r="BE18">
        <v>0</v>
      </c>
      <c r="BF18">
        <v>0</v>
      </c>
      <c r="BG18">
        <f>1-BE18/BF18</f>
        <v>0</v>
      </c>
      <c r="BH18">
        <v>0.5</v>
      </c>
      <c r="BI18">
        <f>DH18</f>
        <v>0</v>
      </c>
      <c r="BJ18">
        <f>K18</f>
        <v>0</v>
      </c>
      <c r="BK18">
        <f>BG18*BH18*BI18</f>
        <v>0</v>
      </c>
      <c r="BL18">
        <f>(BJ18-BB18)/BI18</f>
        <v>0</v>
      </c>
      <c r="BM18">
        <f>(AZ18-BF18)/BF18</f>
        <v>0</v>
      </c>
      <c r="BN18">
        <f>AY18/(BA18+AY18/BF18)</f>
        <v>0</v>
      </c>
      <c r="BO18" t="s">
        <v>432</v>
      </c>
      <c r="BP18">
        <v>0</v>
      </c>
      <c r="BQ18">
        <f>IF(BP18&lt;&gt;0, BP18, BN18)</f>
        <v>0</v>
      </c>
      <c r="BR18">
        <f>1-BQ18/BF18</f>
        <v>0</v>
      </c>
      <c r="BS18">
        <f>(BF18-BE18)/(BF18-BQ18)</f>
        <v>0</v>
      </c>
      <c r="BT18">
        <f>(AZ18-BF18)/(AZ18-BQ18)</f>
        <v>0</v>
      </c>
      <c r="BU18">
        <f>(BF18-BE18)/(BF18-AY18)</f>
        <v>0</v>
      </c>
      <c r="BV18">
        <f>(AZ18-BF18)/(AZ18-AY18)</f>
        <v>0</v>
      </c>
      <c r="BW18">
        <f>(BS18*BQ18/BE18)</f>
        <v>0</v>
      </c>
      <c r="BX18">
        <f>(1-BW18)</f>
        <v>0</v>
      </c>
      <c r="DG18">
        <f>$B$11*EF18+$C$11*EG18+$F$11*ER18*(1-EU18)</f>
        <v>0</v>
      </c>
      <c r="DH18">
        <f>DG18*DI18</f>
        <v>0</v>
      </c>
      <c r="DI18">
        <f>($B$11*$D$9+$C$11*$D$9+$F$11*((FE18+EW18)/MAX(FE18+EW18+FF18, 0.1)*$I$9+FF18/MAX(FE18+EW18+FF18, 0.1)*$J$9))/($B$11+$C$11+$F$11)</f>
        <v>0</v>
      </c>
      <c r="DJ18">
        <f>($B$11*$K$9+$C$11*$K$9+$F$11*((FE18+EW18)/MAX(FE18+EW18+FF18, 0.1)*$P$9+FF18/MAX(FE18+EW18+FF18, 0.1)*$Q$9))/($B$11+$C$11+$F$11)</f>
        <v>0</v>
      </c>
      <c r="DK18">
        <v>6</v>
      </c>
      <c r="DL18">
        <v>0.5</v>
      </c>
      <c r="DM18" t="s">
        <v>433</v>
      </c>
      <c r="DN18">
        <v>2</v>
      </c>
      <c r="DO18" t="b">
        <v>1</v>
      </c>
      <c r="DP18">
        <v>1702254239.5</v>
      </c>
      <c r="DQ18">
        <v>412.8245</v>
      </c>
      <c r="DR18">
        <v>420.0115</v>
      </c>
      <c r="DS18">
        <v>0.3479865</v>
      </c>
      <c r="DT18">
        <v>-1.07863</v>
      </c>
      <c r="DU18">
        <v>411.6545</v>
      </c>
      <c r="DV18">
        <v>0.478742</v>
      </c>
      <c r="DW18">
        <v>600.007</v>
      </c>
      <c r="DX18">
        <v>78.4337</v>
      </c>
      <c r="DY18">
        <v>0.09997465</v>
      </c>
      <c r="DZ18">
        <v>23.2134</v>
      </c>
      <c r="EA18">
        <v>23.487</v>
      </c>
      <c r="EB18">
        <v>999.9</v>
      </c>
      <c r="EC18">
        <v>0</v>
      </c>
      <c r="ED18">
        <v>0</v>
      </c>
      <c r="EE18">
        <v>10018.7</v>
      </c>
      <c r="EF18">
        <v>0</v>
      </c>
      <c r="EG18">
        <v>1.15796</v>
      </c>
      <c r="EH18">
        <v>-7.18721</v>
      </c>
      <c r="EI18">
        <v>412.9685</v>
      </c>
      <c r="EJ18">
        <v>419.559</v>
      </c>
      <c r="EK18">
        <v>1.426615</v>
      </c>
      <c r="EL18">
        <v>420.0115</v>
      </c>
      <c r="EM18">
        <v>-1.07863</v>
      </c>
      <c r="EN18">
        <v>0.02729385</v>
      </c>
      <c r="EO18">
        <v>-0.08460095</v>
      </c>
      <c r="EP18">
        <v>-36.3857</v>
      </c>
      <c r="EQ18">
        <v>-99.9</v>
      </c>
      <c r="ER18">
        <v>1500.045</v>
      </c>
      <c r="ES18">
        <v>0.973003</v>
      </c>
      <c r="ET18">
        <v>0.02699705</v>
      </c>
      <c r="EU18">
        <v>0</v>
      </c>
      <c r="EV18">
        <v>706.005</v>
      </c>
      <c r="EW18">
        <v>5.0002</v>
      </c>
      <c r="EX18">
        <v>10597.55</v>
      </c>
      <c r="EY18">
        <v>14354.85</v>
      </c>
      <c r="EZ18">
        <v>41.562</v>
      </c>
      <c r="FA18">
        <v>42.406</v>
      </c>
      <c r="FB18">
        <v>42.4685</v>
      </c>
      <c r="FC18">
        <v>42.375</v>
      </c>
      <c r="FD18">
        <v>43.75</v>
      </c>
      <c r="FE18">
        <v>1454.685</v>
      </c>
      <c r="FF18">
        <v>40.36</v>
      </c>
      <c r="FG18">
        <v>0</v>
      </c>
      <c r="FH18">
        <v>1702254243.2</v>
      </c>
      <c r="FI18">
        <v>0</v>
      </c>
      <c r="FJ18">
        <v>705.91736</v>
      </c>
      <c r="FK18">
        <v>2.00438460689449</v>
      </c>
      <c r="FL18">
        <v>26.6923076617287</v>
      </c>
      <c r="FM18">
        <v>10594.904</v>
      </c>
      <c r="FN18">
        <v>15</v>
      </c>
      <c r="FO18">
        <v>1702253978</v>
      </c>
      <c r="FP18" t="s">
        <v>434</v>
      </c>
      <c r="FQ18">
        <v>1702253978</v>
      </c>
      <c r="FR18">
        <v>1702253974</v>
      </c>
      <c r="FS18">
        <v>9</v>
      </c>
      <c r="FT18">
        <v>0.328</v>
      </c>
      <c r="FU18">
        <v>0.003</v>
      </c>
      <c r="FV18">
        <v>1.191</v>
      </c>
      <c r="FW18">
        <v>-0.083</v>
      </c>
      <c r="FX18">
        <v>420</v>
      </c>
      <c r="FY18">
        <v>12</v>
      </c>
      <c r="FZ18">
        <v>0.24</v>
      </c>
      <c r="GA18">
        <v>0.04</v>
      </c>
      <c r="GB18">
        <v>-7.194696</v>
      </c>
      <c r="GC18">
        <v>0.125424360902231</v>
      </c>
      <c r="GD18">
        <v>0.0310982009769054</v>
      </c>
      <c r="GE18">
        <v>1</v>
      </c>
      <c r="GF18">
        <v>705.775176470588</v>
      </c>
      <c r="GG18">
        <v>2.0779220745864</v>
      </c>
      <c r="GH18">
        <v>0.290935961276726</v>
      </c>
      <c r="GI18">
        <v>0</v>
      </c>
      <c r="GJ18">
        <v>1.430212</v>
      </c>
      <c r="GK18">
        <v>-0.0273464661654103</v>
      </c>
      <c r="GL18">
        <v>0.00265346867326524</v>
      </c>
      <c r="GM18">
        <v>1</v>
      </c>
      <c r="GN18">
        <v>2</v>
      </c>
      <c r="GO18">
        <v>3</v>
      </c>
      <c r="GP18" t="s">
        <v>441</v>
      </c>
      <c r="GQ18">
        <v>3.26044</v>
      </c>
      <c r="GR18">
        <v>2.87214</v>
      </c>
      <c r="GS18">
        <v>0.0799532</v>
      </c>
      <c r="GT18">
        <v>0.0817242</v>
      </c>
      <c r="GU18">
        <v>0.00328055</v>
      </c>
      <c r="GV18">
        <v>-0.0083717</v>
      </c>
      <c r="GW18">
        <v>26667.2</v>
      </c>
      <c r="GX18">
        <v>26485.6</v>
      </c>
      <c r="GY18">
        <v>26815.5</v>
      </c>
      <c r="GZ18">
        <v>26300.4</v>
      </c>
      <c r="HA18">
        <v>36449.8</v>
      </c>
      <c r="HB18">
        <v>35209.2</v>
      </c>
      <c r="HC18">
        <v>39404.1</v>
      </c>
      <c r="HD18">
        <v>37171.7</v>
      </c>
      <c r="HE18">
        <v>2.34295</v>
      </c>
      <c r="HF18">
        <v>2.15978</v>
      </c>
      <c r="HG18">
        <v>0.198271</v>
      </c>
      <c r="HH18">
        <v>0</v>
      </c>
      <c r="HI18">
        <v>20.21</v>
      </c>
      <c r="HJ18">
        <v>999.9</v>
      </c>
      <c r="HK18">
        <v>39.977</v>
      </c>
      <c r="HL18">
        <v>27.865</v>
      </c>
      <c r="HM18">
        <v>19.1906</v>
      </c>
      <c r="HN18">
        <v>53.9976</v>
      </c>
      <c r="HO18">
        <v>28.2572</v>
      </c>
      <c r="HP18">
        <v>2</v>
      </c>
      <c r="HQ18">
        <v>-0.37468</v>
      </c>
      <c r="HR18">
        <v>0.256138</v>
      </c>
      <c r="HS18">
        <v>20.2968</v>
      </c>
      <c r="HT18">
        <v>5.23631</v>
      </c>
      <c r="HU18">
        <v>11.9547</v>
      </c>
      <c r="HV18">
        <v>4.9917</v>
      </c>
      <c r="HW18">
        <v>3.28445</v>
      </c>
      <c r="HX18">
        <v>9999</v>
      </c>
      <c r="HY18">
        <v>9999</v>
      </c>
      <c r="HZ18">
        <v>999.9</v>
      </c>
      <c r="IA18">
        <v>9999</v>
      </c>
      <c r="IB18">
        <v>4.97228</v>
      </c>
      <c r="IC18">
        <v>1.87714</v>
      </c>
      <c r="ID18">
        <v>1.87744</v>
      </c>
      <c r="IE18">
        <v>1.87698</v>
      </c>
      <c r="IF18">
        <v>1.87286</v>
      </c>
      <c r="IG18">
        <v>1.87439</v>
      </c>
      <c r="IH18">
        <v>1.87497</v>
      </c>
      <c r="II18">
        <v>1.88133</v>
      </c>
      <c r="IJ18">
        <v>0</v>
      </c>
      <c r="IK18">
        <v>0</v>
      </c>
      <c r="IL18">
        <v>0</v>
      </c>
      <c r="IM18">
        <v>0</v>
      </c>
      <c r="IN18" t="s">
        <v>436</v>
      </c>
      <c r="IO18" t="s">
        <v>437</v>
      </c>
      <c r="IP18" t="s">
        <v>438</v>
      </c>
      <c r="IQ18" t="s">
        <v>438</v>
      </c>
      <c r="IR18" t="s">
        <v>438</v>
      </c>
      <c r="IS18" t="s">
        <v>438</v>
      </c>
      <c r="IT18">
        <v>0</v>
      </c>
      <c r="IU18">
        <v>100</v>
      </c>
      <c r="IV18">
        <v>100</v>
      </c>
      <c r="IW18">
        <v>1.17</v>
      </c>
      <c r="IX18">
        <v>-0.1308</v>
      </c>
      <c r="IY18">
        <v>-0.151430392671607</v>
      </c>
      <c r="IZ18">
        <v>0.00354268650142552</v>
      </c>
      <c r="JA18">
        <v>-1.01541365478735e-06</v>
      </c>
      <c r="JB18">
        <v>5.07048559545497e-10</v>
      </c>
      <c r="JC18">
        <v>-0.132393115097889</v>
      </c>
      <c r="JD18">
        <v>0.00343461206603842</v>
      </c>
      <c r="JE18">
        <v>-3.37388058734516e-05</v>
      </c>
      <c r="JF18">
        <v>8.50093934729994e-06</v>
      </c>
      <c r="JG18">
        <v>28</v>
      </c>
      <c r="JH18">
        <v>2139</v>
      </c>
      <c r="JI18">
        <v>0</v>
      </c>
      <c r="JJ18">
        <v>21</v>
      </c>
      <c r="JK18">
        <v>4.4</v>
      </c>
      <c r="JL18">
        <v>4.5</v>
      </c>
      <c r="JM18">
        <v>1.33911</v>
      </c>
      <c r="JN18">
        <v>2.55615</v>
      </c>
      <c r="JO18">
        <v>2.24854</v>
      </c>
      <c r="JP18">
        <v>2.77954</v>
      </c>
      <c r="JQ18">
        <v>2.30103</v>
      </c>
      <c r="JR18">
        <v>2.40967</v>
      </c>
      <c r="JS18">
        <v>32.1344</v>
      </c>
      <c r="JT18">
        <v>23.9999</v>
      </c>
      <c r="JU18">
        <v>18</v>
      </c>
      <c r="JV18">
        <v>619.672</v>
      </c>
      <c r="JW18">
        <v>583.742</v>
      </c>
      <c r="JX18">
        <v>19.9998</v>
      </c>
      <c r="JY18">
        <v>22.1809</v>
      </c>
      <c r="JZ18">
        <v>30.0002</v>
      </c>
      <c r="KA18">
        <v>22.2844</v>
      </c>
      <c r="KB18">
        <v>22.2963</v>
      </c>
      <c r="KC18">
        <v>26.7599</v>
      </c>
      <c r="KD18">
        <v>100</v>
      </c>
      <c r="KE18">
        <v>0</v>
      </c>
      <c r="KF18">
        <v>20</v>
      </c>
      <c r="KG18">
        <v>420</v>
      </c>
      <c r="KH18">
        <v>11.7691</v>
      </c>
      <c r="KI18">
        <v>103.432</v>
      </c>
      <c r="KJ18">
        <v>96.3733</v>
      </c>
    </row>
    <row r="19" spans="1:296">
      <c r="A19">
        <v>3</v>
      </c>
      <c r="B19">
        <v>1702254362</v>
      </c>
      <c r="C19">
        <v>242</v>
      </c>
      <c r="D19" t="s">
        <v>442</v>
      </c>
      <c r="E19" t="s">
        <v>443</v>
      </c>
      <c r="F19">
        <v>1</v>
      </c>
      <c r="H19">
        <v>1702254360.5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(DZ19+(T19+2*0.95*5.67E-8*(((DZ19+$B$7)+273)^4-(DZ19+273)^4)-44100*I19)/(1.84*29.3*Q19+8*0.95*5.67E-8*(DZ19+273)^3))</f>
        <v>0</v>
      </c>
      <c r="V19">
        <f>($C$7*EA19+$D$7*EB19+$E$7*U19)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2*0.95*5.67E-8*(((DZ19+$B$7)+273)^4-(V19+273)^4)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419.541812185422</v>
      </c>
      <c r="AJ19">
        <v>412.806981818182</v>
      </c>
      <c r="AK19">
        <v>-0.000248916532882189</v>
      </c>
      <c r="AL19">
        <v>66.6815879679211</v>
      </c>
      <c r="AM19">
        <f>(AO19 - AN19 + DX19*1E3/(8.314*(DZ19+273.15)) * AQ19/DW19 * AP19) * DW19/(100*DK19) * 1000/(1000 - AO19)</f>
        <v>0</v>
      </c>
      <c r="AN19">
        <v>-1.101280014215</v>
      </c>
      <c r="AO19">
        <v>0.267031909090909</v>
      </c>
      <c r="AP19">
        <v>-4.2493408445205e-06</v>
      </c>
      <c r="AQ19">
        <v>79.3147422284277</v>
      </c>
      <c r="AR19">
        <v>0</v>
      </c>
      <c r="AS19">
        <v>0</v>
      </c>
      <c r="AT19">
        <f>IF(AR19*$H$13&gt;=AV19,1.0,(AV19/(AV19-AR19*$H$13)))</f>
        <v>0</v>
      </c>
      <c r="AU19">
        <f>(AT19-1)*100</f>
        <v>0</v>
      </c>
      <c r="AV19">
        <f>MAX(0,($B$13+$C$13*EE19)/(1+$D$13*EE19)*DX19/(DZ19+273)*$E$13)</f>
        <v>0</v>
      </c>
      <c r="AW19" t="s">
        <v>432</v>
      </c>
      <c r="AX19" t="s">
        <v>432</v>
      </c>
      <c r="AY19">
        <v>0</v>
      </c>
      <c r="AZ19">
        <v>0</v>
      </c>
      <c r="BA19">
        <f>1-AY19/AZ19</f>
        <v>0</v>
      </c>
      <c r="BB19">
        <v>0</v>
      </c>
      <c r="BC19" t="s">
        <v>432</v>
      </c>
      <c r="BD19" t="s">
        <v>432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432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$B$11*EF19+$C$11*EG19+$F$11*ER19*(1-EU19)</f>
        <v>0</v>
      </c>
      <c r="DH19">
        <f>DG19*DI19</f>
        <v>0</v>
      </c>
      <c r="DI19">
        <f>($B$11*$D$9+$C$11*$D$9+$F$11*((FE19+EW19)/MAX(FE19+EW19+FF19, 0.1)*$I$9+FF19/MAX(FE19+EW19+FF19, 0.1)*$J$9))/($B$11+$C$11+$F$11)</f>
        <v>0</v>
      </c>
      <c r="DJ19">
        <f>($B$11*$K$9+$C$11*$K$9+$F$11*((FE19+EW19)/MAX(FE19+EW19+FF19, 0.1)*$P$9+FF19/MAX(FE19+EW19+FF19, 0.1)*$Q$9))/($B$11+$C$11+$F$11)</f>
        <v>0</v>
      </c>
      <c r="DK19">
        <v>6</v>
      </c>
      <c r="DL19">
        <v>0.5</v>
      </c>
      <c r="DM19" t="s">
        <v>433</v>
      </c>
      <c r="DN19">
        <v>2</v>
      </c>
      <c r="DO19" t="b">
        <v>1</v>
      </c>
      <c r="DP19">
        <v>1702254360.5</v>
      </c>
      <c r="DQ19">
        <v>412.697</v>
      </c>
      <c r="DR19">
        <v>420.0025</v>
      </c>
      <c r="DS19">
        <v>0.2670695</v>
      </c>
      <c r="DT19">
        <v>-1.101795</v>
      </c>
      <c r="DU19">
        <v>411.527</v>
      </c>
      <c r="DV19">
        <v>0.3981</v>
      </c>
      <c r="DW19">
        <v>599.9995</v>
      </c>
      <c r="DX19">
        <v>78.4353</v>
      </c>
      <c r="DY19">
        <v>0.10002185</v>
      </c>
      <c r="DZ19">
        <v>23.0561</v>
      </c>
      <c r="EA19">
        <v>23.0367</v>
      </c>
      <c r="EB19">
        <v>999.9</v>
      </c>
      <c r="EC19">
        <v>0</v>
      </c>
      <c r="ED19">
        <v>0</v>
      </c>
      <c r="EE19">
        <v>9978.75</v>
      </c>
      <c r="EF19">
        <v>0</v>
      </c>
      <c r="EG19">
        <v>1.26825</v>
      </c>
      <c r="EH19">
        <v>-7.30594</v>
      </c>
      <c r="EI19">
        <v>412.807</v>
      </c>
      <c r="EJ19">
        <v>419.5405</v>
      </c>
      <c r="EK19">
        <v>1.368865</v>
      </c>
      <c r="EL19">
        <v>420.0025</v>
      </c>
      <c r="EM19">
        <v>-1.101795</v>
      </c>
      <c r="EN19">
        <v>0.02094765</v>
      </c>
      <c r="EO19">
        <v>-0.08641955</v>
      </c>
      <c r="EP19">
        <v>-38.9787</v>
      </c>
      <c r="EQ19">
        <v>-99.9</v>
      </c>
      <c r="ER19">
        <v>1200.035</v>
      </c>
      <c r="ES19">
        <v>0.967003</v>
      </c>
      <c r="ET19">
        <v>0.0329966</v>
      </c>
      <c r="EU19">
        <v>0</v>
      </c>
      <c r="EV19">
        <v>710.965</v>
      </c>
      <c r="EW19">
        <v>5.0002</v>
      </c>
      <c r="EX19">
        <v>8516.97</v>
      </c>
      <c r="EY19">
        <v>11457.05</v>
      </c>
      <c r="EZ19">
        <v>41</v>
      </c>
      <c r="FA19">
        <v>42.281</v>
      </c>
      <c r="FB19">
        <v>42.2185</v>
      </c>
      <c r="FC19">
        <v>42.281</v>
      </c>
      <c r="FD19">
        <v>43.375</v>
      </c>
      <c r="FE19">
        <v>1155.605</v>
      </c>
      <c r="FF19">
        <v>39.43</v>
      </c>
      <c r="FG19">
        <v>0</v>
      </c>
      <c r="FH19">
        <v>1702254363.8</v>
      </c>
      <c r="FI19">
        <v>0</v>
      </c>
      <c r="FJ19">
        <v>710.811884615385</v>
      </c>
      <c r="FK19">
        <v>2.52147009152941</v>
      </c>
      <c r="FL19">
        <v>22.0136752160093</v>
      </c>
      <c r="FM19">
        <v>8514.47076923077</v>
      </c>
      <c r="FN19">
        <v>15</v>
      </c>
      <c r="FO19">
        <v>1702253978</v>
      </c>
      <c r="FP19" t="s">
        <v>434</v>
      </c>
      <c r="FQ19">
        <v>1702253978</v>
      </c>
      <c r="FR19">
        <v>1702253974</v>
      </c>
      <c r="FS19">
        <v>9</v>
      </c>
      <c r="FT19">
        <v>0.328</v>
      </c>
      <c r="FU19">
        <v>0.003</v>
      </c>
      <c r="FV19">
        <v>1.191</v>
      </c>
      <c r="FW19">
        <v>-0.083</v>
      </c>
      <c r="FX19">
        <v>420</v>
      </c>
      <c r="FY19">
        <v>12</v>
      </c>
      <c r="FZ19">
        <v>0.24</v>
      </c>
      <c r="GA19">
        <v>0.04</v>
      </c>
      <c r="GB19">
        <v>-7.28306285714286</v>
      </c>
      <c r="GC19">
        <v>-0.0144880519480503</v>
      </c>
      <c r="GD19">
        <v>0.0313430060768263</v>
      </c>
      <c r="GE19">
        <v>1</v>
      </c>
      <c r="GF19">
        <v>710.673147058823</v>
      </c>
      <c r="GG19">
        <v>1.89449961788318</v>
      </c>
      <c r="GH19">
        <v>0.273937748655433</v>
      </c>
      <c r="GI19">
        <v>0</v>
      </c>
      <c r="GJ19">
        <v>1.37112</v>
      </c>
      <c r="GK19">
        <v>-0.0167376623376591</v>
      </c>
      <c r="GL19">
        <v>0.00177846107900168</v>
      </c>
      <c r="GM19">
        <v>1</v>
      </c>
      <c r="GN19">
        <v>2</v>
      </c>
      <c r="GO19">
        <v>3</v>
      </c>
      <c r="GP19" t="s">
        <v>441</v>
      </c>
      <c r="GQ19">
        <v>3.26038</v>
      </c>
      <c r="GR19">
        <v>2.87186</v>
      </c>
      <c r="GS19">
        <v>0.0799391</v>
      </c>
      <c r="GT19">
        <v>0.0817243</v>
      </c>
      <c r="GU19">
        <v>0.0027379</v>
      </c>
      <c r="GV19">
        <v>-0.00856274</v>
      </c>
      <c r="GW19">
        <v>26667.4</v>
      </c>
      <c r="GX19">
        <v>26490</v>
      </c>
      <c r="GY19">
        <v>26815.3</v>
      </c>
      <c r="GZ19">
        <v>26304.8</v>
      </c>
      <c r="HA19">
        <v>36469.3</v>
      </c>
      <c r="HB19">
        <v>35221.7</v>
      </c>
      <c r="HC19">
        <v>39403.8</v>
      </c>
      <c r="HD19">
        <v>37177.8</v>
      </c>
      <c r="HE19">
        <v>2.34275</v>
      </c>
      <c r="HF19">
        <v>2.15978</v>
      </c>
      <c r="HG19">
        <v>0.172935</v>
      </c>
      <c r="HH19">
        <v>0</v>
      </c>
      <c r="HI19">
        <v>20.1868</v>
      </c>
      <c r="HJ19">
        <v>999.9</v>
      </c>
      <c r="HK19">
        <v>40.038</v>
      </c>
      <c r="HL19">
        <v>27.865</v>
      </c>
      <c r="HM19">
        <v>19.2185</v>
      </c>
      <c r="HN19">
        <v>54.7375</v>
      </c>
      <c r="HO19">
        <v>28.2292</v>
      </c>
      <c r="HP19">
        <v>2</v>
      </c>
      <c r="HQ19">
        <v>-0.374131</v>
      </c>
      <c r="HR19">
        <v>0.237819</v>
      </c>
      <c r="HS19">
        <v>20.2998</v>
      </c>
      <c r="HT19">
        <v>5.2393</v>
      </c>
      <c r="HU19">
        <v>11.9556</v>
      </c>
      <c r="HV19">
        <v>4.9926</v>
      </c>
      <c r="HW19">
        <v>3.28428</v>
      </c>
      <c r="HX19">
        <v>9999</v>
      </c>
      <c r="HY19">
        <v>9999</v>
      </c>
      <c r="HZ19">
        <v>999.9</v>
      </c>
      <c r="IA19">
        <v>9999</v>
      </c>
      <c r="IB19">
        <v>4.97226</v>
      </c>
      <c r="IC19">
        <v>1.87714</v>
      </c>
      <c r="ID19">
        <v>1.87742</v>
      </c>
      <c r="IE19">
        <v>1.87695</v>
      </c>
      <c r="IF19">
        <v>1.87284</v>
      </c>
      <c r="IG19">
        <v>1.87439</v>
      </c>
      <c r="IH19">
        <v>1.87493</v>
      </c>
      <c r="II19">
        <v>1.88128</v>
      </c>
      <c r="IJ19">
        <v>0</v>
      </c>
      <c r="IK19">
        <v>0</v>
      </c>
      <c r="IL19">
        <v>0</v>
      </c>
      <c r="IM19">
        <v>0</v>
      </c>
      <c r="IN19" t="s">
        <v>436</v>
      </c>
      <c r="IO19" t="s">
        <v>437</v>
      </c>
      <c r="IP19" t="s">
        <v>438</v>
      </c>
      <c r="IQ19" t="s">
        <v>438</v>
      </c>
      <c r="IR19" t="s">
        <v>438</v>
      </c>
      <c r="IS19" t="s">
        <v>438</v>
      </c>
      <c r="IT19">
        <v>0</v>
      </c>
      <c r="IU19">
        <v>100</v>
      </c>
      <c r="IV19">
        <v>100</v>
      </c>
      <c r="IW19">
        <v>1.17</v>
      </c>
      <c r="IX19">
        <v>-0.131</v>
      </c>
      <c r="IY19">
        <v>-0.151430392671607</v>
      </c>
      <c r="IZ19">
        <v>0.00354268650142552</v>
      </c>
      <c r="JA19">
        <v>-1.01541365478735e-06</v>
      </c>
      <c r="JB19">
        <v>5.07048559545497e-10</v>
      </c>
      <c r="JC19">
        <v>-0.132393115097889</v>
      </c>
      <c r="JD19">
        <v>0.00343461206603842</v>
      </c>
      <c r="JE19">
        <v>-3.37388058734516e-05</v>
      </c>
      <c r="JF19">
        <v>8.50093934729994e-06</v>
      </c>
      <c r="JG19">
        <v>28</v>
      </c>
      <c r="JH19">
        <v>2139</v>
      </c>
      <c r="JI19">
        <v>0</v>
      </c>
      <c r="JJ19">
        <v>21</v>
      </c>
      <c r="JK19">
        <v>6.4</v>
      </c>
      <c r="JL19">
        <v>6.5</v>
      </c>
      <c r="JM19">
        <v>1.33789</v>
      </c>
      <c r="JN19">
        <v>2.55981</v>
      </c>
      <c r="JO19">
        <v>2.24854</v>
      </c>
      <c r="JP19">
        <v>2.77954</v>
      </c>
      <c r="JQ19">
        <v>2.30103</v>
      </c>
      <c r="JR19">
        <v>2.3877</v>
      </c>
      <c r="JS19">
        <v>32.1344</v>
      </c>
      <c r="JT19">
        <v>23.9999</v>
      </c>
      <c r="JU19">
        <v>18</v>
      </c>
      <c r="JV19">
        <v>619.607</v>
      </c>
      <c r="JW19">
        <v>583.807</v>
      </c>
      <c r="JX19">
        <v>19.9996</v>
      </c>
      <c r="JY19">
        <v>22.1884</v>
      </c>
      <c r="JZ19">
        <v>30.0001</v>
      </c>
      <c r="KA19">
        <v>22.2905</v>
      </c>
      <c r="KB19">
        <v>22.3018</v>
      </c>
      <c r="KC19">
        <v>26.7432</v>
      </c>
      <c r="KD19">
        <v>100</v>
      </c>
      <c r="KE19">
        <v>0</v>
      </c>
      <c r="KF19">
        <v>20</v>
      </c>
      <c r="KG19">
        <v>420</v>
      </c>
      <c r="KH19">
        <v>11.7691</v>
      </c>
      <c r="KI19">
        <v>103.431</v>
      </c>
      <c r="KJ19">
        <v>96.3893</v>
      </c>
    </row>
    <row r="20" spans="1:296">
      <c r="A20">
        <v>4</v>
      </c>
      <c r="B20">
        <v>1702254483</v>
      </c>
      <c r="C20">
        <v>363</v>
      </c>
      <c r="D20" t="s">
        <v>444</v>
      </c>
      <c r="E20" t="s">
        <v>445</v>
      </c>
      <c r="F20">
        <v>1</v>
      </c>
      <c r="H20">
        <v>1702254481.5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(DZ20+(T20+2*0.95*5.67E-8*(((DZ20+$B$7)+273)^4-(DZ20+273)^4)-44100*I20)/(1.84*29.3*Q20+8*0.95*5.67E-8*(DZ20+273)^3))</f>
        <v>0</v>
      </c>
      <c r="V20">
        <f>($C$7*EA20+$D$7*EB20+$E$7*U20)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2*0.95*5.67E-8*(((DZ20+$B$7)+273)^4-(V20+273)^4)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419.531719359469</v>
      </c>
      <c r="AJ20">
        <v>412.736248484848</v>
      </c>
      <c r="AK20">
        <v>-0.000121140026664436</v>
      </c>
      <c r="AL20">
        <v>66.6815879679211</v>
      </c>
      <c r="AM20">
        <f>(AO20 - AN20 + DX20*1E3/(8.314*(DZ20+273.15)) * AQ20/DW20 * AP20) * DW20/(100*DK20) * 1000/(1000 - AO20)</f>
        <v>0</v>
      </c>
      <c r="AN20">
        <v>-1.11478823805025</v>
      </c>
      <c r="AO20">
        <v>0.201397503030303</v>
      </c>
      <c r="AP20">
        <v>-1.97178047502385e-06</v>
      </c>
      <c r="AQ20">
        <v>79.3147422284277</v>
      </c>
      <c r="AR20">
        <v>0</v>
      </c>
      <c r="AS20">
        <v>0</v>
      </c>
      <c r="AT20">
        <f>IF(AR20*$H$13&gt;=AV20,1.0,(AV20/(AV20-AR20*$H$13)))</f>
        <v>0</v>
      </c>
      <c r="AU20">
        <f>(AT20-1)*100</f>
        <v>0</v>
      </c>
      <c r="AV20">
        <f>MAX(0,($B$13+$C$13*EE20)/(1+$D$13*EE20)*DX20/(DZ20+273)*$E$13)</f>
        <v>0</v>
      </c>
      <c r="AW20" t="s">
        <v>432</v>
      </c>
      <c r="AX20" t="s">
        <v>432</v>
      </c>
      <c r="AY20">
        <v>0</v>
      </c>
      <c r="AZ20">
        <v>0</v>
      </c>
      <c r="BA20">
        <f>1-AY20/AZ20</f>
        <v>0</v>
      </c>
      <c r="BB20">
        <v>0</v>
      </c>
      <c r="BC20" t="s">
        <v>432</v>
      </c>
      <c r="BD20" t="s">
        <v>432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432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$B$11*EF20+$C$11*EG20+$F$11*ER20*(1-EU20)</f>
        <v>0</v>
      </c>
      <c r="DH20">
        <f>DG20*DI20</f>
        <v>0</v>
      </c>
      <c r="DI20">
        <f>($B$11*$D$9+$C$11*$D$9+$F$11*((FE20+EW20)/MAX(FE20+EW20+FF20, 0.1)*$I$9+FF20/MAX(FE20+EW20+FF20, 0.1)*$J$9))/($B$11+$C$11+$F$11)</f>
        <v>0</v>
      </c>
      <c r="DJ20">
        <f>($B$11*$K$9+$C$11*$K$9+$F$11*((FE20+EW20)/MAX(FE20+EW20+FF20, 0.1)*$P$9+FF20/MAX(FE20+EW20+FF20, 0.1)*$Q$9))/($B$11+$C$11+$F$11)</f>
        <v>0</v>
      </c>
      <c r="DK20">
        <v>6</v>
      </c>
      <c r="DL20">
        <v>0.5</v>
      </c>
      <c r="DM20" t="s">
        <v>433</v>
      </c>
      <c r="DN20">
        <v>2</v>
      </c>
      <c r="DO20" t="b">
        <v>1</v>
      </c>
      <c r="DP20">
        <v>1702254481.5</v>
      </c>
      <c r="DQ20">
        <v>412.6455</v>
      </c>
      <c r="DR20">
        <v>420.023</v>
      </c>
      <c r="DS20">
        <v>0.201424</v>
      </c>
      <c r="DT20">
        <v>-1.11473</v>
      </c>
      <c r="DU20">
        <v>411.476</v>
      </c>
      <c r="DV20">
        <v>0.3326785</v>
      </c>
      <c r="DW20">
        <v>599.957</v>
      </c>
      <c r="DX20">
        <v>78.43555</v>
      </c>
      <c r="DY20">
        <v>0.0998513</v>
      </c>
      <c r="DZ20">
        <v>22.85885</v>
      </c>
      <c r="EA20">
        <v>22.57185</v>
      </c>
      <c r="EB20">
        <v>999.9</v>
      </c>
      <c r="EC20">
        <v>0</v>
      </c>
      <c r="ED20">
        <v>0</v>
      </c>
      <c r="EE20">
        <v>10013.15</v>
      </c>
      <c r="EF20">
        <v>0</v>
      </c>
      <c r="EG20">
        <v>1.32339</v>
      </c>
      <c r="EH20">
        <v>-7.37753</v>
      </c>
      <c r="EI20">
        <v>412.7285</v>
      </c>
      <c r="EJ20">
        <v>419.5555</v>
      </c>
      <c r="EK20">
        <v>1.316155</v>
      </c>
      <c r="EL20">
        <v>420.023</v>
      </c>
      <c r="EM20">
        <v>-1.11473</v>
      </c>
      <c r="EN20">
        <v>0.0157988</v>
      </c>
      <c r="EO20">
        <v>-0.08743455</v>
      </c>
      <c r="EP20">
        <v>-41.67135</v>
      </c>
      <c r="EQ20">
        <v>-99.9</v>
      </c>
      <c r="ER20">
        <v>899.925</v>
      </c>
      <c r="ES20">
        <v>0.955992</v>
      </c>
      <c r="ET20">
        <v>0.04400805</v>
      </c>
      <c r="EU20">
        <v>0</v>
      </c>
      <c r="EV20">
        <v>730.918</v>
      </c>
      <c r="EW20">
        <v>5.0002</v>
      </c>
      <c r="EX20">
        <v>6537.015</v>
      </c>
      <c r="EY20">
        <v>8556.31</v>
      </c>
      <c r="EZ20">
        <v>40.25</v>
      </c>
      <c r="FA20">
        <v>42.031</v>
      </c>
      <c r="FB20">
        <v>41.7185</v>
      </c>
      <c r="FC20">
        <v>42</v>
      </c>
      <c r="FD20">
        <v>42.812</v>
      </c>
      <c r="FE20">
        <v>855.54</v>
      </c>
      <c r="FF20">
        <v>39.38</v>
      </c>
      <c r="FG20">
        <v>0</v>
      </c>
      <c r="FH20">
        <v>1702254485</v>
      </c>
      <c r="FI20">
        <v>0</v>
      </c>
      <c r="FJ20">
        <v>730.738038461539</v>
      </c>
      <c r="FK20">
        <v>2.10834186358872</v>
      </c>
      <c r="FL20">
        <v>16.4252991018363</v>
      </c>
      <c r="FM20">
        <v>6535.72</v>
      </c>
      <c r="FN20">
        <v>15</v>
      </c>
      <c r="FO20">
        <v>1702253978</v>
      </c>
      <c r="FP20" t="s">
        <v>434</v>
      </c>
      <c r="FQ20">
        <v>1702253978</v>
      </c>
      <c r="FR20">
        <v>1702253974</v>
      </c>
      <c r="FS20">
        <v>9</v>
      </c>
      <c r="FT20">
        <v>0.328</v>
      </c>
      <c r="FU20">
        <v>0.003</v>
      </c>
      <c r="FV20">
        <v>1.191</v>
      </c>
      <c r="FW20">
        <v>-0.083</v>
      </c>
      <c r="FX20">
        <v>420</v>
      </c>
      <c r="FY20">
        <v>12</v>
      </c>
      <c r="FZ20">
        <v>0.24</v>
      </c>
      <c r="GA20">
        <v>0.04</v>
      </c>
      <c r="GB20">
        <v>-7.3260505</v>
      </c>
      <c r="GC20">
        <v>-0.215616090225558</v>
      </c>
      <c r="GD20">
        <v>0.0343424548445507</v>
      </c>
      <c r="GE20">
        <v>1</v>
      </c>
      <c r="GF20">
        <v>730.536911764706</v>
      </c>
      <c r="GG20">
        <v>2.86727272418612</v>
      </c>
      <c r="GH20">
        <v>0.331932609004317</v>
      </c>
      <c r="GI20">
        <v>0</v>
      </c>
      <c r="GJ20">
        <v>1.3177505</v>
      </c>
      <c r="GK20">
        <v>-0.0110422556390979</v>
      </c>
      <c r="GL20">
        <v>0.00120232056873364</v>
      </c>
      <c r="GM20">
        <v>1</v>
      </c>
      <c r="GN20">
        <v>2</v>
      </c>
      <c r="GO20">
        <v>3</v>
      </c>
      <c r="GP20" t="s">
        <v>441</v>
      </c>
      <c r="GQ20">
        <v>3.26042</v>
      </c>
      <c r="GR20">
        <v>2.87204</v>
      </c>
      <c r="GS20">
        <v>0.079927</v>
      </c>
      <c r="GT20">
        <v>0.0817239</v>
      </c>
      <c r="GU20">
        <v>0.00229447</v>
      </c>
      <c r="GV20">
        <v>-0.00867147</v>
      </c>
      <c r="GW20">
        <v>26667.6</v>
      </c>
      <c r="GX20">
        <v>26494.4</v>
      </c>
      <c r="GY20">
        <v>26815.1</v>
      </c>
      <c r="GZ20">
        <v>26309.2</v>
      </c>
      <c r="HA20">
        <v>36485.8</v>
      </c>
      <c r="HB20">
        <v>35230.8</v>
      </c>
      <c r="HC20">
        <v>39404.1</v>
      </c>
      <c r="HD20">
        <v>37183.3</v>
      </c>
      <c r="HE20">
        <v>2.34255</v>
      </c>
      <c r="HF20">
        <v>2.15957</v>
      </c>
      <c r="HG20">
        <v>0.150155</v>
      </c>
      <c r="HH20">
        <v>0</v>
      </c>
      <c r="HI20">
        <v>20.1029</v>
      </c>
      <c r="HJ20">
        <v>999.9</v>
      </c>
      <c r="HK20">
        <v>40.074</v>
      </c>
      <c r="HL20">
        <v>27.875</v>
      </c>
      <c r="HM20">
        <v>19.2468</v>
      </c>
      <c r="HN20">
        <v>54.2475</v>
      </c>
      <c r="HO20">
        <v>28.2011</v>
      </c>
      <c r="HP20">
        <v>2</v>
      </c>
      <c r="HQ20">
        <v>-0.374248</v>
      </c>
      <c r="HR20">
        <v>0.202941</v>
      </c>
      <c r="HS20">
        <v>20.3023</v>
      </c>
      <c r="HT20">
        <v>5.23586</v>
      </c>
      <c r="HU20">
        <v>11.9556</v>
      </c>
      <c r="HV20">
        <v>4.9915</v>
      </c>
      <c r="HW20">
        <v>3.28425</v>
      </c>
      <c r="HX20">
        <v>9999</v>
      </c>
      <c r="HY20">
        <v>9999</v>
      </c>
      <c r="HZ20">
        <v>999.9</v>
      </c>
      <c r="IA20">
        <v>9999</v>
      </c>
      <c r="IB20">
        <v>4.97226</v>
      </c>
      <c r="IC20">
        <v>1.87716</v>
      </c>
      <c r="ID20">
        <v>1.87744</v>
      </c>
      <c r="IE20">
        <v>1.87698</v>
      </c>
      <c r="IF20">
        <v>1.87286</v>
      </c>
      <c r="IG20">
        <v>1.87441</v>
      </c>
      <c r="IH20">
        <v>1.87499</v>
      </c>
      <c r="II20">
        <v>1.88134</v>
      </c>
      <c r="IJ20">
        <v>0</v>
      </c>
      <c r="IK20">
        <v>0</v>
      </c>
      <c r="IL20">
        <v>0</v>
      </c>
      <c r="IM20">
        <v>0</v>
      </c>
      <c r="IN20" t="s">
        <v>436</v>
      </c>
      <c r="IO20" t="s">
        <v>437</v>
      </c>
      <c r="IP20" t="s">
        <v>438</v>
      </c>
      <c r="IQ20" t="s">
        <v>438</v>
      </c>
      <c r="IR20" t="s">
        <v>438</v>
      </c>
      <c r="IS20" t="s">
        <v>438</v>
      </c>
      <c r="IT20">
        <v>0</v>
      </c>
      <c r="IU20">
        <v>100</v>
      </c>
      <c r="IV20">
        <v>100</v>
      </c>
      <c r="IW20">
        <v>1.17</v>
      </c>
      <c r="IX20">
        <v>-0.1313</v>
      </c>
      <c r="IY20">
        <v>-0.151430392671607</v>
      </c>
      <c r="IZ20">
        <v>0.00354268650142552</v>
      </c>
      <c r="JA20">
        <v>-1.01541365478735e-06</v>
      </c>
      <c r="JB20">
        <v>5.07048559545497e-10</v>
      </c>
      <c r="JC20">
        <v>-0.132393115097889</v>
      </c>
      <c r="JD20">
        <v>0.00343461206603842</v>
      </c>
      <c r="JE20">
        <v>-3.37388058734516e-05</v>
      </c>
      <c r="JF20">
        <v>8.50093934729994e-06</v>
      </c>
      <c r="JG20">
        <v>28</v>
      </c>
      <c r="JH20">
        <v>2139</v>
      </c>
      <c r="JI20">
        <v>0</v>
      </c>
      <c r="JJ20">
        <v>21</v>
      </c>
      <c r="JK20">
        <v>8.4</v>
      </c>
      <c r="JL20">
        <v>8.5</v>
      </c>
      <c r="JM20">
        <v>1.33667</v>
      </c>
      <c r="JN20">
        <v>2.55981</v>
      </c>
      <c r="JO20">
        <v>2.24854</v>
      </c>
      <c r="JP20">
        <v>2.77954</v>
      </c>
      <c r="JQ20">
        <v>2.30103</v>
      </c>
      <c r="JR20">
        <v>2.41333</v>
      </c>
      <c r="JS20">
        <v>32.1124</v>
      </c>
      <c r="JT20">
        <v>24.0087</v>
      </c>
      <c r="JU20">
        <v>18</v>
      </c>
      <c r="JV20">
        <v>619.508</v>
      </c>
      <c r="JW20">
        <v>583.672</v>
      </c>
      <c r="JX20">
        <v>20</v>
      </c>
      <c r="JY20">
        <v>22.1875</v>
      </c>
      <c r="JZ20">
        <v>30.0001</v>
      </c>
      <c r="KA20">
        <v>22.2938</v>
      </c>
      <c r="KB20">
        <v>22.3038</v>
      </c>
      <c r="KC20">
        <v>26.7279</v>
      </c>
      <c r="KD20">
        <v>100</v>
      </c>
      <c r="KE20">
        <v>0</v>
      </c>
      <c r="KF20">
        <v>20</v>
      </c>
      <c r="KG20">
        <v>420</v>
      </c>
      <c r="KH20">
        <v>11.7691</v>
      </c>
      <c r="KI20">
        <v>103.431</v>
      </c>
      <c r="KJ20">
        <v>96.4044</v>
      </c>
    </row>
    <row r="21" spans="1:296">
      <c r="A21">
        <v>5</v>
      </c>
      <c r="B21">
        <v>1702254604</v>
      </c>
      <c r="C21">
        <v>484</v>
      </c>
      <c r="D21" t="s">
        <v>446</v>
      </c>
      <c r="E21" t="s">
        <v>447</v>
      </c>
      <c r="F21">
        <v>1</v>
      </c>
      <c r="H21">
        <v>1702254602.5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(DZ21+(T21+2*0.95*5.67E-8*(((DZ21+$B$7)+273)^4-(DZ21+273)^4)-44100*I21)/(1.84*29.3*Q21+8*0.95*5.67E-8*(DZ21+273)^3))</f>
        <v>0</v>
      </c>
      <c r="V21">
        <f>($C$7*EA21+$D$7*EB21+$E$7*U21)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2*0.95*5.67E-8*(((DZ21+$B$7)+273)^4-(V21+273)^4)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419.535294024463</v>
      </c>
      <c r="AJ21">
        <v>413.079854545455</v>
      </c>
      <c r="AK21">
        <v>0.0011489107530388</v>
      </c>
      <c r="AL21">
        <v>66.6815879679211</v>
      </c>
      <c r="AM21">
        <f>(AO21 - AN21 + DX21*1E3/(8.314*(DZ21+273.15)) * AQ21/DW21 * AP21) * DW21/(100*DK21) * 1000/(1000 - AO21)</f>
        <v>0</v>
      </c>
      <c r="AN21">
        <v>-1.12309644333968</v>
      </c>
      <c r="AO21">
        <v>0.126689442424242</v>
      </c>
      <c r="AP21">
        <v>-2.75342131793526e-06</v>
      </c>
      <c r="AQ21">
        <v>79.3147422284277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MAX(0,($B$13+$C$13*EE21)/(1+$D$13*EE21)*DX21/(DZ21+273)*$E$13)</f>
        <v>0</v>
      </c>
      <c r="AW21" t="s">
        <v>432</v>
      </c>
      <c r="AX21" t="s">
        <v>432</v>
      </c>
      <c r="AY21">
        <v>0</v>
      </c>
      <c r="AZ21">
        <v>0</v>
      </c>
      <c r="BA21">
        <f>1-AY21/AZ21</f>
        <v>0</v>
      </c>
      <c r="BB21">
        <v>0</v>
      </c>
      <c r="BC21" t="s">
        <v>432</v>
      </c>
      <c r="BD21" t="s">
        <v>432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432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$B$11*EF21+$C$11*EG21+$F$11*ER21*(1-EU21)</f>
        <v>0</v>
      </c>
      <c r="DH21">
        <f>DG21*DI21</f>
        <v>0</v>
      </c>
      <c r="DI21">
        <f>($B$11*$D$9+$C$11*$D$9+$F$11*((FE21+EW21)/MAX(FE21+EW21+FF21, 0.1)*$I$9+FF21/MAX(FE21+EW21+FF21, 0.1)*$J$9))/($B$11+$C$11+$F$11)</f>
        <v>0</v>
      </c>
      <c r="DJ21">
        <f>($B$11*$K$9+$C$11*$K$9+$F$11*((FE21+EW21)/MAX(FE21+EW21+FF21, 0.1)*$P$9+FF21/MAX(FE21+EW21+FF21, 0.1)*$Q$9))/($B$11+$C$11+$F$11)</f>
        <v>0</v>
      </c>
      <c r="DK21">
        <v>6</v>
      </c>
      <c r="DL21">
        <v>0.5</v>
      </c>
      <c r="DM21" t="s">
        <v>433</v>
      </c>
      <c r="DN21">
        <v>2</v>
      </c>
      <c r="DO21" t="b">
        <v>1</v>
      </c>
      <c r="DP21">
        <v>1702254602.5</v>
      </c>
      <c r="DQ21">
        <v>413.021</v>
      </c>
      <c r="DR21">
        <v>420.007</v>
      </c>
      <c r="DS21">
        <v>0.126864</v>
      </c>
      <c r="DT21">
        <v>-1.123515</v>
      </c>
      <c r="DU21">
        <v>411.85</v>
      </c>
      <c r="DV21">
        <v>0.258372</v>
      </c>
      <c r="DW21">
        <v>599.9875</v>
      </c>
      <c r="DX21">
        <v>78.4365</v>
      </c>
      <c r="DY21">
        <v>0.0998294</v>
      </c>
      <c r="DZ21">
        <v>22.6084</v>
      </c>
      <c r="EA21">
        <v>21.94005</v>
      </c>
      <c r="EB21">
        <v>999.9</v>
      </c>
      <c r="EC21">
        <v>0</v>
      </c>
      <c r="ED21">
        <v>0</v>
      </c>
      <c r="EE21">
        <v>9998.45</v>
      </c>
      <c r="EF21">
        <v>0</v>
      </c>
      <c r="EG21">
        <v>1.37853</v>
      </c>
      <c r="EH21">
        <v>-6.9863</v>
      </c>
      <c r="EI21">
        <v>413.073</v>
      </c>
      <c r="EJ21">
        <v>419.5355</v>
      </c>
      <c r="EK21">
        <v>1.250375</v>
      </c>
      <c r="EL21">
        <v>420.007</v>
      </c>
      <c r="EM21">
        <v>-1.123515</v>
      </c>
      <c r="EN21">
        <v>0.00995078</v>
      </c>
      <c r="EO21">
        <v>-0.0881246</v>
      </c>
      <c r="EP21">
        <v>-45.93205</v>
      </c>
      <c r="EQ21">
        <v>-99.9</v>
      </c>
      <c r="ER21">
        <v>500.113</v>
      </c>
      <c r="ES21">
        <v>0.920009</v>
      </c>
      <c r="ET21">
        <v>0.0799909</v>
      </c>
      <c r="EU21">
        <v>0</v>
      </c>
      <c r="EV21">
        <v>822.944</v>
      </c>
      <c r="EW21">
        <v>5.0002</v>
      </c>
      <c r="EX21">
        <v>4051.63</v>
      </c>
      <c r="EY21">
        <v>4691.14</v>
      </c>
      <c r="EZ21">
        <v>39.25</v>
      </c>
      <c r="FA21">
        <v>41.687</v>
      </c>
      <c r="FB21">
        <v>41.062</v>
      </c>
      <c r="FC21">
        <v>41.687</v>
      </c>
      <c r="FD21">
        <v>42.062</v>
      </c>
      <c r="FE21">
        <v>455.51</v>
      </c>
      <c r="FF21">
        <v>39.6</v>
      </c>
      <c r="FG21">
        <v>0</v>
      </c>
      <c r="FH21">
        <v>1702254606.2</v>
      </c>
      <c r="FI21">
        <v>0</v>
      </c>
      <c r="FJ21">
        <v>822.330923076923</v>
      </c>
      <c r="FK21">
        <v>7.76485470953535</v>
      </c>
      <c r="FL21">
        <v>32.9470085933293</v>
      </c>
      <c r="FM21">
        <v>4047.43153846154</v>
      </c>
      <c r="FN21">
        <v>15</v>
      </c>
      <c r="FO21">
        <v>1702253978</v>
      </c>
      <c r="FP21" t="s">
        <v>434</v>
      </c>
      <c r="FQ21">
        <v>1702253978</v>
      </c>
      <c r="FR21">
        <v>1702253974</v>
      </c>
      <c r="FS21">
        <v>9</v>
      </c>
      <c r="FT21">
        <v>0.328</v>
      </c>
      <c r="FU21">
        <v>0.003</v>
      </c>
      <c r="FV21">
        <v>1.191</v>
      </c>
      <c r="FW21">
        <v>-0.083</v>
      </c>
      <c r="FX21">
        <v>420</v>
      </c>
      <c r="FY21">
        <v>12</v>
      </c>
      <c r="FZ21">
        <v>0.24</v>
      </c>
      <c r="GA21">
        <v>0.04</v>
      </c>
      <c r="GB21">
        <v>-6.98324047619048</v>
      </c>
      <c r="GC21">
        <v>-0.096095844155869</v>
      </c>
      <c r="GD21">
        <v>0.0204247281211002</v>
      </c>
      <c r="GE21">
        <v>1</v>
      </c>
      <c r="GF21">
        <v>821.663352941177</v>
      </c>
      <c r="GG21">
        <v>8.2052559253584</v>
      </c>
      <c r="GH21">
        <v>0.821272967531035</v>
      </c>
      <c r="GI21">
        <v>0</v>
      </c>
      <c r="GJ21">
        <v>1.25405</v>
      </c>
      <c r="GK21">
        <v>-0.0221181818181823</v>
      </c>
      <c r="GL21">
        <v>0.00227506776455851</v>
      </c>
      <c r="GM21">
        <v>1</v>
      </c>
      <c r="GN21">
        <v>2</v>
      </c>
      <c r="GO21">
        <v>3</v>
      </c>
      <c r="GP21" t="s">
        <v>441</v>
      </c>
      <c r="GQ21">
        <v>3.26042</v>
      </c>
      <c r="GR21">
        <v>2.87195</v>
      </c>
      <c r="GS21">
        <v>0.0799829</v>
      </c>
      <c r="GT21">
        <v>0.0817295</v>
      </c>
      <c r="GU21">
        <v>0.00178899</v>
      </c>
      <c r="GV21">
        <v>-0.00875469</v>
      </c>
      <c r="GW21">
        <v>26665.9</v>
      </c>
      <c r="GX21">
        <v>26496.2</v>
      </c>
      <c r="GY21">
        <v>26815.1</v>
      </c>
      <c r="GZ21">
        <v>26311.1</v>
      </c>
      <c r="HA21">
        <v>36503.7</v>
      </c>
      <c r="HB21">
        <v>35235.1</v>
      </c>
      <c r="HC21">
        <v>39403.5</v>
      </c>
      <c r="HD21">
        <v>37184.8</v>
      </c>
      <c r="HE21">
        <v>2.34247</v>
      </c>
      <c r="HF21">
        <v>2.15952</v>
      </c>
      <c r="HG21">
        <v>0.115093</v>
      </c>
      <c r="HH21">
        <v>0</v>
      </c>
      <c r="HI21">
        <v>20.0356</v>
      </c>
      <c r="HJ21">
        <v>999.9</v>
      </c>
      <c r="HK21">
        <v>40.093</v>
      </c>
      <c r="HL21">
        <v>27.875</v>
      </c>
      <c r="HM21">
        <v>19.2572</v>
      </c>
      <c r="HN21">
        <v>54.1175</v>
      </c>
      <c r="HO21">
        <v>28.1891</v>
      </c>
      <c r="HP21">
        <v>2</v>
      </c>
      <c r="HQ21">
        <v>-0.373437</v>
      </c>
      <c r="HR21">
        <v>0.195259</v>
      </c>
      <c r="HS21">
        <v>20.3057</v>
      </c>
      <c r="HT21">
        <v>5.23586</v>
      </c>
      <c r="HU21">
        <v>11.9559</v>
      </c>
      <c r="HV21">
        <v>4.99185</v>
      </c>
      <c r="HW21">
        <v>3.28433</v>
      </c>
      <c r="HX21">
        <v>9999</v>
      </c>
      <c r="HY21">
        <v>9999</v>
      </c>
      <c r="HZ21">
        <v>999.9</v>
      </c>
      <c r="IA21">
        <v>9999</v>
      </c>
      <c r="IB21">
        <v>4.97229</v>
      </c>
      <c r="IC21">
        <v>1.87715</v>
      </c>
      <c r="ID21">
        <v>1.87744</v>
      </c>
      <c r="IE21">
        <v>1.87698</v>
      </c>
      <c r="IF21">
        <v>1.87286</v>
      </c>
      <c r="IG21">
        <v>1.8744</v>
      </c>
      <c r="IH21">
        <v>1.87498</v>
      </c>
      <c r="II21">
        <v>1.88133</v>
      </c>
      <c r="IJ21">
        <v>0</v>
      </c>
      <c r="IK21">
        <v>0</v>
      </c>
      <c r="IL21">
        <v>0</v>
      </c>
      <c r="IM21">
        <v>0</v>
      </c>
      <c r="IN21" t="s">
        <v>436</v>
      </c>
      <c r="IO21" t="s">
        <v>437</v>
      </c>
      <c r="IP21" t="s">
        <v>438</v>
      </c>
      <c r="IQ21" t="s">
        <v>438</v>
      </c>
      <c r="IR21" t="s">
        <v>438</v>
      </c>
      <c r="IS21" t="s">
        <v>438</v>
      </c>
      <c r="IT21">
        <v>0</v>
      </c>
      <c r="IU21">
        <v>100</v>
      </c>
      <c r="IV21">
        <v>100</v>
      </c>
      <c r="IW21">
        <v>1.17</v>
      </c>
      <c r="IX21">
        <v>-0.1315</v>
      </c>
      <c r="IY21">
        <v>-0.151430392671607</v>
      </c>
      <c r="IZ21">
        <v>0.00354268650142552</v>
      </c>
      <c r="JA21">
        <v>-1.01541365478735e-06</v>
      </c>
      <c r="JB21">
        <v>5.07048559545497e-10</v>
      </c>
      <c r="JC21">
        <v>-0.132393115097889</v>
      </c>
      <c r="JD21">
        <v>0.00343461206603842</v>
      </c>
      <c r="JE21">
        <v>-3.37388058734516e-05</v>
      </c>
      <c r="JF21">
        <v>8.50093934729994e-06</v>
      </c>
      <c r="JG21">
        <v>28</v>
      </c>
      <c r="JH21">
        <v>2139</v>
      </c>
      <c r="JI21">
        <v>0</v>
      </c>
      <c r="JJ21">
        <v>21</v>
      </c>
      <c r="JK21">
        <v>10.4</v>
      </c>
      <c r="JL21">
        <v>10.5</v>
      </c>
      <c r="JM21">
        <v>1.33667</v>
      </c>
      <c r="JN21">
        <v>2.55615</v>
      </c>
      <c r="JO21">
        <v>2.24854</v>
      </c>
      <c r="JP21">
        <v>2.77954</v>
      </c>
      <c r="JQ21">
        <v>2.30103</v>
      </c>
      <c r="JR21">
        <v>2.4231</v>
      </c>
      <c r="JS21">
        <v>32.0904</v>
      </c>
      <c r="JT21">
        <v>24.0175</v>
      </c>
      <c r="JU21">
        <v>18</v>
      </c>
      <c r="JV21">
        <v>619.545</v>
      </c>
      <c r="JW21">
        <v>583.719</v>
      </c>
      <c r="JX21">
        <v>19.9998</v>
      </c>
      <c r="JY21">
        <v>22.1959</v>
      </c>
      <c r="JZ21">
        <v>30.0002</v>
      </c>
      <c r="KA21">
        <v>22.3012</v>
      </c>
      <c r="KB21">
        <v>22.3112</v>
      </c>
      <c r="KC21">
        <v>26.7152</v>
      </c>
      <c r="KD21">
        <v>100</v>
      </c>
      <c r="KE21">
        <v>0</v>
      </c>
      <c r="KF21">
        <v>20</v>
      </c>
      <c r="KG21">
        <v>420</v>
      </c>
      <c r="KH21">
        <v>11.7691</v>
      </c>
      <c r="KI21">
        <v>103.43</v>
      </c>
      <c r="KJ21">
        <v>96.4096</v>
      </c>
    </row>
    <row r="22" spans="1:296">
      <c r="A22">
        <v>6</v>
      </c>
      <c r="B22">
        <v>1702254725</v>
      </c>
      <c r="C22">
        <v>605</v>
      </c>
      <c r="D22" t="s">
        <v>448</v>
      </c>
      <c r="E22" t="s">
        <v>449</v>
      </c>
      <c r="F22">
        <v>1</v>
      </c>
      <c r="H22">
        <v>1702254723.5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(DZ22+(T22+2*0.95*5.67E-8*(((DZ22+$B$7)+273)^4-(DZ22+273)^4)-44100*I22)/(1.84*29.3*Q22+8*0.95*5.67E-8*(DZ22+273)^3))</f>
        <v>0</v>
      </c>
      <c r="V22">
        <f>($C$7*EA22+$D$7*EB22+$E$7*U22)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2*0.95*5.67E-8*(((DZ22+$B$7)+273)^4-(V22+273)^4)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419.492903371164</v>
      </c>
      <c r="AJ22">
        <v>414.174551515151</v>
      </c>
      <c r="AK22">
        <v>-5.28093400040899e-05</v>
      </c>
      <c r="AL22">
        <v>66.6815879679211</v>
      </c>
      <c r="AM22">
        <f>(AO22 - AN22 + DX22*1E3/(8.314*(DZ22+273.15)) * AQ22/DW22 * AP22) * DW22/(100*DK22) * 1000/(1000 - AO22)</f>
        <v>0</v>
      </c>
      <c r="AN22">
        <v>-1.1297932832446</v>
      </c>
      <c r="AO22">
        <v>0.0561215</v>
      </c>
      <c r="AP22">
        <v>-3.79578838031946e-06</v>
      </c>
      <c r="AQ22">
        <v>79.3147422284277</v>
      </c>
      <c r="AR22">
        <v>0</v>
      </c>
      <c r="AS22">
        <v>0</v>
      </c>
      <c r="AT22">
        <f>IF(AR22*$H$13&gt;=AV22,1.0,(AV22/(AV22-AR22*$H$13)))</f>
        <v>0</v>
      </c>
      <c r="AU22">
        <f>(AT22-1)*100</f>
        <v>0</v>
      </c>
      <c r="AV22">
        <f>MAX(0,($B$13+$C$13*EE22)/(1+$D$13*EE22)*DX22/(DZ22+273)*$E$13)</f>
        <v>0</v>
      </c>
      <c r="AW22" t="s">
        <v>432</v>
      </c>
      <c r="AX22" t="s">
        <v>432</v>
      </c>
      <c r="AY22">
        <v>0</v>
      </c>
      <c r="AZ22">
        <v>0</v>
      </c>
      <c r="BA22">
        <f>1-AY22/AZ22</f>
        <v>0</v>
      </c>
      <c r="BB22">
        <v>0</v>
      </c>
      <c r="BC22" t="s">
        <v>432</v>
      </c>
      <c r="BD22" t="s">
        <v>432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432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$B$11*EF22+$C$11*EG22+$F$11*ER22*(1-EU22)</f>
        <v>0</v>
      </c>
      <c r="DH22">
        <f>DG22*DI22</f>
        <v>0</v>
      </c>
      <c r="DI22">
        <f>($B$11*$D$9+$C$11*$D$9+$F$11*((FE22+EW22)/MAX(FE22+EW22+FF22, 0.1)*$I$9+FF22/MAX(FE22+EW22+FF22, 0.1)*$J$9))/($B$11+$C$11+$F$11)</f>
        <v>0</v>
      </c>
      <c r="DJ22">
        <f>($B$11*$K$9+$C$11*$K$9+$F$11*((FE22+EW22)/MAX(FE22+EW22+FF22, 0.1)*$P$9+FF22/MAX(FE22+EW22+FF22, 0.1)*$Q$9))/($B$11+$C$11+$F$11)</f>
        <v>0</v>
      </c>
      <c r="DK22">
        <v>6</v>
      </c>
      <c r="DL22">
        <v>0.5</v>
      </c>
      <c r="DM22" t="s">
        <v>433</v>
      </c>
      <c r="DN22">
        <v>2</v>
      </c>
      <c r="DO22" t="b">
        <v>1</v>
      </c>
      <c r="DP22">
        <v>1702254723.5</v>
      </c>
      <c r="DQ22">
        <v>414.153</v>
      </c>
      <c r="DR22">
        <v>419.9695</v>
      </c>
      <c r="DS22">
        <v>0.0565077</v>
      </c>
      <c r="DT22">
        <v>-1.130195</v>
      </c>
      <c r="DU22">
        <v>412.979</v>
      </c>
      <c r="DV22">
        <v>0.1882555</v>
      </c>
      <c r="DW22">
        <v>599.925</v>
      </c>
      <c r="DX22">
        <v>78.43455</v>
      </c>
      <c r="DY22">
        <v>0.0998226</v>
      </c>
      <c r="DZ22">
        <v>22.37635</v>
      </c>
      <c r="EA22">
        <v>21.4898</v>
      </c>
      <c r="EB22">
        <v>999.9</v>
      </c>
      <c r="EC22">
        <v>0</v>
      </c>
      <c r="ED22">
        <v>0</v>
      </c>
      <c r="EE22">
        <v>9986.875</v>
      </c>
      <c r="EF22">
        <v>0</v>
      </c>
      <c r="EG22">
        <v>1.54464</v>
      </c>
      <c r="EH22">
        <v>-5.81688</v>
      </c>
      <c r="EI22">
        <v>414.1765</v>
      </c>
      <c r="EJ22">
        <v>419.4955</v>
      </c>
      <c r="EK22">
        <v>1.186705</v>
      </c>
      <c r="EL22">
        <v>419.9695</v>
      </c>
      <c r="EM22">
        <v>-1.130195</v>
      </c>
      <c r="EN22">
        <v>0.00443216</v>
      </c>
      <c r="EO22">
        <v>-0.0886463</v>
      </c>
      <c r="EP22">
        <v>-52.9639</v>
      </c>
      <c r="EQ22">
        <v>-99.9</v>
      </c>
      <c r="ER22">
        <v>250.0915</v>
      </c>
      <c r="ES22">
        <v>0.9000155</v>
      </c>
      <c r="ET22">
        <v>0.09998465</v>
      </c>
      <c r="EU22">
        <v>0</v>
      </c>
      <c r="EV22">
        <v>864.512</v>
      </c>
      <c r="EW22">
        <v>5.0002</v>
      </c>
      <c r="EX22">
        <v>2124.13</v>
      </c>
      <c r="EY22">
        <v>2310.5</v>
      </c>
      <c r="EZ22">
        <v>38.25</v>
      </c>
      <c r="FA22">
        <v>41.187</v>
      </c>
      <c r="FB22">
        <v>40.25</v>
      </c>
      <c r="FC22">
        <v>41.2185</v>
      </c>
      <c r="FD22">
        <v>41.2185</v>
      </c>
      <c r="FE22">
        <v>220.585</v>
      </c>
      <c r="FF22">
        <v>24.51</v>
      </c>
      <c r="FG22">
        <v>0</v>
      </c>
      <c r="FH22">
        <v>1702254726.8</v>
      </c>
      <c r="FI22">
        <v>0</v>
      </c>
      <c r="FJ22">
        <v>863.27424</v>
      </c>
      <c r="FK22">
        <v>12.6361538623322</v>
      </c>
      <c r="FL22">
        <v>33.5007693075448</v>
      </c>
      <c r="FM22">
        <v>2120.4664</v>
      </c>
      <c r="FN22">
        <v>15</v>
      </c>
      <c r="FO22">
        <v>1702253978</v>
      </c>
      <c r="FP22" t="s">
        <v>434</v>
      </c>
      <c r="FQ22">
        <v>1702253978</v>
      </c>
      <c r="FR22">
        <v>1702253974</v>
      </c>
      <c r="FS22">
        <v>9</v>
      </c>
      <c r="FT22">
        <v>0.328</v>
      </c>
      <c r="FU22">
        <v>0.003</v>
      </c>
      <c r="FV22">
        <v>1.191</v>
      </c>
      <c r="FW22">
        <v>-0.083</v>
      </c>
      <c r="FX22">
        <v>420</v>
      </c>
      <c r="FY22">
        <v>12</v>
      </c>
      <c r="FZ22">
        <v>0.24</v>
      </c>
      <c r="GA22">
        <v>0.04</v>
      </c>
      <c r="GB22">
        <v>-5.81688</v>
      </c>
      <c r="GC22">
        <v>-0.0656192481202984</v>
      </c>
      <c r="GD22">
        <v>0.0188115727678469</v>
      </c>
      <c r="GE22">
        <v>1</v>
      </c>
      <c r="GF22">
        <v>862.163823529412</v>
      </c>
      <c r="GG22">
        <v>14.8907563036576</v>
      </c>
      <c r="GH22">
        <v>1.47407387616345</v>
      </c>
      <c r="GI22">
        <v>0</v>
      </c>
      <c r="GJ22">
        <v>1.1917285</v>
      </c>
      <c r="GK22">
        <v>-0.0294753383458662</v>
      </c>
      <c r="GL22">
        <v>0.00285842837062608</v>
      </c>
      <c r="GM22">
        <v>1</v>
      </c>
      <c r="GN22">
        <v>2</v>
      </c>
      <c r="GO22">
        <v>3</v>
      </c>
      <c r="GP22" t="s">
        <v>441</v>
      </c>
      <c r="GQ22">
        <v>3.26036</v>
      </c>
      <c r="GR22">
        <v>2.8719</v>
      </c>
      <c r="GS22">
        <v>0.0801467</v>
      </c>
      <c r="GT22">
        <v>0.0817107</v>
      </c>
      <c r="GU22">
        <v>0.00130751</v>
      </c>
      <c r="GV22">
        <v>-0.00880734</v>
      </c>
      <c r="GW22">
        <v>26660.4</v>
      </c>
      <c r="GX22">
        <v>26497</v>
      </c>
      <c r="GY22">
        <v>26814.4</v>
      </c>
      <c r="GZ22">
        <v>26311.4</v>
      </c>
      <c r="HA22">
        <v>36520.5</v>
      </c>
      <c r="HB22">
        <v>35236.9</v>
      </c>
      <c r="HC22">
        <v>39402.7</v>
      </c>
      <c r="HD22">
        <v>37184.8</v>
      </c>
      <c r="HE22">
        <v>2.34195</v>
      </c>
      <c r="HF22">
        <v>2.15975</v>
      </c>
      <c r="HG22">
        <v>0.0932291</v>
      </c>
      <c r="HH22">
        <v>0</v>
      </c>
      <c r="HI22">
        <v>19.9496</v>
      </c>
      <c r="HJ22">
        <v>999.9</v>
      </c>
      <c r="HK22">
        <v>40.074</v>
      </c>
      <c r="HL22">
        <v>27.875</v>
      </c>
      <c r="HM22">
        <v>19.2454</v>
      </c>
      <c r="HN22">
        <v>54.7675</v>
      </c>
      <c r="HO22">
        <v>28.2131</v>
      </c>
      <c r="HP22">
        <v>2</v>
      </c>
      <c r="HQ22">
        <v>-0.371951</v>
      </c>
      <c r="HR22">
        <v>0.171215</v>
      </c>
      <c r="HS22">
        <v>20.3074</v>
      </c>
      <c r="HT22">
        <v>5.23331</v>
      </c>
      <c r="HU22">
        <v>11.9557</v>
      </c>
      <c r="HV22">
        <v>4.9907</v>
      </c>
      <c r="HW22">
        <v>3.28352</v>
      </c>
      <c r="HX22">
        <v>9999</v>
      </c>
      <c r="HY22">
        <v>9999</v>
      </c>
      <c r="HZ22">
        <v>999.9</v>
      </c>
      <c r="IA22">
        <v>9999</v>
      </c>
      <c r="IB22">
        <v>4.9723</v>
      </c>
      <c r="IC22">
        <v>1.87714</v>
      </c>
      <c r="ID22">
        <v>1.87744</v>
      </c>
      <c r="IE22">
        <v>1.87697</v>
      </c>
      <c r="IF22">
        <v>1.87286</v>
      </c>
      <c r="IG22">
        <v>1.87439</v>
      </c>
      <c r="IH22">
        <v>1.87497</v>
      </c>
      <c r="II22">
        <v>1.88131</v>
      </c>
      <c r="IJ22">
        <v>0</v>
      </c>
      <c r="IK22">
        <v>0</v>
      </c>
      <c r="IL22">
        <v>0</v>
      </c>
      <c r="IM22">
        <v>0</v>
      </c>
      <c r="IN22" t="s">
        <v>436</v>
      </c>
      <c r="IO22" t="s">
        <v>437</v>
      </c>
      <c r="IP22" t="s">
        <v>438</v>
      </c>
      <c r="IQ22" t="s">
        <v>438</v>
      </c>
      <c r="IR22" t="s">
        <v>438</v>
      </c>
      <c r="IS22" t="s">
        <v>438</v>
      </c>
      <c r="IT22">
        <v>0</v>
      </c>
      <c r="IU22">
        <v>100</v>
      </c>
      <c r="IV22">
        <v>100</v>
      </c>
      <c r="IW22">
        <v>1.174</v>
      </c>
      <c r="IX22">
        <v>-0.1318</v>
      </c>
      <c r="IY22">
        <v>-0.151430392671607</v>
      </c>
      <c r="IZ22">
        <v>0.00354268650142552</v>
      </c>
      <c r="JA22">
        <v>-1.01541365478735e-06</v>
      </c>
      <c r="JB22">
        <v>5.07048559545497e-10</v>
      </c>
      <c r="JC22">
        <v>-0.132393115097889</v>
      </c>
      <c r="JD22">
        <v>0.00343461206603842</v>
      </c>
      <c r="JE22">
        <v>-3.37388058734516e-05</v>
      </c>
      <c r="JF22">
        <v>8.50093934729994e-06</v>
      </c>
      <c r="JG22">
        <v>28</v>
      </c>
      <c r="JH22">
        <v>2139</v>
      </c>
      <c r="JI22">
        <v>0</v>
      </c>
      <c r="JJ22">
        <v>21</v>
      </c>
      <c r="JK22">
        <v>12.4</v>
      </c>
      <c r="JL22">
        <v>12.5</v>
      </c>
      <c r="JM22">
        <v>1.33667</v>
      </c>
      <c r="JN22">
        <v>2.55981</v>
      </c>
      <c r="JO22">
        <v>2.24854</v>
      </c>
      <c r="JP22">
        <v>2.77954</v>
      </c>
      <c r="JQ22">
        <v>2.2998</v>
      </c>
      <c r="JR22">
        <v>2.38037</v>
      </c>
      <c r="JS22">
        <v>32.0904</v>
      </c>
      <c r="JT22">
        <v>24.0087</v>
      </c>
      <c r="JU22">
        <v>18</v>
      </c>
      <c r="JV22">
        <v>619.341</v>
      </c>
      <c r="JW22">
        <v>584.048</v>
      </c>
      <c r="JX22">
        <v>20</v>
      </c>
      <c r="JY22">
        <v>22.2127</v>
      </c>
      <c r="JZ22">
        <v>30.0002</v>
      </c>
      <c r="KA22">
        <v>22.3144</v>
      </c>
      <c r="KB22">
        <v>22.3243</v>
      </c>
      <c r="KC22">
        <v>26.7129</v>
      </c>
      <c r="KD22">
        <v>100</v>
      </c>
      <c r="KE22">
        <v>0</v>
      </c>
      <c r="KF22">
        <v>20</v>
      </c>
      <c r="KG22">
        <v>420</v>
      </c>
      <c r="KH22">
        <v>11.7691</v>
      </c>
      <c r="KI22">
        <v>103.428</v>
      </c>
      <c r="KJ22">
        <v>96.41</v>
      </c>
    </row>
    <row r="23" spans="1:296">
      <c r="A23">
        <v>7</v>
      </c>
      <c r="B23">
        <v>1702254846</v>
      </c>
      <c r="C23">
        <v>726</v>
      </c>
      <c r="D23" t="s">
        <v>450</v>
      </c>
      <c r="E23" t="s">
        <v>451</v>
      </c>
      <c r="F23">
        <v>1</v>
      </c>
      <c r="H23">
        <v>1702254844.5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(DZ23+(T23+2*0.95*5.67E-8*(((DZ23+$B$7)+273)^4-(DZ23+273)^4)-44100*I23)/(1.84*29.3*Q23+8*0.95*5.67E-8*(DZ23+273)^3))</f>
        <v>0</v>
      </c>
      <c r="V23">
        <f>($C$7*EA23+$D$7*EB23+$E$7*U23)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2*0.95*5.67E-8*(((DZ23+$B$7)+273)^4-(V23+273)^4)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419.53019304182</v>
      </c>
      <c r="AJ23">
        <v>417.128109090909</v>
      </c>
      <c r="AK23">
        <v>-6.69140640255153e-05</v>
      </c>
      <c r="AL23">
        <v>66.6815879679211</v>
      </c>
      <c r="AM23">
        <f>(AO23 - AN23 + DX23*1E3/(8.314*(DZ23+273.15)) * AQ23/DW23 * AP23) * DW23/(100*DK23) * 1000/(1000 - AO23)</f>
        <v>0</v>
      </c>
      <c r="AN23">
        <v>-1.13506448465164</v>
      </c>
      <c r="AO23">
        <v>-0.0516861472727273</v>
      </c>
      <c r="AP23">
        <v>-5.95597172379633e-06</v>
      </c>
      <c r="AQ23">
        <v>79.3147422284277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MAX(0,($B$13+$C$13*EE23)/(1+$D$13*EE23)*DX23/(DZ23+273)*$E$13)</f>
        <v>0</v>
      </c>
      <c r="AW23" t="s">
        <v>432</v>
      </c>
      <c r="AX23" t="s">
        <v>432</v>
      </c>
      <c r="AY23">
        <v>0</v>
      </c>
      <c r="AZ23">
        <v>0</v>
      </c>
      <c r="BA23">
        <f>1-AY23/AZ23</f>
        <v>0</v>
      </c>
      <c r="BB23">
        <v>0</v>
      </c>
      <c r="BC23" t="s">
        <v>432</v>
      </c>
      <c r="BD23" t="s">
        <v>432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432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$B$11*EF23+$C$11*EG23+$F$11*ER23*(1-EU23)</f>
        <v>0</v>
      </c>
      <c r="DH23">
        <f>DG23*DI23</f>
        <v>0</v>
      </c>
      <c r="DI23">
        <f>($B$11*$D$9+$C$11*$D$9+$F$11*((FE23+EW23)/MAX(FE23+EW23+FF23, 0.1)*$I$9+FF23/MAX(FE23+EW23+FF23, 0.1)*$J$9))/($B$11+$C$11+$F$11)</f>
        <v>0</v>
      </c>
      <c r="DJ23">
        <f>($B$11*$K$9+$C$11*$K$9+$F$11*((FE23+EW23)/MAX(FE23+EW23+FF23, 0.1)*$P$9+FF23/MAX(FE23+EW23+FF23, 0.1)*$Q$9))/($B$11+$C$11+$F$11)</f>
        <v>0</v>
      </c>
      <c r="DK23">
        <v>6</v>
      </c>
      <c r="DL23">
        <v>0.5</v>
      </c>
      <c r="DM23" t="s">
        <v>433</v>
      </c>
      <c r="DN23">
        <v>2</v>
      </c>
      <c r="DO23" t="b">
        <v>1</v>
      </c>
      <c r="DP23">
        <v>1702254844.5</v>
      </c>
      <c r="DQ23">
        <v>417.145</v>
      </c>
      <c r="DR23">
        <v>420.0175</v>
      </c>
      <c r="DS23">
        <v>-0.05098715</v>
      </c>
      <c r="DT23">
        <v>-1.135315</v>
      </c>
      <c r="DU23">
        <v>415.962</v>
      </c>
      <c r="DV23">
        <v>0.0811275</v>
      </c>
      <c r="DW23">
        <v>599.9235</v>
      </c>
      <c r="DX23">
        <v>78.431</v>
      </c>
      <c r="DY23">
        <v>0.0995614</v>
      </c>
      <c r="DZ23">
        <v>22.17015</v>
      </c>
      <c r="EA23">
        <v>21.1802</v>
      </c>
      <c r="EB23">
        <v>999.9</v>
      </c>
      <c r="EC23">
        <v>0</v>
      </c>
      <c r="ED23">
        <v>0</v>
      </c>
      <c r="EE23">
        <v>10055.65</v>
      </c>
      <c r="EF23">
        <v>0</v>
      </c>
      <c r="EG23">
        <v>1.59909</v>
      </c>
      <c r="EH23">
        <v>-2.873245</v>
      </c>
      <c r="EI23">
        <v>417.1235</v>
      </c>
      <c r="EJ23">
        <v>419.5415</v>
      </c>
      <c r="EK23">
        <v>1.08433</v>
      </c>
      <c r="EL23">
        <v>420.0175</v>
      </c>
      <c r="EM23">
        <v>-1.135315</v>
      </c>
      <c r="EN23">
        <v>-0.003998975</v>
      </c>
      <c r="EO23">
        <v>-0.0890439</v>
      </c>
      <c r="EP23">
        <v>-99.9</v>
      </c>
      <c r="EQ23">
        <v>-99.9</v>
      </c>
      <c r="ER23">
        <v>100.015</v>
      </c>
      <c r="ES23">
        <v>0.900186</v>
      </c>
      <c r="ET23">
        <v>0.0998144</v>
      </c>
      <c r="EU23">
        <v>0</v>
      </c>
      <c r="EV23">
        <v>817.1625</v>
      </c>
      <c r="EW23">
        <v>5.0002</v>
      </c>
      <c r="EX23">
        <v>797.6725</v>
      </c>
      <c r="EY23">
        <v>895.752</v>
      </c>
      <c r="EZ23">
        <v>37.281</v>
      </c>
      <c r="FA23">
        <v>40.625</v>
      </c>
      <c r="FB23">
        <v>39.4375</v>
      </c>
      <c r="FC23">
        <v>40.75</v>
      </c>
      <c r="FD23">
        <v>40.4685</v>
      </c>
      <c r="FE23">
        <v>85.53</v>
      </c>
      <c r="FF23">
        <v>9.48</v>
      </c>
      <c r="FG23">
        <v>0</v>
      </c>
      <c r="FH23">
        <v>1702254848</v>
      </c>
      <c r="FI23">
        <v>0</v>
      </c>
      <c r="FJ23">
        <v>815.90244</v>
      </c>
      <c r="FK23">
        <v>14.5810769065401</v>
      </c>
      <c r="FL23">
        <v>10.3652307399228</v>
      </c>
      <c r="FM23">
        <v>796.5084</v>
      </c>
      <c r="FN23">
        <v>15</v>
      </c>
      <c r="FO23">
        <v>1702253978</v>
      </c>
      <c r="FP23" t="s">
        <v>434</v>
      </c>
      <c r="FQ23">
        <v>1702253978</v>
      </c>
      <c r="FR23">
        <v>1702253974</v>
      </c>
      <c r="FS23">
        <v>9</v>
      </c>
      <c r="FT23">
        <v>0.328</v>
      </c>
      <c r="FU23">
        <v>0.003</v>
      </c>
      <c r="FV23">
        <v>1.191</v>
      </c>
      <c r="FW23">
        <v>-0.083</v>
      </c>
      <c r="FX23">
        <v>420</v>
      </c>
      <c r="FY23">
        <v>12</v>
      </c>
      <c r="FZ23">
        <v>0.24</v>
      </c>
      <c r="GA23">
        <v>0.04</v>
      </c>
      <c r="GB23">
        <v>-2.82252428571429</v>
      </c>
      <c r="GC23">
        <v>-0.22243402597403</v>
      </c>
      <c r="GD23">
        <v>0.0350352814788082</v>
      </c>
      <c r="GE23">
        <v>1</v>
      </c>
      <c r="GF23">
        <v>814.780558823529</v>
      </c>
      <c r="GG23">
        <v>15.4192666233884</v>
      </c>
      <c r="GH23">
        <v>1.5189875341466</v>
      </c>
      <c r="GI23">
        <v>0</v>
      </c>
      <c r="GJ23">
        <v>1.09611333333333</v>
      </c>
      <c r="GK23">
        <v>-0.0654903896103873</v>
      </c>
      <c r="GL23">
        <v>0.00661810383816227</v>
      </c>
      <c r="GM23">
        <v>1</v>
      </c>
      <c r="GN23">
        <v>2</v>
      </c>
      <c r="GO23">
        <v>3</v>
      </c>
      <c r="GP23" t="s">
        <v>441</v>
      </c>
      <c r="GQ23">
        <v>3.2604</v>
      </c>
      <c r="GR23">
        <v>2.87217</v>
      </c>
      <c r="GS23">
        <v>0.0805761</v>
      </c>
      <c r="GT23">
        <v>0.0817072</v>
      </c>
      <c r="GU23">
        <v>0.000557439</v>
      </c>
      <c r="GV23">
        <v>-0.00885013</v>
      </c>
      <c r="GW23">
        <v>26646.8</v>
      </c>
      <c r="GX23">
        <v>26498.8</v>
      </c>
      <c r="GY23">
        <v>26813.3</v>
      </c>
      <c r="GZ23">
        <v>26313.2</v>
      </c>
      <c r="HA23">
        <v>36546.4</v>
      </c>
      <c r="HB23">
        <v>35240.9</v>
      </c>
      <c r="HC23">
        <v>39401.1</v>
      </c>
      <c r="HD23">
        <v>37187.5</v>
      </c>
      <c r="HE23">
        <v>2.34197</v>
      </c>
      <c r="HF23">
        <v>2.15935</v>
      </c>
      <c r="HG23">
        <v>0.0783764</v>
      </c>
      <c r="HH23">
        <v>0</v>
      </c>
      <c r="HI23">
        <v>19.8793</v>
      </c>
      <c r="HJ23">
        <v>999.9</v>
      </c>
      <c r="HK23">
        <v>40.074</v>
      </c>
      <c r="HL23">
        <v>27.875</v>
      </c>
      <c r="HM23">
        <v>19.25</v>
      </c>
      <c r="HN23">
        <v>54.1875</v>
      </c>
      <c r="HO23">
        <v>28.1971</v>
      </c>
      <c r="HP23">
        <v>2</v>
      </c>
      <c r="HQ23">
        <v>-0.369975</v>
      </c>
      <c r="HR23">
        <v>0.134319</v>
      </c>
      <c r="HS23">
        <v>20.3097</v>
      </c>
      <c r="HT23">
        <v>5.23526</v>
      </c>
      <c r="HU23">
        <v>11.956</v>
      </c>
      <c r="HV23">
        <v>4.9916</v>
      </c>
      <c r="HW23">
        <v>3.28447</v>
      </c>
      <c r="HX23">
        <v>9999</v>
      </c>
      <c r="HY23">
        <v>9999</v>
      </c>
      <c r="HZ23">
        <v>999.9</v>
      </c>
      <c r="IA23">
        <v>9999</v>
      </c>
      <c r="IB23">
        <v>4.97226</v>
      </c>
      <c r="IC23">
        <v>1.87715</v>
      </c>
      <c r="ID23">
        <v>1.87744</v>
      </c>
      <c r="IE23">
        <v>1.87698</v>
      </c>
      <c r="IF23">
        <v>1.87286</v>
      </c>
      <c r="IG23">
        <v>1.87439</v>
      </c>
      <c r="IH23">
        <v>1.87498</v>
      </c>
      <c r="II23">
        <v>1.88129</v>
      </c>
      <c r="IJ23">
        <v>0</v>
      </c>
      <c r="IK23">
        <v>0</v>
      </c>
      <c r="IL23">
        <v>0</v>
      </c>
      <c r="IM23">
        <v>0</v>
      </c>
      <c r="IN23" t="s">
        <v>436</v>
      </c>
      <c r="IO23" t="s">
        <v>437</v>
      </c>
      <c r="IP23" t="s">
        <v>438</v>
      </c>
      <c r="IQ23" t="s">
        <v>438</v>
      </c>
      <c r="IR23" t="s">
        <v>438</v>
      </c>
      <c r="IS23" t="s">
        <v>438</v>
      </c>
      <c r="IT23">
        <v>0</v>
      </c>
      <c r="IU23">
        <v>100</v>
      </c>
      <c r="IV23">
        <v>100</v>
      </c>
      <c r="IW23">
        <v>1.183</v>
      </c>
      <c r="IX23">
        <v>-0.1321</v>
      </c>
      <c r="IY23">
        <v>-0.151430392671607</v>
      </c>
      <c r="IZ23">
        <v>0.00354268650142552</v>
      </c>
      <c r="JA23">
        <v>-1.01541365478735e-06</v>
      </c>
      <c r="JB23">
        <v>5.07048559545497e-10</v>
      </c>
      <c r="JC23">
        <v>-0.132393115097889</v>
      </c>
      <c r="JD23">
        <v>0.00343461206603842</v>
      </c>
      <c r="JE23">
        <v>-3.37388058734516e-05</v>
      </c>
      <c r="JF23">
        <v>8.50093934729994e-06</v>
      </c>
      <c r="JG23">
        <v>28</v>
      </c>
      <c r="JH23">
        <v>2139</v>
      </c>
      <c r="JI23">
        <v>0</v>
      </c>
      <c r="JJ23">
        <v>21</v>
      </c>
      <c r="JK23">
        <v>14.5</v>
      </c>
      <c r="JL23">
        <v>14.5</v>
      </c>
      <c r="JM23">
        <v>1.33545</v>
      </c>
      <c r="JN23">
        <v>2.56104</v>
      </c>
      <c r="JO23">
        <v>2.24854</v>
      </c>
      <c r="JP23">
        <v>2.77954</v>
      </c>
      <c r="JQ23">
        <v>2.2998</v>
      </c>
      <c r="JR23">
        <v>2.38892</v>
      </c>
      <c r="JS23">
        <v>32.0684</v>
      </c>
      <c r="JT23">
        <v>24.0175</v>
      </c>
      <c r="JU23">
        <v>18</v>
      </c>
      <c r="JV23">
        <v>619.622</v>
      </c>
      <c r="JW23">
        <v>583.995</v>
      </c>
      <c r="JX23">
        <v>19.9996</v>
      </c>
      <c r="JY23">
        <v>22.239</v>
      </c>
      <c r="JZ23">
        <v>30.0001</v>
      </c>
      <c r="KA23">
        <v>22.3369</v>
      </c>
      <c r="KB23">
        <v>22.3467</v>
      </c>
      <c r="KC23">
        <v>26.7043</v>
      </c>
      <c r="KD23">
        <v>100</v>
      </c>
      <c r="KE23">
        <v>0</v>
      </c>
      <c r="KF23">
        <v>20</v>
      </c>
      <c r="KG23">
        <v>420</v>
      </c>
      <c r="KH23">
        <v>11.7691</v>
      </c>
      <c r="KI23">
        <v>103.424</v>
      </c>
      <c r="KJ23">
        <v>96.4168</v>
      </c>
    </row>
    <row r="24" spans="1:296">
      <c r="A24">
        <v>8</v>
      </c>
      <c r="B24">
        <v>1702254911</v>
      </c>
      <c r="C24">
        <v>791</v>
      </c>
      <c r="D24" t="s">
        <v>452</v>
      </c>
      <c r="E24" t="s">
        <v>453</v>
      </c>
      <c r="F24">
        <v>1</v>
      </c>
      <c r="H24">
        <v>1702254909.5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(DZ24+(T24+2*0.95*5.67E-8*(((DZ24+$B$7)+273)^4-(DZ24+273)^4)-44100*I24)/(1.84*29.3*Q24+8*0.95*5.67E-8*(DZ24+273)^3))</f>
        <v>0</v>
      </c>
      <c r="V24">
        <f>($C$7*EA24+$D$7*EB24+$E$7*U24)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2*0.95*5.67E-8*(((DZ24+$B$7)+273)^4-(V24+273)^4)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419.512621208742</v>
      </c>
      <c r="AJ24">
        <v>419.038715151515</v>
      </c>
      <c r="AK24">
        <v>-0.0306952995706657</v>
      </c>
      <c r="AL24">
        <v>66.6815879679211</v>
      </c>
      <c r="AM24">
        <f>(AO24 - AN24 + DX24*1E3/(8.314*(DZ24+273.15)) * AQ24/DW24 * AP24) * DW24/(100*DK24) * 1000/(1000 - AO24)</f>
        <v>0</v>
      </c>
      <c r="AN24">
        <v>-1.13741620675642</v>
      </c>
      <c r="AO24">
        <v>-0.141879381818182</v>
      </c>
      <c r="AP24">
        <v>-6.58505710622772e-06</v>
      </c>
      <c r="AQ24">
        <v>79.3147422284277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MAX(0,($B$13+$C$13*EE24)/(1+$D$13*EE24)*DX24/(DZ24+273)*$E$13)</f>
        <v>0</v>
      </c>
      <c r="AW24" t="s">
        <v>432</v>
      </c>
      <c r="AX24" t="s">
        <v>432</v>
      </c>
      <c r="AY24">
        <v>0</v>
      </c>
      <c r="AZ24">
        <v>0</v>
      </c>
      <c r="BA24">
        <f>1-AY24/AZ24</f>
        <v>0</v>
      </c>
      <c r="BB24">
        <v>0</v>
      </c>
      <c r="BC24" t="s">
        <v>432</v>
      </c>
      <c r="BD24" t="s">
        <v>432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432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$B$11*EF24+$C$11*EG24+$F$11*ER24*(1-EU24)</f>
        <v>0</v>
      </c>
      <c r="DH24">
        <f>DG24*DI24</f>
        <v>0</v>
      </c>
      <c r="DI24">
        <f>($B$11*$D$9+$C$11*$D$9+$F$11*((FE24+EW24)/MAX(FE24+EW24+FF24, 0.1)*$I$9+FF24/MAX(FE24+EW24+FF24, 0.1)*$J$9))/($B$11+$C$11+$F$11)</f>
        <v>0</v>
      </c>
      <c r="DJ24">
        <f>($B$11*$K$9+$C$11*$K$9+$F$11*((FE24+EW24)/MAX(FE24+EW24+FF24, 0.1)*$P$9+FF24/MAX(FE24+EW24+FF24, 0.1)*$Q$9))/($B$11+$C$11+$F$11)</f>
        <v>0</v>
      </c>
      <c r="DK24">
        <v>6</v>
      </c>
      <c r="DL24">
        <v>0.5</v>
      </c>
      <c r="DM24" t="s">
        <v>433</v>
      </c>
      <c r="DN24">
        <v>2</v>
      </c>
      <c r="DO24" t="b">
        <v>1</v>
      </c>
      <c r="DP24">
        <v>1702254909.5</v>
      </c>
      <c r="DQ24">
        <v>419.116</v>
      </c>
      <c r="DR24">
        <v>419.9725</v>
      </c>
      <c r="DS24">
        <v>-0.141164</v>
      </c>
      <c r="DT24">
        <v>-1.13818</v>
      </c>
      <c r="DU24">
        <v>417.9275</v>
      </c>
      <c r="DV24">
        <v>-0.008740865</v>
      </c>
      <c r="DW24">
        <v>599.979</v>
      </c>
      <c r="DX24">
        <v>78.4304</v>
      </c>
      <c r="DY24">
        <v>0.0997497</v>
      </c>
      <c r="DZ24">
        <v>22.08315</v>
      </c>
      <c r="EA24">
        <v>21.07335</v>
      </c>
      <c r="EB24">
        <v>999.9</v>
      </c>
      <c r="EC24">
        <v>0</v>
      </c>
      <c r="ED24">
        <v>0</v>
      </c>
      <c r="EE24">
        <v>10020</v>
      </c>
      <c r="EF24">
        <v>0</v>
      </c>
      <c r="EG24">
        <v>1.481225</v>
      </c>
      <c r="EH24">
        <v>-0.855942</v>
      </c>
      <c r="EI24">
        <v>419.057</v>
      </c>
      <c r="EJ24">
        <v>419.4945</v>
      </c>
      <c r="EK24">
        <v>0.9970155</v>
      </c>
      <c r="EL24">
        <v>419.9725</v>
      </c>
      <c r="EM24">
        <v>-1.13818</v>
      </c>
      <c r="EN24">
        <v>-0.01107155</v>
      </c>
      <c r="EO24">
        <v>-0.08926795</v>
      </c>
      <c r="EP24">
        <v>-99.9</v>
      </c>
      <c r="EQ24">
        <v>-99.9</v>
      </c>
      <c r="ER24">
        <v>49.9753</v>
      </c>
      <c r="ES24">
        <v>0.899974</v>
      </c>
      <c r="ET24">
        <v>0.100026</v>
      </c>
      <c r="EU24">
        <v>0</v>
      </c>
      <c r="EV24">
        <v>790.061</v>
      </c>
      <c r="EW24">
        <v>5.0002</v>
      </c>
      <c r="EX24">
        <v>371.5035</v>
      </c>
      <c r="EY24">
        <v>423.9805</v>
      </c>
      <c r="EZ24">
        <v>36.812</v>
      </c>
      <c r="FA24">
        <v>40.3435</v>
      </c>
      <c r="FB24">
        <v>39.062</v>
      </c>
      <c r="FC24">
        <v>40.5</v>
      </c>
      <c r="FD24">
        <v>40.062</v>
      </c>
      <c r="FE24">
        <v>40.475</v>
      </c>
      <c r="FF24">
        <v>4.5</v>
      </c>
      <c r="FG24">
        <v>0</v>
      </c>
      <c r="FH24">
        <v>1702254912.8</v>
      </c>
      <c r="FI24">
        <v>0</v>
      </c>
      <c r="FJ24">
        <v>789.40884</v>
      </c>
      <c r="FK24">
        <v>3.93307692518289</v>
      </c>
      <c r="FL24">
        <v>-2.16915384852318</v>
      </c>
      <c r="FM24">
        <v>371.81892</v>
      </c>
      <c r="FN24">
        <v>15</v>
      </c>
      <c r="FO24">
        <v>1702253978</v>
      </c>
      <c r="FP24" t="s">
        <v>434</v>
      </c>
      <c r="FQ24">
        <v>1702253978</v>
      </c>
      <c r="FR24">
        <v>1702253974</v>
      </c>
      <c r="FS24">
        <v>9</v>
      </c>
      <c r="FT24">
        <v>0.328</v>
      </c>
      <c r="FU24">
        <v>0.003</v>
      </c>
      <c r="FV24">
        <v>1.191</v>
      </c>
      <c r="FW24">
        <v>-0.083</v>
      </c>
      <c r="FX24">
        <v>420</v>
      </c>
      <c r="FY24">
        <v>12</v>
      </c>
      <c r="FZ24">
        <v>0.24</v>
      </c>
      <c r="GA24">
        <v>0.04</v>
      </c>
      <c r="GB24">
        <v>-0.86122445</v>
      </c>
      <c r="GC24">
        <v>0.0712980902255628</v>
      </c>
      <c r="GD24">
        <v>0.0274250712222867</v>
      </c>
      <c r="GE24">
        <v>1</v>
      </c>
      <c r="GF24">
        <v>789.427147058823</v>
      </c>
      <c r="GG24">
        <v>-0.859297170690864</v>
      </c>
      <c r="GH24">
        <v>0.331718531674158</v>
      </c>
      <c r="GI24">
        <v>1</v>
      </c>
      <c r="GJ24">
        <v>1.01112365</v>
      </c>
      <c r="GK24">
        <v>-0.091647744360902</v>
      </c>
      <c r="GL24">
        <v>0.0088242915255277</v>
      </c>
      <c r="GM24">
        <v>1</v>
      </c>
      <c r="GN24">
        <v>3</v>
      </c>
      <c r="GO24">
        <v>3</v>
      </c>
      <c r="GP24" t="s">
        <v>435</v>
      </c>
      <c r="GQ24">
        <v>3.26037</v>
      </c>
      <c r="GR24">
        <v>2.87207</v>
      </c>
      <c r="GS24">
        <v>0.0808626</v>
      </c>
      <c r="GT24">
        <v>0.081699</v>
      </c>
      <c r="GU24">
        <v>-7.84986e-05</v>
      </c>
      <c r="GV24">
        <v>-0.00887154</v>
      </c>
      <c r="GW24">
        <v>26637.8</v>
      </c>
      <c r="GX24">
        <v>26498.8</v>
      </c>
      <c r="GY24">
        <v>26812.6</v>
      </c>
      <c r="GZ24">
        <v>26313</v>
      </c>
      <c r="HA24">
        <v>36568.8</v>
      </c>
      <c r="HB24">
        <v>35241.2</v>
      </c>
      <c r="HC24">
        <v>39400.3</v>
      </c>
      <c r="HD24">
        <v>37187</v>
      </c>
      <c r="HE24">
        <v>2.3414</v>
      </c>
      <c r="HF24">
        <v>2.15925</v>
      </c>
      <c r="HG24">
        <v>0.075452</v>
      </c>
      <c r="HH24">
        <v>0</v>
      </c>
      <c r="HI24">
        <v>19.8279</v>
      </c>
      <c r="HJ24">
        <v>999.9</v>
      </c>
      <c r="HK24">
        <v>40.05</v>
      </c>
      <c r="HL24">
        <v>27.875</v>
      </c>
      <c r="HM24">
        <v>19.2352</v>
      </c>
      <c r="HN24">
        <v>54.4675</v>
      </c>
      <c r="HO24">
        <v>28.1651</v>
      </c>
      <c r="HP24">
        <v>2</v>
      </c>
      <c r="HQ24">
        <v>-0.36999</v>
      </c>
      <c r="HR24">
        <v>0.112026</v>
      </c>
      <c r="HS24">
        <v>20.3102</v>
      </c>
      <c r="HT24">
        <v>5.23706</v>
      </c>
      <c r="HU24">
        <v>11.956</v>
      </c>
      <c r="HV24">
        <v>4.99175</v>
      </c>
      <c r="HW24">
        <v>3.28425</v>
      </c>
      <c r="HX24">
        <v>9999</v>
      </c>
      <c r="HY24">
        <v>9999</v>
      </c>
      <c r="HZ24">
        <v>999.9</v>
      </c>
      <c r="IA24">
        <v>9999</v>
      </c>
      <c r="IB24">
        <v>4.97227</v>
      </c>
      <c r="IC24">
        <v>1.87715</v>
      </c>
      <c r="ID24">
        <v>1.87744</v>
      </c>
      <c r="IE24">
        <v>1.87698</v>
      </c>
      <c r="IF24">
        <v>1.87285</v>
      </c>
      <c r="IG24">
        <v>1.87439</v>
      </c>
      <c r="IH24">
        <v>1.87498</v>
      </c>
      <c r="II24">
        <v>1.88129</v>
      </c>
      <c r="IJ24">
        <v>0</v>
      </c>
      <c r="IK24">
        <v>0</v>
      </c>
      <c r="IL24">
        <v>0</v>
      </c>
      <c r="IM24">
        <v>0</v>
      </c>
      <c r="IN24" t="s">
        <v>436</v>
      </c>
      <c r="IO24" t="s">
        <v>437</v>
      </c>
      <c r="IP24" t="s">
        <v>438</v>
      </c>
      <c r="IQ24" t="s">
        <v>438</v>
      </c>
      <c r="IR24" t="s">
        <v>438</v>
      </c>
      <c r="IS24" t="s">
        <v>438</v>
      </c>
      <c r="IT24">
        <v>0</v>
      </c>
      <c r="IU24">
        <v>100</v>
      </c>
      <c r="IV24">
        <v>100</v>
      </c>
      <c r="IW24">
        <v>1.189</v>
      </c>
      <c r="IX24">
        <v>-0.1324</v>
      </c>
      <c r="IY24">
        <v>-0.151430392671607</v>
      </c>
      <c r="IZ24">
        <v>0.00354268650142552</v>
      </c>
      <c r="JA24">
        <v>-1.01541365478735e-06</v>
      </c>
      <c r="JB24">
        <v>5.07048559545497e-10</v>
      </c>
      <c r="JC24">
        <v>-0.132393115097889</v>
      </c>
      <c r="JD24">
        <v>0.00343461206603842</v>
      </c>
      <c r="JE24">
        <v>-3.37388058734516e-05</v>
      </c>
      <c r="JF24">
        <v>8.50093934729994e-06</v>
      </c>
      <c r="JG24">
        <v>28</v>
      </c>
      <c r="JH24">
        <v>2139</v>
      </c>
      <c r="JI24">
        <v>0</v>
      </c>
      <c r="JJ24">
        <v>21</v>
      </c>
      <c r="JK24">
        <v>15.6</v>
      </c>
      <c r="JL24">
        <v>15.6</v>
      </c>
      <c r="JM24">
        <v>1.33545</v>
      </c>
      <c r="JN24">
        <v>2.55981</v>
      </c>
      <c r="JO24">
        <v>2.24854</v>
      </c>
      <c r="JP24">
        <v>2.77954</v>
      </c>
      <c r="JQ24">
        <v>2.30103</v>
      </c>
      <c r="JR24">
        <v>2.43408</v>
      </c>
      <c r="JS24">
        <v>32.0684</v>
      </c>
      <c r="JT24">
        <v>24.0262</v>
      </c>
      <c r="JU24">
        <v>18</v>
      </c>
      <c r="JV24">
        <v>619.295</v>
      </c>
      <c r="JW24">
        <v>583.982</v>
      </c>
      <c r="JX24">
        <v>19.9992</v>
      </c>
      <c r="JY24">
        <v>22.2446</v>
      </c>
      <c r="JZ24">
        <v>30.0001</v>
      </c>
      <c r="KA24">
        <v>22.3426</v>
      </c>
      <c r="KB24">
        <v>22.3523</v>
      </c>
      <c r="KC24">
        <v>26.7028</v>
      </c>
      <c r="KD24">
        <v>100</v>
      </c>
      <c r="KE24">
        <v>0</v>
      </c>
      <c r="KF24">
        <v>20</v>
      </c>
      <c r="KG24">
        <v>420</v>
      </c>
      <c r="KH24">
        <v>11.7691</v>
      </c>
      <c r="KI24">
        <v>103.421</v>
      </c>
      <c r="KJ24">
        <v>96.4157</v>
      </c>
    </row>
    <row r="25" spans="1:296">
      <c r="A25">
        <v>9</v>
      </c>
      <c r="B25">
        <v>1702255032.1</v>
      </c>
      <c r="C25">
        <v>912.099999904633</v>
      </c>
      <c r="D25" t="s">
        <v>454</v>
      </c>
      <c r="E25" t="s">
        <v>455</v>
      </c>
      <c r="F25">
        <v>1</v>
      </c>
      <c r="H25">
        <v>1702255030.6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(DZ25+(T25+2*0.95*5.67E-8*(((DZ25+$B$7)+273)^4-(DZ25+273)^4)-44100*I25)/(1.84*29.3*Q25+8*0.95*5.67E-8*(DZ25+273)^3))</f>
        <v>0</v>
      </c>
      <c r="V25">
        <f>($C$7*EA25+$D$7*EB25+$E$7*U25)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2*0.95*5.67E-8*(((DZ25+$B$7)+273)^4-(V25+273)^4)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419.548624966214</v>
      </c>
      <c r="AJ25">
        <v>420.953345454545</v>
      </c>
      <c r="AK25">
        <v>0.000618286622837686</v>
      </c>
      <c r="AL25">
        <v>66.6815879679211</v>
      </c>
      <c r="AM25">
        <f>(AO25 - AN25 + DX25*1E3/(8.314*(DZ25+273.15)) * AQ25/DW25 * AP25) * DW25/(100*DK25) * 1000/(1000 - AO25)</f>
        <v>0</v>
      </c>
      <c r="AN25">
        <v>-1.14177555453654</v>
      </c>
      <c r="AO25">
        <v>-0.362173072727273</v>
      </c>
      <c r="AP25">
        <v>-7.6863515590958e-06</v>
      </c>
      <c r="AQ25">
        <v>79.3147422284277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MAX(0,($B$13+$C$13*EE25)/(1+$D$13*EE25)*DX25/(DZ25+273)*$E$13)</f>
        <v>0</v>
      </c>
      <c r="AW25" t="s">
        <v>432</v>
      </c>
      <c r="AX25" t="s">
        <v>432</v>
      </c>
      <c r="AY25">
        <v>0</v>
      </c>
      <c r="AZ25">
        <v>0</v>
      </c>
      <c r="BA25">
        <f>1-AY25/AZ25</f>
        <v>0</v>
      </c>
      <c r="BB25">
        <v>0</v>
      </c>
      <c r="BC25" t="s">
        <v>432</v>
      </c>
      <c r="BD25" t="s">
        <v>432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432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$B$11*EF25+$C$11*EG25+$F$11*ER25*(1-EU25)</f>
        <v>0</v>
      </c>
      <c r="DH25">
        <f>DG25*DI25</f>
        <v>0</v>
      </c>
      <c r="DI25">
        <f>($B$11*$D$9+$C$11*$D$9+$F$11*((FE25+EW25)/MAX(FE25+EW25+FF25, 0.1)*$I$9+FF25/MAX(FE25+EW25+FF25, 0.1)*$J$9))/($B$11+$C$11+$F$11)</f>
        <v>0</v>
      </c>
      <c r="DJ25">
        <f>($B$11*$K$9+$C$11*$K$9+$F$11*((FE25+EW25)/MAX(FE25+EW25+FF25, 0.1)*$P$9+FF25/MAX(FE25+EW25+FF25, 0.1)*$Q$9))/($B$11+$C$11+$F$11)</f>
        <v>0</v>
      </c>
      <c r="DK25">
        <v>6</v>
      </c>
      <c r="DL25">
        <v>0.5</v>
      </c>
      <c r="DM25" t="s">
        <v>433</v>
      </c>
      <c r="DN25">
        <v>2</v>
      </c>
      <c r="DO25" t="b">
        <v>1</v>
      </c>
      <c r="DP25">
        <v>1702255030.6</v>
      </c>
      <c r="DQ25">
        <v>421.103</v>
      </c>
      <c r="DR25">
        <v>420.0015</v>
      </c>
      <c r="DS25">
        <v>-0.3612755</v>
      </c>
      <c r="DT25">
        <v>-1.141605</v>
      </c>
      <c r="DU25">
        <v>419.908</v>
      </c>
      <c r="DV25">
        <v>-0.228097</v>
      </c>
      <c r="DW25">
        <v>599.994</v>
      </c>
      <c r="DX25">
        <v>78.4265</v>
      </c>
      <c r="DY25">
        <v>0.09991725</v>
      </c>
      <c r="DZ25">
        <v>21.9325</v>
      </c>
      <c r="EA25">
        <v>20.93925</v>
      </c>
      <c r="EB25">
        <v>999.9</v>
      </c>
      <c r="EC25">
        <v>0</v>
      </c>
      <c r="ED25">
        <v>0</v>
      </c>
      <c r="EE25">
        <v>10010</v>
      </c>
      <c r="EF25">
        <v>0</v>
      </c>
      <c r="EG25">
        <v>1.37853</v>
      </c>
      <c r="EH25">
        <v>1.101575</v>
      </c>
      <c r="EI25">
        <v>420.9505</v>
      </c>
      <c r="EJ25">
        <v>419.5225</v>
      </c>
      <c r="EK25">
        <v>0.7803335</v>
      </c>
      <c r="EL25">
        <v>420.0015</v>
      </c>
      <c r="EM25">
        <v>-1.141605</v>
      </c>
      <c r="EN25">
        <v>-0.0283336</v>
      </c>
      <c r="EO25">
        <v>-0.0895324</v>
      </c>
      <c r="EP25">
        <v>-99.9</v>
      </c>
      <c r="EQ25">
        <v>-99.9</v>
      </c>
      <c r="ER25">
        <v>9.90232</v>
      </c>
      <c r="ES25">
        <v>0.8994025</v>
      </c>
      <c r="ET25">
        <v>0.1005976</v>
      </c>
      <c r="EU25">
        <v>0</v>
      </c>
      <c r="EV25">
        <v>757.325</v>
      </c>
      <c r="EW25">
        <v>0.050002</v>
      </c>
      <c r="EX25">
        <v>70.31</v>
      </c>
      <c r="EY25">
        <v>92.865</v>
      </c>
      <c r="EZ25">
        <v>35.9685</v>
      </c>
      <c r="FA25">
        <v>39.75</v>
      </c>
      <c r="FB25">
        <v>38.281</v>
      </c>
      <c r="FC25">
        <v>39.687</v>
      </c>
      <c r="FD25">
        <v>38.9685</v>
      </c>
      <c r="FE25">
        <v>8.865</v>
      </c>
      <c r="FF25">
        <v>0.995</v>
      </c>
      <c r="FG25">
        <v>0</v>
      </c>
      <c r="FH25">
        <v>1702255034</v>
      </c>
      <c r="FI25">
        <v>0</v>
      </c>
      <c r="FJ25">
        <v>757.0544</v>
      </c>
      <c r="FK25">
        <v>-0.916923029005835</v>
      </c>
      <c r="FL25">
        <v>3.21230778097374</v>
      </c>
      <c r="FM25">
        <v>71.2788</v>
      </c>
      <c r="FN25">
        <v>15</v>
      </c>
      <c r="FO25">
        <v>1702253978</v>
      </c>
      <c r="FP25" t="s">
        <v>434</v>
      </c>
      <c r="FQ25">
        <v>1702253978</v>
      </c>
      <c r="FR25">
        <v>1702253974</v>
      </c>
      <c r="FS25">
        <v>9</v>
      </c>
      <c r="FT25">
        <v>0.328</v>
      </c>
      <c r="FU25">
        <v>0.003</v>
      </c>
      <c r="FV25">
        <v>1.191</v>
      </c>
      <c r="FW25">
        <v>-0.083</v>
      </c>
      <c r="FX25">
        <v>420</v>
      </c>
      <c r="FY25">
        <v>12</v>
      </c>
      <c r="FZ25">
        <v>0.24</v>
      </c>
      <c r="GA25">
        <v>0.04</v>
      </c>
      <c r="GB25">
        <v>1.04981857142857</v>
      </c>
      <c r="GC25">
        <v>0.0985201037063005</v>
      </c>
      <c r="GD25">
        <v>0.0255486106761795</v>
      </c>
      <c r="GE25">
        <v>1</v>
      </c>
      <c r="GF25">
        <v>757.214411764706</v>
      </c>
      <c r="GG25">
        <v>-3.37830405042643</v>
      </c>
      <c r="GH25">
        <v>1.65377498856488</v>
      </c>
      <c r="GI25">
        <v>0</v>
      </c>
      <c r="GJ25">
        <v>0.797816428571429</v>
      </c>
      <c r="GK25">
        <v>-0.110017974385442</v>
      </c>
      <c r="GL25">
        <v>0.0108678433816792</v>
      </c>
      <c r="GM25">
        <v>0</v>
      </c>
      <c r="GN25">
        <v>1</v>
      </c>
      <c r="GO25">
        <v>3</v>
      </c>
      <c r="GP25" t="s">
        <v>456</v>
      </c>
      <c r="GQ25">
        <v>3.26041</v>
      </c>
      <c r="GR25">
        <v>2.87211</v>
      </c>
      <c r="GS25">
        <v>0.0811475</v>
      </c>
      <c r="GT25">
        <v>0.0816946</v>
      </c>
      <c r="GU25">
        <v>-0.00166073</v>
      </c>
      <c r="GV25">
        <v>-0.00890274</v>
      </c>
      <c r="GW25">
        <v>26630</v>
      </c>
      <c r="GX25">
        <v>26500.6</v>
      </c>
      <c r="GY25">
        <v>26813.1</v>
      </c>
      <c r="GZ25">
        <v>26314.6</v>
      </c>
      <c r="HA25">
        <v>36627.1</v>
      </c>
      <c r="HB25">
        <v>35244.8</v>
      </c>
      <c r="HC25">
        <v>39400.8</v>
      </c>
      <c r="HD25">
        <v>37189.6</v>
      </c>
      <c r="HE25">
        <v>2.34115</v>
      </c>
      <c r="HF25">
        <v>2.15935</v>
      </c>
      <c r="HG25">
        <v>0.0728294</v>
      </c>
      <c r="HH25">
        <v>0</v>
      </c>
      <c r="HI25">
        <v>19.732</v>
      </c>
      <c r="HJ25">
        <v>999.9</v>
      </c>
      <c r="HK25">
        <v>40.013</v>
      </c>
      <c r="HL25">
        <v>27.865</v>
      </c>
      <c r="HM25">
        <v>19.2095</v>
      </c>
      <c r="HN25">
        <v>54.4985</v>
      </c>
      <c r="HO25">
        <v>28.1611</v>
      </c>
      <c r="HP25">
        <v>2</v>
      </c>
      <c r="HQ25">
        <v>-0.370462</v>
      </c>
      <c r="HR25">
        <v>0.0627315</v>
      </c>
      <c r="HS25">
        <v>20.3111</v>
      </c>
      <c r="HT25">
        <v>5.23781</v>
      </c>
      <c r="HU25">
        <v>11.9557</v>
      </c>
      <c r="HV25">
        <v>4.9919</v>
      </c>
      <c r="HW25">
        <v>3.2842</v>
      </c>
      <c r="HX25">
        <v>9999</v>
      </c>
      <c r="HY25">
        <v>9999</v>
      </c>
      <c r="HZ25">
        <v>999.9</v>
      </c>
      <c r="IA25">
        <v>9999</v>
      </c>
      <c r="IB25">
        <v>4.97228</v>
      </c>
      <c r="IC25">
        <v>1.87715</v>
      </c>
      <c r="ID25">
        <v>1.87744</v>
      </c>
      <c r="IE25">
        <v>1.87698</v>
      </c>
      <c r="IF25">
        <v>1.87286</v>
      </c>
      <c r="IG25">
        <v>1.87439</v>
      </c>
      <c r="IH25">
        <v>1.87499</v>
      </c>
      <c r="II25">
        <v>1.88135</v>
      </c>
      <c r="IJ25">
        <v>0</v>
      </c>
      <c r="IK25">
        <v>0</v>
      </c>
      <c r="IL25">
        <v>0</v>
      </c>
      <c r="IM25">
        <v>0</v>
      </c>
      <c r="IN25" t="s">
        <v>436</v>
      </c>
      <c r="IO25" t="s">
        <v>437</v>
      </c>
      <c r="IP25" t="s">
        <v>438</v>
      </c>
      <c r="IQ25" t="s">
        <v>438</v>
      </c>
      <c r="IR25" t="s">
        <v>438</v>
      </c>
      <c r="IS25" t="s">
        <v>438</v>
      </c>
      <c r="IT25">
        <v>0</v>
      </c>
      <c r="IU25">
        <v>100</v>
      </c>
      <c r="IV25">
        <v>100</v>
      </c>
      <c r="IW25">
        <v>1.194</v>
      </c>
      <c r="IX25">
        <v>-0.1332</v>
      </c>
      <c r="IY25">
        <v>-0.151430392671607</v>
      </c>
      <c r="IZ25">
        <v>0.00354268650142552</v>
      </c>
      <c r="JA25">
        <v>-1.01541365478735e-06</v>
      </c>
      <c r="JB25">
        <v>5.07048559545497e-10</v>
      </c>
      <c r="JC25">
        <v>-0.132393115097889</v>
      </c>
      <c r="JD25">
        <v>0.00343461206603842</v>
      </c>
      <c r="JE25">
        <v>-3.37388058734516e-05</v>
      </c>
      <c r="JF25">
        <v>8.50093934729994e-06</v>
      </c>
      <c r="JG25">
        <v>28</v>
      </c>
      <c r="JH25">
        <v>2139</v>
      </c>
      <c r="JI25">
        <v>0</v>
      </c>
      <c r="JJ25">
        <v>21</v>
      </c>
      <c r="JK25">
        <v>17.6</v>
      </c>
      <c r="JL25">
        <v>17.6</v>
      </c>
      <c r="JM25">
        <v>1.33545</v>
      </c>
      <c r="JN25">
        <v>2.56104</v>
      </c>
      <c r="JO25">
        <v>2.24854</v>
      </c>
      <c r="JP25">
        <v>2.78076</v>
      </c>
      <c r="JQ25">
        <v>2.2998</v>
      </c>
      <c r="JR25">
        <v>2.44263</v>
      </c>
      <c r="JS25">
        <v>32.0684</v>
      </c>
      <c r="JT25">
        <v>24.0175</v>
      </c>
      <c r="JU25">
        <v>18</v>
      </c>
      <c r="JV25">
        <v>619.147</v>
      </c>
      <c r="JW25">
        <v>584.103</v>
      </c>
      <c r="JX25">
        <v>19.9996</v>
      </c>
      <c r="JY25">
        <v>22.239</v>
      </c>
      <c r="JZ25">
        <v>30.0001</v>
      </c>
      <c r="KA25">
        <v>22.3445</v>
      </c>
      <c r="KB25">
        <v>22.3561</v>
      </c>
      <c r="KC25">
        <v>26.6984</v>
      </c>
      <c r="KD25">
        <v>100</v>
      </c>
      <c r="KE25">
        <v>0</v>
      </c>
      <c r="KF25">
        <v>20</v>
      </c>
      <c r="KG25">
        <v>420</v>
      </c>
      <c r="KH25">
        <v>11.7691</v>
      </c>
      <c r="KI25">
        <v>103.423</v>
      </c>
      <c r="KJ25">
        <v>96.4221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2023-12-10T16:37:53Z</dcterms:created>
  <dcterms:modified xsi:type="dcterms:W3CDTF">2023-12-10T16:37:53Z</dcterms:modified>
</cp:coreProperties>
</file>