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<sst xmlns="http://schemas.openxmlformats.org/spreadsheetml/2006/main" count="1080" uniqueCount="456">
  <si>
    <t>File opened</t>
  </si>
  <si>
    <t>2023-12-13 11:43:25</t>
  </si>
  <si>
    <t>Console s/n</t>
  </si>
  <si>
    <t>68C-812019</t>
  </si>
  <si>
    <t>Console ver</t>
  </si>
  <si>
    <t>Bluestem v.2.1.08</t>
  </si>
  <si>
    <t>Scripts ver</t>
  </si>
  <si>
    <t>2022.05  2.1.08, Aug 2022</t>
  </si>
  <si>
    <t>Head s/n</t>
  </si>
  <si>
    <t>68H-712009</t>
  </si>
  <si>
    <t>Head ver</t>
  </si>
  <si>
    <t>1.4.22</t>
  </si>
  <si>
    <t>Head cal</t>
  </si>
  <si>
    <t>{"co2aspan1": "1.0013", "tazero": "0.0341759", "oxygen": "21", "co2aspan2b": "0.314238", "flowbzero": "0.3", "h2obspanconc1": "12.14", "ssb_ref": "32930.3", "flowmeterzero": "2.48791", "co2bspan2b": "0.315813", "h2obspan2a": "0.0707583", "h2obspanconc2": "0", "flowazero": "0.245", "co2bspan1": "1.00151", "h2oaspanconc2": "0", "co2bspan2a": "0.318485", "h2oazero": "1.07663", "h2oaspan2a": "0.0699583", "co2bspan2": "-0.0310871", "h2oaspan2b": "0.0705203", "co2bspanconc2": "305.4", "chamberpressurezero": "2.72407", "co2azero": "0.922448", "h2obspan2b": "0.070949", "co2aspan2a": "0.316838", "tbzero": "0.143333", "co2aspan2": "-0.0300219", "h2oaspan1": "1.00803", "h2obspan2": "0", "co2aspanconc2": "305.4", "h2oaspan2": "0", "ssa_ref": "32011.3", "h2oaspanconc1": "12.13", "h2obspan1": "1.00269", "co2bzero": "0.90941", "co2aspanconc1": "2486", "co2bspanconc1": "2486", "h2obzero": "1.06397"}</t>
  </si>
  <si>
    <t>CO2 rangematch</t>
  </si>
  <si>
    <t>Wed Dec 13 08:54</t>
  </si>
  <si>
    <t>H2O rangematch</t>
  </si>
  <si>
    <t>Wed Dec 13 08:58</t>
  </si>
  <si>
    <t>Chamber type</t>
  </si>
  <si>
    <t>6800-01A</t>
  </si>
  <si>
    <t>Chamber s/n</t>
  </si>
  <si>
    <t>MPF-551028</t>
  </si>
  <si>
    <t>Chamber rev</t>
  </si>
  <si>
    <t>0</t>
  </si>
  <si>
    <t>Chamber cal</t>
  </si>
  <si>
    <t>Fluorometer</t>
  </si>
  <si>
    <t>Flr. Version</t>
  </si>
  <si>
    <t>11:43:25</t>
  </si>
  <si>
    <t>Stability Definition:	F (FlrLS): Slp&lt;1 Per=20	ΔCO2 (Meas2): Slp&lt;0.5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</si>
  <si>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</si>
  <si>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</si>
  <si>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</si>
  <si>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</si>
  <si>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</si>
  <si>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</si>
  <si>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</si>
  <si>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</si>
  <si>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</si>
  <si>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</si>
  <si>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</si>
  <si>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</si>
  <si>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</si>
  <si>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</si>
  <si>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</si>
  <si>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</si>
  <si>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</si>
  <si>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</si>
  <si>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</si>
  <si>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</si>
  <si>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</si>
  <si>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</si>
  <si>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</si>
  <si>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</si>
  <si>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</si>
  <si>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</si>
  <si>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</si>
  <si>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</si>
  <si>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</si>
  <si>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</si>
  <si>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</si>
  <si>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</si>
  <si>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</si>
  <si>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</si>
  <si>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</si>
  <si>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</si>
  <si>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</si>
  <si>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</si>
  <si>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</si>
  <si>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</si>
  <si>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</si>
  <si>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</si>
  <si>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</si>
  <si>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</si>
  <si>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</si>
  <si>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</si>
  <si>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</si>
  <si>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</si>
  <si>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</si>
  <si>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</si>
  <si>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</si>
  <si>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5.7596 192.851 361.091 658.215 857.737 1049.33 1167.02 1211.13</t>
  </si>
  <si>
    <t>Fs_true</t>
  </si>
  <si>
    <t>0.134965 207.04 379.892 622.42 801.258 1004.84 1201.06 1401.72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</si>
  <si>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</si>
  <si>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</si>
  <si>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</si>
  <si>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</si>
  <si>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</si>
  <si>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</si>
  <si>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</si>
  <si>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</si>
  <si>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</si>
  <si>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</si>
  <si>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</si>
  <si>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</si>
  <si>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</si>
  <si>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</si>
  <si>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</si>
  <si>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</si>
  <si>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</si>
  <si>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</si>
  <si>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</si>
  <si>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</si>
  <si>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</si>
  <si>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</si>
  <si>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</si>
  <si>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</si>
  <si>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</si>
  <si>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</si>
  <si>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</si>
  <si>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</si>
  <si>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</si>
  <si>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sample_name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</si>
  <si>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</si>
  <si>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</si>
  <si>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</si>
  <si>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</si>
  <si>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</si>
  <si>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</si>
  <si>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</si>
  <si>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</si>
  <si>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</si>
  <si>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</si>
  <si>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</si>
  <si>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</si>
  <si>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</si>
  <si>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</si>
  <si>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</si>
  <si>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</si>
  <si>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</si>
  <si>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</si>
  <si>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</si>
  <si>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</si>
  <si>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</si>
  <si>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</si>
  <si>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</si>
  <si>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</si>
  <si>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</si>
  <si>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</si>
  <si>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</si>
  <si>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</si>
  <si>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</si>
  <si>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</si>
  <si>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</si>
  <si>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</si>
  <si>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</si>
  <si>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</si>
  <si>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</si>
  <si>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</si>
  <si>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</si>
  <si>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</si>
  <si>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</si>
  <si>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</si>
  <si>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</si>
  <si>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</si>
  <si>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</si>
  <si>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</si>
  <si>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</si>
  <si>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</si>
  <si>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</si>
  <si>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</si>
  <si>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</si>
  <si>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</si>
  <si>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</si>
  <si>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</si>
  <si>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</si>
  <si>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</si>
  <si>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</si>
  <si>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</si>
  <si>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</si>
  <si>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</si>
  <si>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</si>
  <si>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</si>
  <si>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</si>
  <si>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</si>
  <si>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</si>
  <si>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</si>
  <si>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</si>
  <si>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</si>
  <si>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</si>
  <si>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</si>
  <si>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</si>
  <si>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</si>
  <si>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</si>
  <si>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</si>
  <si>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</si>
  <si>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</si>
  <si>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</si>
  <si>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</si>
  <si>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</si>
  <si>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</si>
  <si>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</si>
  <si>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</si>
  <si>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</si>
  <si>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</si>
  <si>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</si>
  <si>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</si>
  <si>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</si>
  <si>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</si>
  <si>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</si>
  <si>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</si>
  <si>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</si>
  <si>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</si>
  <si>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</si>
  <si>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</si>
  <si>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</si>
  <si>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</si>
  <si>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</si>
  <si>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</si>
  <si>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</si>
  <si>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</si>
  <si>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</si>
  <si>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</si>
  <si>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</si>
  <si>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</si>
  <si>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</si>
  <si>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</si>
  <si>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</si>
  <si>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</si>
  <si>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</si>
  <si>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</si>
  <si>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</si>
  <si>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</si>
  <si>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</si>
  <si>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</si>
  <si>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</si>
  <si>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</si>
  <si>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</si>
  <si>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</si>
  <si>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</si>
  <si>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</si>
  <si>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</si>
  <si>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</si>
  <si>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</si>
  <si>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</si>
  <si>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</si>
  <si>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</si>
  <si>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</si>
  <si>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</si>
  <si>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</si>
  <si>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</si>
  <si>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</si>
  <si>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</si>
  <si>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</si>
  <si>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</si>
  <si>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</si>
  <si>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</si>
  <si>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</si>
  <si>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</si>
  <si>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</si>
  <si>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</si>
  <si>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</si>
  <si>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</si>
  <si>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</si>
  <si>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</si>
  <si>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</si>
  <si>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</si>
  <si>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</si>
  <si>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</si>
  <si>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</si>
  <si>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</si>
  <si>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</si>
  <si>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</si>
  <si>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</si>
  <si>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</si>
  <si>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</si>
  <si>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</si>
  <si>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</si>
  <si>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</si>
  <si>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</si>
  <si>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</si>
  <si>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</si>
  <si>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</si>
  <si>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</si>
  <si>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</si>
  <si>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</si>
  <si>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</si>
  <si>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</si>
  <si>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</si>
  <si>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</si>
  <si>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</si>
  <si>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</si>
  <si>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</si>
  <si>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</si>
  <si>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</si>
  <si>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</si>
  <si>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</si>
  <si>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</si>
  <si>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</si>
  <si>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</si>
  <si>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</si>
  <si>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</si>
  <si>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</si>
  <si>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</si>
  <si>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</si>
  <si>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</si>
  <si>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</si>
  <si>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</si>
  <si>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</si>
  <si>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</si>
  <si>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</si>
  <si>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</si>
  <si>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</si>
  <si>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</si>
  <si>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</si>
  <si>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</si>
  <si>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</si>
  <si>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</si>
  <si>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</si>
  <si>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</si>
  <si>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</si>
  <si>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</si>
  <si>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</si>
  <si>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</si>
  <si>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</si>
  <si>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</si>
  <si>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</si>
  <si>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</si>
  <si>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</si>
  <si>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</si>
  <si>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</si>
  <si>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</si>
  <si>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</si>
  <si>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</si>
  <si>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</si>
  <si>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</si>
  <si>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</si>
  <si>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</si>
  <si>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</si>
  <si>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</si>
  <si>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</si>
  <si>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</si>
  <si>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</si>
  <si>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</si>
  <si>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</si>
  <si>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</si>
  <si>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</si>
  <si>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</si>
  <si>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</si>
  <si>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</si>
  <si>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</si>
  <si>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</si>
  <si>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</si>
  <si>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</si>
  <si>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</si>
  <si>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</si>
  <si>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</si>
  <si>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</si>
  <si>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</si>
  <si>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</si>
  <si>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</si>
  <si>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</si>
  <si>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</si>
  <si>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</si>
  <si>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</si>
  <si>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</si>
  <si>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</si>
  <si>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</si>
  <si>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</si>
  <si>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</si>
  <si>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</si>
  <si>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</si>
  <si>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</si>
  <si>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</si>
  <si>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</si>
  <si>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</si>
  <si>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</si>
  <si>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</si>
  <si>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</si>
  <si>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</si>
  <si>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</si>
  <si>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</si>
  <si>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</si>
  <si>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</si>
  <si>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</si>
  <si>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</si>
  <si>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</si>
  <si>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</si>
  <si>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</si>
  <si>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</si>
  <si>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</si>
  <si>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</si>
  <si>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</si>
  <si>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</si>
  <si>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</si>
  <si>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</si>
  <si>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</si>
  <si>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</si>
  <si>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</si>
  <si>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</si>
  <si>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</si>
  <si>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</si>
  <si>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</si>
  <si>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</si>
  <si>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</si>
  <si>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</si>
  <si>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</si>
  <si>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</si>
  <si>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</si>
  <si>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</si>
  <si>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</si>
  <si>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</si>
  <si>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</si>
  <si>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</si>
  <si>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</si>
  <si>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</si>
  <si>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</si>
  <si>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</si>
  <si>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</si>
  <si>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</si>
  <si>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</si>
  <si>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</si>
  <si>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</si>
  <si>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</si>
  <si>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</si>
  <si>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</si>
  <si>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</si>
  <si>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</si>
  <si>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</si>
  <si>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</si>
  <si>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</si>
  <si>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</si>
  <si>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</si>
  <si>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</si>
  <si>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</si>
  <si>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</si>
  <si>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</si>
  <si>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</si>
  <si>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</si>
  <si>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</si>
  <si>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20231213 12:19:42</t>
  </si>
  <si>
    <t>12:19:42</t>
  </si>
  <si>
    <t>-</t>
  </si>
  <si>
    <t>0: Broadleaf</t>
  </si>
  <si>
    <t>12:18:29</t>
  </si>
  <si>
    <t>3/3</t>
  </si>
  <si>
    <t>11111111</t>
  </si>
  <si>
    <t>oooooooo</t>
  </si>
  <si>
    <t>on</t>
  </si>
  <si>
    <t>20231213 12:20:43</t>
  </si>
  <si>
    <t>12:20:43</t>
  </si>
  <si>
    <t>20231213 12:21:46</t>
  </si>
  <si>
    <t>12:21:46</t>
  </si>
  <si>
    <t>20231213 12:23:47</t>
  </si>
  <si>
    <t>12:23:47</t>
  </si>
  <si>
    <t>2/3</t>
  </si>
  <si>
    <t>20231213 12:24:53</t>
  </si>
  <si>
    <t>12:24:53</t>
  </si>
  <si>
    <t>20231213 12:26:54</t>
  </si>
  <si>
    <t>12:26:54</t>
  </si>
  <si>
    <t>20231213 12:28:24</t>
  </si>
  <si>
    <t>12:28:24</t>
  </si>
  <si>
    <t>20231213 12:30:25</t>
  </si>
  <si>
    <t>12:30:25</t>
  </si>
  <si>
    <t>20231213 12:31:46</t>
  </si>
  <si>
    <t>12:31:46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</si>
</sst>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J25"/>
  <sheetViews>
    <sheetView tabSelected="1" workbookViewId="0"/>
  </sheetViews>
  <sheetFormatPr defaultRowHeight="15"/>
  <sheetData>
    <row r="2" spans="1:296">
      <c r="A2" t="s">
        <v>29</v>
      </c>
      <c r="B2" t="s">
        <v>30</v>
      </c>
      <c r="C2" t="s">
        <v>31</v>
      </c>
    </row>
    <row r="3" spans="1:296">
      <c r="B3">
        <v>4</v>
      </c>
      <c r="C3">
        <v>21</v>
      </c>
    </row>
    <row r="4" spans="1:29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9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96">
      <c r="B7">
        <v>0</v>
      </c>
      <c r="C7">
        <v>0</v>
      </c>
      <c r="D7">
        <v>0</v>
      </c>
      <c r="E7">
        <v>1</v>
      </c>
    </row>
    <row r="8" spans="1:29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9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96">
      <c r="B11">
        <v>0</v>
      </c>
      <c r="C11">
        <v>0</v>
      </c>
      <c r="D11">
        <v>0</v>
      </c>
      <c r="E11">
        <v>0</v>
      </c>
      <c r="F11">
        <v>1</v>
      </c>
    </row>
    <row r="12" spans="1:29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9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9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91</v>
      </c>
      <c r="DF14" t="s">
        <v>91</v>
      </c>
      <c r="DG14" t="s">
        <v>92</v>
      </c>
      <c r="DH14" t="s">
        <v>92</v>
      </c>
      <c r="DI14" t="s">
        <v>92</v>
      </c>
      <c r="DJ14" t="s">
        <v>92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94</v>
      </c>
      <c r="DQ14" t="s">
        <v>94</v>
      </c>
      <c r="DR14" t="s">
        <v>94</v>
      </c>
      <c r="DS14" t="s">
        <v>94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96</v>
      </c>
      <c r="ES14" t="s">
        <v>96</v>
      </c>
      <c r="ET14" t="s">
        <v>96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103</v>
      </c>
      <c r="JH14" t="s">
        <v>103</v>
      </c>
      <c r="JI14" t="s">
        <v>103</v>
      </c>
      <c r="JJ14" t="s">
        <v>103</v>
      </c>
      <c r="JK14" t="s">
        <v>103</v>
      </c>
      <c r="JL14" t="s">
        <v>103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105</v>
      </c>
      <c r="JV14" t="s">
        <v>105</v>
      </c>
      <c r="JW14" t="s">
        <v>105</v>
      </c>
      <c r="JX14" t="s">
        <v>105</v>
      </c>
      <c r="JY14" t="s">
        <v>105</v>
      </c>
      <c r="JZ14" t="s">
        <v>105</v>
      </c>
      <c r="KA14" t="s">
        <v>105</v>
      </c>
      <c r="KB14" t="s">
        <v>105</v>
      </c>
      <c r="KC14" t="s">
        <v>105</v>
      </c>
      <c r="KD14" t="s">
        <v>105</v>
      </c>
      <c r="KE14" t="s">
        <v>105</v>
      </c>
      <c r="KF14" t="s">
        <v>105</v>
      </c>
      <c r="KG14" t="s">
        <v>105</v>
      </c>
      <c r="KH14" t="s">
        <v>105</v>
      </c>
      <c r="KI14" t="s">
        <v>105</v>
      </c>
      <c r="KJ14" t="s">
        <v>105</v>
      </c>
    </row>
    <row r="15" spans="1:296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88</v>
      </c>
      <c r="AS15" t="s">
        <v>149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190</v>
      </c>
      <c r="CI15" t="s">
        <v>191</v>
      </c>
      <c r="CJ15" t="s">
        <v>192</v>
      </c>
      <c r="CK15" t="s">
        <v>193</v>
      </c>
      <c r="CL15" t="s">
        <v>194</v>
      </c>
      <c r="CM15" t="s">
        <v>195</v>
      </c>
      <c r="CN15" t="s">
        <v>196</v>
      </c>
      <c r="CO15" t="s">
        <v>197</v>
      </c>
      <c r="CP15" t="s">
        <v>198</v>
      </c>
      <c r="CQ15" t="s">
        <v>199</v>
      </c>
      <c r="CR15" t="s">
        <v>200</v>
      </c>
      <c r="CS15" t="s">
        <v>201</v>
      </c>
      <c r="CT15" t="s">
        <v>181</v>
      </c>
      <c r="CU15" t="s">
        <v>202</v>
      </c>
      <c r="CV15" t="s">
        <v>203</v>
      </c>
      <c r="CW15" t="s">
        <v>204</v>
      </c>
      <c r="CX15" t="s">
        <v>155</v>
      </c>
      <c r="CY15" t="s">
        <v>205</v>
      </c>
      <c r="CZ15" t="s">
        <v>206</v>
      </c>
      <c r="DA15" t="s">
        <v>207</v>
      </c>
      <c r="DB15" t="s">
        <v>208</v>
      </c>
      <c r="DC15" t="s">
        <v>209</v>
      </c>
      <c r="DD15" t="s">
        <v>210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113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258</v>
      </c>
      <c r="FB15" t="s">
        <v>259</v>
      </c>
      <c r="FC15" t="s">
        <v>260</v>
      </c>
      <c r="FD15" t="s">
        <v>261</v>
      </c>
      <c r="FE15" t="s">
        <v>262</v>
      </c>
      <c r="FF15" t="s">
        <v>263</v>
      </c>
      <c r="FG15" t="s">
        <v>264</v>
      </c>
      <c r="FH15" t="s">
        <v>265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107</v>
      </c>
      <c r="FP15" t="s">
        <v>110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  <c r="JS15" t="s">
        <v>378</v>
      </c>
      <c r="JT15" t="s">
        <v>379</v>
      </c>
      <c r="JU15" t="s">
        <v>380</v>
      </c>
      <c r="JV15" t="s">
        <v>381</v>
      </c>
      <c r="JW15" t="s">
        <v>382</v>
      </c>
      <c r="JX15" t="s">
        <v>383</v>
      </c>
      <c r="JY15" t="s">
        <v>384</v>
      </c>
      <c r="JZ15" t="s">
        <v>385</v>
      </c>
      <c r="KA15" t="s">
        <v>386</v>
      </c>
      <c r="KB15" t="s">
        <v>387</v>
      </c>
      <c r="KC15" t="s">
        <v>388</v>
      </c>
      <c r="KD15" t="s">
        <v>389</v>
      </c>
      <c r="KE15" t="s">
        <v>390</v>
      </c>
      <c r="KF15" t="s">
        <v>391</v>
      </c>
      <c r="KG15" t="s">
        <v>392</v>
      </c>
      <c r="KH15" t="s">
        <v>393</v>
      </c>
      <c r="KI15" t="s">
        <v>394</v>
      </c>
      <c r="KJ15" t="s">
        <v>395</v>
      </c>
    </row>
    <row r="16" spans="1:296">
      <c r="B16" t="s">
        <v>396</v>
      </c>
      <c r="C16" t="s">
        <v>396</v>
      </c>
      <c r="F16" t="s">
        <v>396</v>
      </c>
      <c r="H16" t="s">
        <v>396</v>
      </c>
      <c r="I16" t="s">
        <v>397</v>
      </c>
      <c r="J16" t="s">
        <v>398</v>
      </c>
      <c r="K16" t="s">
        <v>399</v>
      </c>
      <c r="L16" t="s">
        <v>400</v>
      </c>
      <c r="M16" t="s">
        <v>400</v>
      </c>
      <c r="N16" t="s">
        <v>229</v>
      </c>
      <c r="O16" t="s">
        <v>229</v>
      </c>
      <c r="P16" t="s">
        <v>397</v>
      </c>
      <c r="Q16" t="s">
        <v>397</v>
      </c>
      <c r="R16" t="s">
        <v>397</v>
      </c>
      <c r="S16" t="s">
        <v>397</v>
      </c>
      <c r="T16" t="s">
        <v>401</v>
      </c>
      <c r="U16" t="s">
        <v>402</v>
      </c>
      <c r="V16" t="s">
        <v>402</v>
      </c>
      <c r="W16" t="s">
        <v>403</v>
      </c>
      <c r="X16" t="s">
        <v>404</v>
      </c>
      <c r="Y16" t="s">
        <v>403</v>
      </c>
      <c r="Z16" t="s">
        <v>403</v>
      </c>
      <c r="AA16" t="s">
        <v>403</v>
      </c>
      <c r="AB16" t="s">
        <v>401</v>
      </c>
      <c r="AC16" t="s">
        <v>401</v>
      </c>
      <c r="AD16" t="s">
        <v>401</v>
      </c>
      <c r="AE16" t="s">
        <v>401</v>
      </c>
      <c r="AF16" t="s">
        <v>399</v>
      </c>
      <c r="AG16" t="s">
        <v>398</v>
      </c>
      <c r="AH16" t="s">
        <v>399</v>
      </c>
      <c r="AI16" t="s">
        <v>400</v>
      </c>
      <c r="AJ16" t="s">
        <v>400</v>
      </c>
      <c r="AK16" t="s">
        <v>405</v>
      </c>
      <c r="AL16" t="s">
        <v>406</v>
      </c>
      <c r="AM16" t="s">
        <v>398</v>
      </c>
      <c r="AN16" t="s">
        <v>407</v>
      </c>
      <c r="AO16" t="s">
        <v>407</v>
      </c>
      <c r="AP16" t="s">
        <v>408</v>
      </c>
      <c r="AQ16" t="s">
        <v>406</v>
      </c>
      <c r="AR16" t="s">
        <v>409</v>
      </c>
      <c r="AS16" t="s">
        <v>404</v>
      </c>
      <c r="AU16" t="s">
        <v>404</v>
      </c>
      <c r="AV16" t="s">
        <v>409</v>
      </c>
      <c r="BB16" t="s">
        <v>399</v>
      </c>
      <c r="BI16" t="s">
        <v>399</v>
      </c>
      <c r="BJ16" t="s">
        <v>399</v>
      </c>
      <c r="BK16" t="s">
        <v>399</v>
      </c>
      <c r="BL16" t="s">
        <v>410</v>
      </c>
      <c r="BZ16" t="s">
        <v>411</v>
      </c>
      <c r="CB16" t="s">
        <v>411</v>
      </c>
      <c r="CC16" t="s">
        <v>399</v>
      </c>
      <c r="CF16" t="s">
        <v>411</v>
      </c>
      <c r="CG16" t="s">
        <v>404</v>
      </c>
      <c r="CJ16" t="s">
        <v>412</v>
      </c>
      <c r="CK16" t="s">
        <v>412</v>
      </c>
      <c r="CM16" t="s">
        <v>413</v>
      </c>
      <c r="CN16" t="s">
        <v>411</v>
      </c>
      <c r="CP16" t="s">
        <v>411</v>
      </c>
      <c r="CQ16" t="s">
        <v>399</v>
      </c>
      <c r="CU16" t="s">
        <v>411</v>
      </c>
      <c r="CW16" t="s">
        <v>414</v>
      </c>
      <c r="CZ16" t="s">
        <v>411</v>
      </c>
      <c r="DA16" t="s">
        <v>411</v>
      </c>
      <c r="DC16" t="s">
        <v>411</v>
      </c>
      <c r="DE16" t="s">
        <v>411</v>
      </c>
      <c r="DG16" t="s">
        <v>399</v>
      </c>
      <c r="DH16" t="s">
        <v>399</v>
      </c>
      <c r="DJ16" t="s">
        <v>415</v>
      </c>
      <c r="DK16" t="s">
        <v>416</v>
      </c>
      <c r="DN16" t="s">
        <v>397</v>
      </c>
      <c r="DP16" t="s">
        <v>396</v>
      </c>
      <c r="DQ16" t="s">
        <v>400</v>
      </c>
      <c r="DR16" t="s">
        <v>400</v>
      </c>
      <c r="DS16" t="s">
        <v>407</v>
      </c>
      <c r="DT16" t="s">
        <v>407</v>
      </c>
      <c r="DU16" t="s">
        <v>400</v>
      </c>
      <c r="DV16" t="s">
        <v>407</v>
      </c>
      <c r="DW16" t="s">
        <v>409</v>
      </c>
      <c r="DX16" t="s">
        <v>403</v>
      </c>
      <c r="DY16" t="s">
        <v>403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417</v>
      </c>
      <c r="EF16" t="s">
        <v>399</v>
      </c>
      <c r="EG16" t="s">
        <v>399</v>
      </c>
      <c r="EH16" t="s">
        <v>400</v>
      </c>
      <c r="EI16" t="s">
        <v>400</v>
      </c>
      <c r="EJ16" t="s">
        <v>400</v>
      </c>
      <c r="EK16" t="s">
        <v>407</v>
      </c>
      <c r="EL16" t="s">
        <v>400</v>
      </c>
      <c r="EM16" t="s">
        <v>407</v>
      </c>
      <c r="EN16" t="s">
        <v>403</v>
      </c>
      <c r="EO16" t="s">
        <v>403</v>
      </c>
      <c r="EP16" t="s">
        <v>402</v>
      </c>
      <c r="EQ16" t="s">
        <v>402</v>
      </c>
      <c r="ER16" t="s">
        <v>399</v>
      </c>
      <c r="EW16" t="s">
        <v>399</v>
      </c>
      <c r="EZ16" t="s">
        <v>402</v>
      </c>
      <c r="FA16" t="s">
        <v>402</v>
      </c>
      <c r="FB16" t="s">
        <v>402</v>
      </c>
      <c r="FC16" t="s">
        <v>402</v>
      </c>
      <c r="FD16" t="s">
        <v>402</v>
      </c>
      <c r="FE16" t="s">
        <v>399</v>
      </c>
      <c r="FF16" t="s">
        <v>399</v>
      </c>
      <c r="FG16" t="s">
        <v>399</v>
      </c>
      <c r="FH16" t="s">
        <v>396</v>
      </c>
      <c r="FK16" t="s">
        <v>418</v>
      </c>
      <c r="FL16" t="s">
        <v>418</v>
      </c>
      <c r="FN16" t="s">
        <v>396</v>
      </c>
      <c r="FO16" t="s">
        <v>419</v>
      </c>
      <c r="FQ16" t="s">
        <v>396</v>
      </c>
      <c r="FR16" t="s">
        <v>396</v>
      </c>
      <c r="FT16" t="s">
        <v>420</v>
      </c>
      <c r="FU16" t="s">
        <v>421</v>
      </c>
      <c r="FV16" t="s">
        <v>420</v>
      </c>
      <c r="FW16" t="s">
        <v>421</v>
      </c>
      <c r="FX16" t="s">
        <v>420</v>
      </c>
      <c r="FY16" t="s">
        <v>421</v>
      </c>
      <c r="FZ16" t="s">
        <v>404</v>
      </c>
      <c r="GA16" t="s">
        <v>404</v>
      </c>
      <c r="GB16" t="s">
        <v>400</v>
      </c>
      <c r="GC16" t="s">
        <v>422</v>
      </c>
      <c r="GD16" t="s">
        <v>400</v>
      </c>
      <c r="GG16" t="s">
        <v>423</v>
      </c>
      <c r="GJ16" t="s">
        <v>407</v>
      </c>
      <c r="GK16" t="s">
        <v>424</v>
      </c>
      <c r="GL16" t="s">
        <v>407</v>
      </c>
      <c r="GQ16" t="s">
        <v>425</v>
      </c>
      <c r="GR16" t="s">
        <v>425</v>
      </c>
      <c r="HE16" t="s">
        <v>425</v>
      </c>
      <c r="HF16" t="s">
        <v>425</v>
      </c>
      <c r="HG16" t="s">
        <v>426</v>
      </c>
      <c r="HH16" t="s">
        <v>426</v>
      </c>
      <c r="HI16" t="s">
        <v>402</v>
      </c>
      <c r="HJ16" t="s">
        <v>402</v>
      </c>
      <c r="HK16" t="s">
        <v>404</v>
      </c>
      <c r="HL16" t="s">
        <v>402</v>
      </c>
      <c r="HM16" t="s">
        <v>407</v>
      </c>
      <c r="HN16" t="s">
        <v>404</v>
      </c>
      <c r="HO16" t="s">
        <v>404</v>
      </c>
      <c r="HQ16" t="s">
        <v>425</v>
      </c>
      <c r="HR16" t="s">
        <v>425</v>
      </c>
      <c r="HS16" t="s">
        <v>425</v>
      </c>
      <c r="HT16" t="s">
        <v>425</v>
      </c>
      <c r="HU16" t="s">
        <v>425</v>
      </c>
      <c r="HV16" t="s">
        <v>425</v>
      </c>
      <c r="HW16" t="s">
        <v>425</v>
      </c>
      <c r="HX16" t="s">
        <v>427</v>
      </c>
      <c r="HY16" t="s">
        <v>427</v>
      </c>
      <c r="HZ16" t="s">
        <v>428</v>
      </c>
      <c r="IA16" t="s">
        <v>427</v>
      </c>
      <c r="IB16" t="s">
        <v>425</v>
      </c>
      <c r="IC16" t="s">
        <v>425</v>
      </c>
      <c r="ID16" t="s">
        <v>425</v>
      </c>
      <c r="IE16" t="s">
        <v>425</v>
      </c>
      <c r="IF16" t="s">
        <v>425</v>
      </c>
      <c r="IG16" t="s">
        <v>425</v>
      </c>
      <c r="IH16" t="s">
        <v>425</v>
      </c>
      <c r="II16" t="s">
        <v>425</v>
      </c>
      <c r="IJ16" t="s">
        <v>425</v>
      </c>
      <c r="IK16" t="s">
        <v>425</v>
      </c>
      <c r="IL16" t="s">
        <v>425</v>
      </c>
      <c r="IM16" t="s">
        <v>425</v>
      </c>
      <c r="IT16" t="s">
        <v>425</v>
      </c>
      <c r="IU16" t="s">
        <v>404</v>
      </c>
      <c r="IV16" t="s">
        <v>404</v>
      </c>
      <c r="IW16" t="s">
        <v>420</v>
      </c>
      <c r="IX16" t="s">
        <v>421</v>
      </c>
      <c r="IY16" t="s">
        <v>421</v>
      </c>
      <c r="JC16" t="s">
        <v>421</v>
      </c>
      <c r="JG16" t="s">
        <v>400</v>
      </c>
      <c r="JH16" t="s">
        <v>400</v>
      </c>
      <c r="JI16" t="s">
        <v>407</v>
      </c>
      <c r="JJ16" t="s">
        <v>407</v>
      </c>
      <c r="JK16" t="s">
        <v>429</v>
      </c>
      <c r="JL16" t="s">
        <v>429</v>
      </c>
      <c r="JM16" t="s">
        <v>425</v>
      </c>
      <c r="JN16" t="s">
        <v>425</v>
      </c>
      <c r="JO16" t="s">
        <v>425</v>
      </c>
      <c r="JP16" t="s">
        <v>425</v>
      </c>
      <c r="JQ16" t="s">
        <v>425</v>
      </c>
      <c r="JR16" t="s">
        <v>425</v>
      </c>
      <c r="JS16" t="s">
        <v>402</v>
      </c>
      <c r="JT16" t="s">
        <v>425</v>
      </c>
      <c r="JV16" t="s">
        <v>409</v>
      </c>
      <c r="JW16" t="s">
        <v>409</v>
      </c>
      <c r="JX16" t="s">
        <v>402</v>
      </c>
      <c r="JY16" t="s">
        <v>402</v>
      </c>
      <c r="JZ16" t="s">
        <v>402</v>
      </c>
      <c r="KA16" t="s">
        <v>402</v>
      </c>
      <c r="KB16" t="s">
        <v>402</v>
      </c>
      <c r="KC16" t="s">
        <v>404</v>
      </c>
      <c r="KD16" t="s">
        <v>404</v>
      </c>
      <c r="KE16" t="s">
        <v>404</v>
      </c>
      <c r="KF16" t="s">
        <v>402</v>
      </c>
      <c r="KG16" t="s">
        <v>400</v>
      </c>
      <c r="KH16" t="s">
        <v>407</v>
      </c>
      <c r="KI16" t="s">
        <v>404</v>
      </c>
      <c r="KJ16" t="s">
        <v>404</v>
      </c>
    </row>
    <row r="17" spans="1:296">
      <c r="A17">
        <v>1</v>
      </c>
      <c r="B17">
        <v>1702498782.1</v>
      </c>
      <c r="C17">
        <v>0</v>
      </c>
      <c r="D17" t="s">
        <v>430</v>
      </c>
      <c r="E17" t="s">
        <v>431</v>
      </c>
      <c r="F17">
        <v>5</v>
      </c>
      <c r="H17">
        <v>1702498779.1</v>
      </c>
      <c r="I17">
        <f>(J17)/1000</f>
        <v>0</v>
      </c>
      <c r="J17">
        <f>IF(DO17, AM17, AG17)</f>
        <v>0</v>
      </c>
      <c r="K17">
        <f>IF(DO17, AH17, AF17)</f>
        <v>0</v>
      </c>
      <c r="L17">
        <f>DQ17 - IF(AT17&gt;1, K17*DK17*100.0/(AV17*EE17), 0)</f>
        <v>0</v>
      </c>
      <c r="M17">
        <f>((S17-I17/2)*L17-K17)/(S17+I17/2)</f>
        <v>0</v>
      </c>
      <c r="N17">
        <f>M17*(DX17+DY17)/1000.0</f>
        <v>0</v>
      </c>
      <c r="O17">
        <f>(DQ17 - IF(AT17&gt;1, K17*DK17*100.0/(AV17*EE17), 0))*(DX17+DY17)/1000.0</f>
        <v>0</v>
      </c>
      <c r="P17">
        <f>2.0/((1/R17-1/Q17)+SIGN(R17)*SQRT((1/R17-1/Q17)*(1/R17-1/Q17) + 4*DL17/((DL17+1)*(DL17+1))*(2*1/R17*1/Q17-1/Q17*1/Q17)))</f>
        <v>0</v>
      </c>
      <c r="Q17">
        <f>IF(LEFT(DM17,1)&lt;&gt;"0",IF(LEFT(DM17,1)="1",3.0,DN17),$D$5+$E$5*(EE17*DX17/($K$5*1000))+$F$5*(EE17*DX17/($K$5*1000))*MAX(MIN(DK17,$J$5),$I$5)*MAX(MIN(DK17,$J$5),$I$5)+$G$5*MAX(MIN(DK17,$J$5),$I$5)*(EE17*DX17/($K$5*1000))+$H$5*(EE17*DX17/($K$5*1000))*(EE17*DX17/($K$5*1000)))</f>
        <v>0</v>
      </c>
      <c r="R17">
        <f>I17*(1000-(1000*0.61365*exp(17.502*V17/(240.97+V17))/(DX17+DY17)+DS17)/2)/(1000*0.61365*exp(17.502*V17/(240.97+V17))/(DX17+DY17)-DS17)</f>
        <v>0</v>
      </c>
      <c r="S17">
        <f>1/((DL17+1)/(P17/1.6)+1/(Q17/1.37)) + DL17/((DL17+1)/(P17/1.6) + DL17/(Q17/1.37))</f>
        <v>0</v>
      </c>
      <c r="T17">
        <f>(DG17*DJ17)</f>
        <v>0</v>
      </c>
      <c r="U17">
        <f>(DZ17+(T17+2*0.95*5.67E-8*(((DZ17+$B$7)+273)^4-(DZ17+273)^4)-44100*I17)/(1.84*29.3*Q17+8*0.95*5.67E-8*(DZ17+273)^3))</f>
        <v>0</v>
      </c>
      <c r="V17">
        <f>($C$7*EA17+$D$7*EB17+$E$7*U17)</f>
        <v>0</v>
      </c>
      <c r="W17">
        <f>0.61365*exp(17.502*V17/(240.97+V17))</f>
        <v>0</v>
      </c>
      <c r="X17">
        <f>(Y17/Z17*100)</f>
        <v>0</v>
      </c>
      <c r="Y17">
        <f>DS17*(DX17+DY17)/1000</f>
        <v>0</v>
      </c>
      <c r="Z17">
        <f>0.61365*exp(17.502*DZ17/(240.97+DZ17))</f>
        <v>0</v>
      </c>
      <c r="AA17">
        <f>(W17-DS17*(DX17+DY17)/1000)</f>
        <v>0</v>
      </c>
      <c r="AB17">
        <f>(-I17*44100)</f>
        <v>0</v>
      </c>
      <c r="AC17">
        <f>2*29.3*Q17*0.92*(DZ17-V17)</f>
        <v>0</v>
      </c>
      <c r="AD17">
        <f>2*0.95*5.67E-8*(((DZ17+$B$7)+273)^4-(V17+273)^4)</f>
        <v>0</v>
      </c>
      <c r="AE17">
        <f>T17+AD17+AB17+AC17</f>
        <v>0</v>
      </c>
      <c r="AF17">
        <f>DW17*AT17*(DR17-DQ17*(1000-AT17*DT17)/(1000-AT17*DS17))/(100*DK17)</f>
        <v>0</v>
      </c>
      <c r="AG17">
        <f>1000*DW17*AT17*(DS17-DT17)/(100*DK17*(1000-AT17*DS17))</f>
        <v>0</v>
      </c>
      <c r="AH17">
        <f>(AI17 - AJ17 - DX17*1E3/(8.314*(DZ17+273.15)) * AL17/DW17 * AK17) * DW17/(100*DK17) * (1000 - DT17)/1000</f>
        <v>0</v>
      </c>
      <c r="AI17">
        <v>424.411969405968</v>
      </c>
      <c r="AJ17">
        <v>414.402872727273</v>
      </c>
      <c r="AK17">
        <v>0.00123873553340034</v>
      </c>
      <c r="AL17">
        <v>66.2755638188518</v>
      </c>
      <c r="AM17">
        <f>(AO17 - AN17 + DX17*1E3/(8.314*(DZ17+273.15)) * AQ17/DW17 * AP17) * DW17/(100*DK17) * 1000/(1000 - AO17)</f>
        <v>0</v>
      </c>
      <c r="AN17">
        <v>10.4550997241484</v>
      </c>
      <c r="AO17">
        <v>12.4187290909091</v>
      </c>
      <c r="AP17">
        <v>-0.000166300972180065</v>
      </c>
      <c r="AQ17">
        <v>82.33260892721</v>
      </c>
      <c r="AR17">
        <v>0</v>
      </c>
      <c r="AS17">
        <v>0</v>
      </c>
      <c r="AT17">
        <f>IF(AR17*$H$13&gt;=AV17,1.0,(AV17/(AV17-AR17*$H$13)))</f>
        <v>0</v>
      </c>
      <c r="AU17">
        <f>(AT17-1)*100</f>
        <v>0</v>
      </c>
      <c r="AV17">
        <f>MAX(0,($B$13+$C$13*EE17)/(1+$D$13*EE17)*DX17/(DZ17+273)*$E$13)</f>
        <v>0</v>
      </c>
      <c r="AW17" t="s">
        <v>432</v>
      </c>
      <c r="AX17" t="s">
        <v>432</v>
      </c>
      <c r="AY17">
        <v>0</v>
      </c>
      <c r="AZ17">
        <v>0</v>
      </c>
      <c r="BA17">
        <f>1-AY17/AZ17</f>
        <v>0</v>
      </c>
      <c r="BB17">
        <v>0</v>
      </c>
      <c r="BC17" t="s">
        <v>432</v>
      </c>
      <c r="BD17" t="s">
        <v>432</v>
      </c>
      <c r="BE17">
        <v>0</v>
      </c>
      <c r="BF17">
        <v>0</v>
      </c>
      <c r="BG17">
        <f>1-BE17/BF17</f>
        <v>0</v>
      </c>
      <c r="BH17">
        <v>0.5</v>
      </c>
      <c r="BI17">
        <f>DH17</f>
        <v>0</v>
      </c>
      <c r="BJ17">
        <f>K17</f>
        <v>0</v>
      </c>
      <c r="BK17">
        <f>BG17*BH17*BI17</f>
        <v>0</v>
      </c>
      <c r="BL17">
        <f>(BJ17-BB17)/BI17</f>
        <v>0</v>
      </c>
      <c r="BM17">
        <f>(AZ17-BF17)/BF17</f>
        <v>0</v>
      </c>
      <c r="BN17">
        <f>AY17/(BA17+AY17/BF17)</f>
        <v>0</v>
      </c>
      <c r="BO17" t="s">
        <v>432</v>
      </c>
      <c r="BP17">
        <v>0</v>
      </c>
      <c r="BQ17">
        <f>IF(BP17&lt;&gt;0, BP17, BN17)</f>
        <v>0</v>
      </c>
      <c r="BR17">
        <f>1-BQ17/BF17</f>
        <v>0</v>
      </c>
      <c r="BS17">
        <f>(BF17-BE17)/(BF17-BQ17)</f>
        <v>0</v>
      </c>
      <c r="BT17">
        <f>(AZ17-BF17)/(AZ17-BQ17)</f>
        <v>0</v>
      </c>
      <c r="BU17">
        <f>(BF17-BE17)/(BF17-AY17)</f>
        <v>0</v>
      </c>
      <c r="BV17">
        <f>(AZ17-BF17)/(AZ17-AY17)</f>
        <v>0</v>
      </c>
      <c r="BW17">
        <f>(BS17*BQ17/BE17)</f>
        <v>0</v>
      </c>
      <c r="BX17">
        <f>(1-BW17)</f>
        <v>0</v>
      </c>
      <c r="DG17">
        <f>$B$11*EF17+$C$11*EG17+$F$11*ER17*(1-EU17)</f>
        <v>0</v>
      </c>
      <c r="DH17">
        <f>DG17*DI17</f>
        <v>0</v>
      </c>
      <c r="DI17">
        <f>($B$11*$D$9+$C$11*$D$9+$F$11*((FE17+EW17)/MAX(FE17+EW17+FF17, 0.1)*$I$9+FF17/MAX(FE17+EW17+FF17, 0.1)*$J$9))/($B$11+$C$11+$F$11)</f>
        <v>0</v>
      </c>
      <c r="DJ17">
        <f>($B$11*$K$9+$C$11*$K$9+$F$11*((FE17+EW17)/MAX(FE17+EW17+FF17, 0.1)*$P$9+FF17/MAX(FE17+EW17+FF17, 0.1)*$Q$9))/($B$11+$C$11+$F$11)</f>
        <v>0</v>
      </c>
      <c r="DK17">
        <v>6</v>
      </c>
      <c r="DL17">
        <v>0.5</v>
      </c>
      <c r="DM17" t="s">
        <v>433</v>
      </c>
      <c r="DN17">
        <v>2</v>
      </c>
      <c r="DO17" t="b">
        <v>1</v>
      </c>
      <c r="DP17">
        <v>1702498779.1</v>
      </c>
      <c r="DQ17">
        <v>409.2484</v>
      </c>
      <c r="DR17">
        <v>419.9742</v>
      </c>
      <c r="DS17">
        <v>12.4217</v>
      </c>
      <c r="DT17">
        <v>10.45574</v>
      </c>
      <c r="DU17">
        <v>408.4374</v>
      </c>
      <c r="DV17">
        <v>12.51746</v>
      </c>
      <c r="DW17">
        <v>599.992</v>
      </c>
      <c r="DX17">
        <v>78.65606</v>
      </c>
      <c r="DY17">
        <v>0.10003832</v>
      </c>
      <c r="DZ17">
        <v>22.88062</v>
      </c>
      <c r="EA17">
        <v>23.6659</v>
      </c>
      <c r="EB17">
        <v>999.9</v>
      </c>
      <c r="EC17">
        <v>0</v>
      </c>
      <c r="ED17">
        <v>0</v>
      </c>
      <c r="EE17">
        <v>9994.496</v>
      </c>
      <c r="EF17">
        <v>0</v>
      </c>
      <c r="EG17">
        <v>0.8833608</v>
      </c>
      <c r="EH17">
        <v>-10.72604</v>
      </c>
      <c r="EI17">
        <v>414.396</v>
      </c>
      <c r="EJ17">
        <v>424.412</v>
      </c>
      <c r="EK17">
        <v>1.965962</v>
      </c>
      <c r="EL17">
        <v>419.9742</v>
      </c>
      <c r="EM17">
        <v>10.45574</v>
      </c>
      <c r="EN17">
        <v>0.977041</v>
      </c>
      <c r="EO17">
        <v>0.8224064</v>
      </c>
      <c r="EP17">
        <v>6.578434</v>
      </c>
      <c r="EQ17">
        <v>4.10004</v>
      </c>
      <c r="ER17">
        <v>1799.984</v>
      </c>
      <c r="ES17">
        <v>0.9779932</v>
      </c>
      <c r="ET17">
        <v>0.02200706</v>
      </c>
      <c r="EU17">
        <v>0</v>
      </c>
      <c r="EV17">
        <v>317.2308</v>
      </c>
      <c r="EW17">
        <v>5.0002</v>
      </c>
      <c r="EX17">
        <v>5802.76</v>
      </c>
      <c r="EY17">
        <v>17256.1</v>
      </c>
      <c r="EZ17">
        <v>40.8372</v>
      </c>
      <c r="FA17">
        <v>41.187</v>
      </c>
      <c r="FB17">
        <v>41.5</v>
      </c>
      <c r="FC17">
        <v>41.0998</v>
      </c>
      <c r="FD17">
        <v>42.937</v>
      </c>
      <c r="FE17">
        <v>1755.484</v>
      </c>
      <c r="FF17">
        <v>39.5</v>
      </c>
      <c r="FG17">
        <v>0</v>
      </c>
      <c r="FH17">
        <v>1702498783.2</v>
      </c>
      <c r="FI17">
        <v>0</v>
      </c>
      <c r="FJ17">
        <v>317.229076923077</v>
      </c>
      <c r="FK17">
        <v>-0.277059825789636</v>
      </c>
      <c r="FL17">
        <v>-10.6731624026092</v>
      </c>
      <c r="FM17">
        <v>5803.63961538462</v>
      </c>
      <c r="FN17">
        <v>15</v>
      </c>
      <c r="FO17">
        <v>1702498709</v>
      </c>
      <c r="FP17" t="s">
        <v>434</v>
      </c>
      <c r="FQ17">
        <v>1702498708</v>
      </c>
      <c r="FR17">
        <v>1702498709</v>
      </c>
      <c r="FS17">
        <v>4</v>
      </c>
      <c r="FT17">
        <v>0.004</v>
      </c>
      <c r="FU17">
        <v>-0.005</v>
      </c>
      <c r="FV17">
        <v>0.844</v>
      </c>
      <c r="FW17">
        <v>-0.106</v>
      </c>
      <c r="FX17">
        <v>420</v>
      </c>
      <c r="FY17">
        <v>10</v>
      </c>
      <c r="FZ17">
        <v>0.18</v>
      </c>
      <c r="GA17">
        <v>0.04</v>
      </c>
      <c r="GB17">
        <v>-10.75393</v>
      </c>
      <c r="GC17">
        <v>0.0680932330827059</v>
      </c>
      <c r="GD17">
        <v>0.0310293103371634</v>
      </c>
      <c r="GE17">
        <v>1</v>
      </c>
      <c r="GF17">
        <v>317.263264705882</v>
      </c>
      <c r="GG17">
        <v>-0.964110009147376</v>
      </c>
      <c r="GH17">
        <v>0.191550225148203</v>
      </c>
      <c r="GI17">
        <v>1</v>
      </c>
      <c r="GJ17">
        <v>1.970639</v>
      </c>
      <c r="GK17">
        <v>-0.0204604511278162</v>
      </c>
      <c r="GL17">
        <v>0.00289576570184814</v>
      </c>
      <c r="GM17">
        <v>1</v>
      </c>
      <c r="GN17">
        <v>3</v>
      </c>
      <c r="GO17">
        <v>3</v>
      </c>
      <c r="GP17" t="s">
        <v>435</v>
      </c>
      <c r="GQ17">
        <v>3.26864</v>
      </c>
      <c r="GR17">
        <v>2.87342</v>
      </c>
      <c r="GS17">
        <v>0.0799502</v>
      </c>
      <c r="GT17">
        <v>0.0821907</v>
      </c>
      <c r="GU17">
        <v>0.0580734</v>
      </c>
      <c r="GV17">
        <v>0.0512394</v>
      </c>
      <c r="GW17">
        <v>26701</v>
      </c>
      <c r="GX17">
        <v>26453.8</v>
      </c>
      <c r="GY17">
        <v>26846</v>
      </c>
      <c r="GZ17">
        <v>26279.1</v>
      </c>
      <c r="HA17">
        <v>34479.4</v>
      </c>
      <c r="HB17">
        <v>33080.5</v>
      </c>
      <c r="HC17">
        <v>39450.8</v>
      </c>
      <c r="HD17">
        <v>37141.3</v>
      </c>
      <c r="HE17">
        <v>2.36138</v>
      </c>
      <c r="HF17">
        <v>2.19592</v>
      </c>
      <c r="HG17">
        <v>0.181578</v>
      </c>
      <c r="HH17">
        <v>0</v>
      </c>
      <c r="HI17">
        <v>20.6623</v>
      </c>
      <c r="HJ17">
        <v>999.9</v>
      </c>
      <c r="HK17">
        <v>44.054</v>
      </c>
      <c r="HL17">
        <v>25.609</v>
      </c>
      <c r="HM17">
        <v>18.465</v>
      </c>
      <c r="HN17">
        <v>54.4546</v>
      </c>
      <c r="HO17">
        <v>27.6562</v>
      </c>
      <c r="HP17">
        <v>2</v>
      </c>
      <c r="HQ17">
        <v>-0.433272</v>
      </c>
      <c r="HR17">
        <v>-0.153883</v>
      </c>
      <c r="HS17">
        <v>20.294</v>
      </c>
      <c r="HT17">
        <v>5.23511</v>
      </c>
      <c r="HU17">
        <v>11.9501</v>
      </c>
      <c r="HV17">
        <v>4.9919</v>
      </c>
      <c r="HW17">
        <v>3.28408</v>
      </c>
      <c r="HX17">
        <v>9999</v>
      </c>
      <c r="HY17">
        <v>9999</v>
      </c>
      <c r="HZ17">
        <v>999.9</v>
      </c>
      <c r="IA17">
        <v>9999</v>
      </c>
      <c r="IB17">
        <v>4.97222</v>
      </c>
      <c r="IC17">
        <v>1.87714</v>
      </c>
      <c r="ID17">
        <v>1.87744</v>
      </c>
      <c r="IE17">
        <v>1.87697</v>
      </c>
      <c r="IF17">
        <v>1.87285</v>
      </c>
      <c r="IG17">
        <v>1.87439</v>
      </c>
      <c r="IH17">
        <v>1.87498</v>
      </c>
      <c r="II17">
        <v>1.88139</v>
      </c>
      <c r="IJ17">
        <v>0</v>
      </c>
      <c r="IK17">
        <v>0</v>
      </c>
      <c r="IL17">
        <v>0</v>
      </c>
      <c r="IM17">
        <v>0</v>
      </c>
      <c r="IN17" t="s">
        <v>436</v>
      </c>
      <c r="IO17" t="s">
        <v>437</v>
      </c>
      <c r="IP17" t="s">
        <v>438</v>
      </c>
      <c r="IQ17" t="s">
        <v>438</v>
      </c>
      <c r="IR17" t="s">
        <v>438</v>
      </c>
      <c r="IS17" t="s">
        <v>438</v>
      </c>
      <c r="IT17">
        <v>0</v>
      </c>
      <c r="IU17">
        <v>100</v>
      </c>
      <c r="IV17">
        <v>100</v>
      </c>
      <c r="IW17">
        <v>0.811</v>
      </c>
      <c r="IX17">
        <v>-0.0957</v>
      </c>
      <c r="IY17">
        <v>-0.534299152383104</v>
      </c>
      <c r="IZ17">
        <v>0.00358843795636792</v>
      </c>
      <c r="JA17">
        <v>-9.28870571299135e-07</v>
      </c>
      <c r="JB17">
        <v>5.03384771186305e-10</v>
      </c>
      <c r="JC17">
        <v>-0.118324721936807</v>
      </c>
      <c r="JD17">
        <v>-0.000998097452249486</v>
      </c>
      <c r="JE17">
        <v>9.23283702351998e-05</v>
      </c>
      <c r="JF17">
        <v>1.04948279435912e-05</v>
      </c>
      <c r="JG17">
        <v>29</v>
      </c>
      <c r="JH17">
        <v>2158</v>
      </c>
      <c r="JI17">
        <v>0</v>
      </c>
      <c r="JJ17">
        <v>17</v>
      </c>
      <c r="JK17">
        <v>1.2</v>
      </c>
      <c r="JL17">
        <v>1.2</v>
      </c>
      <c r="JM17">
        <v>1.34521</v>
      </c>
      <c r="JN17">
        <v>2.54395</v>
      </c>
      <c r="JO17">
        <v>2.24854</v>
      </c>
      <c r="JP17">
        <v>2.76123</v>
      </c>
      <c r="JQ17">
        <v>2.30103</v>
      </c>
      <c r="JR17">
        <v>2.46582</v>
      </c>
      <c r="JS17">
        <v>30.6309</v>
      </c>
      <c r="JT17">
        <v>23.9824</v>
      </c>
      <c r="JU17">
        <v>18</v>
      </c>
      <c r="JV17">
        <v>649.8</v>
      </c>
      <c r="JW17">
        <v>628.525</v>
      </c>
      <c r="JX17">
        <v>20.0001</v>
      </c>
      <c r="JY17">
        <v>21.3975</v>
      </c>
      <c r="JZ17">
        <v>29.9999</v>
      </c>
      <c r="KA17">
        <v>21.533</v>
      </c>
      <c r="KB17">
        <v>21.5445</v>
      </c>
      <c r="KC17">
        <v>26.8857</v>
      </c>
      <c r="KD17">
        <v>27.3758</v>
      </c>
      <c r="KE17">
        <v>8.94314</v>
      </c>
      <c r="KF17">
        <v>20</v>
      </c>
      <c r="KG17">
        <v>420</v>
      </c>
      <c r="KH17">
        <v>10.4737</v>
      </c>
      <c r="KI17">
        <v>103.552</v>
      </c>
      <c r="KJ17">
        <v>96.2949</v>
      </c>
    </row>
    <row r="18" spans="1:296">
      <c r="A18">
        <v>2</v>
      </c>
      <c r="B18">
        <v>1702498843.1</v>
      </c>
      <c r="C18">
        <v>61</v>
      </c>
      <c r="D18" t="s">
        <v>439</v>
      </c>
      <c r="E18" t="s">
        <v>440</v>
      </c>
      <c r="F18">
        <v>5</v>
      </c>
      <c r="H18">
        <v>1702498839.6</v>
      </c>
      <c r="I18">
        <f>(J18)/1000</f>
        <v>0</v>
      </c>
      <c r="J18">
        <f>IF(DO18, AM18, AG18)</f>
        <v>0</v>
      </c>
      <c r="K18">
        <f>IF(DO18, AH18, AF18)</f>
        <v>0</v>
      </c>
      <c r="L18">
        <f>DQ18 - IF(AT18&gt;1, K18*DK18*100.0/(AV18*EE18), 0)</f>
        <v>0</v>
      </c>
      <c r="M18">
        <f>((S18-I18/2)*L18-K18)/(S18+I18/2)</f>
        <v>0</v>
      </c>
      <c r="N18">
        <f>M18*(DX18+DY18)/1000.0</f>
        <v>0</v>
      </c>
      <c r="O18">
        <f>(DQ18 - IF(AT18&gt;1, K18*DK18*100.0/(AV18*EE18), 0))*(DX18+DY18)/1000.0</f>
        <v>0</v>
      </c>
      <c r="P18">
        <f>2.0/((1/R18-1/Q18)+SIGN(R18)*SQRT((1/R18-1/Q18)*(1/R18-1/Q18) + 4*DL18/((DL18+1)*(DL18+1))*(2*1/R18*1/Q18-1/Q18*1/Q18)))</f>
        <v>0</v>
      </c>
      <c r="Q18">
        <f>IF(LEFT(DM18,1)&lt;&gt;"0",IF(LEFT(DM18,1)="1",3.0,DN18),$D$5+$E$5*(EE18*DX18/($K$5*1000))+$F$5*(EE18*DX18/($K$5*1000))*MAX(MIN(DK18,$J$5),$I$5)*MAX(MIN(DK18,$J$5),$I$5)+$G$5*MAX(MIN(DK18,$J$5),$I$5)*(EE18*DX18/($K$5*1000))+$H$5*(EE18*DX18/($K$5*1000))*(EE18*DX18/($K$5*1000)))</f>
        <v>0</v>
      </c>
      <c r="R18">
        <f>I18*(1000-(1000*0.61365*exp(17.502*V18/(240.97+V18))/(DX18+DY18)+DS18)/2)/(1000*0.61365*exp(17.502*V18/(240.97+V18))/(DX18+DY18)-DS18)</f>
        <v>0</v>
      </c>
      <c r="S18">
        <f>1/((DL18+1)/(P18/1.6)+1/(Q18/1.37)) + DL18/((DL18+1)/(P18/1.6) + DL18/(Q18/1.37))</f>
        <v>0</v>
      </c>
      <c r="T18">
        <f>(DG18*DJ18)</f>
        <v>0</v>
      </c>
      <c r="U18">
        <f>(DZ18+(T18+2*0.95*5.67E-8*(((DZ18+$B$7)+273)^4-(DZ18+273)^4)-44100*I18)/(1.84*29.3*Q18+8*0.95*5.67E-8*(DZ18+273)^3))</f>
        <v>0</v>
      </c>
      <c r="V18">
        <f>($C$7*EA18+$D$7*EB18+$E$7*U18)</f>
        <v>0</v>
      </c>
      <c r="W18">
        <f>0.61365*exp(17.502*V18/(240.97+V18))</f>
        <v>0</v>
      </c>
      <c r="X18">
        <f>(Y18/Z18*100)</f>
        <v>0</v>
      </c>
      <c r="Y18">
        <f>DS18*(DX18+DY18)/1000</f>
        <v>0</v>
      </c>
      <c r="Z18">
        <f>0.61365*exp(17.502*DZ18/(240.97+DZ18))</f>
        <v>0</v>
      </c>
      <c r="AA18">
        <f>(W18-DS18*(DX18+DY18)/1000)</f>
        <v>0</v>
      </c>
      <c r="AB18">
        <f>(-I18*44100)</f>
        <v>0</v>
      </c>
      <c r="AC18">
        <f>2*29.3*Q18*0.92*(DZ18-V18)</f>
        <v>0</v>
      </c>
      <c r="AD18">
        <f>2*0.95*5.67E-8*(((DZ18+$B$7)+273)^4-(V18+273)^4)</f>
        <v>0</v>
      </c>
      <c r="AE18">
        <f>T18+AD18+AB18+AC18</f>
        <v>0</v>
      </c>
      <c r="AF18">
        <f>DW18*AT18*(DR18-DQ18*(1000-AT18*DT18)/(1000-AT18*DS18))/(100*DK18)</f>
        <v>0</v>
      </c>
      <c r="AG18">
        <f>1000*DW18*AT18*(DS18-DT18)/(100*DK18*(1000-AT18*DS18))</f>
        <v>0</v>
      </c>
      <c r="AH18">
        <f>(AI18 - AJ18 - DX18*1E3/(8.314*(DZ18+273.15)) * AL18/DW18 * AK18) * DW18/(100*DK18) * (1000 - DT18)/1000</f>
        <v>0</v>
      </c>
      <c r="AI18">
        <v>424.494332681012</v>
      </c>
      <c r="AJ18">
        <v>414.779593939394</v>
      </c>
      <c r="AK18">
        <v>0.00312634756236952</v>
      </c>
      <c r="AL18">
        <v>66.2755638188518</v>
      </c>
      <c r="AM18">
        <f>(AO18 - AN18 + DX18*1E3/(8.314*(DZ18+273.15)) * AQ18/DW18 * AP18) * DW18/(100*DK18) * 1000/(1000 - AO18)</f>
        <v>0</v>
      </c>
      <c r="AN18">
        <v>10.5392593864448</v>
      </c>
      <c r="AO18">
        <v>12.3885866666667</v>
      </c>
      <c r="AP18">
        <v>-4.4494081261479e-05</v>
      </c>
      <c r="AQ18">
        <v>82.33260892721</v>
      </c>
      <c r="AR18">
        <v>0</v>
      </c>
      <c r="AS18">
        <v>0</v>
      </c>
      <c r="AT18">
        <f>IF(AR18*$H$13&gt;=AV18,1.0,(AV18/(AV18-AR18*$H$13)))</f>
        <v>0</v>
      </c>
      <c r="AU18">
        <f>(AT18-1)*100</f>
        <v>0</v>
      </c>
      <c r="AV18">
        <f>MAX(0,($B$13+$C$13*EE18)/(1+$D$13*EE18)*DX18/(DZ18+273)*$E$13)</f>
        <v>0</v>
      </c>
      <c r="AW18" t="s">
        <v>432</v>
      </c>
      <c r="AX18" t="s">
        <v>432</v>
      </c>
      <c r="AY18">
        <v>0</v>
      </c>
      <c r="AZ18">
        <v>0</v>
      </c>
      <c r="BA18">
        <f>1-AY18/AZ18</f>
        <v>0</v>
      </c>
      <c r="BB18">
        <v>0</v>
      </c>
      <c r="BC18" t="s">
        <v>432</v>
      </c>
      <c r="BD18" t="s">
        <v>432</v>
      </c>
      <c r="BE18">
        <v>0</v>
      </c>
      <c r="BF18">
        <v>0</v>
      </c>
      <c r="BG18">
        <f>1-BE18/BF18</f>
        <v>0</v>
      </c>
      <c r="BH18">
        <v>0.5</v>
      </c>
      <c r="BI18">
        <f>DH18</f>
        <v>0</v>
      </c>
      <c r="BJ18">
        <f>K18</f>
        <v>0</v>
      </c>
      <c r="BK18">
        <f>BG18*BH18*BI18</f>
        <v>0</v>
      </c>
      <c r="BL18">
        <f>(BJ18-BB18)/BI18</f>
        <v>0</v>
      </c>
      <c r="BM18">
        <f>(AZ18-BF18)/BF18</f>
        <v>0</v>
      </c>
      <c r="BN18">
        <f>AY18/(BA18+AY18/BF18)</f>
        <v>0</v>
      </c>
      <c r="BO18" t="s">
        <v>432</v>
      </c>
      <c r="BP18">
        <v>0</v>
      </c>
      <c r="BQ18">
        <f>IF(BP18&lt;&gt;0, BP18, BN18)</f>
        <v>0</v>
      </c>
      <c r="BR18">
        <f>1-BQ18/BF18</f>
        <v>0</v>
      </c>
      <c r="BS18">
        <f>(BF18-BE18)/(BF18-BQ18)</f>
        <v>0</v>
      </c>
      <c r="BT18">
        <f>(AZ18-BF18)/(AZ18-BQ18)</f>
        <v>0</v>
      </c>
      <c r="BU18">
        <f>(BF18-BE18)/(BF18-AY18)</f>
        <v>0</v>
      </c>
      <c r="BV18">
        <f>(AZ18-BF18)/(AZ18-AY18)</f>
        <v>0</v>
      </c>
      <c r="BW18">
        <f>(BS18*BQ18/BE18)</f>
        <v>0</v>
      </c>
      <c r="BX18">
        <f>(1-BW18)</f>
        <v>0</v>
      </c>
      <c r="DG18">
        <f>$B$11*EF18+$C$11*EG18+$F$11*ER18*(1-EU18)</f>
        <v>0</v>
      </c>
      <c r="DH18">
        <f>DG18*DI18</f>
        <v>0</v>
      </c>
      <c r="DI18">
        <f>($B$11*$D$9+$C$11*$D$9+$F$11*((FE18+EW18)/MAX(FE18+EW18+FF18, 0.1)*$I$9+FF18/MAX(FE18+EW18+FF18, 0.1)*$J$9))/($B$11+$C$11+$F$11)</f>
        <v>0</v>
      </c>
      <c r="DJ18">
        <f>($B$11*$K$9+$C$11*$K$9+$F$11*((FE18+EW18)/MAX(FE18+EW18+FF18, 0.1)*$P$9+FF18/MAX(FE18+EW18+FF18, 0.1)*$Q$9))/($B$11+$C$11+$F$11)</f>
        <v>0</v>
      </c>
      <c r="DK18">
        <v>6</v>
      </c>
      <c r="DL18">
        <v>0.5</v>
      </c>
      <c r="DM18" t="s">
        <v>433</v>
      </c>
      <c r="DN18">
        <v>2</v>
      </c>
      <c r="DO18" t="b">
        <v>1</v>
      </c>
      <c r="DP18">
        <v>1702498839.6</v>
      </c>
      <c r="DQ18">
        <v>409.606</v>
      </c>
      <c r="DR18">
        <v>420.0225</v>
      </c>
      <c r="DS18">
        <v>12.3921333333333</v>
      </c>
      <c r="DT18">
        <v>10.5401</v>
      </c>
      <c r="DU18">
        <v>408.794333333333</v>
      </c>
      <c r="DV18">
        <v>12.4881</v>
      </c>
      <c r="DW18">
        <v>599.951333333333</v>
      </c>
      <c r="DX18">
        <v>78.6550833333333</v>
      </c>
      <c r="DY18">
        <v>0.0998265166666667</v>
      </c>
      <c r="DZ18">
        <v>22.8168</v>
      </c>
      <c r="EA18">
        <v>23.2860666666667</v>
      </c>
      <c r="EB18">
        <v>999.9</v>
      </c>
      <c r="EC18">
        <v>0</v>
      </c>
      <c r="ED18">
        <v>0</v>
      </c>
      <c r="EE18">
        <v>10011.1366666667</v>
      </c>
      <c r="EF18">
        <v>0</v>
      </c>
      <c r="EG18">
        <v>1.26732833333333</v>
      </c>
      <c r="EH18">
        <v>-10.4164666666667</v>
      </c>
      <c r="EI18">
        <v>414.745666666667</v>
      </c>
      <c r="EJ18">
        <v>424.496833333333</v>
      </c>
      <c r="EK18">
        <v>1.85203833333333</v>
      </c>
      <c r="EL18">
        <v>420.0225</v>
      </c>
      <c r="EM18">
        <v>10.5401</v>
      </c>
      <c r="EN18">
        <v>0.974705</v>
      </c>
      <c r="EO18">
        <v>0.8290325</v>
      </c>
      <c r="EP18">
        <v>6.54365333333333</v>
      </c>
      <c r="EQ18">
        <v>4.21437333333333</v>
      </c>
      <c r="ER18">
        <v>1500.00333333333</v>
      </c>
      <c r="ES18">
        <v>0.9729985</v>
      </c>
      <c r="ET18">
        <v>0.02700125</v>
      </c>
      <c r="EU18">
        <v>0</v>
      </c>
      <c r="EV18">
        <v>316.748166666667</v>
      </c>
      <c r="EW18">
        <v>5.0002</v>
      </c>
      <c r="EX18">
        <v>4825.71833333333</v>
      </c>
      <c r="EY18">
        <v>14354.4166666667</v>
      </c>
      <c r="EZ18">
        <v>40.656</v>
      </c>
      <c r="FA18">
        <v>41.187</v>
      </c>
      <c r="FB18">
        <v>41.479</v>
      </c>
      <c r="FC18">
        <v>41.104</v>
      </c>
      <c r="FD18">
        <v>42.8645</v>
      </c>
      <c r="FE18">
        <v>1454.63333333333</v>
      </c>
      <c r="FF18">
        <v>40.37</v>
      </c>
      <c r="FG18">
        <v>0</v>
      </c>
      <c r="FH18">
        <v>1702498843.8</v>
      </c>
      <c r="FI18">
        <v>0</v>
      </c>
      <c r="FJ18">
        <v>316.84888</v>
      </c>
      <c r="FK18">
        <v>-0.612846146458251</v>
      </c>
      <c r="FL18">
        <v>-5.65230771324782</v>
      </c>
      <c r="FM18">
        <v>4825.9832</v>
      </c>
      <c r="FN18">
        <v>15</v>
      </c>
      <c r="FO18">
        <v>1702498709</v>
      </c>
      <c r="FP18" t="s">
        <v>434</v>
      </c>
      <c r="FQ18">
        <v>1702498708</v>
      </c>
      <c r="FR18">
        <v>1702498709</v>
      </c>
      <c r="FS18">
        <v>4</v>
      </c>
      <c r="FT18">
        <v>0.004</v>
      </c>
      <c r="FU18">
        <v>-0.005</v>
      </c>
      <c r="FV18">
        <v>0.844</v>
      </c>
      <c r="FW18">
        <v>-0.106</v>
      </c>
      <c r="FX18">
        <v>420</v>
      </c>
      <c r="FY18">
        <v>10</v>
      </c>
      <c r="FZ18">
        <v>0.18</v>
      </c>
      <c r="GA18">
        <v>0.04</v>
      </c>
      <c r="GB18">
        <v>-10.4016380952381</v>
      </c>
      <c r="GC18">
        <v>-0.0625402597402685</v>
      </c>
      <c r="GD18">
        <v>0.0289300548316514</v>
      </c>
      <c r="GE18">
        <v>1</v>
      </c>
      <c r="GF18">
        <v>316.854764705882</v>
      </c>
      <c r="GG18">
        <v>-0.0159205455972324</v>
      </c>
      <c r="GH18">
        <v>0.195497564122558</v>
      </c>
      <c r="GI18">
        <v>1</v>
      </c>
      <c r="GJ18">
        <v>1.84935428571429</v>
      </c>
      <c r="GK18">
        <v>0.0318405194805181</v>
      </c>
      <c r="GL18">
        <v>0.00475021761048259</v>
      </c>
      <c r="GM18">
        <v>1</v>
      </c>
      <c r="GN18">
        <v>3</v>
      </c>
      <c r="GO18">
        <v>3</v>
      </c>
      <c r="GP18" t="s">
        <v>435</v>
      </c>
      <c r="GQ18">
        <v>3.26886</v>
      </c>
      <c r="GR18">
        <v>2.87356</v>
      </c>
      <c r="GS18">
        <v>0.0800086</v>
      </c>
      <c r="GT18">
        <v>0.0821941</v>
      </c>
      <c r="GU18">
        <v>0.0579726</v>
      </c>
      <c r="GV18">
        <v>0.0515644</v>
      </c>
      <c r="GW18">
        <v>26699.9</v>
      </c>
      <c r="GX18">
        <v>26454.4</v>
      </c>
      <c r="GY18">
        <v>26846.5</v>
      </c>
      <c r="GZ18">
        <v>26279.7</v>
      </c>
      <c r="HA18">
        <v>34483.9</v>
      </c>
      <c r="HB18">
        <v>33069.8</v>
      </c>
      <c r="HC18">
        <v>39451.7</v>
      </c>
      <c r="HD18">
        <v>37142.2</v>
      </c>
      <c r="HE18">
        <v>2.36192</v>
      </c>
      <c r="HF18">
        <v>2.19585</v>
      </c>
      <c r="HG18">
        <v>0.163369</v>
      </c>
      <c r="HH18">
        <v>0</v>
      </c>
      <c r="HI18">
        <v>20.5819</v>
      </c>
      <c r="HJ18">
        <v>999.9</v>
      </c>
      <c r="HK18">
        <v>43.761</v>
      </c>
      <c r="HL18">
        <v>25.639</v>
      </c>
      <c r="HM18">
        <v>18.3752</v>
      </c>
      <c r="HN18">
        <v>54.8347</v>
      </c>
      <c r="HO18">
        <v>27.6442</v>
      </c>
      <c r="HP18">
        <v>2</v>
      </c>
      <c r="HQ18">
        <v>-0.433552</v>
      </c>
      <c r="HR18">
        <v>-0.153132</v>
      </c>
      <c r="HS18">
        <v>20.2961</v>
      </c>
      <c r="HT18">
        <v>5.23616</v>
      </c>
      <c r="HU18">
        <v>11.9501</v>
      </c>
      <c r="HV18">
        <v>4.99145</v>
      </c>
      <c r="HW18">
        <v>3.2838</v>
      </c>
      <c r="HX18">
        <v>9999</v>
      </c>
      <c r="HY18">
        <v>9999</v>
      </c>
      <c r="HZ18">
        <v>999.9</v>
      </c>
      <c r="IA18">
        <v>9999</v>
      </c>
      <c r="IB18">
        <v>4.97224</v>
      </c>
      <c r="IC18">
        <v>1.87714</v>
      </c>
      <c r="ID18">
        <v>1.87744</v>
      </c>
      <c r="IE18">
        <v>1.87698</v>
      </c>
      <c r="IF18">
        <v>1.87286</v>
      </c>
      <c r="IG18">
        <v>1.8744</v>
      </c>
      <c r="IH18">
        <v>1.875</v>
      </c>
      <c r="II18">
        <v>1.88141</v>
      </c>
      <c r="IJ18">
        <v>0</v>
      </c>
      <c r="IK18">
        <v>0</v>
      </c>
      <c r="IL18">
        <v>0</v>
      </c>
      <c r="IM18">
        <v>0</v>
      </c>
      <c r="IN18" t="s">
        <v>436</v>
      </c>
      <c r="IO18" t="s">
        <v>437</v>
      </c>
      <c r="IP18" t="s">
        <v>438</v>
      </c>
      <c r="IQ18" t="s">
        <v>438</v>
      </c>
      <c r="IR18" t="s">
        <v>438</v>
      </c>
      <c r="IS18" t="s">
        <v>438</v>
      </c>
      <c r="IT18">
        <v>0</v>
      </c>
      <c r="IU18">
        <v>100</v>
      </c>
      <c r="IV18">
        <v>100</v>
      </c>
      <c r="IW18">
        <v>0.812</v>
      </c>
      <c r="IX18">
        <v>-0.0959</v>
      </c>
      <c r="IY18">
        <v>-0.534299152383104</v>
      </c>
      <c r="IZ18">
        <v>0.00358843795636792</v>
      </c>
      <c r="JA18">
        <v>-9.28870571299135e-07</v>
      </c>
      <c r="JB18">
        <v>5.03384771186305e-10</v>
      </c>
      <c r="JC18">
        <v>-0.118324721936807</v>
      </c>
      <c r="JD18">
        <v>-0.000998097452249486</v>
      </c>
      <c r="JE18">
        <v>9.23283702351998e-05</v>
      </c>
      <c r="JF18">
        <v>1.04948279435912e-05</v>
      </c>
      <c r="JG18">
        <v>29</v>
      </c>
      <c r="JH18">
        <v>2158</v>
      </c>
      <c r="JI18">
        <v>0</v>
      </c>
      <c r="JJ18">
        <v>17</v>
      </c>
      <c r="JK18">
        <v>2.3</v>
      </c>
      <c r="JL18">
        <v>2.2</v>
      </c>
      <c r="JM18">
        <v>1.34521</v>
      </c>
      <c r="JN18">
        <v>2.54517</v>
      </c>
      <c r="JO18">
        <v>2.24854</v>
      </c>
      <c r="JP18">
        <v>2.76123</v>
      </c>
      <c r="JQ18">
        <v>2.30103</v>
      </c>
      <c r="JR18">
        <v>2.4353</v>
      </c>
      <c r="JS18">
        <v>30.6524</v>
      </c>
      <c r="JT18">
        <v>23.9912</v>
      </c>
      <c r="JU18">
        <v>18</v>
      </c>
      <c r="JV18">
        <v>650.078</v>
      </c>
      <c r="JW18">
        <v>628.368</v>
      </c>
      <c r="JX18">
        <v>19.9999</v>
      </c>
      <c r="JY18">
        <v>21.3921</v>
      </c>
      <c r="JZ18">
        <v>29.9999</v>
      </c>
      <c r="KA18">
        <v>21.5241</v>
      </c>
      <c r="KB18">
        <v>21.537</v>
      </c>
      <c r="KC18">
        <v>26.8886</v>
      </c>
      <c r="KD18">
        <v>26.507</v>
      </c>
      <c r="KE18">
        <v>6.67227</v>
      </c>
      <c r="KF18">
        <v>20</v>
      </c>
      <c r="KG18">
        <v>420</v>
      </c>
      <c r="KH18">
        <v>10.6134</v>
      </c>
      <c r="KI18">
        <v>103.554</v>
      </c>
      <c r="KJ18">
        <v>96.2972</v>
      </c>
    </row>
    <row r="19" spans="1:296">
      <c r="A19">
        <v>3</v>
      </c>
      <c r="B19">
        <v>1702498906.1</v>
      </c>
      <c r="C19">
        <v>124</v>
      </c>
      <c r="D19" t="s">
        <v>441</v>
      </c>
      <c r="E19" t="s">
        <v>442</v>
      </c>
      <c r="F19">
        <v>5</v>
      </c>
      <c r="H19">
        <v>1702498902.6</v>
      </c>
      <c r="I19">
        <f>(J19)/1000</f>
        <v>0</v>
      </c>
      <c r="J19">
        <f>IF(DO19, AM19, AG19)</f>
        <v>0</v>
      </c>
      <c r="K19">
        <f>IF(DO19, AH19, AF19)</f>
        <v>0</v>
      </c>
      <c r="L19">
        <f>DQ19 - IF(AT19&gt;1, K19*DK19*100.0/(AV19*EE19), 0)</f>
        <v>0</v>
      </c>
      <c r="M19">
        <f>((S19-I19/2)*L19-K19)/(S19+I19/2)</f>
        <v>0</v>
      </c>
      <c r="N19">
        <f>M19*(DX19+DY19)/1000.0</f>
        <v>0</v>
      </c>
      <c r="O19">
        <f>(DQ19 - IF(AT19&gt;1, K19*DK19*100.0/(AV19*EE19), 0))*(DX19+DY19)/1000.0</f>
        <v>0</v>
      </c>
      <c r="P19">
        <f>2.0/((1/R19-1/Q19)+SIGN(R19)*SQRT((1/R19-1/Q19)*(1/R19-1/Q19) + 4*DL19/((DL19+1)*(DL19+1))*(2*1/R19*1/Q19-1/Q19*1/Q19)))</f>
        <v>0</v>
      </c>
      <c r="Q19">
        <f>IF(LEFT(DM19,1)&lt;&gt;"0",IF(LEFT(DM19,1)="1",3.0,DN19),$D$5+$E$5*(EE19*DX19/($K$5*1000))+$F$5*(EE19*DX19/($K$5*1000))*MAX(MIN(DK19,$J$5),$I$5)*MAX(MIN(DK19,$J$5),$I$5)+$G$5*MAX(MIN(DK19,$J$5),$I$5)*(EE19*DX19/($K$5*1000))+$H$5*(EE19*DX19/($K$5*1000))*(EE19*DX19/($K$5*1000)))</f>
        <v>0</v>
      </c>
      <c r="R19">
        <f>I19*(1000-(1000*0.61365*exp(17.502*V19/(240.97+V19))/(DX19+DY19)+DS19)/2)/(1000*0.61365*exp(17.502*V19/(240.97+V19))/(DX19+DY19)-DS19)</f>
        <v>0</v>
      </c>
      <c r="S19">
        <f>1/((DL19+1)/(P19/1.6)+1/(Q19/1.37)) + DL19/((DL19+1)/(P19/1.6) + DL19/(Q19/1.37))</f>
        <v>0</v>
      </c>
      <c r="T19">
        <f>(DG19*DJ19)</f>
        <v>0</v>
      </c>
      <c r="U19">
        <f>(DZ19+(T19+2*0.95*5.67E-8*(((DZ19+$B$7)+273)^4-(DZ19+273)^4)-44100*I19)/(1.84*29.3*Q19+8*0.95*5.67E-8*(DZ19+273)^3))</f>
        <v>0</v>
      </c>
      <c r="V19">
        <f>($C$7*EA19+$D$7*EB19+$E$7*U19)</f>
        <v>0</v>
      </c>
      <c r="W19">
        <f>0.61365*exp(17.502*V19/(240.97+V19))</f>
        <v>0</v>
      </c>
      <c r="X19">
        <f>(Y19/Z19*100)</f>
        <v>0</v>
      </c>
      <c r="Y19">
        <f>DS19*(DX19+DY19)/1000</f>
        <v>0</v>
      </c>
      <c r="Z19">
        <f>0.61365*exp(17.502*DZ19/(240.97+DZ19))</f>
        <v>0</v>
      </c>
      <c r="AA19">
        <f>(W19-DS19*(DX19+DY19)/1000)</f>
        <v>0</v>
      </c>
      <c r="AB19">
        <f>(-I19*44100)</f>
        <v>0</v>
      </c>
      <c r="AC19">
        <f>2*29.3*Q19*0.92*(DZ19-V19)</f>
        <v>0</v>
      </c>
      <c r="AD19">
        <f>2*0.95*5.67E-8*(((DZ19+$B$7)+273)^4-(V19+273)^4)</f>
        <v>0</v>
      </c>
      <c r="AE19">
        <f>T19+AD19+AB19+AC19</f>
        <v>0</v>
      </c>
      <c r="AF19">
        <f>DW19*AT19*(DR19-DQ19*(1000-AT19*DT19)/(1000-AT19*DS19))/(100*DK19)</f>
        <v>0</v>
      </c>
      <c r="AG19">
        <f>1000*DW19*AT19*(DS19-DT19)/(100*DK19*(1000-AT19*DS19))</f>
        <v>0</v>
      </c>
      <c r="AH19">
        <f>(AI19 - AJ19 - DX19*1E3/(8.314*(DZ19+273.15)) * AL19/DW19 * AK19) * DW19/(100*DK19) * (1000 - DT19)/1000</f>
        <v>0</v>
      </c>
      <c r="AI19">
        <v>424.519314204549</v>
      </c>
      <c r="AJ19">
        <v>415.273381818182</v>
      </c>
      <c r="AK19">
        <v>0.0016028154168574</v>
      </c>
      <c r="AL19">
        <v>66.2755638188518</v>
      </c>
      <c r="AM19">
        <f>(AO19 - AN19 + DX19*1E3/(8.314*(DZ19+273.15)) * AQ19/DW19 * AP19) * DW19/(100*DK19) * 1000/(1000 - AO19)</f>
        <v>0</v>
      </c>
      <c r="AN19">
        <v>10.581904574333</v>
      </c>
      <c r="AO19">
        <v>12.3183090909091</v>
      </c>
      <c r="AP19">
        <v>-4.28767963514337e-05</v>
      </c>
      <c r="AQ19">
        <v>82.33260892721</v>
      </c>
      <c r="AR19">
        <v>0</v>
      </c>
      <c r="AS19">
        <v>0</v>
      </c>
      <c r="AT19">
        <f>IF(AR19*$H$13&gt;=AV19,1.0,(AV19/(AV19-AR19*$H$13)))</f>
        <v>0</v>
      </c>
      <c r="AU19">
        <f>(AT19-1)*100</f>
        <v>0</v>
      </c>
      <c r="AV19">
        <f>MAX(0,($B$13+$C$13*EE19)/(1+$D$13*EE19)*DX19/(DZ19+273)*$E$13)</f>
        <v>0</v>
      </c>
      <c r="AW19" t="s">
        <v>432</v>
      </c>
      <c r="AX19" t="s">
        <v>432</v>
      </c>
      <c r="AY19">
        <v>0</v>
      </c>
      <c r="AZ19">
        <v>0</v>
      </c>
      <c r="BA19">
        <f>1-AY19/AZ19</f>
        <v>0</v>
      </c>
      <c r="BB19">
        <v>0</v>
      </c>
      <c r="BC19" t="s">
        <v>432</v>
      </c>
      <c r="BD19" t="s">
        <v>432</v>
      </c>
      <c r="BE19">
        <v>0</v>
      </c>
      <c r="BF19">
        <v>0</v>
      </c>
      <c r="BG19">
        <f>1-BE19/BF19</f>
        <v>0</v>
      </c>
      <c r="BH19">
        <v>0.5</v>
      </c>
      <c r="BI19">
        <f>DH19</f>
        <v>0</v>
      </c>
      <c r="BJ19">
        <f>K19</f>
        <v>0</v>
      </c>
      <c r="BK19">
        <f>BG19*BH19*BI19</f>
        <v>0</v>
      </c>
      <c r="BL19">
        <f>(BJ19-BB19)/BI19</f>
        <v>0</v>
      </c>
      <c r="BM19">
        <f>(AZ19-BF19)/BF19</f>
        <v>0</v>
      </c>
      <c r="BN19">
        <f>AY19/(BA19+AY19/BF19)</f>
        <v>0</v>
      </c>
      <c r="BO19" t="s">
        <v>432</v>
      </c>
      <c r="BP19">
        <v>0</v>
      </c>
      <c r="BQ19">
        <f>IF(BP19&lt;&gt;0, BP19, BN19)</f>
        <v>0</v>
      </c>
      <c r="BR19">
        <f>1-BQ19/BF19</f>
        <v>0</v>
      </c>
      <c r="BS19">
        <f>(BF19-BE19)/(BF19-BQ19)</f>
        <v>0</v>
      </c>
      <c r="BT19">
        <f>(AZ19-BF19)/(AZ19-BQ19)</f>
        <v>0</v>
      </c>
      <c r="BU19">
        <f>(BF19-BE19)/(BF19-AY19)</f>
        <v>0</v>
      </c>
      <c r="BV19">
        <f>(AZ19-BF19)/(AZ19-AY19)</f>
        <v>0</v>
      </c>
      <c r="BW19">
        <f>(BS19*BQ19/BE19)</f>
        <v>0</v>
      </c>
      <c r="BX19">
        <f>(1-BW19)</f>
        <v>0</v>
      </c>
      <c r="DG19">
        <f>$B$11*EF19+$C$11*EG19+$F$11*ER19*(1-EU19)</f>
        <v>0</v>
      </c>
      <c r="DH19">
        <f>DG19*DI19</f>
        <v>0</v>
      </c>
      <c r="DI19">
        <f>($B$11*$D$9+$C$11*$D$9+$F$11*((FE19+EW19)/MAX(FE19+EW19+FF19, 0.1)*$I$9+FF19/MAX(FE19+EW19+FF19, 0.1)*$J$9))/($B$11+$C$11+$F$11)</f>
        <v>0</v>
      </c>
      <c r="DJ19">
        <f>($B$11*$K$9+$C$11*$K$9+$F$11*((FE19+EW19)/MAX(FE19+EW19+FF19, 0.1)*$P$9+FF19/MAX(FE19+EW19+FF19, 0.1)*$Q$9))/($B$11+$C$11+$F$11)</f>
        <v>0</v>
      </c>
      <c r="DK19">
        <v>6</v>
      </c>
      <c r="DL19">
        <v>0.5</v>
      </c>
      <c r="DM19" t="s">
        <v>433</v>
      </c>
      <c r="DN19">
        <v>2</v>
      </c>
      <c r="DO19" t="b">
        <v>1</v>
      </c>
      <c r="DP19">
        <v>1702498902.6</v>
      </c>
      <c r="DQ19">
        <v>410.116166666667</v>
      </c>
      <c r="DR19">
        <v>420.0205</v>
      </c>
      <c r="DS19">
        <v>12.3230333333333</v>
      </c>
      <c r="DT19">
        <v>10.58265</v>
      </c>
      <c r="DU19">
        <v>409.303166666667</v>
      </c>
      <c r="DV19">
        <v>12.4194</v>
      </c>
      <c r="DW19">
        <v>599.992166666667</v>
      </c>
      <c r="DX19">
        <v>78.6543833333333</v>
      </c>
      <c r="DY19">
        <v>0.09980435</v>
      </c>
      <c r="DZ19">
        <v>22.7107166666667</v>
      </c>
      <c r="EA19">
        <v>22.87965</v>
      </c>
      <c r="EB19">
        <v>999.9</v>
      </c>
      <c r="EC19">
        <v>0</v>
      </c>
      <c r="ED19">
        <v>0</v>
      </c>
      <c r="EE19">
        <v>10018.2283333333</v>
      </c>
      <c r="EF19">
        <v>0</v>
      </c>
      <c r="EG19">
        <v>1.33303833333333</v>
      </c>
      <c r="EH19">
        <v>-9.903925</v>
      </c>
      <c r="EI19">
        <v>415.2335</v>
      </c>
      <c r="EJ19">
        <v>424.513</v>
      </c>
      <c r="EK19">
        <v>1.740365</v>
      </c>
      <c r="EL19">
        <v>420.0205</v>
      </c>
      <c r="EM19">
        <v>10.58265</v>
      </c>
      <c r="EN19">
        <v>0.969260166666667</v>
      </c>
      <c r="EO19">
        <v>0.832372833333333</v>
      </c>
      <c r="EP19">
        <v>6.46230833333333</v>
      </c>
      <c r="EQ19">
        <v>4.27170166666667</v>
      </c>
      <c r="ER19">
        <v>1200.04833333333</v>
      </c>
      <c r="ES19">
        <v>0.967</v>
      </c>
      <c r="ET19">
        <v>0.0329999666666667</v>
      </c>
      <c r="EU19">
        <v>0</v>
      </c>
      <c r="EV19">
        <v>319.4985</v>
      </c>
      <c r="EW19">
        <v>5.0002</v>
      </c>
      <c r="EX19">
        <v>3886.39</v>
      </c>
      <c r="EY19">
        <v>11457.2166666667</v>
      </c>
      <c r="EZ19">
        <v>40.281</v>
      </c>
      <c r="FA19">
        <v>41.1456666666667</v>
      </c>
      <c r="FB19">
        <v>41.333</v>
      </c>
      <c r="FC19">
        <v>41.0516666666667</v>
      </c>
      <c r="FD19">
        <v>42.6353333333333</v>
      </c>
      <c r="FE19">
        <v>1155.60833333333</v>
      </c>
      <c r="FF19">
        <v>39.44</v>
      </c>
      <c r="FG19">
        <v>0</v>
      </c>
      <c r="FH19">
        <v>1702498906.8</v>
      </c>
      <c r="FI19">
        <v>0</v>
      </c>
      <c r="FJ19">
        <v>319.524692307692</v>
      </c>
      <c r="FK19">
        <v>-0.921777783760052</v>
      </c>
      <c r="FL19">
        <v>-15.8160683680266</v>
      </c>
      <c r="FM19">
        <v>3887.67538461538</v>
      </c>
      <c r="FN19">
        <v>15</v>
      </c>
      <c r="FO19">
        <v>1702498709</v>
      </c>
      <c r="FP19" t="s">
        <v>434</v>
      </c>
      <c r="FQ19">
        <v>1702498708</v>
      </c>
      <c r="FR19">
        <v>1702498709</v>
      </c>
      <c r="FS19">
        <v>4</v>
      </c>
      <c r="FT19">
        <v>0.004</v>
      </c>
      <c r="FU19">
        <v>-0.005</v>
      </c>
      <c r="FV19">
        <v>0.844</v>
      </c>
      <c r="FW19">
        <v>-0.106</v>
      </c>
      <c r="FX19">
        <v>420</v>
      </c>
      <c r="FY19">
        <v>10</v>
      </c>
      <c r="FZ19">
        <v>0.18</v>
      </c>
      <c r="GA19">
        <v>0.04</v>
      </c>
      <c r="GB19">
        <v>-9.897167</v>
      </c>
      <c r="GC19">
        <v>0.0590237593985003</v>
      </c>
      <c r="GD19">
        <v>0.0241613455958066</v>
      </c>
      <c r="GE19">
        <v>1</v>
      </c>
      <c r="GF19">
        <v>319.578323529412</v>
      </c>
      <c r="GG19">
        <v>-0.987853326273845</v>
      </c>
      <c r="GH19">
        <v>0.207628588163665</v>
      </c>
      <c r="GI19">
        <v>1</v>
      </c>
      <c r="GJ19">
        <v>1.747399</v>
      </c>
      <c r="GK19">
        <v>-0.0548472180451114</v>
      </c>
      <c r="GL19">
        <v>0.00563278696561478</v>
      </c>
      <c r="GM19">
        <v>1</v>
      </c>
      <c r="GN19">
        <v>3</v>
      </c>
      <c r="GO19">
        <v>3</v>
      </c>
      <c r="GP19" t="s">
        <v>435</v>
      </c>
      <c r="GQ19">
        <v>3.26885</v>
      </c>
      <c r="GR19">
        <v>2.87371</v>
      </c>
      <c r="GS19">
        <v>0.0800826</v>
      </c>
      <c r="GT19">
        <v>0.0821982</v>
      </c>
      <c r="GU19">
        <v>0.0577214</v>
      </c>
      <c r="GV19">
        <v>0.0517244</v>
      </c>
      <c r="GW19">
        <v>26697.5</v>
      </c>
      <c r="GX19">
        <v>26454.9</v>
      </c>
      <c r="GY19">
        <v>26846.3</v>
      </c>
      <c r="GZ19">
        <v>26280.3</v>
      </c>
      <c r="HA19">
        <v>34493</v>
      </c>
      <c r="HB19">
        <v>33065.1</v>
      </c>
      <c r="HC19">
        <v>39451.4</v>
      </c>
      <c r="HD19">
        <v>37143.2</v>
      </c>
      <c r="HE19">
        <v>2.36165</v>
      </c>
      <c r="HF19">
        <v>2.19628</v>
      </c>
      <c r="HG19">
        <v>0.145324</v>
      </c>
      <c r="HH19">
        <v>0</v>
      </c>
      <c r="HI19">
        <v>20.4757</v>
      </c>
      <c r="HJ19">
        <v>999.9</v>
      </c>
      <c r="HK19">
        <v>43.487</v>
      </c>
      <c r="HL19">
        <v>25.66</v>
      </c>
      <c r="HM19">
        <v>18.2835</v>
      </c>
      <c r="HN19">
        <v>54.7146</v>
      </c>
      <c r="HO19">
        <v>27.6362</v>
      </c>
      <c r="HP19">
        <v>2</v>
      </c>
      <c r="HQ19">
        <v>-0.433412</v>
      </c>
      <c r="HR19">
        <v>-0.165635</v>
      </c>
      <c r="HS19">
        <v>20.3001</v>
      </c>
      <c r="HT19">
        <v>5.23721</v>
      </c>
      <c r="HU19">
        <v>11.9501</v>
      </c>
      <c r="HV19">
        <v>4.99185</v>
      </c>
      <c r="HW19">
        <v>3.28413</v>
      </c>
      <c r="HX19">
        <v>9999</v>
      </c>
      <c r="HY19">
        <v>9999</v>
      </c>
      <c r="HZ19">
        <v>999.9</v>
      </c>
      <c r="IA19">
        <v>9999</v>
      </c>
      <c r="IB19">
        <v>4.97222</v>
      </c>
      <c r="IC19">
        <v>1.87714</v>
      </c>
      <c r="ID19">
        <v>1.87744</v>
      </c>
      <c r="IE19">
        <v>1.87698</v>
      </c>
      <c r="IF19">
        <v>1.87286</v>
      </c>
      <c r="IG19">
        <v>1.87439</v>
      </c>
      <c r="IH19">
        <v>1.875</v>
      </c>
      <c r="II19">
        <v>1.88139</v>
      </c>
      <c r="IJ19">
        <v>0</v>
      </c>
      <c r="IK19">
        <v>0</v>
      </c>
      <c r="IL19">
        <v>0</v>
      </c>
      <c r="IM19">
        <v>0</v>
      </c>
      <c r="IN19" t="s">
        <v>436</v>
      </c>
      <c r="IO19" t="s">
        <v>437</v>
      </c>
      <c r="IP19" t="s">
        <v>438</v>
      </c>
      <c r="IQ19" t="s">
        <v>438</v>
      </c>
      <c r="IR19" t="s">
        <v>438</v>
      </c>
      <c r="IS19" t="s">
        <v>438</v>
      </c>
      <c r="IT19">
        <v>0</v>
      </c>
      <c r="IU19">
        <v>100</v>
      </c>
      <c r="IV19">
        <v>100</v>
      </c>
      <c r="IW19">
        <v>0.813</v>
      </c>
      <c r="IX19">
        <v>-0.0964</v>
      </c>
      <c r="IY19">
        <v>-0.534299152383104</v>
      </c>
      <c r="IZ19">
        <v>0.00358843795636792</v>
      </c>
      <c r="JA19">
        <v>-9.28870571299135e-07</v>
      </c>
      <c r="JB19">
        <v>5.03384771186305e-10</v>
      </c>
      <c r="JC19">
        <v>-0.118324721936807</v>
      </c>
      <c r="JD19">
        <v>-0.000998097452249486</v>
      </c>
      <c r="JE19">
        <v>9.23283702351998e-05</v>
      </c>
      <c r="JF19">
        <v>1.04948279435912e-05</v>
      </c>
      <c r="JG19">
        <v>29</v>
      </c>
      <c r="JH19">
        <v>2158</v>
      </c>
      <c r="JI19">
        <v>0</v>
      </c>
      <c r="JJ19">
        <v>17</v>
      </c>
      <c r="JK19">
        <v>3.3</v>
      </c>
      <c r="JL19">
        <v>3.3</v>
      </c>
      <c r="JM19">
        <v>1.34521</v>
      </c>
      <c r="JN19">
        <v>2.5354</v>
      </c>
      <c r="JO19">
        <v>2.24854</v>
      </c>
      <c r="JP19">
        <v>2.76245</v>
      </c>
      <c r="JQ19">
        <v>2.30103</v>
      </c>
      <c r="JR19">
        <v>2.47314</v>
      </c>
      <c r="JS19">
        <v>30.6524</v>
      </c>
      <c r="JT19">
        <v>23.9999</v>
      </c>
      <c r="JU19">
        <v>18</v>
      </c>
      <c r="JV19">
        <v>649.815</v>
      </c>
      <c r="JW19">
        <v>628.641</v>
      </c>
      <c r="JX19">
        <v>19.9997</v>
      </c>
      <c r="JY19">
        <v>21.3884</v>
      </c>
      <c r="JZ19">
        <v>30.0001</v>
      </c>
      <c r="KA19">
        <v>21.5187</v>
      </c>
      <c r="KB19">
        <v>21.5307</v>
      </c>
      <c r="KC19">
        <v>26.8961</v>
      </c>
      <c r="KD19">
        <v>25.9338</v>
      </c>
      <c r="KE19">
        <v>4.4036</v>
      </c>
      <c r="KF19">
        <v>20</v>
      </c>
      <c r="KG19">
        <v>420</v>
      </c>
      <c r="KH19">
        <v>10.6576</v>
      </c>
      <c r="KI19">
        <v>103.554</v>
      </c>
      <c r="KJ19">
        <v>96.2997</v>
      </c>
    </row>
    <row r="20" spans="1:296">
      <c r="A20">
        <v>4</v>
      </c>
      <c r="B20">
        <v>1702499027.1</v>
      </c>
      <c r="C20">
        <v>245</v>
      </c>
      <c r="D20" t="s">
        <v>443</v>
      </c>
      <c r="E20" t="s">
        <v>444</v>
      </c>
      <c r="F20">
        <v>5</v>
      </c>
      <c r="H20">
        <v>1702499023.6</v>
      </c>
      <c r="I20">
        <f>(J20)/1000</f>
        <v>0</v>
      </c>
      <c r="J20">
        <f>IF(DO20, AM20, AG20)</f>
        <v>0</v>
      </c>
      <c r="K20">
        <f>IF(DO20, AH20, AF20)</f>
        <v>0</v>
      </c>
      <c r="L20">
        <f>DQ20 - IF(AT20&gt;1, K20*DK20*100.0/(AV20*EE20), 0)</f>
        <v>0</v>
      </c>
      <c r="M20">
        <f>((S20-I20/2)*L20-K20)/(S20+I20/2)</f>
        <v>0</v>
      </c>
      <c r="N20">
        <f>M20*(DX20+DY20)/1000.0</f>
        <v>0</v>
      </c>
      <c r="O20">
        <f>(DQ20 - IF(AT20&gt;1, K20*DK20*100.0/(AV20*EE20), 0))*(DX20+DY20)/1000.0</f>
        <v>0</v>
      </c>
      <c r="P20">
        <f>2.0/((1/R20-1/Q20)+SIGN(R20)*SQRT((1/R20-1/Q20)*(1/R20-1/Q20) + 4*DL20/((DL20+1)*(DL20+1))*(2*1/R20*1/Q20-1/Q20*1/Q20)))</f>
        <v>0</v>
      </c>
      <c r="Q20">
        <f>IF(LEFT(DM20,1)&lt;&gt;"0",IF(LEFT(DM20,1)="1",3.0,DN20),$D$5+$E$5*(EE20*DX20/($K$5*1000))+$F$5*(EE20*DX20/($K$5*1000))*MAX(MIN(DK20,$J$5),$I$5)*MAX(MIN(DK20,$J$5),$I$5)+$G$5*MAX(MIN(DK20,$J$5),$I$5)*(EE20*DX20/($K$5*1000))+$H$5*(EE20*DX20/($K$5*1000))*(EE20*DX20/($K$5*1000)))</f>
        <v>0</v>
      </c>
      <c r="R20">
        <f>I20*(1000-(1000*0.61365*exp(17.502*V20/(240.97+V20))/(DX20+DY20)+DS20)/2)/(1000*0.61365*exp(17.502*V20/(240.97+V20))/(DX20+DY20)-DS20)</f>
        <v>0</v>
      </c>
      <c r="S20">
        <f>1/((DL20+1)/(P20/1.6)+1/(Q20/1.37)) + DL20/((DL20+1)/(P20/1.6) + DL20/(Q20/1.37))</f>
        <v>0</v>
      </c>
      <c r="T20">
        <f>(DG20*DJ20)</f>
        <v>0</v>
      </c>
      <c r="U20">
        <f>(DZ20+(T20+2*0.95*5.67E-8*(((DZ20+$B$7)+273)^4-(DZ20+273)^4)-44100*I20)/(1.84*29.3*Q20+8*0.95*5.67E-8*(DZ20+273)^3))</f>
        <v>0</v>
      </c>
      <c r="V20">
        <f>($C$7*EA20+$D$7*EB20+$E$7*U20)</f>
        <v>0</v>
      </c>
      <c r="W20">
        <f>0.61365*exp(17.502*V20/(240.97+V20))</f>
        <v>0</v>
      </c>
      <c r="X20">
        <f>(Y20/Z20*100)</f>
        <v>0</v>
      </c>
      <c r="Y20">
        <f>DS20*(DX20+DY20)/1000</f>
        <v>0</v>
      </c>
      <c r="Z20">
        <f>0.61365*exp(17.502*DZ20/(240.97+DZ20))</f>
        <v>0</v>
      </c>
      <c r="AA20">
        <f>(W20-DS20*(DX20+DY20)/1000)</f>
        <v>0</v>
      </c>
      <c r="AB20">
        <f>(-I20*44100)</f>
        <v>0</v>
      </c>
      <c r="AC20">
        <f>2*29.3*Q20*0.92*(DZ20-V20)</f>
        <v>0</v>
      </c>
      <c r="AD20">
        <f>2*0.95*5.67E-8*(((DZ20+$B$7)+273)^4-(V20+273)^4)</f>
        <v>0</v>
      </c>
      <c r="AE20">
        <f>T20+AD20+AB20+AC20</f>
        <v>0</v>
      </c>
      <c r="AF20">
        <f>DW20*AT20*(DR20-DQ20*(1000-AT20*DT20)/(1000-AT20*DS20))/(100*DK20)</f>
        <v>0</v>
      </c>
      <c r="AG20">
        <f>1000*DW20*AT20*(DS20-DT20)/(100*DK20*(1000-AT20*DS20))</f>
        <v>0</v>
      </c>
      <c r="AH20">
        <f>(AI20 - AJ20 - DX20*1E3/(8.314*(DZ20+273.15)) * AL20/DW20 * AK20) * DW20/(100*DK20) * (1000 - DT20)/1000</f>
        <v>0</v>
      </c>
      <c r="AI20">
        <v>424.505559648237</v>
      </c>
      <c r="AJ20">
        <v>415.969351515152</v>
      </c>
      <c r="AK20">
        <v>0.000167915033472652</v>
      </c>
      <c r="AL20">
        <v>66.2755638188518</v>
      </c>
      <c r="AM20">
        <f>(AO20 - AN20 + DX20*1E3/(8.314*(DZ20+273.15)) * AQ20/DW20 * AP20) * DW20/(100*DK20) * 1000/(1000 - AO20)</f>
        <v>0</v>
      </c>
      <c r="AN20">
        <v>10.6487137292176</v>
      </c>
      <c r="AO20">
        <v>12.1912127272727</v>
      </c>
      <c r="AP20">
        <v>-1.94800341051815e-05</v>
      </c>
      <c r="AQ20">
        <v>82.33260892721</v>
      </c>
      <c r="AR20">
        <v>0</v>
      </c>
      <c r="AS20">
        <v>0</v>
      </c>
      <c r="AT20">
        <f>IF(AR20*$H$13&gt;=AV20,1.0,(AV20/(AV20-AR20*$H$13)))</f>
        <v>0</v>
      </c>
      <c r="AU20">
        <f>(AT20-1)*100</f>
        <v>0</v>
      </c>
      <c r="AV20">
        <f>MAX(0,($B$13+$C$13*EE20)/(1+$D$13*EE20)*DX20/(DZ20+273)*$E$13)</f>
        <v>0</v>
      </c>
      <c r="AW20" t="s">
        <v>432</v>
      </c>
      <c r="AX20" t="s">
        <v>432</v>
      </c>
      <c r="AY20">
        <v>0</v>
      </c>
      <c r="AZ20">
        <v>0</v>
      </c>
      <c r="BA20">
        <f>1-AY20/AZ20</f>
        <v>0</v>
      </c>
      <c r="BB20">
        <v>0</v>
      </c>
      <c r="BC20" t="s">
        <v>432</v>
      </c>
      <c r="BD20" t="s">
        <v>432</v>
      </c>
      <c r="BE20">
        <v>0</v>
      </c>
      <c r="BF20">
        <v>0</v>
      </c>
      <c r="BG20">
        <f>1-BE20/BF20</f>
        <v>0</v>
      </c>
      <c r="BH20">
        <v>0.5</v>
      </c>
      <c r="BI20">
        <f>DH20</f>
        <v>0</v>
      </c>
      <c r="BJ20">
        <f>K20</f>
        <v>0</v>
      </c>
      <c r="BK20">
        <f>BG20*BH20*BI20</f>
        <v>0</v>
      </c>
      <c r="BL20">
        <f>(BJ20-BB20)/BI20</f>
        <v>0</v>
      </c>
      <c r="BM20">
        <f>(AZ20-BF20)/BF20</f>
        <v>0</v>
      </c>
      <c r="BN20">
        <f>AY20/(BA20+AY20/BF20)</f>
        <v>0</v>
      </c>
      <c r="BO20" t="s">
        <v>432</v>
      </c>
      <c r="BP20">
        <v>0</v>
      </c>
      <c r="BQ20">
        <f>IF(BP20&lt;&gt;0, BP20, BN20)</f>
        <v>0</v>
      </c>
      <c r="BR20">
        <f>1-BQ20/BF20</f>
        <v>0</v>
      </c>
      <c r="BS20">
        <f>(BF20-BE20)/(BF20-BQ20)</f>
        <v>0</v>
      </c>
      <c r="BT20">
        <f>(AZ20-BF20)/(AZ20-BQ20)</f>
        <v>0</v>
      </c>
      <c r="BU20">
        <f>(BF20-BE20)/(BF20-AY20)</f>
        <v>0</v>
      </c>
      <c r="BV20">
        <f>(AZ20-BF20)/(AZ20-AY20)</f>
        <v>0</v>
      </c>
      <c r="BW20">
        <f>(BS20*BQ20/BE20)</f>
        <v>0</v>
      </c>
      <c r="BX20">
        <f>(1-BW20)</f>
        <v>0</v>
      </c>
      <c r="DG20">
        <f>$B$11*EF20+$C$11*EG20+$F$11*ER20*(1-EU20)</f>
        <v>0</v>
      </c>
      <c r="DH20">
        <f>DG20*DI20</f>
        <v>0</v>
      </c>
      <c r="DI20">
        <f>($B$11*$D$9+$C$11*$D$9+$F$11*((FE20+EW20)/MAX(FE20+EW20+FF20, 0.1)*$I$9+FF20/MAX(FE20+EW20+FF20, 0.1)*$J$9))/($B$11+$C$11+$F$11)</f>
        <v>0</v>
      </c>
      <c r="DJ20">
        <f>($B$11*$K$9+$C$11*$K$9+$F$11*((FE20+EW20)/MAX(FE20+EW20+FF20, 0.1)*$P$9+FF20/MAX(FE20+EW20+FF20, 0.1)*$Q$9))/($B$11+$C$11+$F$11)</f>
        <v>0</v>
      </c>
      <c r="DK20">
        <v>6</v>
      </c>
      <c r="DL20">
        <v>0.5</v>
      </c>
      <c r="DM20" t="s">
        <v>433</v>
      </c>
      <c r="DN20">
        <v>2</v>
      </c>
      <c r="DO20" t="b">
        <v>1</v>
      </c>
      <c r="DP20">
        <v>1702499023.6</v>
      </c>
      <c r="DQ20">
        <v>410.886</v>
      </c>
      <c r="DR20">
        <v>419.989</v>
      </c>
      <c r="DS20">
        <v>12.19435</v>
      </c>
      <c r="DT20">
        <v>10.6487166666667</v>
      </c>
      <c r="DU20">
        <v>410.070333333333</v>
      </c>
      <c r="DV20">
        <v>12.2915333333333</v>
      </c>
      <c r="DW20">
        <v>599.9965</v>
      </c>
      <c r="DX20">
        <v>78.65245</v>
      </c>
      <c r="DY20">
        <v>0.0999787833333333</v>
      </c>
      <c r="DZ20">
        <v>22.5032166666667</v>
      </c>
      <c r="EA20">
        <v>22.4111833333333</v>
      </c>
      <c r="EB20">
        <v>999.9</v>
      </c>
      <c r="EC20">
        <v>0</v>
      </c>
      <c r="ED20">
        <v>0</v>
      </c>
      <c r="EE20">
        <v>10005</v>
      </c>
      <c r="EF20">
        <v>0</v>
      </c>
      <c r="EG20">
        <v>1.31925333333333</v>
      </c>
      <c r="EH20">
        <v>-9.10297833333333</v>
      </c>
      <c r="EI20">
        <v>415.9585</v>
      </c>
      <c r="EJ20">
        <v>424.5095</v>
      </c>
      <c r="EK20">
        <v>1.54564666666667</v>
      </c>
      <c r="EL20">
        <v>419.989</v>
      </c>
      <c r="EM20">
        <v>10.6487166666667</v>
      </c>
      <c r="EN20">
        <v>0.959116333333333</v>
      </c>
      <c r="EO20">
        <v>0.837547333333333</v>
      </c>
      <c r="EP20">
        <v>6.30968166666667</v>
      </c>
      <c r="EQ20">
        <v>4.36011</v>
      </c>
      <c r="ER20">
        <v>899.910166666667</v>
      </c>
      <c r="ES20">
        <v>0.955986</v>
      </c>
      <c r="ET20">
        <v>0.0440141833333333</v>
      </c>
      <c r="EU20">
        <v>0</v>
      </c>
      <c r="EV20">
        <v>326.334</v>
      </c>
      <c r="EW20">
        <v>5.0002</v>
      </c>
      <c r="EX20">
        <v>2966.78</v>
      </c>
      <c r="EY20">
        <v>8556.15</v>
      </c>
      <c r="EZ20">
        <v>39.4266666666667</v>
      </c>
      <c r="FA20">
        <v>40.937</v>
      </c>
      <c r="FB20">
        <v>40.8226666666667</v>
      </c>
      <c r="FC20">
        <v>40.8226666666667</v>
      </c>
      <c r="FD20">
        <v>41.9895</v>
      </c>
      <c r="FE20">
        <v>855.521666666667</v>
      </c>
      <c r="FF20">
        <v>39.39</v>
      </c>
      <c r="FG20">
        <v>0</v>
      </c>
      <c r="FH20">
        <v>1702499028</v>
      </c>
      <c r="FI20">
        <v>0</v>
      </c>
      <c r="FJ20">
        <v>326.592038461538</v>
      </c>
      <c r="FK20">
        <v>-1.98252989939305</v>
      </c>
      <c r="FL20">
        <v>-22.7832478624168</v>
      </c>
      <c r="FM20">
        <v>2968.51423076923</v>
      </c>
      <c r="FN20">
        <v>15</v>
      </c>
      <c r="FO20">
        <v>1702498709</v>
      </c>
      <c r="FP20" t="s">
        <v>434</v>
      </c>
      <c r="FQ20">
        <v>1702498708</v>
      </c>
      <c r="FR20">
        <v>1702498709</v>
      </c>
      <c r="FS20">
        <v>4</v>
      </c>
      <c r="FT20">
        <v>0.004</v>
      </c>
      <c r="FU20">
        <v>-0.005</v>
      </c>
      <c r="FV20">
        <v>0.844</v>
      </c>
      <c r="FW20">
        <v>-0.106</v>
      </c>
      <c r="FX20">
        <v>420</v>
      </c>
      <c r="FY20">
        <v>10</v>
      </c>
      <c r="FZ20">
        <v>0.18</v>
      </c>
      <c r="GA20">
        <v>0.04</v>
      </c>
      <c r="GB20">
        <v>-9.11697380952381</v>
      </c>
      <c r="GC20">
        <v>0.0331597402597307</v>
      </c>
      <c r="GD20">
        <v>0.0296322701308317</v>
      </c>
      <c r="GE20">
        <v>1</v>
      </c>
      <c r="GF20">
        <v>326.778294117647</v>
      </c>
      <c r="GG20">
        <v>-2.5757677549792</v>
      </c>
      <c r="GH20">
        <v>0.309041928376734</v>
      </c>
      <c r="GI20">
        <v>0</v>
      </c>
      <c r="GJ20">
        <v>1.55664380952381</v>
      </c>
      <c r="GK20">
        <v>-0.0776244155844144</v>
      </c>
      <c r="GL20">
        <v>0.00791784210393001</v>
      </c>
      <c r="GM20">
        <v>1</v>
      </c>
      <c r="GN20">
        <v>2</v>
      </c>
      <c r="GO20">
        <v>3</v>
      </c>
      <c r="GP20" t="s">
        <v>445</v>
      </c>
      <c r="GQ20">
        <v>3.26883</v>
      </c>
      <c r="GR20">
        <v>2.87338</v>
      </c>
      <c r="GS20">
        <v>0.0802001</v>
      </c>
      <c r="GT20">
        <v>0.0822003</v>
      </c>
      <c r="GU20">
        <v>0.057284</v>
      </c>
      <c r="GV20">
        <v>0.0519739</v>
      </c>
      <c r="GW20">
        <v>26694.9</v>
      </c>
      <c r="GX20">
        <v>26455.5</v>
      </c>
      <c r="GY20">
        <v>26847</v>
      </c>
      <c r="GZ20">
        <v>26281</v>
      </c>
      <c r="HA20">
        <v>34509.9</v>
      </c>
      <c r="HB20">
        <v>33057.5</v>
      </c>
      <c r="HC20">
        <v>39452.3</v>
      </c>
      <c r="HD20">
        <v>37144.5</v>
      </c>
      <c r="HE20">
        <v>2.36112</v>
      </c>
      <c r="HF20">
        <v>2.19673</v>
      </c>
      <c r="HG20">
        <v>0.12926</v>
      </c>
      <c r="HH20">
        <v>0</v>
      </c>
      <c r="HI20">
        <v>20.2778</v>
      </c>
      <c r="HJ20">
        <v>999.9</v>
      </c>
      <c r="HK20">
        <v>43.084</v>
      </c>
      <c r="HL20">
        <v>25.72</v>
      </c>
      <c r="HM20">
        <v>18.1799</v>
      </c>
      <c r="HN20">
        <v>54.7646</v>
      </c>
      <c r="HO20">
        <v>27.7284</v>
      </c>
      <c r="HP20">
        <v>2</v>
      </c>
      <c r="HQ20">
        <v>-0.434512</v>
      </c>
      <c r="HR20">
        <v>-0.201544</v>
      </c>
      <c r="HS20">
        <v>20.3016</v>
      </c>
      <c r="HT20">
        <v>5.23511</v>
      </c>
      <c r="HU20">
        <v>11.9502</v>
      </c>
      <c r="HV20">
        <v>4.98955</v>
      </c>
      <c r="HW20">
        <v>3.28405</v>
      </c>
      <c r="HX20">
        <v>9999</v>
      </c>
      <c r="HY20">
        <v>9999</v>
      </c>
      <c r="HZ20">
        <v>999.9</v>
      </c>
      <c r="IA20">
        <v>9999</v>
      </c>
      <c r="IB20">
        <v>4.97223</v>
      </c>
      <c r="IC20">
        <v>1.87714</v>
      </c>
      <c r="ID20">
        <v>1.87744</v>
      </c>
      <c r="IE20">
        <v>1.87693</v>
      </c>
      <c r="IF20">
        <v>1.87281</v>
      </c>
      <c r="IG20">
        <v>1.87439</v>
      </c>
      <c r="IH20">
        <v>1.87493</v>
      </c>
      <c r="II20">
        <v>1.88134</v>
      </c>
      <c r="IJ20">
        <v>0</v>
      </c>
      <c r="IK20">
        <v>0</v>
      </c>
      <c r="IL20">
        <v>0</v>
      </c>
      <c r="IM20">
        <v>0</v>
      </c>
      <c r="IN20" t="s">
        <v>436</v>
      </c>
      <c r="IO20" t="s">
        <v>437</v>
      </c>
      <c r="IP20" t="s">
        <v>438</v>
      </c>
      <c r="IQ20" t="s">
        <v>438</v>
      </c>
      <c r="IR20" t="s">
        <v>438</v>
      </c>
      <c r="IS20" t="s">
        <v>438</v>
      </c>
      <c r="IT20">
        <v>0</v>
      </c>
      <c r="IU20">
        <v>100</v>
      </c>
      <c r="IV20">
        <v>100</v>
      </c>
      <c r="IW20">
        <v>0.816</v>
      </c>
      <c r="IX20">
        <v>-0.0972</v>
      </c>
      <c r="IY20">
        <v>-0.534299152383104</v>
      </c>
      <c r="IZ20">
        <v>0.00358843795636792</v>
      </c>
      <c r="JA20">
        <v>-9.28870571299135e-07</v>
      </c>
      <c r="JB20">
        <v>5.03384771186305e-10</v>
      </c>
      <c r="JC20">
        <v>-0.118324721936807</v>
      </c>
      <c r="JD20">
        <v>-0.000998097452249486</v>
      </c>
      <c r="JE20">
        <v>9.23283702351998e-05</v>
      </c>
      <c r="JF20">
        <v>1.04948279435912e-05</v>
      </c>
      <c r="JG20">
        <v>29</v>
      </c>
      <c r="JH20">
        <v>2158</v>
      </c>
      <c r="JI20">
        <v>0</v>
      </c>
      <c r="JJ20">
        <v>17</v>
      </c>
      <c r="JK20">
        <v>5.3</v>
      </c>
      <c r="JL20">
        <v>5.3</v>
      </c>
      <c r="JM20">
        <v>1.34521</v>
      </c>
      <c r="JN20">
        <v>2.53296</v>
      </c>
      <c r="JO20">
        <v>2.24854</v>
      </c>
      <c r="JP20">
        <v>2.76245</v>
      </c>
      <c r="JQ20">
        <v>2.30103</v>
      </c>
      <c r="JR20">
        <v>2.45117</v>
      </c>
      <c r="JS20">
        <v>30.674</v>
      </c>
      <c r="JT20">
        <v>23.9999</v>
      </c>
      <c r="JU20">
        <v>18</v>
      </c>
      <c r="JV20">
        <v>649.247</v>
      </c>
      <c r="JW20">
        <v>628.822</v>
      </c>
      <c r="JX20">
        <v>19.9996</v>
      </c>
      <c r="JY20">
        <v>21.3769</v>
      </c>
      <c r="JZ20">
        <v>30.0001</v>
      </c>
      <c r="KA20">
        <v>21.503</v>
      </c>
      <c r="KB20">
        <v>21.5155</v>
      </c>
      <c r="KC20">
        <v>26.9057</v>
      </c>
      <c r="KD20">
        <v>25.0981</v>
      </c>
      <c r="KE20">
        <v>0.233857</v>
      </c>
      <c r="KF20">
        <v>20</v>
      </c>
      <c r="KG20">
        <v>420</v>
      </c>
      <c r="KH20">
        <v>10.6768</v>
      </c>
      <c r="KI20">
        <v>103.556</v>
      </c>
      <c r="KJ20">
        <v>96.3027</v>
      </c>
    </row>
    <row r="21" spans="1:296">
      <c r="A21">
        <v>5</v>
      </c>
      <c r="B21">
        <v>1702499093.1</v>
      </c>
      <c r="C21">
        <v>311</v>
      </c>
      <c r="D21" t="s">
        <v>446</v>
      </c>
      <c r="E21" t="s">
        <v>447</v>
      </c>
      <c r="F21">
        <v>5</v>
      </c>
      <c r="H21">
        <v>1702499090.1</v>
      </c>
      <c r="I21">
        <f>(J21)/1000</f>
        <v>0</v>
      </c>
      <c r="J21">
        <f>IF(DO21, AM21, AG21)</f>
        <v>0</v>
      </c>
      <c r="K21">
        <f>IF(DO21, AH21, AF21)</f>
        <v>0</v>
      </c>
      <c r="L21">
        <f>DQ21 - IF(AT21&gt;1, K21*DK21*100.0/(AV21*EE21), 0)</f>
        <v>0</v>
      </c>
      <c r="M21">
        <f>((S21-I21/2)*L21-K21)/(S21+I21/2)</f>
        <v>0</v>
      </c>
      <c r="N21">
        <f>M21*(DX21+DY21)/1000.0</f>
        <v>0</v>
      </c>
      <c r="O21">
        <f>(DQ21 - IF(AT21&gt;1, K21*DK21*100.0/(AV21*EE21), 0))*(DX21+DY21)/1000.0</f>
        <v>0</v>
      </c>
      <c r="P21">
        <f>2.0/((1/R21-1/Q21)+SIGN(R21)*SQRT((1/R21-1/Q21)*(1/R21-1/Q21) + 4*DL21/((DL21+1)*(DL21+1))*(2*1/R21*1/Q21-1/Q21*1/Q21)))</f>
        <v>0</v>
      </c>
      <c r="Q21">
        <f>IF(LEFT(DM21,1)&lt;&gt;"0",IF(LEFT(DM21,1)="1",3.0,DN21),$D$5+$E$5*(EE21*DX21/($K$5*1000))+$F$5*(EE21*DX21/($K$5*1000))*MAX(MIN(DK21,$J$5),$I$5)*MAX(MIN(DK21,$J$5),$I$5)+$G$5*MAX(MIN(DK21,$J$5),$I$5)*(EE21*DX21/($K$5*1000))+$H$5*(EE21*DX21/($K$5*1000))*(EE21*DX21/($K$5*1000)))</f>
        <v>0</v>
      </c>
      <c r="R21">
        <f>I21*(1000-(1000*0.61365*exp(17.502*V21/(240.97+V21))/(DX21+DY21)+DS21)/2)/(1000*0.61365*exp(17.502*V21/(240.97+V21))/(DX21+DY21)-DS21)</f>
        <v>0</v>
      </c>
      <c r="S21">
        <f>1/((DL21+1)/(P21/1.6)+1/(Q21/1.37)) + DL21/((DL21+1)/(P21/1.6) + DL21/(Q21/1.37))</f>
        <v>0</v>
      </c>
      <c r="T21">
        <f>(DG21*DJ21)</f>
        <v>0</v>
      </c>
      <c r="U21">
        <f>(DZ21+(T21+2*0.95*5.67E-8*(((DZ21+$B$7)+273)^4-(DZ21+273)^4)-44100*I21)/(1.84*29.3*Q21+8*0.95*5.67E-8*(DZ21+273)^3))</f>
        <v>0</v>
      </c>
      <c r="V21">
        <f>($C$7*EA21+$D$7*EB21+$E$7*U21)</f>
        <v>0</v>
      </c>
      <c r="W21">
        <f>0.61365*exp(17.502*V21/(240.97+V21))</f>
        <v>0</v>
      </c>
      <c r="X21">
        <f>(Y21/Z21*100)</f>
        <v>0</v>
      </c>
      <c r="Y21">
        <f>DS21*(DX21+DY21)/1000</f>
        <v>0</v>
      </c>
      <c r="Z21">
        <f>0.61365*exp(17.502*DZ21/(240.97+DZ21))</f>
        <v>0</v>
      </c>
      <c r="AA21">
        <f>(W21-DS21*(DX21+DY21)/1000)</f>
        <v>0</v>
      </c>
      <c r="AB21">
        <f>(-I21*44100)</f>
        <v>0</v>
      </c>
      <c r="AC21">
        <f>2*29.3*Q21*0.92*(DZ21-V21)</f>
        <v>0</v>
      </c>
      <c r="AD21">
        <f>2*0.95*5.67E-8*(((DZ21+$B$7)+273)^4-(V21+273)^4)</f>
        <v>0</v>
      </c>
      <c r="AE21">
        <f>T21+AD21+AB21+AC21</f>
        <v>0</v>
      </c>
      <c r="AF21">
        <f>DW21*AT21*(DR21-DQ21*(1000-AT21*DT21)/(1000-AT21*DS21))/(100*DK21)</f>
        <v>0</v>
      </c>
      <c r="AG21">
        <f>1000*DW21*AT21*(DS21-DT21)/(100*DK21*(1000-AT21*DS21))</f>
        <v>0</v>
      </c>
      <c r="AH21">
        <f>(AI21 - AJ21 - DX21*1E3/(8.314*(DZ21+273.15)) * AL21/DW21 * AK21) * DW21/(100*DK21) * (1000 - DT21)/1000</f>
        <v>0</v>
      </c>
      <c r="AI21">
        <v>424.526342545593</v>
      </c>
      <c r="AJ21">
        <v>417.60663030303</v>
      </c>
      <c r="AK21">
        <v>0.000997554448211884</v>
      </c>
      <c r="AL21">
        <v>66.2755638188518</v>
      </c>
      <c r="AM21">
        <f>(AO21 - AN21 + DX21*1E3/(8.314*(DZ21+273.15)) * AQ21/DW21 * AP21) * DW21/(100*DK21) * 1000/(1000 - AO21)</f>
        <v>0</v>
      </c>
      <c r="AN21">
        <v>10.650090815082</v>
      </c>
      <c r="AO21">
        <v>12.0563339393939</v>
      </c>
      <c r="AP21">
        <v>-1.5487406214703e-05</v>
      </c>
      <c r="AQ21">
        <v>82.33260892721</v>
      </c>
      <c r="AR21">
        <v>0</v>
      </c>
      <c r="AS21">
        <v>0</v>
      </c>
      <c r="AT21">
        <f>IF(AR21*$H$13&gt;=AV21,1.0,(AV21/(AV21-AR21*$H$13)))</f>
        <v>0</v>
      </c>
      <c r="AU21">
        <f>(AT21-1)*100</f>
        <v>0</v>
      </c>
      <c r="AV21">
        <f>MAX(0,($B$13+$C$13*EE21)/(1+$D$13*EE21)*DX21/(DZ21+273)*$E$13)</f>
        <v>0</v>
      </c>
      <c r="AW21" t="s">
        <v>432</v>
      </c>
      <c r="AX21" t="s">
        <v>432</v>
      </c>
      <c r="AY21">
        <v>0</v>
      </c>
      <c r="AZ21">
        <v>0</v>
      </c>
      <c r="BA21">
        <f>1-AY21/AZ21</f>
        <v>0</v>
      </c>
      <c r="BB21">
        <v>0</v>
      </c>
      <c r="BC21" t="s">
        <v>432</v>
      </c>
      <c r="BD21" t="s">
        <v>432</v>
      </c>
      <c r="BE21">
        <v>0</v>
      </c>
      <c r="BF21">
        <v>0</v>
      </c>
      <c r="BG21">
        <f>1-BE21/BF21</f>
        <v>0</v>
      </c>
      <c r="BH21">
        <v>0.5</v>
      </c>
      <c r="BI21">
        <f>DH21</f>
        <v>0</v>
      </c>
      <c r="BJ21">
        <f>K21</f>
        <v>0</v>
      </c>
      <c r="BK21">
        <f>BG21*BH21*BI21</f>
        <v>0</v>
      </c>
      <c r="BL21">
        <f>(BJ21-BB21)/BI21</f>
        <v>0</v>
      </c>
      <c r="BM21">
        <f>(AZ21-BF21)/BF21</f>
        <v>0</v>
      </c>
      <c r="BN21">
        <f>AY21/(BA21+AY21/BF21)</f>
        <v>0</v>
      </c>
      <c r="BO21" t="s">
        <v>432</v>
      </c>
      <c r="BP21">
        <v>0</v>
      </c>
      <c r="BQ21">
        <f>IF(BP21&lt;&gt;0, BP21, BN21)</f>
        <v>0</v>
      </c>
      <c r="BR21">
        <f>1-BQ21/BF21</f>
        <v>0</v>
      </c>
      <c r="BS21">
        <f>(BF21-BE21)/(BF21-BQ21)</f>
        <v>0</v>
      </c>
      <c r="BT21">
        <f>(AZ21-BF21)/(AZ21-BQ21)</f>
        <v>0</v>
      </c>
      <c r="BU21">
        <f>(BF21-BE21)/(BF21-AY21)</f>
        <v>0</v>
      </c>
      <c r="BV21">
        <f>(AZ21-BF21)/(AZ21-AY21)</f>
        <v>0</v>
      </c>
      <c r="BW21">
        <f>(BS21*BQ21/BE21)</f>
        <v>0</v>
      </c>
      <c r="BX21">
        <f>(1-BW21)</f>
        <v>0</v>
      </c>
      <c r="DG21">
        <f>$B$11*EF21+$C$11*EG21+$F$11*ER21*(1-EU21)</f>
        <v>0</v>
      </c>
      <c r="DH21">
        <f>DG21*DI21</f>
        <v>0</v>
      </c>
      <c r="DI21">
        <f>($B$11*$D$9+$C$11*$D$9+$F$11*((FE21+EW21)/MAX(FE21+EW21+FF21, 0.1)*$I$9+FF21/MAX(FE21+EW21+FF21, 0.1)*$J$9))/($B$11+$C$11+$F$11)</f>
        <v>0</v>
      </c>
      <c r="DJ21">
        <f>($B$11*$K$9+$C$11*$K$9+$F$11*((FE21+EW21)/MAX(FE21+EW21+FF21, 0.1)*$P$9+FF21/MAX(FE21+EW21+FF21, 0.1)*$Q$9))/($B$11+$C$11+$F$11)</f>
        <v>0</v>
      </c>
      <c r="DK21">
        <v>6</v>
      </c>
      <c r="DL21">
        <v>0.5</v>
      </c>
      <c r="DM21" t="s">
        <v>433</v>
      </c>
      <c r="DN21">
        <v>2</v>
      </c>
      <c r="DO21" t="b">
        <v>1</v>
      </c>
      <c r="DP21">
        <v>1702499090.1</v>
      </c>
      <c r="DQ21">
        <v>412.5666</v>
      </c>
      <c r="DR21">
        <v>420.0056</v>
      </c>
      <c r="DS21">
        <v>12.05952</v>
      </c>
      <c r="DT21">
        <v>10.64932</v>
      </c>
      <c r="DU21">
        <v>411.7456</v>
      </c>
      <c r="DV21">
        <v>12.15746</v>
      </c>
      <c r="DW21">
        <v>600.0378</v>
      </c>
      <c r="DX21">
        <v>78.65388</v>
      </c>
      <c r="DY21">
        <v>0.1001956</v>
      </c>
      <c r="DZ21">
        <v>22.33804</v>
      </c>
      <c r="EA21">
        <v>21.85904</v>
      </c>
      <c r="EB21">
        <v>999.9</v>
      </c>
      <c r="EC21">
        <v>0</v>
      </c>
      <c r="ED21">
        <v>0</v>
      </c>
      <c r="EE21">
        <v>9972</v>
      </c>
      <c r="EF21">
        <v>0</v>
      </c>
      <c r="EG21">
        <v>1.26825</v>
      </c>
      <c r="EH21">
        <v>-7.438936</v>
      </c>
      <c r="EI21">
        <v>417.6028</v>
      </c>
      <c r="EJ21">
        <v>424.5264</v>
      </c>
      <c r="EK21">
        <v>1.410216</v>
      </c>
      <c r="EL21">
        <v>420.0056</v>
      </c>
      <c r="EM21">
        <v>10.64932</v>
      </c>
      <c r="EN21">
        <v>0.9485278</v>
      </c>
      <c r="EO21">
        <v>0.8376086</v>
      </c>
      <c r="EP21">
        <v>6.148828</v>
      </c>
      <c r="EQ21">
        <v>4.361154</v>
      </c>
      <c r="ER21">
        <v>500.0164</v>
      </c>
      <c r="ES21">
        <v>0.919995</v>
      </c>
      <c r="ET21">
        <v>0.0800054</v>
      </c>
      <c r="EU21">
        <v>0</v>
      </c>
      <c r="EV21">
        <v>367.6826</v>
      </c>
      <c r="EW21">
        <v>5.0002</v>
      </c>
      <c r="EX21">
        <v>1840.316</v>
      </c>
      <c r="EY21">
        <v>4690.21</v>
      </c>
      <c r="EZ21">
        <v>38.7624</v>
      </c>
      <c r="FA21">
        <v>40.7248</v>
      </c>
      <c r="FB21">
        <v>40.4622</v>
      </c>
      <c r="FC21">
        <v>40.6124</v>
      </c>
      <c r="FD21">
        <v>41.5496</v>
      </c>
      <c r="FE21">
        <v>455.412</v>
      </c>
      <c r="FF21">
        <v>39.6</v>
      </c>
      <c r="FG21">
        <v>0</v>
      </c>
      <c r="FH21">
        <v>1702499094</v>
      </c>
      <c r="FI21">
        <v>0</v>
      </c>
      <c r="FJ21">
        <v>367.8035</v>
      </c>
      <c r="FK21">
        <v>-1.36994871345916</v>
      </c>
      <c r="FL21">
        <v>-14.5336751936874</v>
      </c>
      <c r="FM21">
        <v>1841.44115384615</v>
      </c>
      <c r="FN21">
        <v>15</v>
      </c>
      <c r="FO21">
        <v>1702498709</v>
      </c>
      <c r="FP21" t="s">
        <v>434</v>
      </c>
      <c r="FQ21">
        <v>1702498708</v>
      </c>
      <c r="FR21">
        <v>1702498709</v>
      </c>
      <c r="FS21">
        <v>4</v>
      </c>
      <c r="FT21">
        <v>0.004</v>
      </c>
      <c r="FU21">
        <v>-0.005</v>
      </c>
      <c r="FV21">
        <v>0.844</v>
      </c>
      <c r="FW21">
        <v>-0.106</v>
      </c>
      <c r="FX21">
        <v>420</v>
      </c>
      <c r="FY21">
        <v>10</v>
      </c>
      <c r="FZ21">
        <v>0.18</v>
      </c>
      <c r="GA21">
        <v>0.04</v>
      </c>
      <c r="GB21">
        <v>-7.4263</v>
      </c>
      <c r="GC21">
        <v>-0.155546493506513</v>
      </c>
      <c r="GD21">
        <v>0.033651322623126</v>
      </c>
      <c r="GE21">
        <v>1</v>
      </c>
      <c r="GF21">
        <v>367.816323529412</v>
      </c>
      <c r="GG21">
        <v>0.264583657238322</v>
      </c>
      <c r="GH21">
        <v>0.142262541179459</v>
      </c>
      <c r="GI21">
        <v>1</v>
      </c>
      <c r="GJ21">
        <v>1.42131857142857</v>
      </c>
      <c r="GK21">
        <v>-0.0826831168831168</v>
      </c>
      <c r="GL21">
        <v>0.00843279555167363</v>
      </c>
      <c r="GM21">
        <v>1</v>
      </c>
      <c r="GN21">
        <v>3</v>
      </c>
      <c r="GO21">
        <v>3</v>
      </c>
      <c r="GP21" t="s">
        <v>435</v>
      </c>
      <c r="GQ21">
        <v>3.26876</v>
      </c>
      <c r="GR21">
        <v>2.87304</v>
      </c>
      <c r="GS21">
        <v>0.080443</v>
      </c>
      <c r="GT21">
        <v>0.0822048</v>
      </c>
      <c r="GU21">
        <v>0.056814</v>
      </c>
      <c r="GV21">
        <v>0.0519681</v>
      </c>
      <c r="GW21">
        <v>26688.6</v>
      </c>
      <c r="GX21">
        <v>26456.8</v>
      </c>
      <c r="GY21">
        <v>26847.7</v>
      </c>
      <c r="GZ21">
        <v>26282.3</v>
      </c>
      <c r="HA21">
        <v>34528.1</v>
      </c>
      <c r="HB21">
        <v>33058.9</v>
      </c>
      <c r="HC21">
        <v>39453.2</v>
      </c>
      <c r="HD21">
        <v>37146</v>
      </c>
      <c r="HE21">
        <v>2.36165</v>
      </c>
      <c r="HF21">
        <v>2.1967</v>
      </c>
      <c r="HG21">
        <v>0.103474</v>
      </c>
      <c r="HH21">
        <v>0</v>
      </c>
      <c r="HI21">
        <v>20.1409</v>
      </c>
      <c r="HJ21">
        <v>999.9</v>
      </c>
      <c r="HK21">
        <v>42.986</v>
      </c>
      <c r="HL21">
        <v>25.76</v>
      </c>
      <c r="HM21">
        <v>18.181</v>
      </c>
      <c r="HN21">
        <v>55.1246</v>
      </c>
      <c r="HO21">
        <v>27.6963</v>
      </c>
      <c r="HP21">
        <v>2</v>
      </c>
      <c r="HQ21">
        <v>-0.435422</v>
      </c>
      <c r="HR21">
        <v>-0.231465</v>
      </c>
      <c r="HS21">
        <v>20.3046</v>
      </c>
      <c r="HT21">
        <v>5.23256</v>
      </c>
      <c r="HU21">
        <v>11.9502</v>
      </c>
      <c r="HV21">
        <v>4.9908</v>
      </c>
      <c r="HW21">
        <v>3.28333</v>
      </c>
      <c r="HX21">
        <v>9999</v>
      </c>
      <c r="HY21">
        <v>9999</v>
      </c>
      <c r="HZ21">
        <v>999.9</v>
      </c>
      <c r="IA21">
        <v>9999</v>
      </c>
      <c r="IB21">
        <v>4.97222</v>
      </c>
      <c r="IC21">
        <v>1.87714</v>
      </c>
      <c r="ID21">
        <v>1.87744</v>
      </c>
      <c r="IE21">
        <v>1.87697</v>
      </c>
      <c r="IF21">
        <v>1.87286</v>
      </c>
      <c r="IG21">
        <v>1.87439</v>
      </c>
      <c r="IH21">
        <v>1.87499</v>
      </c>
      <c r="II21">
        <v>1.88134</v>
      </c>
      <c r="IJ21">
        <v>0</v>
      </c>
      <c r="IK21">
        <v>0</v>
      </c>
      <c r="IL21">
        <v>0</v>
      </c>
      <c r="IM21">
        <v>0</v>
      </c>
      <c r="IN21" t="s">
        <v>436</v>
      </c>
      <c r="IO21" t="s">
        <v>437</v>
      </c>
      <c r="IP21" t="s">
        <v>438</v>
      </c>
      <c r="IQ21" t="s">
        <v>438</v>
      </c>
      <c r="IR21" t="s">
        <v>438</v>
      </c>
      <c r="IS21" t="s">
        <v>438</v>
      </c>
      <c r="IT21">
        <v>0</v>
      </c>
      <c r="IU21">
        <v>100</v>
      </c>
      <c r="IV21">
        <v>100</v>
      </c>
      <c r="IW21">
        <v>0.82</v>
      </c>
      <c r="IX21">
        <v>-0.0979</v>
      </c>
      <c r="IY21">
        <v>-0.534299152383104</v>
      </c>
      <c r="IZ21">
        <v>0.00358843795636792</v>
      </c>
      <c r="JA21">
        <v>-9.28870571299135e-07</v>
      </c>
      <c r="JB21">
        <v>5.03384771186305e-10</v>
      </c>
      <c r="JC21">
        <v>-0.118324721936807</v>
      </c>
      <c r="JD21">
        <v>-0.000998097452249486</v>
      </c>
      <c r="JE21">
        <v>9.23283702351998e-05</v>
      </c>
      <c r="JF21">
        <v>1.04948279435912e-05</v>
      </c>
      <c r="JG21">
        <v>29</v>
      </c>
      <c r="JH21">
        <v>2158</v>
      </c>
      <c r="JI21">
        <v>0</v>
      </c>
      <c r="JJ21">
        <v>17</v>
      </c>
      <c r="JK21">
        <v>6.4</v>
      </c>
      <c r="JL21">
        <v>6.4</v>
      </c>
      <c r="JM21">
        <v>1.34644</v>
      </c>
      <c r="JN21">
        <v>2.54028</v>
      </c>
      <c r="JO21">
        <v>2.24854</v>
      </c>
      <c r="JP21">
        <v>2.76245</v>
      </c>
      <c r="JQ21">
        <v>2.30103</v>
      </c>
      <c r="JR21">
        <v>2.43774</v>
      </c>
      <c r="JS21">
        <v>30.674</v>
      </c>
      <c r="JT21">
        <v>23.9999</v>
      </c>
      <c r="JU21">
        <v>18</v>
      </c>
      <c r="JV21">
        <v>649.453</v>
      </c>
      <c r="JW21">
        <v>628.633</v>
      </c>
      <c r="JX21">
        <v>19.9995</v>
      </c>
      <c r="JY21">
        <v>21.3629</v>
      </c>
      <c r="JZ21">
        <v>29.9999</v>
      </c>
      <c r="KA21">
        <v>21.4898</v>
      </c>
      <c r="KB21">
        <v>21.5022</v>
      </c>
      <c r="KC21">
        <v>26.9025</v>
      </c>
      <c r="KD21">
        <v>25.0981</v>
      </c>
      <c r="KE21">
        <v>0</v>
      </c>
      <c r="KF21">
        <v>20</v>
      </c>
      <c r="KG21">
        <v>420</v>
      </c>
      <c r="KH21">
        <v>10.693</v>
      </c>
      <c r="KI21">
        <v>103.559</v>
      </c>
      <c r="KJ21">
        <v>96.3069</v>
      </c>
    </row>
    <row r="22" spans="1:296">
      <c r="A22">
        <v>6</v>
      </c>
      <c r="B22">
        <v>1702499214.1</v>
      </c>
      <c r="C22">
        <v>432</v>
      </c>
      <c r="D22" t="s">
        <v>448</v>
      </c>
      <c r="E22" t="s">
        <v>449</v>
      </c>
      <c r="F22">
        <v>5</v>
      </c>
      <c r="H22">
        <v>1702499210.6</v>
      </c>
      <c r="I22">
        <f>(J22)/1000</f>
        <v>0</v>
      </c>
      <c r="J22">
        <f>IF(DO22, AM22, AG22)</f>
        <v>0</v>
      </c>
      <c r="K22">
        <f>IF(DO22, AH22, AF22)</f>
        <v>0</v>
      </c>
      <c r="L22">
        <f>DQ22 - IF(AT22&gt;1, K22*DK22*100.0/(AV22*EE22), 0)</f>
        <v>0</v>
      </c>
      <c r="M22">
        <f>((S22-I22/2)*L22-K22)/(S22+I22/2)</f>
        <v>0</v>
      </c>
      <c r="N22">
        <f>M22*(DX22+DY22)/1000.0</f>
        <v>0</v>
      </c>
      <c r="O22">
        <f>(DQ22 - IF(AT22&gt;1, K22*DK22*100.0/(AV22*EE22), 0))*(DX22+DY22)/1000.0</f>
        <v>0</v>
      </c>
      <c r="P22">
        <f>2.0/((1/R22-1/Q22)+SIGN(R22)*SQRT((1/R22-1/Q22)*(1/R22-1/Q22) + 4*DL22/((DL22+1)*(DL22+1))*(2*1/R22*1/Q22-1/Q22*1/Q22)))</f>
        <v>0</v>
      </c>
      <c r="Q22">
        <f>IF(LEFT(DM22,1)&lt;&gt;"0",IF(LEFT(DM22,1)="1",3.0,DN22),$D$5+$E$5*(EE22*DX22/($K$5*1000))+$F$5*(EE22*DX22/($K$5*1000))*MAX(MIN(DK22,$J$5),$I$5)*MAX(MIN(DK22,$J$5),$I$5)+$G$5*MAX(MIN(DK22,$J$5),$I$5)*(EE22*DX22/($K$5*1000))+$H$5*(EE22*DX22/($K$5*1000))*(EE22*DX22/($K$5*1000)))</f>
        <v>0</v>
      </c>
      <c r="R22">
        <f>I22*(1000-(1000*0.61365*exp(17.502*V22/(240.97+V22))/(DX22+DY22)+DS22)/2)/(1000*0.61365*exp(17.502*V22/(240.97+V22))/(DX22+DY22)-DS22)</f>
        <v>0</v>
      </c>
      <c r="S22">
        <f>1/((DL22+1)/(P22/1.6)+1/(Q22/1.37)) + DL22/((DL22+1)/(P22/1.6) + DL22/(Q22/1.37))</f>
        <v>0</v>
      </c>
      <c r="T22">
        <f>(DG22*DJ22)</f>
        <v>0</v>
      </c>
      <c r="U22">
        <f>(DZ22+(T22+2*0.95*5.67E-8*(((DZ22+$B$7)+273)^4-(DZ22+273)^4)-44100*I22)/(1.84*29.3*Q22+8*0.95*5.67E-8*(DZ22+273)^3))</f>
        <v>0</v>
      </c>
      <c r="V22">
        <f>($C$7*EA22+$D$7*EB22+$E$7*U22)</f>
        <v>0</v>
      </c>
      <c r="W22">
        <f>0.61365*exp(17.502*V22/(240.97+V22))</f>
        <v>0</v>
      </c>
      <c r="X22">
        <f>(Y22/Z22*100)</f>
        <v>0</v>
      </c>
      <c r="Y22">
        <f>DS22*(DX22+DY22)/1000</f>
        <v>0</v>
      </c>
      <c r="Z22">
        <f>0.61365*exp(17.502*DZ22/(240.97+DZ22))</f>
        <v>0</v>
      </c>
      <c r="AA22">
        <f>(W22-DS22*(DX22+DY22)/1000)</f>
        <v>0</v>
      </c>
      <c r="AB22">
        <f>(-I22*44100)</f>
        <v>0</v>
      </c>
      <c r="AC22">
        <f>2*29.3*Q22*0.92*(DZ22-V22)</f>
        <v>0</v>
      </c>
      <c r="AD22">
        <f>2*0.95*5.67E-8*(((DZ22+$B$7)+273)^4-(V22+273)^4)</f>
        <v>0</v>
      </c>
      <c r="AE22">
        <f>T22+AD22+AB22+AC22</f>
        <v>0</v>
      </c>
      <c r="AF22">
        <f>DW22*AT22*(DR22-DQ22*(1000-AT22*DT22)/(1000-AT22*DS22))/(100*DK22)</f>
        <v>0</v>
      </c>
      <c r="AG22">
        <f>1000*DW22*AT22*(DS22-DT22)/(100*DK22*(1000-AT22*DS22))</f>
        <v>0</v>
      </c>
      <c r="AH22">
        <f>(AI22 - AJ22 - DX22*1E3/(8.314*(DZ22+273.15)) * AL22/DW22 * AK22) * DW22/(100*DK22) * (1000 - DT22)/1000</f>
        <v>0</v>
      </c>
      <c r="AI22">
        <v>424.49820951261</v>
      </c>
      <c r="AJ22">
        <v>420.052363636364</v>
      </c>
      <c r="AK22">
        <v>0.00025204303596186</v>
      </c>
      <c r="AL22">
        <v>66.2755638188518</v>
      </c>
      <c r="AM22">
        <f>(AO22 - AN22 + DX22*1E3/(8.314*(DZ22+273.15)) * AQ22/DW22 * AP22) * DW22/(100*DK22) * 1000/(1000 - AO22)</f>
        <v>0</v>
      </c>
      <c r="AN22">
        <v>10.6796303417812</v>
      </c>
      <c r="AO22">
        <v>11.8907642424242</v>
      </c>
      <c r="AP22">
        <v>-9.68289098278407e-06</v>
      </c>
      <c r="AQ22">
        <v>82.33260892721</v>
      </c>
      <c r="AR22">
        <v>0</v>
      </c>
      <c r="AS22">
        <v>0</v>
      </c>
      <c r="AT22">
        <f>IF(AR22*$H$13&gt;=AV22,1.0,(AV22/(AV22-AR22*$H$13)))</f>
        <v>0</v>
      </c>
      <c r="AU22">
        <f>(AT22-1)*100</f>
        <v>0</v>
      </c>
      <c r="AV22">
        <f>MAX(0,($B$13+$C$13*EE22)/(1+$D$13*EE22)*DX22/(DZ22+273)*$E$13)</f>
        <v>0</v>
      </c>
      <c r="AW22" t="s">
        <v>432</v>
      </c>
      <c r="AX22" t="s">
        <v>432</v>
      </c>
      <c r="AY22">
        <v>0</v>
      </c>
      <c r="AZ22">
        <v>0</v>
      </c>
      <c r="BA22">
        <f>1-AY22/AZ22</f>
        <v>0</v>
      </c>
      <c r="BB22">
        <v>0</v>
      </c>
      <c r="BC22" t="s">
        <v>432</v>
      </c>
      <c r="BD22" t="s">
        <v>432</v>
      </c>
      <c r="BE22">
        <v>0</v>
      </c>
      <c r="BF22">
        <v>0</v>
      </c>
      <c r="BG22">
        <f>1-BE22/BF22</f>
        <v>0</v>
      </c>
      <c r="BH22">
        <v>0.5</v>
      </c>
      <c r="BI22">
        <f>DH22</f>
        <v>0</v>
      </c>
      <c r="BJ22">
        <f>K22</f>
        <v>0</v>
      </c>
      <c r="BK22">
        <f>BG22*BH22*BI22</f>
        <v>0</v>
      </c>
      <c r="BL22">
        <f>(BJ22-BB22)/BI22</f>
        <v>0</v>
      </c>
      <c r="BM22">
        <f>(AZ22-BF22)/BF22</f>
        <v>0</v>
      </c>
      <c r="BN22">
        <f>AY22/(BA22+AY22/BF22)</f>
        <v>0</v>
      </c>
      <c r="BO22" t="s">
        <v>432</v>
      </c>
      <c r="BP22">
        <v>0</v>
      </c>
      <c r="BQ22">
        <f>IF(BP22&lt;&gt;0, BP22, BN22)</f>
        <v>0</v>
      </c>
      <c r="BR22">
        <f>1-BQ22/BF22</f>
        <v>0</v>
      </c>
      <c r="BS22">
        <f>(BF22-BE22)/(BF22-BQ22)</f>
        <v>0</v>
      </c>
      <c r="BT22">
        <f>(AZ22-BF22)/(AZ22-BQ22)</f>
        <v>0</v>
      </c>
      <c r="BU22">
        <f>(BF22-BE22)/(BF22-AY22)</f>
        <v>0</v>
      </c>
      <c r="BV22">
        <f>(AZ22-BF22)/(AZ22-AY22)</f>
        <v>0</v>
      </c>
      <c r="BW22">
        <f>(BS22*BQ22/BE22)</f>
        <v>0</v>
      </c>
      <c r="BX22">
        <f>(1-BW22)</f>
        <v>0</v>
      </c>
      <c r="DG22">
        <f>$B$11*EF22+$C$11*EG22+$F$11*ER22*(1-EU22)</f>
        <v>0</v>
      </c>
      <c r="DH22">
        <f>DG22*DI22</f>
        <v>0</v>
      </c>
      <c r="DI22">
        <f>($B$11*$D$9+$C$11*$D$9+$F$11*((FE22+EW22)/MAX(FE22+EW22+FF22, 0.1)*$I$9+FF22/MAX(FE22+EW22+FF22, 0.1)*$J$9))/($B$11+$C$11+$F$11)</f>
        <v>0</v>
      </c>
      <c r="DJ22">
        <f>($B$11*$K$9+$C$11*$K$9+$F$11*((FE22+EW22)/MAX(FE22+EW22+FF22, 0.1)*$P$9+FF22/MAX(FE22+EW22+FF22, 0.1)*$Q$9))/($B$11+$C$11+$F$11)</f>
        <v>0</v>
      </c>
      <c r="DK22">
        <v>6</v>
      </c>
      <c r="DL22">
        <v>0.5</v>
      </c>
      <c r="DM22" t="s">
        <v>433</v>
      </c>
      <c r="DN22">
        <v>2</v>
      </c>
      <c r="DO22" t="b">
        <v>1</v>
      </c>
      <c r="DP22">
        <v>1702499210.6</v>
      </c>
      <c r="DQ22">
        <v>415.050833333333</v>
      </c>
      <c r="DR22">
        <v>419.977333333333</v>
      </c>
      <c r="DS22">
        <v>11.8933666666667</v>
      </c>
      <c r="DT22">
        <v>10.6799333333333</v>
      </c>
      <c r="DU22">
        <v>414.222666666667</v>
      </c>
      <c r="DV22">
        <v>11.9922666666667</v>
      </c>
      <c r="DW22">
        <v>599.9965</v>
      </c>
      <c r="DX22">
        <v>78.6545166666667</v>
      </c>
      <c r="DY22">
        <v>0.100214416666667</v>
      </c>
      <c r="DZ22">
        <v>22.0814833333333</v>
      </c>
      <c r="EA22">
        <v>21.4041333333333</v>
      </c>
      <c r="EB22">
        <v>999.9</v>
      </c>
      <c r="EC22">
        <v>0</v>
      </c>
      <c r="ED22">
        <v>0</v>
      </c>
      <c r="EE22">
        <v>9955.625</v>
      </c>
      <c r="EF22">
        <v>0</v>
      </c>
      <c r="EG22">
        <v>1.15796</v>
      </c>
      <c r="EH22">
        <v>-4.926215</v>
      </c>
      <c r="EI22">
        <v>420.047</v>
      </c>
      <c r="EJ22">
        <v>424.511</v>
      </c>
      <c r="EK22">
        <v>1.21346666666667</v>
      </c>
      <c r="EL22">
        <v>419.977333333333</v>
      </c>
      <c r="EM22">
        <v>10.6799333333333</v>
      </c>
      <c r="EN22">
        <v>0.935467333333333</v>
      </c>
      <c r="EO22">
        <v>0.840023</v>
      </c>
      <c r="EP22">
        <v>5.94823666666667</v>
      </c>
      <c r="EQ22">
        <v>4.40223666666667</v>
      </c>
      <c r="ER22">
        <v>250.016333333333</v>
      </c>
      <c r="ES22">
        <v>0.899968666666667</v>
      </c>
      <c r="ET22">
        <v>0.100031316666667</v>
      </c>
      <c r="EU22">
        <v>0</v>
      </c>
      <c r="EV22">
        <v>372.2935</v>
      </c>
      <c r="EW22">
        <v>5.0002</v>
      </c>
      <c r="EX22">
        <v>929.873166666667</v>
      </c>
      <c r="EY22">
        <v>2309.76333333333</v>
      </c>
      <c r="EZ22">
        <v>37.6145</v>
      </c>
      <c r="FA22">
        <v>40.25</v>
      </c>
      <c r="FB22">
        <v>39.6248333333333</v>
      </c>
      <c r="FC22">
        <v>40.2185</v>
      </c>
      <c r="FD22">
        <v>40.6456666666667</v>
      </c>
      <c r="FE22">
        <v>220.506666666667</v>
      </c>
      <c r="FF22">
        <v>24.51</v>
      </c>
      <c r="FG22">
        <v>0</v>
      </c>
      <c r="FH22">
        <v>1702499215.2</v>
      </c>
      <c r="FI22">
        <v>0</v>
      </c>
      <c r="FJ22">
        <v>372.563846153846</v>
      </c>
      <c r="FK22">
        <v>-2.52635896946474</v>
      </c>
      <c r="FL22">
        <v>-9.04444444887742</v>
      </c>
      <c r="FM22">
        <v>930.318615384615</v>
      </c>
      <c r="FN22">
        <v>15</v>
      </c>
      <c r="FO22">
        <v>1702498709</v>
      </c>
      <c r="FP22" t="s">
        <v>434</v>
      </c>
      <c r="FQ22">
        <v>1702498708</v>
      </c>
      <c r="FR22">
        <v>1702498709</v>
      </c>
      <c r="FS22">
        <v>4</v>
      </c>
      <c r="FT22">
        <v>0.004</v>
      </c>
      <c r="FU22">
        <v>-0.005</v>
      </c>
      <c r="FV22">
        <v>0.844</v>
      </c>
      <c r="FW22">
        <v>-0.106</v>
      </c>
      <c r="FX22">
        <v>420</v>
      </c>
      <c r="FY22">
        <v>10</v>
      </c>
      <c r="FZ22">
        <v>0.18</v>
      </c>
      <c r="GA22">
        <v>0.04</v>
      </c>
      <c r="GB22">
        <v>-4.9153645</v>
      </c>
      <c r="GC22">
        <v>-0.1973769924812</v>
      </c>
      <c r="GD22">
        <v>0.0298453345558397</v>
      </c>
      <c r="GE22">
        <v>1</v>
      </c>
      <c r="GF22">
        <v>372.782235294118</v>
      </c>
      <c r="GG22">
        <v>-2.76766997898687</v>
      </c>
      <c r="GH22">
        <v>0.329515514124065</v>
      </c>
      <c r="GI22">
        <v>0</v>
      </c>
      <c r="GJ22">
        <v>1.223572</v>
      </c>
      <c r="GK22">
        <v>-0.0757687218045102</v>
      </c>
      <c r="GL22">
        <v>0.00731648590513233</v>
      </c>
      <c r="GM22">
        <v>1</v>
      </c>
      <c r="GN22">
        <v>2</v>
      </c>
      <c r="GO22">
        <v>3</v>
      </c>
      <c r="GP22" t="s">
        <v>445</v>
      </c>
      <c r="GQ22">
        <v>3.26889</v>
      </c>
      <c r="GR22">
        <v>2.87328</v>
      </c>
      <c r="GS22">
        <v>0.0808219</v>
      </c>
      <c r="GT22">
        <v>0.0822108</v>
      </c>
      <c r="GU22">
        <v>0.0562374</v>
      </c>
      <c r="GV22">
        <v>0.0520961</v>
      </c>
      <c r="GW22">
        <v>26677</v>
      </c>
      <c r="GX22">
        <v>26457.4</v>
      </c>
      <c r="GY22">
        <v>26847.1</v>
      </c>
      <c r="GZ22">
        <v>26283</v>
      </c>
      <c r="HA22">
        <v>34548.7</v>
      </c>
      <c r="HB22">
        <v>33055.5</v>
      </c>
      <c r="HC22">
        <v>39452.3</v>
      </c>
      <c r="HD22">
        <v>37147.2</v>
      </c>
      <c r="HE22">
        <v>2.3617</v>
      </c>
      <c r="HF22">
        <v>2.1969</v>
      </c>
      <c r="HG22">
        <v>0.0901744</v>
      </c>
      <c r="HH22">
        <v>0</v>
      </c>
      <c r="HI22">
        <v>19.9074</v>
      </c>
      <c r="HJ22">
        <v>999.9</v>
      </c>
      <c r="HK22">
        <v>42.785</v>
      </c>
      <c r="HL22">
        <v>25.801</v>
      </c>
      <c r="HM22">
        <v>18.1408</v>
      </c>
      <c r="HN22">
        <v>55.2346</v>
      </c>
      <c r="HO22">
        <v>27.6522</v>
      </c>
      <c r="HP22">
        <v>2</v>
      </c>
      <c r="HQ22">
        <v>-0.437663</v>
      </c>
      <c r="HR22">
        <v>-0.243412</v>
      </c>
      <c r="HS22">
        <v>20.3079</v>
      </c>
      <c r="HT22">
        <v>5.23541</v>
      </c>
      <c r="HU22">
        <v>11.9506</v>
      </c>
      <c r="HV22">
        <v>4.9922</v>
      </c>
      <c r="HW22">
        <v>3.28413</v>
      </c>
      <c r="HX22">
        <v>9999</v>
      </c>
      <c r="HY22">
        <v>9999</v>
      </c>
      <c r="HZ22">
        <v>999.9</v>
      </c>
      <c r="IA22">
        <v>9999</v>
      </c>
      <c r="IB22">
        <v>4.97221</v>
      </c>
      <c r="IC22">
        <v>1.87713</v>
      </c>
      <c r="ID22">
        <v>1.87742</v>
      </c>
      <c r="IE22">
        <v>1.87697</v>
      </c>
      <c r="IF22">
        <v>1.87281</v>
      </c>
      <c r="IG22">
        <v>1.87439</v>
      </c>
      <c r="IH22">
        <v>1.87495</v>
      </c>
      <c r="II22">
        <v>1.88135</v>
      </c>
      <c r="IJ22">
        <v>0</v>
      </c>
      <c r="IK22">
        <v>0</v>
      </c>
      <c r="IL22">
        <v>0</v>
      </c>
      <c r="IM22">
        <v>0</v>
      </c>
      <c r="IN22" t="s">
        <v>436</v>
      </c>
      <c r="IO22" t="s">
        <v>437</v>
      </c>
      <c r="IP22" t="s">
        <v>438</v>
      </c>
      <c r="IQ22" t="s">
        <v>438</v>
      </c>
      <c r="IR22" t="s">
        <v>438</v>
      </c>
      <c r="IS22" t="s">
        <v>438</v>
      </c>
      <c r="IT22">
        <v>0</v>
      </c>
      <c r="IU22">
        <v>100</v>
      </c>
      <c r="IV22">
        <v>100</v>
      </c>
      <c r="IW22">
        <v>0.829</v>
      </c>
      <c r="IX22">
        <v>-0.0989</v>
      </c>
      <c r="IY22">
        <v>-0.534299152383104</v>
      </c>
      <c r="IZ22">
        <v>0.00358843795636792</v>
      </c>
      <c r="JA22">
        <v>-9.28870571299135e-07</v>
      </c>
      <c r="JB22">
        <v>5.03384771186305e-10</v>
      </c>
      <c r="JC22">
        <v>-0.118324721936807</v>
      </c>
      <c r="JD22">
        <v>-0.000998097452249486</v>
      </c>
      <c r="JE22">
        <v>9.23283702351998e-05</v>
      </c>
      <c r="JF22">
        <v>1.04948279435912e-05</v>
      </c>
      <c r="JG22">
        <v>29</v>
      </c>
      <c r="JH22">
        <v>2158</v>
      </c>
      <c r="JI22">
        <v>0</v>
      </c>
      <c r="JJ22">
        <v>17</v>
      </c>
      <c r="JK22">
        <v>8.4</v>
      </c>
      <c r="JL22">
        <v>8.4</v>
      </c>
      <c r="JM22">
        <v>1.34644</v>
      </c>
      <c r="JN22">
        <v>2.5415</v>
      </c>
      <c r="JO22">
        <v>2.24854</v>
      </c>
      <c r="JP22">
        <v>2.76245</v>
      </c>
      <c r="JQ22">
        <v>2.30103</v>
      </c>
      <c r="JR22">
        <v>2.44141</v>
      </c>
      <c r="JS22">
        <v>30.6524</v>
      </c>
      <c r="JT22">
        <v>24.0087</v>
      </c>
      <c r="JU22">
        <v>18</v>
      </c>
      <c r="JV22">
        <v>649.145</v>
      </c>
      <c r="JW22">
        <v>628.46</v>
      </c>
      <c r="JX22">
        <v>20.0008</v>
      </c>
      <c r="JY22">
        <v>21.3306</v>
      </c>
      <c r="JZ22">
        <v>30.0001</v>
      </c>
      <c r="KA22">
        <v>21.4625</v>
      </c>
      <c r="KB22">
        <v>21.4756</v>
      </c>
      <c r="KC22">
        <v>26.9105</v>
      </c>
      <c r="KD22">
        <v>24.8117</v>
      </c>
      <c r="KE22">
        <v>0</v>
      </c>
      <c r="KF22">
        <v>20</v>
      </c>
      <c r="KG22">
        <v>420</v>
      </c>
      <c r="KH22">
        <v>10.7072</v>
      </c>
      <c r="KI22">
        <v>103.556</v>
      </c>
      <c r="KJ22">
        <v>96.3099</v>
      </c>
    </row>
    <row r="23" spans="1:296">
      <c r="A23">
        <v>7</v>
      </c>
      <c r="B23">
        <v>1702499304.1</v>
      </c>
      <c r="C23">
        <v>522</v>
      </c>
      <c r="D23" t="s">
        <v>450</v>
      </c>
      <c r="E23" t="s">
        <v>451</v>
      </c>
      <c r="F23">
        <v>5</v>
      </c>
      <c r="H23">
        <v>1702499301.1</v>
      </c>
      <c r="I23">
        <f>(J23)/1000</f>
        <v>0</v>
      </c>
      <c r="J23">
        <f>IF(DO23, AM23, AG23)</f>
        <v>0</v>
      </c>
      <c r="K23">
        <f>IF(DO23, AH23, AF23)</f>
        <v>0</v>
      </c>
      <c r="L23">
        <f>DQ23 - IF(AT23&gt;1, K23*DK23*100.0/(AV23*EE23), 0)</f>
        <v>0</v>
      </c>
      <c r="M23">
        <f>((S23-I23/2)*L23-K23)/(S23+I23/2)</f>
        <v>0</v>
      </c>
      <c r="N23">
        <f>M23*(DX23+DY23)/1000.0</f>
        <v>0</v>
      </c>
      <c r="O23">
        <f>(DQ23 - IF(AT23&gt;1, K23*DK23*100.0/(AV23*EE23), 0))*(DX23+DY23)/1000.0</f>
        <v>0</v>
      </c>
      <c r="P23">
        <f>2.0/((1/R23-1/Q23)+SIGN(R23)*SQRT((1/R23-1/Q23)*(1/R23-1/Q23) + 4*DL23/((DL23+1)*(DL23+1))*(2*1/R23*1/Q23-1/Q23*1/Q23)))</f>
        <v>0</v>
      </c>
      <c r="Q23">
        <f>IF(LEFT(DM23,1)&lt;&gt;"0",IF(LEFT(DM23,1)="1",3.0,DN23),$D$5+$E$5*(EE23*DX23/($K$5*1000))+$F$5*(EE23*DX23/($K$5*1000))*MAX(MIN(DK23,$J$5),$I$5)*MAX(MIN(DK23,$J$5),$I$5)+$G$5*MAX(MIN(DK23,$J$5),$I$5)*(EE23*DX23/($K$5*1000))+$H$5*(EE23*DX23/($K$5*1000))*(EE23*DX23/($K$5*1000)))</f>
        <v>0</v>
      </c>
      <c r="R23">
        <f>I23*(1000-(1000*0.61365*exp(17.502*V23/(240.97+V23))/(DX23+DY23)+DS23)/2)/(1000*0.61365*exp(17.502*V23/(240.97+V23))/(DX23+DY23)-DS23)</f>
        <v>0</v>
      </c>
      <c r="S23">
        <f>1/((DL23+1)/(P23/1.6)+1/(Q23/1.37)) + DL23/((DL23+1)/(P23/1.6) + DL23/(Q23/1.37))</f>
        <v>0</v>
      </c>
      <c r="T23">
        <f>(DG23*DJ23)</f>
        <v>0</v>
      </c>
      <c r="U23">
        <f>(DZ23+(T23+2*0.95*5.67E-8*(((DZ23+$B$7)+273)^4-(DZ23+273)^4)-44100*I23)/(1.84*29.3*Q23+8*0.95*5.67E-8*(DZ23+273)^3))</f>
        <v>0</v>
      </c>
      <c r="V23">
        <f>($C$7*EA23+$D$7*EB23+$E$7*U23)</f>
        <v>0</v>
      </c>
      <c r="W23">
        <f>0.61365*exp(17.502*V23/(240.97+V23))</f>
        <v>0</v>
      </c>
      <c r="X23">
        <f>(Y23/Z23*100)</f>
        <v>0</v>
      </c>
      <c r="Y23">
        <f>DS23*(DX23+DY23)/1000</f>
        <v>0</v>
      </c>
      <c r="Z23">
        <f>0.61365*exp(17.502*DZ23/(240.97+DZ23))</f>
        <v>0</v>
      </c>
      <c r="AA23">
        <f>(W23-DS23*(DX23+DY23)/1000)</f>
        <v>0</v>
      </c>
      <c r="AB23">
        <f>(-I23*44100)</f>
        <v>0</v>
      </c>
      <c r="AC23">
        <f>2*29.3*Q23*0.92*(DZ23-V23)</f>
        <v>0</v>
      </c>
      <c r="AD23">
        <f>2*0.95*5.67E-8*(((DZ23+$B$7)+273)^4-(V23+273)^4)</f>
        <v>0</v>
      </c>
      <c r="AE23">
        <f>T23+AD23+AB23+AC23</f>
        <v>0</v>
      </c>
      <c r="AF23">
        <f>DW23*AT23*(DR23-DQ23*(1000-AT23*DT23)/(1000-AT23*DS23))/(100*DK23)</f>
        <v>0</v>
      </c>
      <c r="AG23">
        <f>1000*DW23*AT23*(DS23-DT23)/(100*DK23*(1000-AT23*DS23))</f>
        <v>0</v>
      </c>
      <c r="AH23">
        <f>(AI23 - AJ23 - DX23*1E3/(8.314*(DZ23+273.15)) * AL23/DW23 * AK23) * DW23/(100*DK23) * (1000 - DT23)/1000</f>
        <v>0</v>
      </c>
      <c r="AI23">
        <v>424.53457428207</v>
      </c>
      <c r="AJ23">
        <v>422.825381818182</v>
      </c>
      <c r="AK23">
        <v>-0.00199512660179174</v>
      </c>
      <c r="AL23">
        <v>66.2755638188518</v>
      </c>
      <c r="AM23">
        <f>(AO23 - AN23 + DX23*1E3/(8.314*(DZ23+273.15)) * AQ23/DW23 * AP23) * DW23/(100*DK23) * 1000/(1000 - AO23)</f>
        <v>0</v>
      </c>
      <c r="AN23">
        <v>10.6986544026342</v>
      </c>
      <c r="AO23">
        <v>11.7657496969697</v>
      </c>
      <c r="AP23">
        <v>-6.89081887652682e-06</v>
      </c>
      <c r="AQ23">
        <v>82.33260892721</v>
      </c>
      <c r="AR23">
        <v>0</v>
      </c>
      <c r="AS23">
        <v>0</v>
      </c>
      <c r="AT23">
        <f>IF(AR23*$H$13&gt;=AV23,1.0,(AV23/(AV23-AR23*$H$13)))</f>
        <v>0</v>
      </c>
      <c r="AU23">
        <f>(AT23-1)*100</f>
        <v>0</v>
      </c>
      <c r="AV23">
        <f>MAX(0,($B$13+$C$13*EE23)/(1+$D$13*EE23)*DX23/(DZ23+273)*$E$13)</f>
        <v>0</v>
      </c>
      <c r="AW23" t="s">
        <v>432</v>
      </c>
      <c r="AX23" t="s">
        <v>432</v>
      </c>
      <c r="AY23">
        <v>0</v>
      </c>
      <c r="AZ23">
        <v>0</v>
      </c>
      <c r="BA23">
        <f>1-AY23/AZ23</f>
        <v>0</v>
      </c>
      <c r="BB23">
        <v>0</v>
      </c>
      <c r="BC23" t="s">
        <v>432</v>
      </c>
      <c r="BD23" t="s">
        <v>432</v>
      </c>
      <c r="BE23">
        <v>0</v>
      </c>
      <c r="BF23">
        <v>0</v>
      </c>
      <c r="BG23">
        <f>1-BE23/BF23</f>
        <v>0</v>
      </c>
      <c r="BH23">
        <v>0.5</v>
      </c>
      <c r="BI23">
        <f>DH23</f>
        <v>0</v>
      </c>
      <c r="BJ23">
        <f>K23</f>
        <v>0</v>
      </c>
      <c r="BK23">
        <f>BG23*BH23*BI23</f>
        <v>0</v>
      </c>
      <c r="BL23">
        <f>(BJ23-BB23)/BI23</f>
        <v>0</v>
      </c>
      <c r="BM23">
        <f>(AZ23-BF23)/BF23</f>
        <v>0</v>
      </c>
      <c r="BN23">
        <f>AY23/(BA23+AY23/BF23)</f>
        <v>0</v>
      </c>
      <c r="BO23" t="s">
        <v>432</v>
      </c>
      <c r="BP23">
        <v>0</v>
      </c>
      <c r="BQ23">
        <f>IF(BP23&lt;&gt;0, BP23, BN23)</f>
        <v>0</v>
      </c>
      <c r="BR23">
        <f>1-BQ23/BF23</f>
        <v>0</v>
      </c>
      <c r="BS23">
        <f>(BF23-BE23)/(BF23-BQ23)</f>
        <v>0</v>
      </c>
      <c r="BT23">
        <f>(AZ23-BF23)/(AZ23-BQ23)</f>
        <v>0</v>
      </c>
      <c r="BU23">
        <f>(BF23-BE23)/(BF23-AY23)</f>
        <v>0</v>
      </c>
      <c r="BV23">
        <f>(AZ23-BF23)/(AZ23-AY23)</f>
        <v>0</v>
      </c>
      <c r="BW23">
        <f>(BS23*BQ23/BE23)</f>
        <v>0</v>
      </c>
      <c r="BX23">
        <f>(1-BW23)</f>
        <v>0</v>
      </c>
      <c r="DG23">
        <f>$B$11*EF23+$C$11*EG23+$F$11*ER23*(1-EU23)</f>
        <v>0</v>
      </c>
      <c r="DH23">
        <f>DG23*DI23</f>
        <v>0</v>
      </c>
      <c r="DI23">
        <f>($B$11*$D$9+$C$11*$D$9+$F$11*((FE23+EW23)/MAX(FE23+EW23+FF23, 0.1)*$I$9+FF23/MAX(FE23+EW23+FF23, 0.1)*$J$9))/($B$11+$C$11+$F$11)</f>
        <v>0</v>
      </c>
      <c r="DJ23">
        <f>($B$11*$K$9+$C$11*$K$9+$F$11*((FE23+EW23)/MAX(FE23+EW23+FF23, 0.1)*$P$9+FF23/MAX(FE23+EW23+FF23, 0.1)*$Q$9))/($B$11+$C$11+$F$11)</f>
        <v>0</v>
      </c>
      <c r="DK23">
        <v>6</v>
      </c>
      <c r="DL23">
        <v>0.5</v>
      </c>
      <c r="DM23" t="s">
        <v>433</v>
      </c>
      <c r="DN23">
        <v>2</v>
      </c>
      <c r="DO23" t="b">
        <v>1</v>
      </c>
      <c r="DP23">
        <v>1702499301.1</v>
      </c>
      <c r="DQ23">
        <v>417.875</v>
      </c>
      <c r="DR23">
        <v>419.9944</v>
      </c>
      <c r="DS23">
        <v>11.76774</v>
      </c>
      <c r="DT23">
        <v>10.69854</v>
      </c>
      <c r="DU23">
        <v>417.0376</v>
      </c>
      <c r="DV23">
        <v>11.86736</v>
      </c>
      <c r="DW23">
        <v>600.0162</v>
      </c>
      <c r="DX23">
        <v>78.65334</v>
      </c>
      <c r="DY23">
        <v>0.10020104</v>
      </c>
      <c r="DZ23">
        <v>21.93928</v>
      </c>
      <c r="EA23">
        <v>21.16204</v>
      </c>
      <c r="EB23">
        <v>999.9</v>
      </c>
      <c r="EC23">
        <v>0</v>
      </c>
      <c r="ED23">
        <v>0</v>
      </c>
      <c r="EE23">
        <v>9976.49</v>
      </c>
      <c r="EF23">
        <v>0</v>
      </c>
      <c r="EG23">
        <v>1.10282</v>
      </c>
      <c r="EH23">
        <v>-2.119432</v>
      </c>
      <c r="EI23">
        <v>422.8508</v>
      </c>
      <c r="EJ23">
        <v>424.536</v>
      </c>
      <c r="EK23">
        <v>1.069186</v>
      </c>
      <c r="EL23">
        <v>419.9944</v>
      </c>
      <c r="EM23">
        <v>10.69854</v>
      </c>
      <c r="EN23">
        <v>0.9255726</v>
      </c>
      <c r="EO23">
        <v>0.8414776</v>
      </c>
      <c r="EP23">
        <v>5.794606</v>
      </c>
      <c r="EQ23">
        <v>4.426934</v>
      </c>
      <c r="ER23">
        <v>100.01458</v>
      </c>
      <c r="ES23">
        <v>0.9000574</v>
      </c>
      <c r="ET23">
        <v>0.09994238</v>
      </c>
      <c r="EU23">
        <v>0</v>
      </c>
      <c r="EV23">
        <v>358.6924</v>
      </c>
      <c r="EW23">
        <v>5.0002</v>
      </c>
      <c r="EX23">
        <v>352.138</v>
      </c>
      <c r="EY23">
        <v>895.7178</v>
      </c>
      <c r="EZ23">
        <v>36.875</v>
      </c>
      <c r="FA23">
        <v>39.8998</v>
      </c>
      <c r="FB23">
        <v>39.0248</v>
      </c>
      <c r="FC23">
        <v>39.8998</v>
      </c>
      <c r="FD23">
        <v>40.0248</v>
      </c>
      <c r="FE23">
        <v>85.518</v>
      </c>
      <c r="FF23">
        <v>9.5</v>
      </c>
      <c r="FG23">
        <v>0</v>
      </c>
      <c r="FH23">
        <v>1702499305.2</v>
      </c>
      <c r="FI23">
        <v>0</v>
      </c>
      <c r="FJ23">
        <v>359.163769230769</v>
      </c>
      <c r="FK23">
        <v>-5.31651282774953</v>
      </c>
      <c r="FL23">
        <v>-6.83141879215066</v>
      </c>
      <c r="FM23">
        <v>352.6225</v>
      </c>
      <c r="FN23">
        <v>15</v>
      </c>
      <c r="FO23">
        <v>1702498709</v>
      </c>
      <c r="FP23" t="s">
        <v>434</v>
      </c>
      <c r="FQ23">
        <v>1702498708</v>
      </c>
      <c r="FR23">
        <v>1702498709</v>
      </c>
      <c r="FS23">
        <v>4</v>
      </c>
      <c r="FT23">
        <v>0.004</v>
      </c>
      <c r="FU23">
        <v>-0.005</v>
      </c>
      <c r="FV23">
        <v>0.844</v>
      </c>
      <c r="FW23">
        <v>-0.106</v>
      </c>
      <c r="FX23">
        <v>420</v>
      </c>
      <c r="FY23">
        <v>10</v>
      </c>
      <c r="FZ23">
        <v>0.18</v>
      </c>
      <c r="GA23">
        <v>0.04</v>
      </c>
      <c r="GB23">
        <v>-2.0850035</v>
      </c>
      <c r="GC23">
        <v>-0.193126466165415</v>
      </c>
      <c r="GD23">
        <v>0.0357700019953871</v>
      </c>
      <c r="GE23">
        <v>1</v>
      </c>
      <c r="GF23">
        <v>359.267617647059</v>
      </c>
      <c r="GG23">
        <v>-0.997234527912449</v>
      </c>
      <c r="GH23">
        <v>0.338026714459939</v>
      </c>
      <c r="GI23">
        <v>1</v>
      </c>
      <c r="GJ23">
        <v>1.0809615</v>
      </c>
      <c r="GK23">
        <v>-0.092355338345863</v>
      </c>
      <c r="GL23">
        <v>0.00894174550912743</v>
      </c>
      <c r="GM23">
        <v>1</v>
      </c>
      <c r="GN23">
        <v>3</v>
      </c>
      <c r="GO23">
        <v>3</v>
      </c>
      <c r="GP23" t="s">
        <v>435</v>
      </c>
      <c r="GQ23">
        <v>3.26893</v>
      </c>
      <c r="GR23">
        <v>2.87349</v>
      </c>
      <c r="GS23">
        <v>0.081233</v>
      </c>
      <c r="GT23">
        <v>0.0822123</v>
      </c>
      <c r="GU23">
        <v>0.0557991</v>
      </c>
      <c r="GV23">
        <v>0.0521642</v>
      </c>
      <c r="GW23">
        <v>26664.4</v>
      </c>
      <c r="GX23">
        <v>26455.9</v>
      </c>
      <c r="GY23">
        <v>26846.4</v>
      </c>
      <c r="GZ23">
        <v>26281.6</v>
      </c>
      <c r="HA23">
        <v>34563.7</v>
      </c>
      <c r="HB23">
        <v>33051.3</v>
      </c>
      <c r="HC23">
        <v>39451</v>
      </c>
      <c r="HD23">
        <v>37145.2</v>
      </c>
      <c r="HE23">
        <v>2.36115</v>
      </c>
      <c r="HF23">
        <v>2.19673</v>
      </c>
      <c r="HG23">
        <v>0.0790805</v>
      </c>
      <c r="HH23">
        <v>0</v>
      </c>
      <c r="HI23">
        <v>19.8557</v>
      </c>
      <c r="HJ23">
        <v>999.9</v>
      </c>
      <c r="HK23">
        <v>42.712</v>
      </c>
      <c r="HL23">
        <v>25.831</v>
      </c>
      <c r="HM23">
        <v>18.1414</v>
      </c>
      <c r="HN23">
        <v>54.9946</v>
      </c>
      <c r="HO23">
        <v>27.6282</v>
      </c>
      <c r="HP23">
        <v>2</v>
      </c>
      <c r="HQ23">
        <v>-0.435879</v>
      </c>
      <c r="HR23">
        <v>-0.223573</v>
      </c>
      <c r="HS23">
        <v>20.3092</v>
      </c>
      <c r="HT23">
        <v>5.23915</v>
      </c>
      <c r="HU23">
        <v>11.9527</v>
      </c>
      <c r="HV23">
        <v>4.9923</v>
      </c>
      <c r="HW23">
        <v>3.2841</v>
      </c>
      <c r="HX23">
        <v>9999</v>
      </c>
      <c r="HY23">
        <v>9999</v>
      </c>
      <c r="HZ23">
        <v>999.9</v>
      </c>
      <c r="IA23">
        <v>9999</v>
      </c>
      <c r="IB23">
        <v>4.97224</v>
      </c>
      <c r="IC23">
        <v>1.87714</v>
      </c>
      <c r="ID23">
        <v>1.87744</v>
      </c>
      <c r="IE23">
        <v>1.87698</v>
      </c>
      <c r="IF23">
        <v>1.87286</v>
      </c>
      <c r="IG23">
        <v>1.87439</v>
      </c>
      <c r="IH23">
        <v>1.87499</v>
      </c>
      <c r="II23">
        <v>1.88138</v>
      </c>
      <c r="IJ23">
        <v>0</v>
      </c>
      <c r="IK23">
        <v>0</v>
      </c>
      <c r="IL23">
        <v>0</v>
      </c>
      <c r="IM23">
        <v>0</v>
      </c>
      <c r="IN23" t="s">
        <v>436</v>
      </c>
      <c r="IO23" t="s">
        <v>437</v>
      </c>
      <c r="IP23" t="s">
        <v>438</v>
      </c>
      <c r="IQ23" t="s">
        <v>438</v>
      </c>
      <c r="IR23" t="s">
        <v>438</v>
      </c>
      <c r="IS23" t="s">
        <v>438</v>
      </c>
      <c r="IT23">
        <v>0</v>
      </c>
      <c r="IU23">
        <v>100</v>
      </c>
      <c r="IV23">
        <v>100</v>
      </c>
      <c r="IW23">
        <v>0.837</v>
      </c>
      <c r="IX23">
        <v>-0.0996</v>
      </c>
      <c r="IY23">
        <v>-0.534299152383104</v>
      </c>
      <c r="IZ23">
        <v>0.00358843795636792</v>
      </c>
      <c r="JA23">
        <v>-9.28870571299135e-07</v>
      </c>
      <c r="JB23">
        <v>5.03384771186305e-10</v>
      </c>
      <c r="JC23">
        <v>-0.118324721936807</v>
      </c>
      <c r="JD23">
        <v>-0.000998097452249486</v>
      </c>
      <c r="JE23">
        <v>9.23283702351998e-05</v>
      </c>
      <c r="JF23">
        <v>1.04948279435912e-05</v>
      </c>
      <c r="JG23">
        <v>29</v>
      </c>
      <c r="JH23">
        <v>2158</v>
      </c>
      <c r="JI23">
        <v>0</v>
      </c>
      <c r="JJ23">
        <v>17</v>
      </c>
      <c r="JK23">
        <v>9.9</v>
      </c>
      <c r="JL23">
        <v>9.9</v>
      </c>
      <c r="JM23">
        <v>1.34644</v>
      </c>
      <c r="JN23">
        <v>2.54639</v>
      </c>
      <c r="JO23">
        <v>2.24854</v>
      </c>
      <c r="JP23">
        <v>2.76245</v>
      </c>
      <c r="JQ23">
        <v>2.30103</v>
      </c>
      <c r="JR23">
        <v>2.44263</v>
      </c>
      <c r="JS23">
        <v>30.6524</v>
      </c>
      <c r="JT23">
        <v>24.0087</v>
      </c>
      <c r="JU23">
        <v>18</v>
      </c>
      <c r="JV23">
        <v>648.824</v>
      </c>
      <c r="JW23">
        <v>628.381</v>
      </c>
      <c r="JX23">
        <v>20.0002</v>
      </c>
      <c r="JY23">
        <v>21.3467</v>
      </c>
      <c r="JZ23">
        <v>30</v>
      </c>
      <c r="KA23">
        <v>21.4679</v>
      </c>
      <c r="KB23">
        <v>21.4809</v>
      </c>
      <c r="KC23">
        <v>26.9104</v>
      </c>
      <c r="KD23">
        <v>24.8117</v>
      </c>
      <c r="KE23">
        <v>0</v>
      </c>
      <c r="KF23">
        <v>20</v>
      </c>
      <c r="KG23">
        <v>420</v>
      </c>
      <c r="KH23">
        <v>10.7046</v>
      </c>
      <c r="KI23">
        <v>103.553</v>
      </c>
      <c r="KJ23">
        <v>96.3046</v>
      </c>
    </row>
    <row r="24" spans="1:296">
      <c r="A24">
        <v>8</v>
      </c>
      <c r="B24">
        <v>1702499425.1</v>
      </c>
      <c r="C24">
        <v>643</v>
      </c>
      <c r="D24" t="s">
        <v>452</v>
      </c>
      <c r="E24" t="s">
        <v>453</v>
      </c>
      <c r="F24">
        <v>5</v>
      </c>
      <c r="H24">
        <v>1702499421.6</v>
      </c>
      <c r="I24">
        <f>(J24)/1000</f>
        <v>0</v>
      </c>
      <c r="J24">
        <f>IF(DO24, AM24, AG24)</f>
        <v>0</v>
      </c>
      <c r="K24">
        <f>IF(DO24, AH24, AF24)</f>
        <v>0</v>
      </c>
      <c r="L24">
        <f>DQ24 - IF(AT24&gt;1, K24*DK24*100.0/(AV24*EE24), 0)</f>
        <v>0</v>
      </c>
      <c r="M24">
        <f>((S24-I24/2)*L24-K24)/(S24+I24/2)</f>
        <v>0</v>
      </c>
      <c r="N24">
        <f>M24*(DX24+DY24)/1000.0</f>
        <v>0</v>
      </c>
      <c r="O24">
        <f>(DQ24 - IF(AT24&gt;1, K24*DK24*100.0/(AV24*EE24), 0))*(DX24+DY24)/1000.0</f>
        <v>0</v>
      </c>
      <c r="P24">
        <f>2.0/((1/R24-1/Q24)+SIGN(R24)*SQRT((1/R24-1/Q24)*(1/R24-1/Q24) + 4*DL24/((DL24+1)*(DL24+1))*(2*1/R24*1/Q24-1/Q24*1/Q24)))</f>
        <v>0</v>
      </c>
      <c r="Q24">
        <f>IF(LEFT(DM24,1)&lt;&gt;"0",IF(LEFT(DM24,1)="1",3.0,DN24),$D$5+$E$5*(EE24*DX24/($K$5*1000))+$F$5*(EE24*DX24/($K$5*1000))*MAX(MIN(DK24,$J$5),$I$5)*MAX(MIN(DK24,$J$5),$I$5)+$G$5*MAX(MIN(DK24,$J$5),$I$5)*(EE24*DX24/($K$5*1000))+$H$5*(EE24*DX24/($K$5*1000))*(EE24*DX24/($K$5*1000)))</f>
        <v>0</v>
      </c>
      <c r="R24">
        <f>I24*(1000-(1000*0.61365*exp(17.502*V24/(240.97+V24))/(DX24+DY24)+DS24)/2)/(1000*0.61365*exp(17.502*V24/(240.97+V24))/(DX24+DY24)-DS24)</f>
        <v>0</v>
      </c>
      <c r="S24">
        <f>1/((DL24+1)/(P24/1.6)+1/(Q24/1.37)) + DL24/((DL24+1)/(P24/1.6) + DL24/(Q24/1.37))</f>
        <v>0</v>
      </c>
      <c r="T24">
        <f>(DG24*DJ24)</f>
        <v>0</v>
      </c>
      <c r="U24">
        <f>(DZ24+(T24+2*0.95*5.67E-8*(((DZ24+$B$7)+273)^4-(DZ24+273)^4)-44100*I24)/(1.84*29.3*Q24+8*0.95*5.67E-8*(DZ24+273)^3))</f>
        <v>0</v>
      </c>
      <c r="V24">
        <f>($C$7*EA24+$D$7*EB24+$E$7*U24)</f>
        <v>0</v>
      </c>
      <c r="W24">
        <f>0.61365*exp(17.502*V24/(240.97+V24))</f>
        <v>0</v>
      </c>
      <c r="X24">
        <f>(Y24/Z24*100)</f>
        <v>0</v>
      </c>
      <c r="Y24">
        <f>DS24*(DX24+DY24)/1000</f>
        <v>0</v>
      </c>
      <c r="Z24">
        <f>0.61365*exp(17.502*DZ24/(240.97+DZ24))</f>
        <v>0</v>
      </c>
      <c r="AA24">
        <f>(W24-DS24*(DX24+DY24)/1000)</f>
        <v>0</v>
      </c>
      <c r="AB24">
        <f>(-I24*44100)</f>
        <v>0</v>
      </c>
      <c r="AC24">
        <f>2*29.3*Q24*0.92*(DZ24-V24)</f>
        <v>0</v>
      </c>
      <c r="AD24">
        <f>2*0.95*5.67E-8*(((DZ24+$B$7)+273)^4-(V24+273)^4)</f>
        <v>0</v>
      </c>
      <c r="AE24">
        <f>T24+AD24+AB24+AC24</f>
        <v>0</v>
      </c>
      <c r="AF24">
        <f>DW24*AT24*(DR24-DQ24*(1000-AT24*DT24)/(1000-AT24*DS24))/(100*DK24)</f>
        <v>0</v>
      </c>
      <c r="AG24">
        <f>1000*DW24*AT24*(DS24-DT24)/(100*DK24*(1000-AT24*DS24))</f>
        <v>0</v>
      </c>
      <c r="AH24">
        <f>(AI24 - AJ24 - DX24*1E3/(8.314*(DZ24+273.15)) * AL24/DW24 * AK24) * DW24/(100*DK24) * (1000 - DT24)/1000</f>
        <v>0</v>
      </c>
      <c r="AI24">
        <v>424.547167132567</v>
      </c>
      <c r="AJ24">
        <v>424.100157575757</v>
      </c>
      <c r="AK24">
        <v>0.000839801444202083</v>
      </c>
      <c r="AL24">
        <v>66.2755638188518</v>
      </c>
      <c r="AM24">
        <f>(AO24 - AN24 + DX24*1E3/(8.314*(DZ24+273.15)) * AQ24/DW24 * AP24) * DW24/(100*DK24) * 1000/(1000 - AO24)</f>
        <v>0</v>
      </c>
      <c r="AN24">
        <v>10.7955199586001</v>
      </c>
      <c r="AO24">
        <v>11.6463545454545</v>
      </c>
      <c r="AP24">
        <v>-7.80834601771399e-06</v>
      </c>
      <c r="AQ24">
        <v>82.33260892721</v>
      </c>
      <c r="AR24">
        <v>0</v>
      </c>
      <c r="AS24">
        <v>0</v>
      </c>
      <c r="AT24">
        <f>IF(AR24*$H$13&gt;=AV24,1.0,(AV24/(AV24-AR24*$H$13)))</f>
        <v>0</v>
      </c>
      <c r="AU24">
        <f>(AT24-1)*100</f>
        <v>0</v>
      </c>
      <c r="AV24">
        <f>MAX(0,($B$13+$C$13*EE24)/(1+$D$13*EE24)*DX24/(DZ24+273)*$E$13)</f>
        <v>0</v>
      </c>
      <c r="AW24" t="s">
        <v>432</v>
      </c>
      <c r="AX24" t="s">
        <v>432</v>
      </c>
      <c r="AY24">
        <v>0</v>
      </c>
      <c r="AZ24">
        <v>0</v>
      </c>
      <c r="BA24">
        <f>1-AY24/AZ24</f>
        <v>0</v>
      </c>
      <c r="BB24">
        <v>0</v>
      </c>
      <c r="BC24" t="s">
        <v>432</v>
      </c>
      <c r="BD24" t="s">
        <v>432</v>
      </c>
      <c r="BE24">
        <v>0</v>
      </c>
      <c r="BF24">
        <v>0</v>
      </c>
      <c r="BG24">
        <f>1-BE24/BF24</f>
        <v>0</v>
      </c>
      <c r="BH24">
        <v>0.5</v>
      </c>
      <c r="BI24">
        <f>DH24</f>
        <v>0</v>
      </c>
      <c r="BJ24">
        <f>K24</f>
        <v>0</v>
      </c>
      <c r="BK24">
        <f>BG24*BH24*BI24</f>
        <v>0</v>
      </c>
      <c r="BL24">
        <f>(BJ24-BB24)/BI24</f>
        <v>0</v>
      </c>
      <c r="BM24">
        <f>(AZ24-BF24)/BF24</f>
        <v>0</v>
      </c>
      <c r="BN24">
        <f>AY24/(BA24+AY24/BF24)</f>
        <v>0</v>
      </c>
      <c r="BO24" t="s">
        <v>432</v>
      </c>
      <c r="BP24">
        <v>0</v>
      </c>
      <c r="BQ24">
        <f>IF(BP24&lt;&gt;0, BP24, BN24)</f>
        <v>0</v>
      </c>
      <c r="BR24">
        <f>1-BQ24/BF24</f>
        <v>0</v>
      </c>
      <c r="BS24">
        <f>(BF24-BE24)/(BF24-BQ24)</f>
        <v>0</v>
      </c>
      <c r="BT24">
        <f>(AZ24-BF24)/(AZ24-BQ24)</f>
        <v>0</v>
      </c>
      <c r="BU24">
        <f>(BF24-BE24)/(BF24-AY24)</f>
        <v>0</v>
      </c>
      <c r="BV24">
        <f>(AZ24-BF24)/(AZ24-AY24)</f>
        <v>0</v>
      </c>
      <c r="BW24">
        <f>(BS24*BQ24/BE24)</f>
        <v>0</v>
      </c>
      <c r="BX24">
        <f>(1-BW24)</f>
        <v>0</v>
      </c>
      <c r="DG24">
        <f>$B$11*EF24+$C$11*EG24+$F$11*ER24*(1-EU24)</f>
        <v>0</v>
      </c>
      <c r="DH24">
        <f>DG24*DI24</f>
        <v>0</v>
      </c>
      <c r="DI24">
        <f>($B$11*$D$9+$C$11*$D$9+$F$11*((FE24+EW24)/MAX(FE24+EW24+FF24, 0.1)*$I$9+FF24/MAX(FE24+EW24+FF24, 0.1)*$J$9))/($B$11+$C$11+$F$11)</f>
        <v>0</v>
      </c>
      <c r="DJ24">
        <f>($B$11*$K$9+$C$11*$K$9+$F$11*((FE24+EW24)/MAX(FE24+EW24+FF24, 0.1)*$P$9+FF24/MAX(FE24+EW24+FF24, 0.1)*$Q$9))/($B$11+$C$11+$F$11)</f>
        <v>0</v>
      </c>
      <c r="DK24">
        <v>6</v>
      </c>
      <c r="DL24">
        <v>0.5</v>
      </c>
      <c r="DM24" t="s">
        <v>433</v>
      </c>
      <c r="DN24">
        <v>2</v>
      </c>
      <c r="DO24" t="b">
        <v>1</v>
      </c>
      <c r="DP24">
        <v>1702499421.6</v>
      </c>
      <c r="DQ24">
        <v>419.136</v>
      </c>
      <c r="DR24">
        <v>419.964333333333</v>
      </c>
      <c r="DS24">
        <v>11.6495833333333</v>
      </c>
      <c r="DT24">
        <v>10.7953333333333</v>
      </c>
      <c r="DU24">
        <v>418.295</v>
      </c>
      <c r="DV24">
        <v>11.7498666666667</v>
      </c>
      <c r="DW24">
        <v>599.992333333333</v>
      </c>
      <c r="DX24">
        <v>78.6496666666667</v>
      </c>
      <c r="DY24">
        <v>0.0999085666666667</v>
      </c>
      <c r="DZ24">
        <v>21.79495</v>
      </c>
      <c r="EA24">
        <v>21.05895</v>
      </c>
      <c r="EB24">
        <v>999.9</v>
      </c>
      <c r="EC24">
        <v>0</v>
      </c>
      <c r="ED24">
        <v>0</v>
      </c>
      <c r="EE24">
        <v>10011.8833333333</v>
      </c>
      <c r="EF24">
        <v>0</v>
      </c>
      <c r="EG24">
        <v>1.32339</v>
      </c>
      <c r="EH24">
        <v>-0.828364</v>
      </c>
      <c r="EI24">
        <v>424.076166666667</v>
      </c>
      <c r="EJ24">
        <v>424.5475</v>
      </c>
      <c r="EK24">
        <v>0.854241833333333</v>
      </c>
      <c r="EL24">
        <v>419.964333333333</v>
      </c>
      <c r="EM24">
        <v>10.7953333333333</v>
      </c>
      <c r="EN24">
        <v>0.9162355</v>
      </c>
      <c r="EO24">
        <v>0.849049666666667</v>
      </c>
      <c r="EP24">
        <v>5.64830166666667</v>
      </c>
      <c r="EQ24">
        <v>4.55492</v>
      </c>
      <c r="ER24">
        <v>50.0113666666667</v>
      </c>
      <c r="ES24">
        <v>0.900061333333333</v>
      </c>
      <c r="ET24">
        <v>0.0999386</v>
      </c>
      <c r="EU24">
        <v>0</v>
      </c>
      <c r="EV24">
        <v>349.241833333333</v>
      </c>
      <c r="EW24">
        <v>5.0002</v>
      </c>
      <c r="EX24">
        <v>158.853666666667</v>
      </c>
      <c r="EY24">
        <v>424.329666666667</v>
      </c>
      <c r="EZ24">
        <v>36.0103333333333</v>
      </c>
      <c r="FA24">
        <v>39.375</v>
      </c>
      <c r="FB24">
        <v>38.2288333333333</v>
      </c>
      <c r="FC24">
        <v>39.479</v>
      </c>
      <c r="FD24">
        <v>39.2706666666667</v>
      </c>
      <c r="FE24">
        <v>40.5133333333333</v>
      </c>
      <c r="FF24">
        <v>4.5</v>
      </c>
      <c r="FG24">
        <v>0</v>
      </c>
      <c r="FH24">
        <v>1702499425.8</v>
      </c>
      <c r="FI24">
        <v>0</v>
      </c>
      <c r="FJ24">
        <v>349.4778</v>
      </c>
      <c r="FK24">
        <v>-2.45284615251616</v>
      </c>
      <c r="FL24">
        <v>-2.62146153033535</v>
      </c>
      <c r="FM24">
        <v>159.04496</v>
      </c>
      <c r="FN24">
        <v>15</v>
      </c>
      <c r="FO24">
        <v>1702498709</v>
      </c>
      <c r="FP24" t="s">
        <v>434</v>
      </c>
      <c r="FQ24">
        <v>1702498708</v>
      </c>
      <c r="FR24">
        <v>1702498709</v>
      </c>
      <c r="FS24">
        <v>4</v>
      </c>
      <c r="FT24">
        <v>0.004</v>
      </c>
      <c r="FU24">
        <v>-0.005</v>
      </c>
      <c r="FV24">
        <v>0.844</v>
      </c>
      <c r="FW24">
        <v>-0.106</v>
      </c>
      <c r="FX24">
        <v>420</v>
      </c>
      <c r="FY24">
        <v>10</v>
      </c>
      <c r="FZ24">
        <v>0.18</v>
      </c>
      <c r="GA24">
        <v>0.04</v>
      </c>
      <c r="GB24">
        <v>-0.872161857142857</v>
      </c>
      <c r="GC24">
        <v>0.305931662337662</v>
      </c>
      <c r="GD24">
        <v>0.0405914885791939</v>
      </c>
      <c r="GE24">
        <v>1</v>
      </c>
      <c r="GF24">
        <v>349.713735294118</v>
      </c>
      <c r="GG24">
        <v>-3.415080212335</v>
      </c>
      <c r="GH24">
        <v>0.374124335169598</v>
      </c>
      <c r="GI24">
        <v>0</v>
      </c>
      <c r="GJ24">
        <v>0.867694714285714</v>
      </c>
      <c r="GK24">
        <v>-0.0925491428571414</v>
      </c>
      <c r="GL24">
        <v>0.00939672452123031</v>
      </c>
      <c r="GM24">
        <v>1</v>
      </c>
      <c r="GN24">
        <v>2</v>
      </c>
      <c r="GO24">
        <v>3</v>
      </c>
      <c r="GP24" t="s">
        <v>445</v>
      </c>
      <c r="GQ24">
        <v>3.26904</v>
      </c>
      <c r="GR24">
        <v>2.87357</v>
      </c>
      <c r="GS24">
        <v>0.0814133</v>
      </c>
      <c r="GT24">
        <v>0.0821984</v>
      </c>
      <c r="GU24">
        <v>0.055371</v>
      </c>
      <c r="GV24">
        <v>0.0525168</v>
      </c>
      <c r="GW24">
        <v>26658.2</v>
      </c>
      <c r="GX24">
        <v>26454.2</v>
      </c>
      <c r="GY24">
        <v>26845.6</v>
      </c>
      <c r="GZ24">
        <v>26279.6</v>
      </c>
      <c r="HA24">
        <v>34578.6</v>
      </c>
      <c r="HB24">
        <v>33036.5</v>
      </c>
      <c r="HC24">
        <v>39449.9</v>
      </c>
      <c r="HD24">
        <v>37142.5</v>
      </c>
      <c r="HE24">
        <v>2.36035</v>
      </c>
      <c r="HF24">
        <v>2.19603</v>
      </c>
      <c r="HG24">
        <v>0.0765845</v>
      </c>
      <c r="HH24">
        <v>0</v>
      </c>
      <c r="HI24">
        <v>19.7871</v>
      </c>
      <c r="HJ24">
        <v>999.9</v>
      </c>
      <c r="HK24">
        <v>42.657</v>
      </c>
      <c r="HL24">
        <v>25.871</v>
      </c>
      <c r="HM24">
        <v>18.1632</v>
      </c>
      <c r="HN24">
        <v>54.8346</v>
      </c>
      <c r="HO24">
        <v>27.6402</v>
      </c>
      <c r="HP24">
        <v>2</v>
      </c>
      <c r="HQ24">
        <v>-0.432713</v>
      </c>
      <c r="HR24">
        <v>-0.223469</v>
      </c>
      <c r="HS24">
        <v>20.3095</v>
      </c>
      <c r="HT24">
        <v>5.23601</v>
      </c>
      <c r="HU24">
        <v>11.9517</v>
      </c>
      <c r="HV24">
        <v>4.99175</v>
      </c>
      <c r="HW24">
        <v>3.284</v>
      </c>
      <c r="HX24">
        <v>9999</v>
      </c>
      <c r="HY24">
        <v>9999</v>
      </c>
      <c r="HZ24">
        <v>999.9</v>
      </c>
      <c r="IA24">
        <v>9999</v>
      </c>
      <c r="IB24">
        <v>4.97221</v>
      </c>
      <c r="IC24">
        <v>1.87714</v>
      </c>
      <c r="ID24">
        <v>1.87741</v>
      </c>
      <c r="IE24">
        <v>1.87696</v>
      </c>
      <c r="IF24">
        <v>1.87281</v>
      </c>
      <c r="IG24">
        <v>1.87438</v>
      </c>
      <c r="IH24">
        <v>1.87491</v>
      </c>
      <c r="II24">
        <v>1.88128</v>
      </c>
      <c r="IJ24">
        <v>0</v>
      </c>
      <c r="IK24">
        <v>0</v>
      </c>
      <c r="IL24">
        <v>0</v>
      </c>
      <c r="IM24">
        <v>0</v>
      </c>
      <c r="IN24" t="s">
        <v>436</v>
      </c>
      <c r="IO24" t="s">
        <v>437</v>
      </c>
      <c r="IP24" t="s">
        <v>438</v>
      </c>
      <c r="IQ24" t="s">
        <v>438</v>
      </c>
      <c r="IR24" t="s">
        <v>438</v>
      </c>
      <c r="IS24" t="s">
        <v>438</v>
      </c>
      <c r="IT24">
        <v>0</v>
      </c>
      <c r="IU24">
        <v>100</v>
      </c>
      <c r="IV24">
        <v>100</v>
      </c>
      <c r="IW24">
        <v>0.841</v>
      </c>
      <c r="IX24">
        <v>-0.1003</v>
      </c>
      <c r="IY24">
        <v>-0.534299152383104</v>
      </c>
      <c r="IZ24">
        <v>0.00358843795636792</v>
      </c>
      <c r="JA24">
        <v>-9.28870571299135e-07</v>
      </c>
      <c r="JB24">
        <v>5.03384771186305e-10</v>
      </c>
      <c r="JC24">
        <v>-0.118324721936807</v>
      </c>
      <c r="JD24">
        <v>-0.000998097452249486</v>
      </c>
      <c r="JE24">
        <v>9.23283702351998e-05</v>
      </c>
      <c r="JF24">
        <v>1.04948279435912e-05</v>
      </c>
      <c r="JG24">
        <v>29</v>
      </c>
      <c r="JH24">
        <v>2158</v>
      </c>
      <c r="JI24">
        <v>0</v>
      </c>
      <c r="JJ24">
        <v>17</v>
      </c>
      <c r="JK24">
        <v>12</v>
      </c>
      <c r="JL24">
        <v>11.9</v>
      </c>
      <c r="JM24">
        <v>1.34644</v>
      </c>
      <c r="JN24">
        <v>2.53296</v>
      </c>
      <c r="JO24">
        <v>2.24854</v>
      </c>
      <c r="JP24">
        <v>2.76245</v>
      </c>
      <c r="JQ24">
        <v>2.30103</v>
      </c>
      <c r="JR24">
        <v>2.45117</v>
      </c>
      <c r="JS24">
        <v>30.6524</v>
      </c>
      <c r="JT24">
        <v>24.0087</v>
      </c>
      <c r="JU24">
        <v>18</v>
      </c>
      <c r="JV24">
        <v>648.539</v>
      </c>
      <c r="JW24">
        <v>628.058</v>
      </c>
      <c r="JX24">
        <v>20.0001</v>
      </c>
      <c r="JY24">
        <v>21.383</v>
      </c>
      <c r="JZ24">
        <v>30.0002</v>
      </c>
      <c r="KA24">
        <v>21.4904</v>
      </c>
      <c r="KB24">
        <v>21.5012</v>
      </c>
      <c r="KC24">
        <v>26.9169</v>
      </c>
      <c r="KD24">
        <v>24.5263</v>
      </c>
      <c r="KE24">
        <v>0</v>
      </c>
      <c r="KF24">
        <v>20</v>
      </c>
      <c r="KG24">
        <v>420</v>
      </c>
      <c r="KH24">
        <v>10.8164</v>
      </c>
      <c r="KI24">
        <v>103.55</v>
      </c>
      <c r="KJ24">
        <v>96.2975</v>
      </c>
    </row>
    <row r="25" spans="1:296">
      <c r="A25">
        <v>9</v>
      </c>
      <c r="B25">
        <v>1702499506.1</v>
      </c>
      <c r="C25">
        <v>724</v>
      </c>
      <c r="D25" t="s">
        <v>454</v>
      </c>
      <c r="E25" t="s">
        <v>455</v>
      </c>
      <c r="F25">
        <v>5</v>
      </c>
      <c r="H25">
        <v>1702499502.6</v>
      </c>
      <c r="I25">
        <f>(J25)/1000</f>
        <v>0</v>
      </c>
      <c r="J25">
        <f>IF(DO25, AM25, AG25)</f>
        <v>0</v>
      </c>
      <c r="K25">
        <f>IF(DO25, AH25, AF25)</f>
        <v>0</v>
      </c>
      <c r="L25">
        <f>DQ25 - IF(AT25&gt;1, K25*DK25*100.0/(AV25*EE25), 0)</f>
        <v>0</v>
      </c>
      <c r="M25">
        <f>((S25-I25/2)*L25-K25)/(S25+I25/2)</f>
        <v>0</v>
      </c>
      <c r="N25">
        <f>M25*(DX25+DY25)/1000.0</f>
        <v>0</v>
      </c>
      <c r="O25">
        <f>(DQ25 - IF(AT25&gt;1, K25*DK25*100.0/(AV25*EE25), 0))*(DX25+DY25)/1000.0</f>
        <v>0</v>
      </c>
      <c r="P25">
        <f>2.0/((1/R25-1/Q25)+SIGN(R25)*SQRT((1/R25-1/Q25)*(1/R25-1/Q25) + 4*DL25/((DL25+1)*(DL25+1))*(2*1/R25*1/Q25-1/Q25*1/Q25)))</f>
        <v>0</v>
      </c>
      <c r="Q25">
        <f>IF(LEFT(DM25,1)&lt;&gt;"0",IF(LEFT(DM25,1)="1",3.0,DN25),$D$5+$E$5*(EE25*DX25/($K$5*1000))+$F$5*(EE25*DX25/($K$5*1000))*MAX(MIN(DK25,$J$5),$I$5)*MAX(MIN(DK25,$J$5),$I$5)+$G$5*MAX(MIN(DK25,$J$5),$I$5)*(EE25*DX25/($K$5*1000))+$H$5*(EE25*DX25/($K$5*1000))*(EE25*DX25/($K$5*1000)))</f>
        <v>0</v>
      </c>
      <c r="R25">
        <f>I25*(1000-(1000*0.61365*exp(17.502*V25/(240.97+V25))/(DX25+DY25)+DS25)/2)/(1000*0.61365*exp(17.502*V25/(240.97+V25))/(DX25+DY25)-DS25)</f>
        <v>0</v>
      </c>
      <c r="S25">
        <f>1/((DL25+1)/(P25/1.6)+1/(Q25/1.37)) + DL25/((DL25+1)/(P25/1.6) + DL25/(Q25/1.37))</f>
        <v>0</v>
      </c>
      <c r="T25">
        <f>(DG25*DJ25)</f>
        <v>0</v>
      </c>
      <c r="U25">
        <f>(DZ25+(T25+2*0.95*5.67E-8*(((DZ25+$B$7)+273)^4-(DZ25+273)^4)-44100*I25)/(1.84*29.3*Q25+8*0.95*5.67E-8*(DZ25+273)^3))</f>
        <v>0</v>
      </c>
      <c r="V25">
        <f>($C$7*EA25+$D$7*EB25+$E$7*U25)</f>
        <v>0</v>
      </c>
      <c r="W25">
        <f>0.61365*exp(17.502*V25/(240.97+V25))</f>
        <v>0</v>
      </c>
      <c r="X25">
        <f>(Y25/Z25*100)</f>
        <v>0</v>
      </c>
      <c r="Y25">
        <f>DS25*(DX25+DY25)/1000</f>
        <v>0</v>
      </c>
      <c r="Z25">
        <f>0.61365*exp(17.502*DZ25/(240.97+DZ25))</f>
        <v>0</v>
      </c>
      <c r="AA25">
        <f>(W25-DS25*(DX25+DY25)/1000)</f>
        <v>0</v>
      </c>
      <c r="AB25">
        <f>(-I25*44100)</f>
        <v>0</v>
      </c>
      <c r="AC25">
        <f>2*29.3*Q25*0.92*(DZ25-V25)</f>
        <v>0</v>
      </c>
      <c r="AD25">
        <f>2*0.95*5.67E-8*(((DZ25+$B$7)+273)^4-(V25+273)^4)</f>
        <v>0</v>
      </c>
      <c r="AE25">
        <f>T25+AD25+AB25+AC25</f>
        <v>0</v>
      </c>
      <c r="AF25">
        <f>DW25*AT25*(DR25-DQ25*(1000-AT25*DT25)/(1000-AT25*DS25))/(100*DK25)</f>
        <v>0</v>
      </c>
      <c r="AG25">
        <f>1000*DW25*AT25*(DS25-DT25)/(100*DK25*(1000-AT25*DS25))</f>
        <v>0</v>
      </c>
      <c r="AH25">
        <f>(AI25 - AJ25 - DX25*1E3/(8.314*(DZ25+273.15)) * AL25/DW25 * AK25) * DW25/(100*DK25) * (1000 - DT25)/1000</f>
        <v>0</v>
      </c>
      <c r="AI25">
        <v>424.639401871471</v>
      </c>
      <c r="AJ25">
        <v>425.208115151515</v>
      </c>
      <c r="AK25">
        <v>-5.82360460426872e-05</v>
      </c>
      <c r="AL25">
        <v>66.2755638188518</v>
      </c>
      <c r="AM25">
        <f>(AO25 - AN25 + DX25*1E3/(8.314*(DZ25+273.15)) * AQ25/DW25 * AP25) * DW25/(100*DK25) * 1000/(1000 - AO25)</f>
        <v>0</v>
      </c>
      <c r="AN25">
        <v>10.919585085694</v>
      </c>
      <c r="AO25">
        <v>11.5994478787879</v>
      </c>
      <c r="AP25">
        <v>-6.70755067957045e-06</v>
      </c>
      <c r="AQ25">
        <v>82.33260892721</v>
      </c>
      <c r="AR25">
        <v>0</v>
      </c>
      <c r="AS25">
        <v>0</v>
      </c>
      <c r="AT25">
        <f>IF(AR25*$H$13&gt;=AV25,1.0,(AV25/(AV25-AR25*$H$13)))</f>
        <v>0</v>
      </c>
      <c r="AU25">
        <f>(AT25-1)*100</f>
        <v>0</v>
      </c>
      <c r="AV25">
        <f>MAX(0,($B$13+$C$13*EE25)/(1+$D$13*EE25)*DX25/(DZ25+273)*$E$13)</f>
        <v>0</v>
      </c>
      <c r="AW25" t="s">
        <v>432</v>
      </c>
      <c r="AX25" t="s">
        <v>432</v>
      </c>
      <c r="AY25">
        <v>0</v>
      </c>
      <c r="AZ25">
        <v>0</v>
      </c>
      <c r="BA25">
        <f>1-AY25/AZ25</f>
        <v>0</v>
      </c>
      <c r="BB25">
        <v>0</v>
      </c>
      <c r="BC25" t="s">
        <v>432</v>
      </c>
      <c r="BD25" t="s">
        <v>432</v>
      </c>
      <c r="BE25">
        <v>0</v>
      </c>
      <c r="BF25">
        <v>0</v>
      </c>
      <c r="BG25">
        <f>1-BE25/BF25</f>
        <v>0</v>
      </c>
      <c r="BH25">
        <v>0.5</v>
      </c>
      <c r="BI25">
        <f>DH25</f>
        <v>0</v>
      </c>
      <c r="BJ25">
        <f>K25</f>
        <v>0</v>
      </c>
      <c r="BK25">
        <f>BG25*BH25*BI25</f>
        <v>0</v>
      </c>
      <c r="BL25">
        <f>(BJ25-BB25)/BI25</f>
        <v>0</v>
      </c>
      <c r="BM25">
        <f>(AZ25-BF25)/BF25</f>
        <v>0</v>
      </c>
      <c r="BN25">
        <f>AY25/(BA25+AY25/BF25)</f>
        <v>0</v>
      </c>
      <c r="BO25" t="s">
        <v>432</v>
      </c>
      <c r="BP25">
        <v>0</v>
      </c>
      <c r="BQ25">
        <f>IF(BP25&lt;&gt;0, BP25, BN25)</f>
        <v>0</v>
      </c>
      <c r="BR25">
        <f>1-BQ25/BF25</f>
        <v>0</v>
      </c>
      <c r="BS25">
        <f>(BF25-BE25)/(BF25-BQ25)</f>
        <v>0</v>
      </c>
      <c r="BT25">
        <f>(AZ25-BF25)/(AZ25-BQ25)</f>
        <v>0</v>
      </c>
      <c r="BU25">
        <f>(BF25-BE25)/(BF25-AY25)</f>
        <v>0</v>
      </c>
      <c r="BV25">
        <f>(AZ25-BF25)/(AZ25-AY25)</f>
        <v>0</v>
      </c>
      <c r="BW25">
        <f>(BS25*BQ25/BE25)</f>
        <v>0</v>
      </c>
      <c r="BX25">
        <f>(1-BW25)</f>
        <v>0</v>
      </c>
      <c r="DG25">
        <f>$B$11*EF25+$C$11*EG25+$F$11*ER25*(1-EU25)</f>
        <v>0</v>
      </c>
      <c r="DH25">
        <f>DG25*DI25</f>
        <v>0</v>
      </c>
      <c r="DI25">
        <f>($B$11*$D$9+$C$11*$D$9+$F$11*((FE25+EW25)/MAX(FE25+EW25+FF25, 0.1)*$I$9+FF25/MAX(FE25+EW25+FF25, 0.1)*$J$9))/($B$11+$C$11+$F$11)</f>
        <v>0</v>
      </c>
      <c r="DJ25">
        <f>($B$11*$K$9+$C$11*$K$9+$F$11*((FE25+EW25)/MAX(FE25+EW25+FF25, 0.1)*$P$9+FF25/MAX(FE25+EW25+FF25, 0.1)*$Q$9))/($B$11+$C$11+$F$11)</f>
        <v>0</v>
      </c>
      <c r="DK25">
        <v>6</v>
      </c>
      <c r="DL25">
        <v>0.5</v>
      </c>
      <c r="DM25" t="s">
        <v>433</v>
      </c>
      <c r="DN25">
        <v>2</v>
      </c>
      <c r="DO25" t="b">
        <v>1</v>
      </c>
      <c r="DP25">
        <v>1702499502.6</v>
      </c>
      <c r="DQ25">
        <v>420.2745</v>
      </c>
      <c r="DR25">
        <v>419.996333333333</v>
      </c>
      <c r="DS25">
        <v>11.6021833333333</v>
      </c>
      <c r="DT25">
        <v>10.9195666666667</v>
      </c>
      <c r="DU25">
        <v>419.43</v>
      </c>
      <c r="DV25">
        <v>11.7026833333333</v>
      </c>
      <c r="DW25">
        <v>599.977666666667</v>
      </c>
      <c r="DX25">
        <v>78.6451166666667</v>
      </c>
      <c r="DY25">
        <v>0.09980425</v>
      </c>
      <c r="DZ25">
        <v>21.7047666666667</v>
      </c>
      <c r="EA25">
        <v>20.99735</v>
      </c>
      <c r="EB25">
        <v>999.9</v>
      </c>
      <c r="EC25">
        <v>0</v>
      </c>
      <c r="ED25">
        <v>0</v>
      </c>
      <c r="EE25">
        <v>10041.77</v>
      </c>
      <c r="EF25">
        <v>0</v>
      </c>
      <c r="EG25">
        <v>1.37853</v>
      </c>
      <c r="EH25">
        <v>0.2782645</v>
      </c>
      <c r="EI25">
        <v>425.207833333333</v>
      </c>
      <c r="EJ25">
        <v>424.633333333333</v>
      </c>
      <c r="EK25">
        <v>0.682584666666667</v>
      </c>
      <c r="EL25">
        <v>419.996333333333</v>
      </c>
      <c r="EM25">
        <v>10.9195666666667</v>
      </c>
      <c r="EN25">
        <v>0.912452833333333</v>
      </c>
      <c r="EO25">
        <v>0.858770833333333</v>
      </c>
      <c r="EP25">
        <v>5.58865666666667</v>
      </c>
      <c r="EQ25">
        <v>4.71774833333333</v>
      </c>
      <c r="ER25">
        <v>9.986385</v>
      </c>
      <c r="ES25">
        <v>0.899815833333333</v>
      </c>
      <c r="ET25">
        <v>0.1001843</v>
      </c>
      <c r="EU25">
        <v>0</v>
      </c>
      <c r="EV25">
        <v>342.705</v>
      </c>
      <c r="EW25">
        <v>0.050002</v>
      </c>
      <c r="EX25">
        <v>18.2383333333333</v>
      </c>
      <c r="EY25">
        <v>93.6666666666667</v>
      </c>
      <c r="EZ25">
        <v>35.4685</v>
      </c>
      <c r="FA25">
        <v>39</v>
      </c>
      <c r="FB25">
        <v>37.7603333333333</v>
      </c>
      <c r="FC25">
        <v>38.9998333333333</v>
      </c>
      <c r="FD25">
        <v>38.5103333333333</v>
      </c>
      <c r="FE25">
        <v>8.94</v>
      </c>
      <c r="FF25">
        <v>0.995</v>
      </c>
      <c r="FG25">
        <v>0</v>
      </c>
      <c r="FH25">
        <v>1702499506.8</v>
      </c>
      <c r="FI25">
        <v>0</v>
      </c>
      <c r="FJ25">
        <v>341.745769230769</v>
      </c>
      <c r="FK25">
        <v>1.16341875786235</v>
      </c>
      <c r="FL25">
        <v>-3.97059833638408</v>
      </c>
      <c r="FM25">
        <v>18.7269230769231</v>
      </c>
      <c r="FN25">
        <v>15</v>
      </c>
      <c r="FO25">
        <v>1702498709</v>
      </c>
      <c r="FP25" t="s">
        <v>434</v>
      </c>
      <c r="FQ25">
        <v>1702498708</v>
      </c>
      <c r="FR25">
        <v>1702498709</v>
      </c>
      <c r="FS25">
        <v>4</v>
      </c>
      <c r="FT25">
        <v>0.004</v>
      </c>
      <c r="FU25">
        <v>-0.005</v>
      </c>
      <c r="FV25">
        <v>0.844</v>
      </c>
      <c r="FW25">
        <v>-0.106</v>
      </c>
      <c r="FX25">
        <v>420</v>
      </c>
      <c r="FY25">
        <v>10</v>
      </c>
      <c r="FZ25">
        <v>0.18</v>
      </c>
      <c r="GA25">
        <v>0.04</v>
      </c>
      <c r="GB25">
        <v>0.2610428</v>
      </c>
      <c r="GC25">
        <v>0.131072571428571</v>
      </c>
      <c r="GD25">
        <v>0.0281275678962828</v>
      </c>
      <c r="GE25">
        <v>1</v>
      </c>
      <c r="GF25">
        <v>341.899705882353</v>
      </c>
      <c r="GG25">
        <v>-0.449961802609334</v>
      </c>
      <c r="GH25">
        <v>1.52772704155383</v>
      </c>
      <c r="GI25">
        <v>1</v>
      </c>
      <c r="GJ25">
        <v>0.69635315</v>
      </c>
      <c r="GK25">
        <v>-0.0935556541353382</v>
      </c>
      <c r="GL25">
        <v>0.00910283903666872</v>
      </c>
      <c r="GM25">
        <v>1</v>
      </c>
      <c r="GN25">
        <v>3</v>
      </c>
      <c r="GO25">
        <v>3</v>
      </c>
      <c r="GP25" t="s">
        <v>435</v>
      </c>
      <c r="GQ25">
        <v>3.26911</v>
      </c>
      <c r="GR25">
        <v>2.87373</v>
      </c>
      <c r="GS25">
        <v>0.0815721</v>
      </c>
      <c r="GT25">
        <v>0.0821949</v>
      </c>
      <c r="GU25">
        <v>0.0551986</v>
      </c>
      <c r="GV25">
        <v>0.0529717</v>
      </c>
      <c r="GW25">
        <v>26652.1</v>
      </c>
      <c r="GX25">
        <v>26452.9</v>
      </c>
      <c r="GY25">
        <v>26844.1</v>
      </c>
      <c r="GZ25">
        <v>26278.3</v>
      </c>
      <c r="HA25">
        <v>34583.1</v>
      </c>
      <c r="HB25">
        <v>33019</v>
      </c>
      <c r="HC25">
        <v>39447.8</v>
      </c>
      <c r="HD25">
        <v>37140.8</v>
      </c>
      <c r="HE25">
        <v>2.35967</v>
      </c>
      <c r="HF25">
        <v>2.195</v>
      </c>
      <c r="HG25">
        <v>0.0754893</v>
      </c>
      <c r="HH25">
        <v>0</v>
      </c>
      <c r="HI25">
        <v>19.7398</v>
      </c>
      <c r="HJ25">
        <v>999.9</v>
      </c>
      <c r="HK25">
        <v>42.632</v>
      </c>
      <c r="HL25">
        <v>25.911</v>
      </c>
      <c r="HM25">
        <v>18.1966</v>
      </c>
      <c r="HN25">
        <v>55.2846</v>
      </c>
      <c r="HO25">
        <v>27.6723</v>
      </c>
      <c r="HP25">
        <v>2</v>
      </c>
      <c r="HQ25">
        <v>-0.430318</v>
      </c>
      <c r="HR25">
        <v>-0.221596</v>
      </c>
      <c r="HS25">
        <v>20.3109</v>
      </c>
      <c r="HT25">
        <v>5.2396</v>
      </c>
      <c r="HU25">
        <v>11.9514</v>
      </c>
      <c r="HV25">
        <v>4.9925</v>
      </c>
      <c r="HW25">
        <v>3.28403</v>
      </c>
      <c r="HX25">
        <v>9999</v>
      </c>
      <c r="HY25">
        <v>9999</v>
      </c>
      <c r="HZ25">
        <v>999.9</v>
      </c>
      <c r="IA25">
        <v>9999</v>
      </c>
      <c r="IB25">
        <v>4.97219</v>
      </c>
      <c r="IC25">
        <v>1.87714</v>
      </c>
      <c r="ID25">
        <v>1.87744</v>
      </c>
      <c r="IE25">
        <v>1.87697</v>
      </c>
      <c r="IF25">
        <v>1.87285</v>
      </c>
      <c r="IG25">
        <v>1.87439</v>
      </c>
      <c r="IH25">
        <v>1.87497</v>
      </c>
      <c r="II25">
        <v>1.88132</v>
      </c>
      <c r="IJ25">
        <v>0</v>
      </c>
      <c r="IK25">
        <v>0</v>
      </c>
      <c r="IL25">
        <v>0</v>
      </c>
      <c r="IM25">
        <v>0</v>
      </c>
      <c r="IN25" t="s">
        <v>436</v>
      </c>
      <c r="IO25" t="s">
        <v>437</v>
      </c>
      <c r="IP25" t="s">
        <v>438</v>
      </c>
      <c r="IQ25" t="s">
        <v>438</v>
      </c>
      <c r="IR25" t="s">
        <v>438</v>
      </c>
      <c r="IS25" t="s">
        <v>438</v>
      </c>
      <c r="IT25">
        <v>0</v>
      </c>
      <c r="IU25">
        <v>100</v>
      </c>
      <c r="IV25">
        <v>100</v>
      </c>
      <c r="IW25">
        <v>0.845</v>
      </c>
      <c r="IX25">
        <v>-0.1006</v>
      </c>
      <c r="IY25">
        <v>-0.534299152383104</v>
      </c>
      <c r="IZ25">
        <v>0.00358843795636792</v>
      </c>
      <c r="JA25">
        <v>-9.28870571299135e-07</v>
      </c>
      <c r="JB25">
        <v>5.03384771186305e-10</v>
      </c>
      <c r="JC25">
        <v>-0.118324721936807</v>
      </c>
      <c r="JD25">
        <v>-0.000998097452249486</v>
      </c>
      <c r="JE25">
        <v>9.23283702351998e-05</v>
      </c>
      <c r="JF25">
        <v>1.04948279435912e-05</v>
      </c>
      <c r="JG25">
        <v>29</v>
      </c>
      <c r="JH25">
        <v>2158</v>
      </c>
      <c r="JI25">
        <v>0</v>
      </c>
      <c r="JJ25">
        <v>17</v>
      </c>
      <c r="JK25">
        <v>13.3</v>
      </c>
      <c r="JL25">
        <v>13.3</v>
      </c>
      <c r="JM25">
        <v>1.34644</v>
      </c>
      <c r="JN25">
        <v>2.53174</v>
      </c>
      <c r="JO25">
        <v>2.24854</v>
      </c>
      <c r="JP25">
        <v>2.76245</v>
      </c>
      <c r="JQ25">
        <v>2.30103</v>
      </c>
      <c r="JR25">
        <v>2.4646</v>
      </c>
      <c r="JS25">
        <v>30.6524</v>
      </c>
      <c r="JT25">
        <v>24.0175</v>
      </c>
      <c r="JU25">
        <v>18</v>
      </c>
      <c r="JV25">
        <v>648.349</v>
      </c>
      <c r="JW25">
        <v>627.487</v>
      </c>
      <c r="JX25">
        <v>20.0001</v>
      </c>
      <c r="JY25">
        <v>21.4141</v>
      </c>
      <c r="JZ25">
        <v>30.0001</v>
      </c>
      <c r="KA25">
        <v>21.5132</v>
      </c>
      <c r="KB25">
        <v>21.5234</v>
      </c>
      <c r="KC25">
        <v>26.9196</v>
      </c>
      <c r="KD25">
        <v>23.9674</v>
      </c>
      <c r="KE25">
        <v>0</v>
      </c>
      <c r="KF25">
        <v>20</v>
      </c>
      <c r="KG25">
        <v>420</v>
      </c>
      <c r="KH25">
        <v>10.9231</v>
      </c>
      <c r="KI25">
        <v>103.545</v>
      </c>
      <c r="KJ25">
        <v>96.2929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2023-12-13T12:35:38Z</dcterms:created>
  <dcterms:modified xsi:type="dcterms:W3CDTF">2023-12-13T12:35:38Z</dcterms:modified>
</cp:coreProperties>
</file>