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ortiz\Desktop\tesis\resultados finales\"/>
    </mc:Choice>
  </mc:AlternateContent>
  <xr:revisionPtr revIDLastSave="0" documentId="13_ncr:1_{697582A1-143C-4C2B-8A44-E1D5AA5513BB}" xr6:coauthVersionLast="47" xr6:coauthVersionMax="47" xr10:uidLastSave="{00000000-0000-0000-0000-000000000000}"/>
  <bookViews>
    <workbookView xWindow="-120" yWindow="-120" windowWidth="20730" windowHeight="11160" firstSheet="3" activeTab="10" xr2:uid="{00000000-000D-0000-FFFF-FFFF00000000}"/>
  </bookViews>
  <sheets>
    <sheet name="confiabilidad" sheetId="1" r:id="rId1"/>
    <sheet name="ADCS" sheetId="2" r:id="rId2"/>
    <sheet name="COM_modulo" sheetId="3" r:id="rId3"/>
    <sheet name="COM_antena" sheetId="4" r:id="rId4"/>
    <sheet name="EPS_mod" sheetId="5" r:id="rId5"/>
    <sheet name="EPS_bateria" sheetId="6" r:id="rId6"/>
    <sheet name="EPS_panel" sheetId="7" r:id="rId7"/>
    <sheet name="OBC" sheetId="8" r:id="rId8"/>
    <sheet name="PL" sheetId="9" r:id="rId9"/>
    <sheet name="STR" sheetId="10" r:id="rId10"/>
    <sheet name="rent" sheetId="11" r:id="rId11"/>
    <sheet name="notacion" sheetId="12" r:id="rId12"/>
    <sheet name="proveedores" sheetId="13" r:id="rId13"/>
  </sheets>
  <calcPr calcId="191029"/>
</workbook>
</file>

<file path=xl/calcChain.xml><?xml version="1.0" encoding="utf-8"?>
<calcChain xmlns="http://schemas.openxmlformats.org/spreadsheetml/2006/main">
  <c r="J17" i="11" l="1"/>
  <c r="J8" i="11"/>
  <c r="I5" i="12"/>
  <c r="I6" i="12" s="1"/>
  <c r="I7" i="12" s="1"/>
  <c r="I8" i="12" s="1"/>
  <c r="I9" i="12" s="1"/>
  <c r="I4" i="12"/>
  <c r="I22" i="11"/>
  <c r="H22" i="11"/>
  <c r="G22" i="11"/>
  <c r="C22" i="11"/>
  <c r="I21" i="11"/>
  <c r="H21" i="11"/>
  <c r="G21" i="11"/>
  <c r="C21" i="11"/>
  <c r="I20" i="11"/>
  <c r="C20" i="11"/>
  <c r="I19" i="11"/>
  <c r="H19" i="11"/>
  <c r="G19" i="11"/>
  <c r="E19" i="11"/>
  <c r="I18" i="11"/>
  <c r="H18" i="11"/>
  <c r="G18" i="11"/>
  <c r="E18" i="11"/>
  <c r="I17" i="11"/>
  <c r="E17" i="11"/>
  <c r="I16" i="11"/>
  <c r="F16" i="11"/>
  <c r="I15" i="11"/>
  <c r="F15" i="11"/>
  <c r="I14" i="11"/>
  <c r="F14" i="11"/>
  <c r="I13" i="11"/>
  <c r="F13" i="11"/>
  <c r="D13" i="11"/>
  <c r="C13" i="11"/>
  <c r="I12" i="11"/>
  <c r="F12" i="11"/>
  <c r="D12" i="11"/>
  <c r="C12" i="11"/>
  <c r="I11" i="11"/>
  <c r="F11" i="11"/>
  <c r="D11" i="11"/>
  <c r="C11" i="11"/>
  <c r="I10" i="11"/>
  <c r="H10" i="11"/>
  <c r="F10" i="11"/>
  <c r="E10" i="11"/>
  <c r="C10" i="11"/>
  <c r="I9" i="11"/>
  <c r="H9" i="11"/>
  <c r="F9" i="11"/>
  <c r="E9" i="11"/>
  <c r="J9" i="11" s="1"/>
  <c r="C9" i="11"/>
  <c r="I8" i="11"/>
  <c r="F8" i="11"/>
  <c r="E8" i="11"/>
  <c r="C8" i="11"/>
  <c r="I7" i="11"/>
  <c r="H7" i="11"/>
  <c r="G7" i="11"/>
  <c r="F7" i="11"/>
  <c r="J7" i="11" s="1"/>
  <c r="E7" i="11"/>
  <c r="D7" i="11"/>
  <c r="C7" i="11"/>
  <c r="I6" i="11"/>
  <c r="H6" i="11"/>
  <c r="G6" i="11"/>
  <c r="F6" i="11"/>
  <c r="J6" i="11" s="1"/>
  <c r="E6" i="11"/>
  <c r="D6" i="11"/>
  <c r="C6" i="11"/>
  <c r="I5" i="11"/>
  <c r="F5" i="11"/>
  <c r="E5" i="11"/>
  <c r="D5" i="11"/>
  <c r="J5" i="11" s="1"/>
  <c r="C5" i="11"/>
  <c r="H4" i="11"/>
  <c r="F4" i="11"/>
  <c r="H3" i="11"/>
  <c r="F3" i="11"/>
  <c r="F2" i="11"/>
  <c r="D1" i="11"/>
  <c r="E1" i="11" s="1"/>
  <c r="F1" i="11" s="1"/>
  <c r="G1" i="11" s="1"/>
  <c r="H1" i="11" s="1"/>
  <c r="I1" i="11" s="1"/>
  <c r="D23" i="10"/>
  <c r="C23" i="10"/>
  <c r="D22" i="10"/>
  <c r="C22" i="10"/>
  <c r="D21" i="10"/>
  <c r="C21" i="10"/>
  <c r="A21" i="10"/>
  <c r="A22" i="10" s="1"/>
  <c r="A23" i="10" s="1"/>
  <c r="D20" i="10"/>
  <c r="C20" i="10"/>
  <c r="A20" i="10"/>
  <c r="D19" i="10"/>
  <c r="C19" i="10"/>
  <c r="D18" i="10"/>
  <c r="C18" i="10"/>
  <c r="D17" i="10"/>
  <c r="D16" i="10"/>
  <c r="D15" i="10"/>
  <c r="D14" i="10"/>
  <c r="D13" i="10"/>
  <c r="D12" i="10"/>
  <c r="D11" i="10"/>
  <c r="D10" i="10"/>
  <c r="D9" i="10"/>
  <c r="D8" i="10"/>
  <c r="D7" i="10"/>
  <c r="C7" i="10"/>
  <c r="D6" i="10"/>
  <c r="C6" i="10"/>
  <c r="D5" i="10"/>
  <c r="C5" i="10"/>
  <c r="D4" i="10"/>
  <c r="C4" i="10"/>
  <c r="D3" i="10"/>
  <c r="C3" i="10"/>
  <c r="D2" i="10"/>
  <c r="C2" i="10"/>
  <c r="C9" i="10" s="1"/>
  <c r="T28" i="9"/>
  <c r="H28" i="9"/>
  <c r="A28" i="9"/>
  <c r="T27" i="9"/>
  <c r="J27" i="9"/>
  <c r="H27" i="9"/>
  <c r="E27" i="9"/>
  <c r="T26" i="9"/>
  <c r="J26" i="9"/>
  <c r="H26" i="9"/>
  <c r="T25" i="9"/>
  <c r="J25" i="9"/>
  <c r="H25" i="9"/>
  <c r="T24" i="9"/>
  <c r="J24" i="9"/>
  <c r="H24" i="9"/>
  <c r="E24" i="9"/>
  <c r="T23" i="9"/>
  <c r="J23" i="9"/>
  <c r="H23" i="9"/>
  <c r="T22" i="9"/>
  <c r="J22" i="9"/>
  <c r="H22" i="9"/>
  <c r="T21" i="9"/>
  <c r="J21" i="9"/>
  <c r="H21" i="9"/>
  <c r="T20" i="9"/>
  <c r="J20" i="9"/>
  <c r="H20" i="9"/>
  <c r="T19" i="9"/>
  <c r="J19" i="9"/>
  <c r="H19" i="9"/>
  <c r="T18" i="9"/>
  <c r="J18" i="9"/>
  <c r="H18" i="9"/>
  <c r="T17" i="9"/>
  <c r="J17" i="9"/>
  <c r="H17" i="9"/>
  <c r="T16" i="9"/>
  <c r="J16" i="9"/>
  <c r="H16" i="9"/>
  <c r="E16" i="9"/>
  <c r="T15" i="9"/>
  <c r="J15" i="9"/>
  <c r="H15" i="9"/>
  <c r="T14" i="9"/>
  <c r="J14" i="9"/>
  <c r="H14" i="9"/>
  <c r="E14" i="9"/>
  <c r="T13" i="9"/>
  <c r="J13" i="9"/>
  <c r="H13" i="9"/>
  <c r="T12" i="9"/>
  <c r="J12" i="9"/>
  <c r="H12" i="9"/>
  <c r="A12" i="9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T11" i="9"/>
  <c r="J11" i="9"/>
  <c r="H11" i="9"/>
  <c r="E11" i="9"/>
  <c r="T10" i="9"/>
  <c r="J10" i="9"/>
  <c r="H10" i="9"/>
  <c r="E10" i="9"/>
  <c r="T9" i="9"/>
  <c r="J9" i="9"/>
  <c r="H9" i="9"/>
  <c r="E9" i="9"/>
  <c r="T8" i="9"/>
  <c r="J8" i="9"/>
  <c r="H8" i="9"/>
  <c r="E8" i="9"/>
  <c r="T7" i="9"/>
  <c r="H7" i="9"/>
  <c r="E7" i="9"/>
  <c r="T6" i="9"/>
  <c r="H6" i="9"/>
  <c r="E6" i="9"/>
  <c r="T5" i="9"/>
  <c r="H5" i="9"/>
  <c r="E5" i="9"/>
  <c r="T4" i="9"/>
  <c r="J4" i="9"/>
  <c r="H4" i="9"/>
  <c r="E4" i="9"/>
  <c r="T3" i="9"/>
  <c r="J3" i="9"/>
  <c r="H3" i="9"/>
  <c r="E3" i="9"/>
  <c r="T2" i="9"/>
  <c r="J2" i="9"/>
  <c r="H2" i="9"/>
  <c r="E2" i="9"/>
  <c r="H11" i="8"/>
  <c r="E11" i="8"/>
  <c r="H10" i="8"/>
  <c r="E10" i="8"/>
  <c r="H9" i="8"/>
  <c r="E9" i="8"/>
  <c r="H8" i="8"/>
  <c r="E8" i="8"/>
  <c r="H7" i="8"/>
  <c r="H6" i="8"/>
  <c r="E6" i="8"/>
  <c r="H5" i="8"/>
  <c r="H4" i="8"/>
  <c r="H3" i="8"/>
  <c r="H2" i="8"/>
  <c r="E2" i="8"/>
  <c r="H24" i="7"/>
  <c r="H23" i="7"/>
  <c r="F23" i="7"/>
  <c r="H22" i="7"/>
  <c r="F22" i="7"/>
  <c r="H21" i="7"/>
  <c r="F21" i="7"/>
  <c r="H20" i="7"/>
  <c r="F20" i="7"/>
  <c r="H19" i="7"/>
  <c r="H18" i="7"/>
  <c r="H17" i="7"/>
  <c r="H16" i="7"/>
  <c r="H15" i="7"/>
  <c r="H14" i="7"/>
  <c r="H13" i="7"/>
  <c r="H12" i="7"/>
  <c r="F12" i="7"/>
  <c r="H11" i="7"/>
  <c r="F11" i="7"/>
  <c r="H10" i="7"/>
  <c r="F10" i="7"/>
  <c r="H9" i="7"/>
  <c r="F9" i="7"/>
  <c r="H8" i="7"/>
  <c r="F8" i="7"/>
  <c r="H7" i="7"/>
  <c r="F7" i="7"/>
  <c r="H6" i="7"/>
  <c r="F6" i="7"/>
  <c r="H5" i="7"/>
  <c r="F5" i="7"/>
  <c r="H4" i="7"/>
  <c r="F4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H3" i="7"/>
  <c r="F3" i="7"/>
  <c r="A3" i="7"/>
  <c r="H2" i="7"/>
  <c r="F2" i="7"/>
  <c r="H6" i="6"/>
  <c r="H5" i="6"/>
  <c r="E5" i="6"/>
  <c r="H4" i="6"/>
  <c r="E4" i="6"/>
  <c r="H3" i="6"/>
  <c r="E3" i="6"/>
  <c r="A3" i="6"/>
  <c r="A4" i="6" s="1"/>
  <c r="A5" i="6" s="1"/>
  <c r="A6" i="6" s="1"/>
  <c r="H2" i="6"/>
  <c r="E2" i="6"/>
  <c r="K14" i="5"/>
  <c r="H14" i="5"/>
  <c r="K13" i="5"/>
  <c r="H13" i="5"/>
  <c r="K12" i="5"/>
  <c r="H12" i="5"/>
  <c r="K11" i="5"/>
  <c r="H11" i="5"/>
  <c r="K10" i="5"/>
  <c r="K9" i="5"/>
  <c r="K8" i="5"/>
  <c r="K7" i="5"/>
  <c r="K6" i="5"/>
  <c r="A6" i="5"/>
  <c r="A7" i="5" s="1"/>
  <c r="A8" i="5" s="1"/>
  <c r="A9" i="5" s="1"/>
  <c r="A10" i="5" s="1"/>
  <c r="A11" i="5" s="1"/>
  <c r="A12" i="5" s="1"/>
  <c r="A13" i="5" s="1"/>
  <c r="A14" i="5" s="1"/>
  <c r="K5" i="5"/>
  <c r="H5" i="5"/>
  <c r="A5" i="5"/>
  <c r="K4" i="5"/>
  <c r="H4" i="5"/>
  <c r="A4" i="5"/>
  <c r="K3" i="5"/>
  <c r="H3" i="5"/>
  <c r="A3" i="5"/>
  <c r="K2" i="5"/>
  <c r="H2" i="5"/>
  <c r="I20" i="4"/>
  <c r="F20" i="4"/>
  <c r="I19" i="4"/>
  <c r="F19" i="4"/>
  <c r="I18" i="4"/>
  <c r="F18" i="4"/>
  <c r="I17" i="4"/>
  <c r="I16" i="4"/>
  <c r="I15" i="4"/>
  <c r="I14" i="4"/>
  <c r="I13" i="4"/>
  <c r="I12" i="4"/>
  <c r="I11" i="4"/>
  <c r="I10" i="4"/>
  <c r="I9" i="4"/>
  <c r="I8" i="4"/>
  <c r="F8" i="4"/>
  <c r="I7" i="4"/>
  <c r="F7" i="4"/>
  <c r="I6" i="4"/>
  <c r="F6" i="4"/>
  <c r="I5" i="4"/>
  <c r="F5" i="4"/>
  <c r="I4" i="4"/>
  <c r="F4" i="4"/>
  <c r="I3" i="4"/>
  <c r="F3" i="4"/>
  <c r="I2" i="4"/>
  <c r="F2" i="4"/>
  <c r="I16" i="3"/>
  <c r="F16" i="3"/>
  <c r="I15" i="3"/>
  <c r="F15" i="3"/>
  <c r="I14" i="3"/>
  <c r="F14" i="3"/>
  <c r="I13" i="3"/>
  <c r="F13" i="3"/>
  <c r="I12" i="3"/>
  <c r="I11" i="3"/>
  <c r="I10" i="3"/>
  <c r="I9" i="3"/>
  <c r="F9" i="3"/>
  <c r="I8" i="3"/>
  <c r="F8" i="3"/>
  <c r="I7" i="3"/>
  <c r="I6" i="3"/>
  <c r="F6" i="3"/>
  <c r="I5" i="3"/>
  <c r="F5" i="3"/>
  <c r="I4" i="3"/>
  <c r="F4" i="3"/>
  <c r="I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I2" i="3"/>
  <c r="H14" i="2"/>
  <c r="H13" i="2"/>
  <c r="H12" i="2"/>
  <c r="H11" i="2"/>
  <c r="H10" i="2"/>
  <c r="H9" i="2"/>
  <c r="H8" i="2"/>
  <c r="H7" i="2"/>
  <c r="H6" i="2"/>
  <c r="E6" i="2"/>
  <c r="H5" i="2"/>
  <c r="E5" i="2"/>
  <c r="H4" i="2"/>
  <c r="H3" i="2"/>
  <c r="E3" i="2"/>
  <c r="H2" i="2"/>
  <c r="E2" i="2"/>
  <c r="C8" i="10" l="1"/>
</calcChain>
</file>

<file path=xl/sharedStrings.xml><?xml version="1.0" encoding="utf-8"?>
<sst xmlns="http://schemas.openxmlformats.org/spreadsheetml/2006/main" count="576" uniqueCount="287">
  <si>
    <t>criterios</t>
  </si>
  <si>
    <t>fue diseñado para el espacio ?</t>
  </si>
  <si>
    <t>se utilizó en misiones ?</t>
  </si>
  <si>
    <t>tolera radiacion ?</t>
  </si>
  <si>
    <t>resiste más de dos años ?</t>
  </si>
  <si>
    <t>total</t>
  </si>
  <si>
    <t>respuestas posibles</t>
  </si>
  <si>
    <t>sí=1, no=0</t>
  </si>
  <si>
    <t>sí=1, no=0, ns/nr=0.5</t>
  </si>
  <si>
    <t>sí=2, no=0, ns/nr=1</t>
  </si>
  <si>
    <t>id</t>
  </si>
  <si>
    <t>nombre</t>
  </si>
  <si>
    <t>ff_min</t>
  </si>
  <si>
    <t>ff_max</t>
  </si>
  <si>
    <t>costo</t>
  </si>
  <si>
    <t>masa</t>
  </si>
  <si>
    <t>vol</t>
  </si>
  <si>
    <t>confiabilidad</t>
  </si>
  <si>
    <t>potencia</t>
  </si>
  <si>
    <t>origen</t>
  </si>
  <si>
    <t>eurtousd</t>
  </si>
  <si>
    <t>conf_1</t>
  </si>
  <si>
    <t>conf_2</t>
  </si>
  <si>
    <t>conf_3</t>
  </si>
  <si>
    <t>conf_4</t>
  </si>
  <si>
    <t>iMTQ Magnetorquer Board</t>
  </si>
  <si>
    <t>https://www.isispace.nl/</t>
  </si>
  <si>
    <t>IADCS-100</t>
  </si>
  <si>
    <t>http://www.berlin-space-tech.com/</t>
  </si>
  <si>
    <t>Integrated ADCS with Reaction Sphere</t>
  </si>
  <si>
    <t>https://www.tensortech.com.tw</t>
  </si>
  <si>
    <t>ADCS – R3</t>
  </si>
  <si>
    <t>https://space-inventor.com/</t>
  </si>
  <si>
    <t>3-Axis – Small</t>
  </si>
  <si>
    <t>https://www.cubespace.co.za/</t>
  </si>
  <si>
    <t>3-Axis – Medium</t>
  </si>
  <si>
    <t>3-Axis – Large</t>
  </si>
  <si>
    <t>Y-Momentum – Small</t>
  </si>
  <si>
    <t>Y-Momentum – Medium</t>
  </si>
  <si>
    <t>Y-Momentum – Large</t>
  </si>
  <si>
    <t>XACT-15</t>
  </si>
  <si>
    <t>https://www.bluecanyontech.com/</t>
  </si>
  <si>
    <t>XACT-50</t>
  </si>
  <si>
    <t>XACT-100</t>
  </si>
  <si>
    <t>tiene antena</t>
  </si>
  <si>
    <t>PULSAR-TMTC</t>
  </si>
  <si>
    <t>http://www.aacmicrotec.com/</t>
  </si>
  <si>
    <t>PULSAR-DATA</t>
  </si>
  <si>
    <t>VHF uplink/UHF downlink Full Duplex Transceiver</t>
  </si>
  <si>
    <t>ISIS High Data Rate S-Band Transmitter</t>
  </si>
  <si>
    <t>EyeStar-S3 Satellite Simplex Communications System</t>
  </si>
  <si>
    <t>https://www.nearspacelaunch.com/</t>
  </si>
  <si>
    <t>TOTEM nanosatellite SDR platform</t>
  </si>
  <si>
    <t>https://alen.space/</t>
  </si>
  <si>
    <t>S-Band Transmitter for Pico and Nanosatellites</t>
  </si>
  <si>
    <t>https://www.iq-spacecom.com/</t>
  </si>
  <si>
    <t>GAUSS RADIO UHF - 2W</t>
  </si>
  <si>
    <t>https://www.gaussteam.com/</t>
  </si>
  <si>
    <t>UHF TRANSCEIVER II</t>
  </si>
  <si>
    <t>https://www.endurosat.com/</t>
  </si>
  <si>
    <t>X-BAND TRANSMITTER</t>
  </si>
  <si>
    <t>S-BAND TRANSMITTER</t>
  </si>
  <si>
    <t>OrbiCraft Pro SXC-UHF-02 transceiver</t>
  </si>
  <si>
    <t>https://sputnix.ru/</t>
  </si>
  <si>
    <t>NanoCom AX100</t>
  </si>
  <si>
    <t>https://gomspace.com/</t>
  </si>
  <si>
    <t>SatCOM UHF</t>
  </si>
  <si>
    <t>https://nanoavionics.com/</t>
  </si>
  <si>
    <t>Satlab S-Band Transceiver</t>
  </si>
  <si>
    <t>desplegable?</t>
  </si>
  <si>
    <t>EXA GCA01</t>
  </si>
  <si>
    <t>http://exa.ec/</t>
  </si>
  <si>
    <t>EXA SSA01</t>
  </si>
  <si>
    <t>S-Band Patch Antenna RHCP</t>
  </si>
  <si>
    <t>Helios deployable antenna</t>
  </si>
  <si>
    <t>https://www.helicomtech.com/</t>
  </si>
  <si>
    <t>ISIS Deployable antenna system 1</t>
  </si>
  <si>
    <t>Antenna System for 6U/12U CubeSats</t>
  </si>
  <si>
    <t>S-band Patch Antenna</t>
  </si>
  <si>
    <t>PULSAR-SANT</t>
  </si>
  <si>
    <t>X-BAND 4×4 PATCH ARRAY</t>
  </si>
  <si>
    <t>X-BAND 2×2 PATCH ARRAY</t>
  </si>
  <si>
    <t>X-BAND PATCH ANTENNA</t>
  </si>
  <si>
    <t>UHF ANTENNA 2U</t>
  </si>
  <si>
    <t>UHF ANTENNA III</t>
  </si>
  <si>
    <t>S-BAND ANTENNA COMMERCIAL</t>
  </si>
  <si>
    <t>S-BAND ANTENNA ISM</t>
  </si>
  <si>
    <t>S-BAND ANTENNA WIDEBAND</t>
  </si>
  <si>
    <t>Sputnix Orbicraft-Pro UHF antenna system</t>
  </si>
  <si>
    <t>NanoAvionics UHF Antenna System</t>
  </si>
  <si>
    <t>IQ-Wireless S-Band Patch Antenna</t>
  </si>
  <si>
    <t>vacio</t>
  </si>
  <si>
    <t>tiene bateria</t>
  </si>
  <si>
    <t>tiene panel</t>
  </si>
  <si>
    <t>panel desplegable</t>
  </si>
  <si>
    <t>volumen</t>
  </si>
  <si>
    <t>isis eps a</t>
  </si>
  <si>
    <t>isis eps b</t>
  </si>
  <si>
    <t>isis eps c</t>
  </si>
  <si>
    <t>modular eps</t>
  </si>
  <si>
    <t>starbuck-nano-photon</t>
  </si>
  <si>
    <t>EPS II + BATTERY PACK regular</t>
  </si>
  <si>
    <t>EPS II + BATTERY PACK small</t>
  </si>
  <si>
    <t>EPS I</t>
  </si>
  <si>
    <t>EPS I PLUS</t>
  </si>
  <si>
    <t>EXA ICEPS Spacecraft System Core</t>
  </si>
  <si>
    <t>exa.ec</t>
  </si>
  <si>
    <t>Sputnix Orbicraft-Pro power supply system</t>
  </si>
  <si>
    <t>NanoAvionics EPS 1</t>
  </si>
  <si>
    <t>NanoAvionics EPS 2</t>
  </si>
  <si>
    <t>EXA BA01S High Energy Density Battery Array</t>
  </si>
  <si>
    <t>EXA BA01D High Energy Density Battery Array</t>
  </si>
  <si>
    <t>EXA TITAN-1 350Whr High Energy Density Battery Matrix</t>
  </si>
  <si>
    <t>NanoPower BP4</t>
  </si>
  <si>
    <t>vacia</t>
  </si>
  <si>
    <t>FF_min</t>
  </si>
  <si>
    <t>FF_max</t>
  </si>
  <si>
    <t>es desplegable</t>
  </si>
  <si>
    <t>ISIS CubeSat 1u</t>
  </si>
  <si>
    <t>ISIS CubeSat 2u</t>
  </si>
  <si>
    <t>ISIS CubeSat 3u</t>
  </si>
  <si>
    <t>ISIS CubeSat 6u</t>
  </si>
  <si>
    <t>EXA DMSA – Deployable Multifunction Solar Array 1u</t>
  </si>
  <si>
    <t>EXA DMSA – Deployable Multifunction Solar Array 2u</t>
  </si>
  <si>
    <t>EXA DMSA – Deployable Multifunction Solar Array 3u</t>
  </si>
  <si>
    <t>EXA DMSA – Deployable Multifunction Solar Array 4u</t>
  </si>
  <si>
    <t>EXA DMSA – Deployable Multifunction Solar Array 5u</t>
  </si>
  <si>
    <t>EXA DMSA – Deployable Multifunction Solar Array 6u</t>
  </si>
  <si>
    <t>CubeSat Solar panel DHV-CS-10</t>
  </si>
  <si>
    <t>https://dhvtechnology.com/</t>
  </si>
  <si>
    <t>6U DEPLOYABLE SOLAR ARRAY</t>
  </si>
  <si>
    <t>6U SOLAR PANEL</t>
  </si>
  <si>
    <t>3U DEPLOYABLE SOLAR ARRAY</t>
  </si>
  <si>
    <t>1.5U SOLAR PANEL</t>
  </si>
  <si>
    <t>3U SOLAR PANEL</t>
  </si>
  <si>
    <t>1U SOLAR PANEL X/Y</t>
  </si>
  <si>
    <t>Photon-Side</t>
  </si>
  <si>
    <t>GaAs Solar Panel 1U</t>
  </si>
  <si>
    <t>GaAs Solar Panel 2U</t>
  </si>
  <si>
    <t>GaAs Solar Panel 3U</t>
  </si>
  <si>
    <t>GaAs Solar Panel 6U</t>
  </si>
  <si>
    <t>ISIS On Board Computer</t>
  </si>
  <si>
    <t>KRYTEN-M3</t>
  </si>
  <si>
    <t>SIRIUS OBC LEON3FT</t>
  </si>
  <si>
    <t>SIRIUS TCM LEON3FT</t>
  </si>
  <si>
    <t>ABACUS OBC</t>
  </si>
  <si>
    <t>ONBOARD COMPUTER (OBC)</t>
  </si>
  <si>
    <t>SPUTNIX computer board SXC-MB-04</t>
  </si>
  <si>
    <t>NanoMind A3200</t>
  </si>
  <si>
    <t>Constellation Single Board Computer</t>
  </si>
  <si>
    <t>https://www.ruag.com/</t>
  </si>
  <si>
    <t>Main Bus Unit SatBus 3C2</t>
  </si>
  <si>
    <t>http://www.spacemicro.com/</t>
  </si>
  <si>
    <t>gsd</t>
  </si>
  <si>
    <t>pixel</t>
  </si>
  <si>
    <t>foco</t>
  </si>
  <si>
    <t>x1</t>
  </si>
  <si>
    <t>x2</t>
  </si>
  <si>
    <t>x3</t>
  </si>
  <si>
    <t>x4</t>
  </si>
  <si>
    <t>x5</t>
  </si>
  <si>
    <t>x6</t>
  </si>
  <si>
    <t>x7</t>
  </si>
  <si>
    <t>nanocam c1u1</t>
  </si>
  <si>
    <t>nanocam c1u2</t>
  </si>
  <si>
    <t>nanocam c1u3</t>
  </si>
  <si>
    <t>gecko</t>
  </si>
  <si>
    <t>https://dragonflyaerospace.com/</t>
  </si>
  <si>
    <t>chameleon</t>
  </si>
  <si>
    <t>mantis</t>
  </si>
  <si>
    <t>piCAM-FM</t>
  </si>
  <si>
    <t>http://www.skyfoxlabs.com/</t>
  </si>
  <si>
    <t>caiman</t>
  </si>
  <si>
    <t>TriScape100</t>
  </si>
  <si>
    <t>https://simera-sense.com</t>
  </si>
  <si>
    <t>HyperScape100</t>
  </si>
  <si>
    <t>ThermoVision A10</t>
  </si>
  <si>
    <t>paper</t>
  </si>
  <si>
    <t>Tau 320</t>
  </si>
  <si>
    <t>MultiScape100 CIS</t>
  </si>
  <si>
    <t>IDS UI- 1646LE</t>
  </si>
  <si>
    <t>C3188A</t>
  </si>
  <si>
    <t>MCM20027</t>
  </si>
  <si>
    <t>PC67XC-2</t>
  </si>
  <si>
    <t>CC3701H-2</t>
  </si>
  <si>
    <t>uCAM-III-1</t>
  </si>
  <si>
    <t>uCAM-III-2</t>
  </si>
  <si>
    <t>uCAM-III-3</t>
  </si>
  <si>
    <t>MicroHawk MV-40</t>
  </si>
  <si>
    <t>MQ013CG-ON</t>
  </si>
  <si>
    <t>OpenMV Cam H7 Plus</t>
  </si>
  <si>
    <t>IMX490-GW5400</t>
  </si>
  <si>
    <t>C3D CUBESAT CAMERA</t>
  </si>
  <si>
    <t>Vacio</t>
  </si>
  <si>
    <t>number</t>
  </si>
  <si>
    <t>form factor</t>
  </si>
  <si>
    <t>conversion eur/usd</t>
  </si>
  <si>
    <t>UV</t>
  </si>
  <si>
    <t>LR</t>
  </si>
  <si>
    <t>MR</t>
  </si>
  <si>
    <t>HR</t>
  </si>
  <si>
    <t>VIS</t>
  </si>
  <si>
    <t>NIR</t>
  </si>
  <si>
    <t>SWIR</t>
  </si>
  <si>
    <t>MWIR</t>
  </si>
  <si>
    <t>TIR</t>
  </si>
  <si>
    <t>MW</t>
  </si>
  <si>
    <t>Estandar</t>
  </si>
  <si>
    <t>rangos espectrales</t>
  </si>
  <si>
    <t>masa min</t>
  </si>
  <si>
    <t>masa max</t>
  </si>
  <si>
    <t>vol max</t>
  </si>
  <si>
    <t>mision</t>
  </si>
  <si>
    <t>agricultura</t>
  </si>
  <si>
    <t>rrnn/mineria</t>
  </si>
  <si>
    <t>forestal</t>
  </si>
  <si>
    <t>emergencias</t>
  </si>
  <si>
    <t>gobierno</t>
  </si>
  <si>
    <t>hidro</t>
  </si>
  <si>
    <t>meteorologia</t>
  </si>
  <si>
    <t>proveedor</t>
  </si>
  <si>
    <t>http://tyvak.com/</t>
  </si>
  <si>
    <t>x</t>
  </si>
  <si>
    <t>http://www.cubesatkit.com/</t>
  </si>
  <si>
    <t>http://www.stras-space.com/</t>
  </si>
  <si>
    <t>http://bluecanyontech.com/</t>
  </si>
  <si>
    <t>http://www.cubesatpro.com/index.php</t>
  </si>
  <si>
    <t>http://www.rocket.com/cubesat</t>
  </si>
  <si>
    <t>http://www.tethers.com/</t>
  </si>
  <si>
    <t>http://www.astrodev.com/public_html2/</t>
  </si>
  <si>
    <t>http://www.gaussteam.com/</t>
  </si>
  <si>
    <t>http://www.ssbv.com/</t>
  </si>
  <si>
    <t>http://www.solar-mems.com/en/</t>
  </si>
  <si>
    <t>http://www.cuaerospace.com/</t>
  </si>
  <si>
    <t>http://www.gumush.com.tr/</t>
  </si>
  <si>
    <t>http://n-avionics.com/</t>
  </si>
  <si>
    <t>http://www.iq-wireless.com/en/sa-radio-technology</t>
  </si>
  <si>
    <t>http://www.helicomtech.com/</t>
  </si>
  <si>
    <t>papers</t>
  </si>
  <si>
    <t>Nombre</t>
  </si>
  <si>
    <t>Dirección</t>
  </si>
  <si>
    <t>Berlin Space Technologies GmbH</t>
  </si>
  <si>
    <t>Tensor Tech CO., LTD.</t>
  </si>
  <si>
    <t xml:space="preserve">ISISPACE (Innovative Solutions In Space) </t>
  </si>
  <si>
    <t>Space Inventor</t>
  </si>
  <si>
    <t>CubeSpace Satellite Systems RF (Pty) Ltd</t>
  </si>
  <si>
    <t>Blue Canyon Technologies</t>
  </si>
  <si>
    <t>AAC Clyde Space</t>
  </si>
  <si>
    <t>NanoAvionics</t>
  </si>
  <si>
    <t>GomSpace</t>
  </si>
  <si>
    <t>SPUTNIX Ltd.</t>
  </si>
  <si>
    <t>EnduroSat</t>
  </si>
  <si>
    <t>Group of Astrodynamics for the Use of Space Systems, GAUSS Srl</t>
  </si>
  <si>
    <t>Alén Space</t>
  </si>
  <si>
    <t>IQ spacecom</t>
  </si>
  <si>
    <t xml:space="preserve">NearSpace Launch </t>
  </si>
  <si>
    <t>Agencia Espacial Civil Ecuatoriana</t>
  </si>
  <si>
    <t>Helical Communication Technologies</t>
  </si>
  <si>
    <t>DHV Technology</t>
  </si>
  <si>
    <t>RUAG International Holding AG</t>
  </si>
  <si>
    <t>Dragonfly Aerospace</t>
  </si>
  <si>
    <t>SkyFox Labs</t>
  </si>
  <si>
    <t>Simera Sense (Pty) Ltd.</t>
  </si>
  <si>
    <t>Teledyne FLIR LLC</t>
  </si>
  <si>
    <t>https://www.flir.com</t>
  </si>
  <si>
    <t>IDS Imaging Development Systems GmbH</t>
  </si>
  <si>
    <t>https://es.ids-imaging.com/</t>
  </si>
  <si>
    <t>https://quasarelectronics.co.uk</t>
  </si>
  <si>
    <t>Quasar Electronics Limited</t>
  </si>
  <si>
    <t>NXP Semiconductors</t>
  </si>
  <si>
    <t>https://www.nxp.com/</t>
  </si>
  <si>
    <t>Supercircuits, Inc.</t>
  </si>
  <si>
    <t>https://www.supercircuits.com/</t>
  </si>
  <si>
    <t>Pelco by Schneider Electric</t>
  </si>
  <si>
    <t>https://www.pelco.com/</t>
  </si>
  <si>
    <t>4D Systems Pty Ltd.</t>
  </si>
  <si>
    <t>https://4dsystems.com.au</t>
  </si>
  <si>
    <t>Omron Corporation</t>
  </si>
  <si>
    <t>https://automation.omron.com</t>
  </si>
  <si>
    <t>XIMEA GmbH</t>
  </si>
  <si>
    <t>https://www.ximea.com</t>
  </si>
  <si>
    <t>OpenMV project</t>
  </si>
  <si>
    <t>https://openmv.io</t>
  </si>
  <si>
    <t>Leopard Imaging Inc.</t>
  </si>
  <si>
    <t>https://www.leopardimaging.com</t>
  </si>
  <si>
    <t>XCAM Ltd.</t>
  </si>
  <si>
    <t>https://www.xcam.co.uk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</si>
</sst>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"/>
    <numFmt numFmtId="166" formatCode="0.0000"/>
  </numFmts>
  <fonts count="20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222222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2" fillId="3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2" fillId="4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4" borderId="0" xfId="0" applyFont="1" applyFill="1" applyAlignment="1"/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165" fontId="2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left"/>
    </xf>
    <xf numFmtId="0" fontId="1" fillId="6" borderId="0" xfId="0" applyFont="1" applyFill="1" applyAlignment="1"/>
    <xf numFmtId="165" fontId="2" fillId="0" borderId="0" xfId="0" applyNumberFormat="1" applyFont="1" applyAlignment="1">
      <alignment horizontal="right"/>
    </xf>
    <xf numFmtId="166" fontId="1" fillId="0" borderId="0" xfId="0" applyNumberFormat="1" applyFont="1" applyAlignment="1"/>
    <xf numFmtId="0" fontId="2" fillId="5" borderId="0" xfId="0" applyFont="1" applyFill="1" applyAlignment="1">
      <alignment horizontal="left"/>
    </xf>
    <xf numFmtId="0" fontId="1" fillId="4" borderId="0" xfId="0" applyFont="1" applyFill="1" applyAlignment="1">
      <alignment horizontal="right"/>
    </xf>
    <xf numFmtId="0" fontId="1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4" fillId="4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5" fillId="7" borderId="3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1" fillId="0" borderId="0" xfId="0" applyFont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" fillId="8" borderId="7" xfId="0" applyFont="1" applyFill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8" borderId="13" xfId="0" applyFont="1" applyFill="1" applyBorder="1" applyAlignment="1"/>
    <xf numFmtId="0" fontId="1" fillId="8" borderId="14" xfId="0" applyFont="1" applyFill="1" applyBorder="1" applyAlignment="1"/>
    <xf numFmtId="0" fontId="1" fillId="8" borderId="15" xfId="0" applyFont="1" applyFill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6" xfId="0" applyFont="1" applyBorder="1"/>
    <xf numFmtId="0" fontId="1" fillId="0" borderId="7" xfId="0" applyFont="1" applyBorder="1" applyAlignment="1"/>
    <xf numFmtId="0" fontId="1" fillId="8" borderId="9" xfId="0" applyFont="1" applyFill="1" applyBorder="1" applyAlignment="1"/>
    <xf numFmtId="0" fontId="1" fillId="8" borderId="10" xfId="0" applyFont="1" applyFill="1" applyBorder="1"/>
    <xf numFmtId="0" fontId="1" fillId="8" borderId="10" xfId="0" applyFont="1" applyFill="1" applyBorder="1" applyAlignment="1"/>
    <xf numFmtId="0" fontId="1" fillId="8" borderId="11" xfId="0" applyFont="1" applyFill="1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4" xfId="0" applyFont="1" applyBorder="1"/>
    <xf numFmtId="0" fontId="1" fillId="0" borderId="15" xfId="0" applyFont="1" applyBorder="1" applyAlignment="1"/>
    <xf numFmtId="0" fontId="1" fillId="0" borderId="10" xfId="0" applyFont="1" applyBorder="1"/>
    <xf numFmtId="0" fontId="2" fillId="0" borderId="0" xfId="0" applyFont="1" applyFill="1" applyAlignment="1">
      <alignment horizontal="left"/>
    </xf>
    <xf numFmtId="0" fontId="0" fillId="0" borderId="0" xfId="0" applyFont="1" applyFill="1" applyAlignmen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4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1" fillId="0" borderId="0" xfId="0" applyFont="1" applyFill="1"/>
    <xf numFmtId="0" fontId="8" fillId="0" borderId="0" xfId="0" applyFont="1" applyFill="1" applyAlignment="1"/>
    <xf numFmtId="0" fontId="1" fillId="0" borderId="0" xfId="0" applyFont="1" applyFill="1" applyAlignment="1"/>
    <xf numFmtId="164" fontId="2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0" fontId="9" fillId="0" borderId="0" xfId="0" applyFont="1" applyFill="1" applyAlignment="1">
      <alignment horizontal="left"/>
    </xf>
    <xf numFmtId="0" fontId="1" fillId="0" borderId="4" xfId="0" applyFont="1" applyBorder="1" applyAlignment="1"/>
    <xf numFmtId="0" fontId="16" fillId="0" borderId="8" xfId="0" applyFont="1" applyBorder="1"/>
    <xf numFmtId="0" fontId="16" fillId="0" borderId="12" xfId="0" applyFont="1" applyBorder="1"/>
    <xf numFmtId="0" fontId="1" fillId="0" borderId="0" xfId="0" applyFont="1" applyAlignment="1"/>
    <xf numFmtId="0" fontId="0" fillId="0" borderId="0" xfId="0" applyFont="1" applyAlignment="1"/>
    <xf numFmtId="0" fontId="2" fillId="9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9" borderId="0" xfId="0" applyFont="1" applyFill="1" applyAlignment="1">
      <alignment horizontal="right"/>
    </xf>
    <xf numFmtId="164" fontId="2" fillId="9" borderId="0" xfId="0" applyNumberFormat="1" applyFont="1" applyFill="1" applyAlignment="1">
      <alignment horizontal="right"/>
    </xf>
    <xf numFmtId="0" fontId="1" fillId="10" borderId="0" xfId="0" applyFont="1" applyFill="1" applyAlignment="1">
      <alignment horizontal="left"/>
    </xf>
    <xf numFmtId="0" fontId="1" fillId="9" borderId="0" xfId="0" applyFont="1" applyFill="1" applyAlignment="1">
      <alignment horizontal="center"/>
    </xf>
    <xf numFmtId="0" fontId="3" fillId="9" borderId="0" xfId="0" applyFont="1" applyFill="1" applyAlignment="1">
      <alignment horizontal="left"/>
    </xf>
    <xf numFmtId="0" fontId="1" fillId="9" borderId="0" xfId="0" applyFont="1" applyFill="1" applyAlignment="1"/>
    <xf numFmtId="0" fontId="1" fillId="9" borderId="0" xfId="0" applyFont="1" applyFill="1" applyAlignment="1">
      <alignment horizontal="right"/>
    </xf>
    <xf numFmtId="0" fontId="1" fillId="9" borderId="0" xfId="0" applyFont="1" applyFill="1" applyAlignment="1">
      <alignment horizontal="left"/>
    </xf>
    <xf numFmtId="0" fontId="4" fillId="9" borderId="0" xfId="0" applyFont="1" applyFill="1" applyAlignment="1"/>
    <xf numFmtId="0" fontId="1" fillId="9" borderId="0" xfId="0" applyFont="1" applyFill="1"/>
    <xf numFmtId="0" fontId="0" fillId="9" borderId="0" xfId="0" applyFont="1" applyFill="1" applyAlignment="1"/>
    <xf numFmtId="0" fontId="1" fillId="11" borderId="0" xfId="0" applyFont="1" applyFill="1" applyAlignment="1"/>
    <xf numFmtId="0" fontId="1" fillId="11" borderId="0" xfId="0" applyFont="1" applyFill="1" applyAlignment="1">
      <alignment horizontal="center"/>
    </xf>
    <xf numFmtId="0" fontId="1" fillId="11" borderId="0" xfId="0" applyFont="1" applyFill="1"/>
    <xf numFmtId="0" fontId="2" fillId="9" borderId="0" xfId="0" applyFont="1" applyFill="1" applyAlignment="1">
      <alignment horizontal="center"/>
    </xf>
    <xf numFmtId="165" fontId="2" fillId="9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66" fontId="1" fillId="9" borderId="0" xfId="0" applyNumberFormat="1" applyFont="1" applyFill="1" applyAlignment="1">
      <alignment horizontal="center"/>
    </xf>
    <xf numFmtId="0" fontId="2" fillId="12" borderId="0" xfId="0" applyFont="1" applyFill="1" applyAlignment="1"/>
    <xf numFmtId="0" fontId="2" fillId="11" borderId="0" xfId="0" applyFont="1" applyFill="1" applyAlignment="1">
      <alignment horizontal="right"/>
    </xf>
    <xf numFmtId="0" fontId="1" fillId="11" borderId="0" xfId="0" applyFont="1" applyFill="1" applyAlignment="1">
      <alignment horizontal="left"/>
    </xf>
    <xf numFmtId="0" fontId="11" fillId="11" borderId="0" xfId="0" applyFont="1" applyFill="1" applyAlignment="1"/>
    <xf numFmtId="0" fontId="6" fillId="9" borderId="0" xfId="0" applyFont="1" applyFill="1" applyAlignment="1">
      <alignment horizontal="left"/>
    </xf>
    <xf numFmtId="0" fontId="12" fillId="9" borderId="0" xfId="0" applyFont="1" applyFill="1" applyAlignment="1">
      <alignment horizontal="left"/>
    </xf>
    <xf numFmtId="0" fontId="2" fillId="13" borderId="0" xfId="0" applyFont="1" applyFill="1" applyAlignment="1">
      <alignment horizontal="center"/>
    </xf>
    <xf numFmtId="0" fontId="1" fillId="10" borderId="0" xfId="0" applyFont="1" applyFill="1"/>
    <xf numFmtId="4" fontId="2" fillId="9" borderId="0" xfId="0" applyNumberFormat="1" applyFont="1" applyFill="1" applyAlignment="1">
      <alignment horizontal="right"/>
    </xf>
    <xf numFmtId="3" fontId="2" fillId="9" borderId="0" xfId="0" applyNumberFormat="1" applyFont="1" applyFill="1" applyAlignment="1">
      <alignment horizontal="right"/>
    </xf>
    <xf numFmtId="3" fontId="2" fillId="13" borderId="0" xfId="0" applyNumberFormat="1" applyFont="1" applyFill="1" applyAlignment="1">
      <alignment horizontal="center"/>
    </xf>
    <xf numFmtId="3" fontId="1" fillId="10" borderId="0" xfId="0" applyNumberFormat="1" applyFont="1" applyFill="1"/>
    <xf numFmtId="0" fontId="1" fillId="11" borderId="0" xfId="0" applyFont="1" applyFill="1" applyAlignment="1">
      <alignment horizontal="right"/>
    </xf>
    <xf numFmtId="4" fontId="2" fillId="11" borderId="0" xfId="0" applyNumberFormat="1" applyFont="1" applyFill="1" applyAlignment="1">
      <alignment horizontal="right"/>
    </xf>
    <xf numFmtId="3" fontId="2" fillId="11" borderId="0" xfId="0" applyNumberFormat="1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9" borderId="0" xfId="0" applyFont="1" applyFill="1" applyAlignment="1">
      <alignment horizontal="right" wrapText="1"/>
    </xf>
    <xf numFmtId="0" fontId="1" fillId="11" borderId="0" xfId="0" applyFont="1" applyFill="1" applyAlignment="1">
      <alignment horizontal="center" wrapText="1"/>
    </xf>
    <xf numFmtId="0" fontId="1" fillId="13" borderId="0" xfId="0" applyFont="1" applyFill="1" applyAlignment="1">
      <alignment horizontal="center" wrapText="1"/>
    </xf>
    <xf numFmtId="0" fontId="18" fillId="0" borderId="0" xfId="0" applyFont="1" applyAlignment="1"/>
    <xf numFmtId="0" fontId="19" fillId="0" borderId="0" xfId="0" applyFont="1" applyAlignment="1">
      <alignment horizontal="left"/>
    </xf>
    <xf numFmtId="0" fontId="19" fillId="0" borderId="0" xfId="0" applyFont="1" applyAlignment="1"/>
    <xf numFmtId="0" fontId="18" fillId="0" borderId="0" xfId="0" applyFont="1" applyFill="1" applyAlignment="1"/>
    <xf numFmtId="0" fontId="18" fillId="0" borderId="0" xfId="0" applyFont="1" applyFill="1" applyAlignment="1">
      <alignment horizontal="left"/>
    </xf>
    <xf numFmtId="0" fontId="19" fillId="0" borderId="0" xfId="0" applyFont="1" applyAlignment="1">
      <alignment vertical="center"/>
    </xf>
    <xf numFmtId="0" fontId="19" fillId="9" borderId="0" xfId="0" applyFont="1" applyFill="1" applyAlignment="1">
      <alignment horizontal="left"/>
    </xf>
    <xf numFmtId="0" fontId="17" fillId="11" borderId="0" xfId="0" applyFont="1" applyFill="1"/>
    <xf numFmtId="0" fontId="18" fillId="9" borderId="0" xfId="0" applyFont="1" applyFill="1" applyAlignment="1">
      <alignment horizontal="left"/>
    </xf>
    <xf numFmtId="0" fontId="18" fillId="9" borderId="0" xfId="0" applyFont="1" applyFill="1" applyAlignment="1"/>
    <xf numFmtId="0" fontId="18" fillId="11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sispace.nl/" TargetMode="External"/><Relationship Id="rId13" Type="http://schemas.openxmlformats.org/officeDocument/2006/relationships/hyperlink" Target="https://www.endurosat.com/" TargetMode="External"/><Relationship Id="rId18" Type="http://schemas.openxmlformats.org/officeDocument/2006/relationships/hyperlink" Target="https://sputnix.ru/" TargetMode="External"/><Relationship Id="rId3" Type="http://schemas.openxmlformats.org/officeDocument/2006/relationships/hyperlink" Target="https://www.isispace.nl/" TargetMode="External"/><Relationship Id="rId21" Type="http://schemas.openxmlformats.org/officeDocument/2006/relationships/hyperlink" Target="https://nanoavionics.com/" TargetMode="External"/><Relationship Id="rId7" Type="http://schemas.openxmlformats.org/officeDocument/2006/relationships/hyperlink" Target="https://www.isispace.nl/" TargetMode="External"/><Relationship Id="rId12" Type="http://schemas.openxmlformats.org/officeDocument/2006/relationships/hyperlink" Target="http://www.aacmicrotec.com/" TargetMode="External"/><Relationship Id="rId17" Type="http://schemas.openxmlformats.org/officeDocument/2006/relationships/hyperlink" Target="https://sputnix.ru/" TargetMode="External"/><Relationship Id="rId2" Type="http://schemas.openxmlformats.org/officeDocument/2006/relationships/hyperlink" Target="https://www.isispace.nl/" TargetMode="External"/><Relationship Id="rId16" Type="http://schemas.openxmlformats.org/officeDocument/2006/relationships/hyperlink" Target="https://www.endurosat.com/" TargetMode="External"/><Relationship Id="rId20" Type="http://schemas.openxmlformats.org/officeDocument/2006/relationships/hyperlink" Target="https://nanoavionics.com/" TargetMode="External"/><Relationship Id="rId1" Type="http://schemas.openxmlformats.org/officeDocument/2006/relationships/hyperlink" Target="https://www.isispace.nl/" TargetMode="External"/><Relationship Id="rId6" Type="http://schemas.openxmlformats.org/officeDocument/2006/relationships/hyperlink" Target="https://www.isispace.nl/" TargetMode="External"/><Relationship Id="rId11" Type="http://schemas.openxmlformats.org/officeDocument/2006/relationships/hyperlink" Target="http://www.aacmicrotec.com/" TargetMode="External"/><Relationship Id="rId5" Type="http://schemas.openxmlformats.org/officeDocument/2006/relationships/hyperlink" Target="https://www.isispace.nl/" TargetMode="External"/><Relationship Id="rId15" Type="http://schemas.openxmlformats.org/officeDocument/2006/relationships/hyperlink" Target="https://www.endurosat.com/" TargetMode="External"/><Relationship Id="rId10" Type="http://schemas.openxmlformats.org/officeDocument/2006/relationships/hyperlink" Target="http://www.aacmicrotec.com/" TargetMode="External"/><Relationship Id="rId19" Type="http://schemas.openxmlformats.org/officeDocument/2006/relationships/hyperlink" Target="https://nanoavionics.com/" TargetMode="External"/><Relationship Id="rId4" Type="http://schemas.openxmlformats.org/officeDocument/2006/relationships/hyperlink" Target="https://www.isispace.nl/" TargetMode="External"/><Relationship Id="rId9" Type="http://schemas.openxmlformats.org/officeDocument/2006/relationships/hyperlink" Target="http://www.aacmicrotec.com/" TargetMode="External"/><Relationship Id="rId14" Type="http://schemas.openxmlformats.org/officeDocument/2006/relationships/hyperlink" Target="https://www.endurosat.com/" TargetMode="External"/><Relationship Id="rId22" Type="http://schemas.openxmlformats.org/officeDocument/2006/relationships/hyperlink" Target="https://nanoavionics.com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ubesatpro.com/index.php" TargetMode="External"/><Relationship Id="rId13" Type="http://schemas.openxmlformats.org/officeDocument/2006/relationships/hyperlink" Target="http://www.astrodev.com/public_html2/" TargetMode="External"/><Relationship Id="rId18" Type="http://schemas.openxmlformats.org/officeDocument/2006/relationships/hyperlink" Target="http://www.skyfoxlabs.com/" TargetMode="External"/><Relationship Id="rId26" Type="http://schemas.openxmlformats.org/officeDocument/2006/relationships/hyperlink" Target="https://www.tensortech.com.tw/" TargetMode="External"/><Relationship Id="rId39" Type="http://schemas.openxmlformats.org/officeDocument/2006/relationships/hyperlink" Target="http://exa.ec/" TargetMode="External"/><Relationship Id="rId3" Type="http://schemas.openxmlformats.org/officeDocument/2006/relationships/hyperlink" Target="http://tyvak.com/" TargetMode="External"/><Relationship Id="rId21" Type="http://schemas.openxmlformats.org/officeDocument/2006/relationships/hyperlink" Target="http://www.iq-wireless.com/en/sa-radio-technology" TargetMode="External"/><Relationship Id="rId34" Type="http://schemas.openxmlformats.org/officeDocument/2006/relationships/hyperlink" Target="https://www.endurosat.com/" TargetMode="External"/><Relationship Id="rId42" Type="http://schemas.openxmlformats.org/officeDocument/2006/relationships/hyperlink" Target="https://www.ruag.com/" TargetMode="External"/><Relationship Id="rId7" Type="http://schemas.openxmlformats.org/officeDocument/2006/relationships/hyperlink" Target="http://bluecanyontech.com/" TargetMode="External"/><Relationship Id="rId12" Type="http://schemas.openxmlformats.org/officeDocument/2006/relationships/hyperlink" Target="http://www.tethers.com/" TargetMode="External"/><Relationship Id="rId17" Type="http://schemas.openxmlformats.org/officeDocument/2006/relationships/hyperlink" Target="http://www.cuaerospace.com/" TargetMode="External"/><Relationship Id="rId25" Type="http://schemas.openxmlformats.org/officeDocument/2006/relationships/hyperlink" Target="http://www.berlin-space-tech.com/" TargetMode="External"/><Relationship Id="rId33" Type="http://schemas.openxmlformats.org/officeDocument/2006/relationships/hyperlink" Target="https://www.gaussteam.com/" TargetMode="External"/><Relationship Id="rId38" Type="http://schemas.openxmlformats.org/officeDocument/2006/relationships/hyperlink" Target="https://www.iq-spacecom.com/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gomspace.com/" TargetMode="External"/><Relationship Id="rId16" Type="http://schemas.openxmlformats.org/officeDocument/2006/relationships/hyperlink" Target="http://www.solar-mems.com/en/" TargetMode="External"/><Relationship Id="rId20" Type="http://schemas.openxmlformats.org/officeDocument/2006/relationships/hyperlink" Target="http://n-avionics.com/" TargetMode="External"/><Relationship Id="rId29" Type="http://schemas.openxmlformats.org/officeDocument/2006/relationships/hyperlink" Target="https://www.bluecanyontech.com/" TargetMode="External"/><Relationship Id="rId41" Type="http://schemas.openxmlformats.org/officeDocument/2006/relationships/hyperlink" Target="https://dhvtechnology.com/" TargetMode="External"/><Relationship Id="rId1" Type="http://schemas.openxmlformats.org/officeDocument/2006/relationships/hyperlink" Target="https://www.isispace.nl/" TargetMode="External"/><Relationship Id="rId6" Type="http://schemas.openxmlformats.org/officeDocument/2006/relationships/hyperlink" Target="http://www.spacemicro.com/" TargetMode="External"/><Relationship Id="rId11" Type="http://schemas.openxmlformats.org/officeDocument/2006/relationships/hyperlink" Target="http://www.aacmicrotec.com/" TargetMode="External"/><Relationship Id="rId24" Type="http://schemas.openxmlformats.org/officeDocument/2006/relationships/hyperlink" Target="https://www.isispace.nl/" TargetMode="External"/><Relationship Id="rId32" Type="http://schemas.openxmlformats.org/officeDocument/2006/relationships/hyperlink" Target="https://alen.space/" TargetMode="External"/><Relationship Id="rId37" Type="http://schemas.openxmlformats.org/officeDocument/2006/relationships/hyperlink" Target="https://nanoavionics.com/" TargetMode="External"/><Relationship Id="rId40" Type="http://schemas.openxmlformats.org/officeDocument/2006/relationships/hyperlink" Target="https://www.helicomtech.com/" TargetMode="External"/><Relationship Id="rId45" Type="http://schemas.openxmlformats.org/officeDocument/2006/relationships/hyperlink" Target="https://simera-sense.com/" TargetMode="External"/><Relationship Id="rId5" Type="http://schemas.openxmlformats.org/officeDocument/2006/relationships/hyperlink" Target="http://www.stras-space.com/" TargetMode="External"/><Relationship Id="rId15" Type="http://schemas.openxmlformats.org/officeDocument/2006/relationships/hyperlink" Target="http://www.ssbv.com/" TargetMode="External"/><Relationship Id="rId23" Type="http://schemas.openxmlformats.org/officeDocument/2006/relationships/hyperlink" Target="https://simera-sense.com/" TargetMode="External"/><Relationship Id="rId28" Type="http://schemas.openxmlformats.org/officeDocument/2006/relationships/hyperlink" Target="https://www.cubespace.co.za/" TargetMode="External"/><Relationship Id="rId36" Type="http://schemas.openxmlformats.org/officeDocument/2006/relationships/hyperlink" Target="https://gomspace.com/" TargetMode="External"/><Relationship Id="rId10" Type="http://schemas.openxmlformats.org/officeDocument/2006/relationships/hyperlink" Target="http://www.berlin-space-tech.com/" TargetMode="External"/><Relationship Id="rId19" Type="http://schemas.openxmlformats.org/officeDocument/2006/relationships/hyperlink" Target="http://www.gumush.com.tr/" TargetMode="External"/><Relationship Id="rId31" Type="http://schemas.openxmlformats.org/officeDocument/2006/relationships/hyperlink" Target="https://www.nearspacelaunch.com/" TargetMode="External"/><Relationship Id="rId44" Type="http://schemas.openxmlformats.org/officeDocument/2006/relationships/hyperlink" Target="http://www.skyfoxlabs.com/" TargetMode="External"/><Relationship Id="rId4" Type="http://schemas.openxmlformats.org/officeDocument/2006/relationships/hyperlink" Target="http://www.cubesatkit.com/" TargetMode="External"/><Relationship Id="rId9" Type="http://schemas.openxmlformats.org/officeDocument/2006/relationships/hyperlink" Target="http://www.rocket.com/cubesat" TargetMode="External"/><Relationship Id="rId14" Type="http://schemas.openxmlformats.org/officeDocument/2006/relationships/hyperlink" Target="http://www.gaussteam.com/" TargetMode="External"/><Relationship Id="rId22" Type="http://schemas.openxmlformats.org/officeDocument/2006/relationships/hyperlink" Target="http://www.helicomtech.com/" TargetMode="External"/><Relationship Id="rId27" Type="http://schemas.openxmlformats.org/officeDocument/2006/relationships/hyperlink" Target="https://space-inventor.com/" TargetMode="External"/><Relationship Id="rId30" Type="http://schemas.openxmlformats.org/officeDocument/2006/relationships/hyperlink" Target="http://www.aacmicrotec.com/" TargetMode="External"/><Relationship Id="rId35" Type="http://schemas.openxmlformats.org/officeDocument/2006/relationships/hyperlink" Target="https://sputnix.ru/" TargetMode="External"/><Relationship Id="rId43" Type="http://schemas.openxmlformats.org/officeDocument/2006/relationships/hyperlink" Target="https://dragonflyaerospace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ubespace.co.za/" TargetMode="External"/><Relationship Id="rId13" Type="http://schemas.openxmlformats.org/officeDocument/2006/relationships/hyperlink" Target="https://www.bluecanyontech.com/" TargetMode="External"/><Relationship Id="rId3" Type="http://schemas.openxmlformats.org/officeDocument/2006/relationships/hyperlink" Target="https://www.tensortech.com.tw/" TargetMode="External"/><Relationship Id="rId7" Type="http://schemas.openxmlformats.org/officeDocument/2006/relationships/hyperlink" Target="https://www.cubespace.co.za/" TargetMode="External"/><Relationship Id="rId12" Type="http://schemas.openxmlformats.org/officeDocument/2006/relationships/hyperlink" Target="https://www.bluecanyontech.com/" TargetMode="External"/><Relationship Id="rId2" Type="http://schemas.openxmlformats.org/officeDocument/2006/relationships/hyperlink" Target="http://www.berlin-space-tech.com/" TargetMode="External"/><Relationship Id="rId1" Type="http://schemas.openxmlformats.org/officeDocument/2006/relationships/hyperlink" Target="https://www.isispace.nl/" TargetMode="External"/><Relationship Id="rId6" Type="http://schemas.openxmlformats.org/officeDocument/2006/relationships/hyperlink" Target="https://www.cubespace.co.za/" TargetMode="External"/><Relationship Id="rId11" Type="http://schemas.openxmlformats.org/officeDocument/2006/relationships/hyperlink" Target="https://www.bluecanyontech.com/" TargetMode="External"/><Relationship Id="rId5" Type="http://schemas.openxmlformats.org/officeDocument/2006/relationships/hyperlink" Target="https://www.cubespace.co.za/" TargetMode="External"/><Relationship Id="rId10" Type="http://schemas.openxmlformats.org/officeDocument/2006/relationships/hyperlink" Target="https://www.cubespace.co.za/" TargetMode="External"/><Relationship Id="rId4" Type="http://schemas.openxmlformats.org/officeDocument/2006/relationships/hyperlink" Target="https://space-inventor.com/" TargetMode="External"/><Relationship Id="rId9" Type="http://schemas.openxmlformats.org/officeDocument/2006/relationships/hyperlink" Target="https://www.cubespace.co.z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aussteam.com/" TargetMode="External"/><Relationship Id="rId13" Type="http://schemas.openxmlformats.org/officeDocument/2006/relationships/hyperlink" Target="https://gomspace.com/" TargetMode="External"/><Relationship Id="rId3" Type="http://schemas.openxmlformats.org/officeDocument/2006/relationships/hyperlink" Target="https://www.isispace.nl/" TargetMode="External"/><Relationship Id="rId7" Type="http://schemas.openxmlformats.org/officeDocument/2006/relationships/hyperlink" Target="https://www.iq-spacecom.com/" TargetMode="External"/><Relationship Id="rId12" Type="http://schemas.openxmlformats.org/officeDocument/2006/relationships/hyperlink" Target="https://sputnix.ru/" TargetMode="External"/><Relationship Id="rId2" Type="http://schemas.openxmlformats.org/officeDocument/2006/relationships/hyperlink" Target="http://www.aacmicrotec.com/" TargetMode="External"/><Relationship Id="rId1" Type="http://schemas.openxmlformats.org/officeDocument/2006/relationships/hyperlink" Target="http://www.aacmicrotec.com/" TargetMode="External"/><Relationship Id="rId6" Type="http://schemas.openxmlformats.org/officeDocument/2006/relationships/hyperlink" Target="https://alen.space/" TargetMode="External"/><Relationship Id="rId11" Type="http://schemas.openxmlformats.org/officeDocument/2006/relationships/hyperlink" Target="https://www.endurosat.com/" TargetMode="External"/><Relationship Id="rId5" Type="http://schemas.openxmlformats.org/officeDocument/2006/relationships/hyperlink" Target="https://www.nearspacelaunch.com/" TargetMode="External"/><Relationship Id="rId15" Type="http://schemas.openxmlformats.org/officeDocument/2006/relationships/hyperlink" Target="https://nanoavionics.com/" TargetMode="External"/><Relationship Id="rId10" Type="http://schemas.openxmlformats.org/officeDocument/2006/relationships/hyperlink" Target="https://www.endurosat.com/" TargetMode="External"/><Relationship Id="rId4" Type="http://schemas.openxmlformats.org/officeDocument/2006/relationships/hyperlink" Target="https://www.isispace.nl/" TargetMode="External"/><Relationship Id="rId9" Type="http://schemas.openxmlformats.org/officeDocument/2006/relationships/hyperlink" Target="https://www.endurosat.com/" TargetMode="External"/><Relationship Id="rId14" Type="http://schemas.openxmlformats.org/officeDocument/2006/relationships/hyperlink" Target="https://nanoavionics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acmicrotec.com/" TargetMode="External"/><Relationship Id="rId13" Type="http://schemas.openxmlformats.org/officeDocument/2006/relationships/hyperlink" Target="https://www.endurosat.com/" TargetMode="External"/><Relationship Id="rId18" Type="http://schemas.openxmlformats.org/officeDocument/2006/relationships/hyperlink" Target="https://nanoavionics.com/" TargetMode="External"/><Relationship Id="rId3" Type="http://schemas.openxmlformats.org/officeDocument/2006/relationships/hyperlink" Target="https://www.iq-spacecom.com/" TargetMode="External"/><Relationship Id="rId7" Type="http://schemas.openxmlformats.org/officeDocument/2006/relationships/hyperlink" Target="https://www.isispace.nl/" TargetMode="External"/><Relationship Id="rId12" Type="http://schemas.openxmlformats.org/officeDocument/2006/relationships/hyperlink" Target="https://www.endurosat.com/" TargetMode="External"/><Relationship Id="rId17" Type="http://schemas.openxmlformats.org/officeDocument/2006/relationships/hyperlink" Target="https://sputnix.ru/" TargetMode="External"/><Relationship Id="rId2" Type="http://schemas.openxmlformats.org/officeDocument/2006/relationships/hyperlink" Target="http://exa.ec/" TargetMode="External"/><Relationship Id="rId16" Type="http://schemas.openxmlformats.org/officeDocument/2006/relationships/hyperlink" Target="https://www.endurosat.com/" TargetMode="External"/><Relationship Id="rId1" Type="http://schemas.openxmlformats.org/officeDocument/2006/relationships/hyperlink" Target="http://exa.ec/" TargetMode="External"/><Relationship Id="rId6" Type="http://schemas.openxmlformats.org/officeDocument/2006/relationships/hyperlink" Target="https://www.isispace.nl/" TargetMode="External"/><Relationship Id="rId11" Type="http://schemas.openxmlformats.org/officeDocument/2006/relationships/hyperlink" Target="https://www.endurosat.com/" TargetMode="External"/><Relationship Id="rId5" Type="http://schemas.openxmlformats.org/officeDocument/2006/relationships/hyperlink" Target="https://www.isispace.nl/" TargetMode="External"/><Relationship Id="rId15" Type="http://schemas.openxmlformats.org/officeDocument/2006/relationships/hyperlink" Target="https://www.endurosat.com/" TargetMode="External"/><Relationship Id="rId10" Type="http://schemas.openxmlformats.org/officeDocument/2006/relationships/hyperlink" Target="https://www.endurosat.com/" TargetMode="External"/><Relationship Id="rId19" Type="http://schemas.openxmlformats.org/officeDocument/2006/relationships/hyperlink" Target="https://nanoavionics.com/" TargetMode="External"/><Relationship Id="rId4" Type="http://schemas.openxmlformats.org/officeDocument/2006/relationships/hyperlink" Target="https://www.helicomtech.com/" TargetMode="External"/><Relationship Id="rId9" Type="http://schemas.openxmlformats.org/officeDocument/2006/relationships/hyperlink" Target="https://www.endurosat.com/" TargetMode="External"/><Relationship Id="rId14" Type="http://schemas.openxmlformats.org/officeDocument/2006/relationships/hyperlink" Target="https://www.endurosat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ndurosat.com/" TargetMode="External"/><Relationship Id="rId13" Type="http://schemas.openxmlformats.org/officeDocument/2006/relationships/hyperlink" Target="https://nanoavionics.com/" TargetMode="External"/><Relationship Id="rId3" Type="http://schemas.openxmlformats.org/officeDocument/2006/relationships/hyperlink" Target="https://www.isispace.nl/" TargetMode="External"/><Relationship Id="rId7" Type="http://schemas.openxmlformats.org/officeDocument/2006/relationships/hyperlink" Target="https://www.endurosat.com/" TargetMode="External"/><Relationship Id="rId12" Type="http://schemas.openxmlformats.org/officeDocument/2006/relationships/hyperlink" Target="https://nanoavionics.com/" TargetMode="External"/><Relationship Id="rId2" Type="http://schemas.openxmlformats.org/officeDocument/2006/relationships/hyperlink" Target="https://www.isispace.nl/" TargetMode="External"/><Relationship Id="rId1" Type="http://schemas.openxmlformats.org/officeDocument/2006/relationships/hyperlink" Target="https://www.isispace.nl/" TargetMode="External"/><Relationship Id="rId6" Type="http://schemas.openxmlformats.org/officeDocument/2006/relationships/hyperlink" Target="https://www.endurosat.com/" TargetMode="External"/><Relationship Id="rId11" Type="http://schemas.openxmlformats.org/officeDocument/2006/relationships/hyperlink" Target="https://sputnix.ru/" TargetMode="External"/><Relationship Id="rId5" Type="http://schemas.openxmlformats.org/officeDocument/2006/relationships/hyperlink" Target="http://www.aacmicrotec.com/" TargetMode="External"/><Relationship Id="rId10" Type="http://schemas.openxmlformats.org/officeDocument/2006/relationships/hyperlink" Target="http://exa.ec/" TargetMode="External"/><Relationship Id="rId4" Type="http://schemas.openxmlformats.org/officeDocument/2006/relationships/hyperlink" Target="https://www.isispace.nl/" TargetMode="External"/><Relationship Id="rId9" Type="http://schemas.openxmlformats.org/officeDocument/2006/relationships/hyperlink" Target="https://www.endurosat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exa.ec/" TargetMode="External"/><Relationship Id="rId2" Type="http://schemas.openxmlformats.org/officeDocument/2006/relationships/hyperlink" Target="http://exa.ec/" TargetMode="External"/><Relationship Id="rId1" Type="http://schemas.openxmlformats.org/officeDocument/2006/relationships/hyperlink" Target="http://exa.ec/" TargetMode="External"/><Relationship Id="rId4" Type="http://schemas.openxmlformats.org/officeDocument/2006/relationships/hyperlink" Target="https://gomspace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exa.ec/" TargetMode="External"/><Relationship Id="rId13" Type="http://schemas.openxmlformats.org/officeDocument/2006/relationships/hyperlink" Target="https://www.endurosat.com/" TargetMode="External"/><Relationship Id="rId18" Type="http://schemas.openxmlformats.org/officeDocument/2006/relationships/hyperlink" Target="http://www.aacmicrotec.com/" TargetMode="External"/><Relationship Id="rId3" Type="http://schemas.openxmlformats.org/officeDocument/2006/relationships/hyperlink" Target="https://www.isispace.nl/" TargetMode="External"/><Relationship Id="rId21" Type="http://schemas.openxmlformats.org/officeDocument/2006/relationships/hyperlink" Target="https://nanoavionics.com/" TargetMode="External"/><Relationship Id="rId7" Type="http://schemas.openxmlformats.org/officeDocument/2006/relationships/hyperlink" Target="http://exa.ec/" TargetMode="External"/><Relationship Id="rId12" Type="http://schemas.openxmlformats.org/officeDocument/2006/relationships/hyperlink" Target="https://www.endurosat.com/" TargetMode="External"/><Relationship Id="rId17" Type="http://schemas.openxmlformats.org/officeDocument/2006/relationships/hyperlink" Target="https://www.endurosat.com/" TargetMode="External"/><Relationship Id="rId2" Type="http://schemas.openxmlformats.org/officeDocument/2006/relationships/hyperlink" Target="https://www.isispace.nl/" TargetMode="External"/><Relationship Id="rId16" Type="http://schemas.openxmlformats.org/officeDocument/2006/relationships/hyperlink" Target="https://www.endurosat.com/" TargetMode="External"/><Relationship Id="rId20" Type="http://schemas.openxmlformats.org/officeDocument/2006/relationships/hyperlink" Target="https://nanoavionics.com/" TargetMode="External"/><Relationship Id="rId1" Type="http://schemas.openxmlformats.org/officeDocument/2006/relationships/hyperlink" Target="https://www.isispace.nl/" TargetMode="External"/><Relationship Id="rId6" Type="http://schemas.openxmlformats.org/officeDocument/2006/relationships/hyperlink" Target="http://exa.ec/" TargetMode="External"/><Relationship Id="rId11" Type="http://schemas.openxmlformats.org/officeDocument/2006/relationships/hyperlink" Target="https://dhvtechnology.com/" TargetMode="External"/><Relationship Id="rId5" Type="http://schemas.openxmlformats.org/officeDocument/2006/relationships/hyperlink" Target="http://exa.ec/" TargetMode="External"/><Relationship Id="rId15" Type="http://schemas.openxmlformats.org/officeDocument/2006/relationships/hyperlink" Target="https://www.endurosat.com/" TargetMode="External"/><Relationship Id="rId10" Type="http://schemas.openxmlformats.org/officeDocument/2006/relationships/hyperlink" Target="http://exa.ec/" TargetMode="External"/><Relationship Id="rId19" Type="http://schemas.openxmlformats.org/officeDocument/2006/relationships/hyperlink" Target="https://nanoavionics.com/" TargetMode="External"/><Relationship Id="rId4" Type="http://schemas.openxmlformats.org/officeDocument/2006/relationships/hyperlink" Target="https://www.isispace.nl/" TargetMode="External"/><Relationship Id="rId9" Type="http://schemas.openxmlformats.org/officeDocument/2006/relationships/hyperlink" Target="http://exa.ec/" TargetMode="External"/><Relationship Id="rId14" Type="http://schemas.openxmlformats.org/officeDocument/2006/relationships/hyperlink" Target="https://www.endurosat.com/" TargetMode="External"/><Relationship Id="rId22" Type="http://schemas.openxmlformats.org/officeDocument/2006/relationships/hyperlink" Target="https://nanoavionics.com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gomspace.com/" TargetMode="External"/><Relationship Id="rId3" Type="http://schemas.openxmlformats.org/officeDocument/2006/relationships/hyperlink" Target="http://www.aacmicrotec.com/" TargetMode="External"/><Relationship Id="rId7" Type="http://schemas.openxmlformats.org/officeDocument/2006/relationships/hyperlink" Target="https://sputnix.ru/" TargetMode="External"/><Relationship Id="rId2" Type="http://schemas.openxmlformats.org/officeDocument/2006/relationships/hyperlink" Target="http://www.aacmicrotec.com/" TargetMode="External"/><Relationship Id="rId1" Type="http://schemas.openxmlformats.org/officeDocument/2006/relationships/hyperlink" Target="https://www.isispace.nl/" TargetMode="External"/><Relationship Id="rId6" Type="http://schemas.openxmlformats.org/officeDocument/2006/relationships/hyperlink" Target="https://www.endurosat.com/" TargetMode="External"/><Relationship Id="rId5" Type="http://schemas.openxmlformats.org/officeDocument/2006/relationships/hyperlink" Target="https://www.gaussteam.com/" TargetMode="External"/><Relationship Id="rId10" Type="http://schemas.openxmlformats.org/officeDocument/2006/relationships/hyperlink" Target="https://nanoavionics.com/" TargetMode="External"/><Relationship Id="rId4" Type="http://schemas.openxmlformats.org/officeDocument/2006/relationships/hyperlink" Target="http://www.aacmicrotec.com/" TargetMode="External"/><Relationship Id="rId9" Type="http://schemas.openxmlformats.org/officeDocument/2006/relationships/hyperlink" Target="https://www.ruag.com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dragonflyaerospace.com/" TargetMode="External"/><Relationship Id="rId3" Type="http://schemas.openxmlformats.org/officeDocument/2006/relationships/hyperlink" Target="https://gomspace.com/" TargetMode="External"/><Relationship Id="rId7" Type="http://schemas.openxmlformats.org/officeDocument/2006/relationships/hyperlink" Target="http://www.skyfoxlabs.com/" TargetMode="External"/><Relationship Id="rId2" Type="http://schemas.openxmlformats.org/officeDocument/2006/relationships/hyperlink" Target="https://gomspace.com/" TargetMode="External"/><Relationship Id="rId1" Type="http://schemas.openxmlformats.org/officeDocument/2006/relationships/hyperlink" Target="https://gomspace.com/" TargetMode="External"/><Relationship Id="rId6" Type="http://schemas.openxmlformats.org/officeDocument/2006/relationships/hyperlink" Target="https://dragonflyaerospace.com/" TargetMode="External"/><Relationship Id="rId11" Type="http://schemas.openxmlformats.org/officeDocument/2006/relationships/hyperlink" Target="https://simera-sense.com/" TargetMode="External"/><Relationship Id="rId5" Type="http://schemas.openxmlformats.org/officeDocument/2006/relationships/hyperlink" Target="https://dragonflyaerospace.com/" TargetMode="External"/><Relationship Id="rId10" Type="http://schemas.openxmlformats.org/officeDocument/2006/relationships/hyperlink" Target="https://simera-sense.com/" TargetMode="External"/><Relationship Id="rId4" Type="http://schemas.openxmlformats.org/officeDocument/2006/relationships/hyperlink" Target="https://dragonflyaerospace.com/" TargetMode="External"/><Relationship Id="rId9" Type="http://schemas.openxmlformats.org/officeDocument/2006/relationships/hyperlink" Target="https://simera-sens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2"/>
  <sheetViews>
    <sheetView workbookViewId="0"/>
  </sheetViews>
  <sheetFormatPr defaultColWidth="14.42578125" defaultRowHeight="15.75" customHeight="1" x14ac:dyDescent="0.2"/>
  <cols>
    <col min="1" max="1" width="18" customWidth="1"/>
    <col min="2" max="2" width="27.140625" customWidth="1"/>
    <col min="3" max="3" width="20.85546875" customWidth="1"/>
    <col min="4" max="4" width="19.140625" customWidth="1"/>
    <col min="5" max="5" width="23.42578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6</v>
      </c>
      <c r="B2" s="1" t="s">
        <v>7</v>
      </c>
      <c r="C2" s="1" t="s">
        <v>8</v>
      </c>
      <c r="D2" s="1" t="s">
        <v>8</v>
      </c>
      <c r="E2" s="1" t="s">
        <v>9</v>
      </c>
      <c r="F2" s="1">
        <v>5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C967"/>
  <sheetViews>
    <sheetView workbookViewId="0">
      <selection activeCell="A3" sqref="A3:XFD3"/>
    </sheetView>
  </sheetViews>
  <sheetFormatPr defaultColWidth="14.42578125" defaultRowHeight="15.75" customHeight="1" x14ac:dyDescent="0.2"/>
  <cols>
    <col min="5" max="5" width="25.42578125" customWidth="1"/>
    <col min="10" max="10" width="17.28515625" customWidth="1"/>
  </cols>
  <sheetData>
    <row r="1" spans="1:29" x14ac:dyDescent="0.2">
      <c r="A1" s="2" t="s">
        <v>194</v>
      </c>
      <c r="B1" s="2" t="s">
        <v>195</v>
      </c>
      <c r="C1" s="2" t="s">
        <v>14</v>
      </c>
      <c r="D1" s="3" t="s">
        <v>17</v>
      </c>
      <c r="E1" s="2" t="s">
        <v>19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196</v>
      </c>
    </row>
    <row r="2" spans="1:29" x14ac:dyDescent="0.2">
      <c r="A2" s="4">
        <v>1</v>
      </c>
      <c r="B2" s="4">
        <v>1</v>
      </c>
      <c r="C2" s="4">
        <f>2150*J2</f>
        <v>2580</v>
      </c>
      <c r="D2" s="30">
        <f>SUM(F2:I2)/confiabilidad!$F$2</f>
        <v>0.7</v>
      </c>
      <c r="E2" s="6" t="s">
        <v>26</v>
      </c>
      <c r="F2" s="7">
        <v>1</v>
      </c>
      <c r="G2" s="7">
        <v>1</v>
      </c>
      <c r="H2" s="7">
        <v>0.5</v>
      </c>
      <c r="I2" s="7">
        <v>1</v>
      </c>
      <c r="J2" s="4">
        <v>1.2</v>
      </c>
    </row>
    <row r="3" spans="1:29" x14ac:dyDescent="0.2">
      <c r="A3" s="4">
        <v>2</v>
      </c>
      <c r="B3" s="4">
        <v>2</v>
      </c>
      <c r="C3" s="4">
        <f>2950*J2</f>
        <v>3540</v>
      </c>
      <c r="D3" s="30">
        <f>SUM(F3:I3)/confiabilidad!$F$2</f>
        <v>0.7</v>
      </c>
      <c r="E3" s="6" t="s">
        <v>26</v>
      </c>
      <c r="F3" s="7">
        <v>1</v>
      </c>
      <c r="G3" s="7">
        <v>1</v>
      </c>
      <c r="H3" s="7">
        <v>0.5</v>
      </c>
      <c r="I3" s="7">
        <v>1</v>
      </c>
      <c r="J3" s="4">
        <v>1.2</v>
      </c>
    </row>
    <row r="4" spans="1:29" x14ac:dyDescent="0.2">
      <c r="A4" s="4">
        <v>3</v>
      </c>
      <c r="B4" s="4">
        <v>2</v>
      </c>
      <c r="C4" s="4">
        <f>3150*J2</f>
        <v>3780</v>
      </c>
      <c r="D4" s="30">
        <f>SUM(F4:I4)/confiabilidad!$F$2</f>
        <v>0.7</v>
      </c>
      <c r="E4" s="6" t="s">
        <v>26</v>
      </c>
      <c r="F4" s="7">
        <v>1</v>
      </c>
      <c r="G4" s="7">
        <v>1</v>
      </c>
      <c r="H4" s="7">
        <v>0.5</v>
      </c>
      <c r="I4" s="7">
        <v>1</v>
      </c>
      <c r="J4" s="4">
        <v>1.2</v>
      </c>
    </row>
    <row r="5" spans="1:29" x14ac:dyDescent="0.2">
      <c r="A5" s="4">
        <v>4</v>
      </c>
      <c r="B5" s="4">
        <v>3</v>
      </c>
      <c r="C5" s="4">
        <f>3650*J2</f>
        <v>4380</v>
      </c>
      <c r="D5" s="30">
        <f>SUM(F5:I5)/confiabilidad!$F$2</f>
        <v>0.7</v>
      </c>
      <c r="E5" s="6" t="s">
        <v>26</v>
      </c>
      <c r="F5" s="7">
        <v>1</v>
      </c>
      <c r="G5" s="7">
        <v>1</v>
      </c>
      <c r="H5" s="7">
        <v>0.5</v>
      </c>
      <c r="I5" s="7">
        <v>1</v>
      </c>
      <c r="J5" s="4">
        <v>1.2</v>
      </c>
    </row>
    <row r="6" spans="1:29" x14ac:dyDescent="0.2">
      <c r="A6" s="4">
        <v>5</v>
      </c>
      <c r="B6" s="4">
        <v>6</v>
      </c>
      <c r="C6" s="4">
        <f>7350*J2</f>
        <v>8820</v>
      </c>
      <c r="D6" s="30">
        <f>SUM(F6:I6)/confiabilidad!$F$2</f>
        <v>0.7</v>
      </c>
      <c r="E6" s="6" t="s">
        <v>26</v>
      </c>
      <c r="F6" s="7">
        <v>1</v>
      </c>
      <c r="G6" s="7">
        <v>1</v>
      </c>
      <c r="H6" s="7">
        <v>0.5</v>
      </c>
      <c r="I6" s="7">
        <v>1</v>
      </c>
      <c r="J6" s="4">
        <v>1.2</v>
      </c>
    </row>
    <row r="7" spans="1:29" x14ac:dyDescent="0.2">
      <c r="A7" s="4">
        <v>6</v>
      </c>
      <c r="B7" s="4">
        <v>8</v>
      </c>
      <c r="C7" s="4">
        <f>9500*J2</f>
        <v>11400</v>
      </c>
      <c r="D7" s="30">
        <f>SUM(F7:I7)/confiabilidad!$F$2</f>
        <v>0.5</v>
      </c>
      <c r="E7" s="6" t="s">
        <v>26</v>
      </c>
      <c r="F7" s="7">
        <v>1</v>
      </c>
      <c r="G7" s="7">
        <v>0</v>
      </c>
      <c r="H7" s="7">
        <v>0.5</v>
      </c>
      <c r="I7" s="7">
        <v>1</v>
      </c>
      <c r="J7" s="4">
        <v>1.2</v>
      </c>
    </row>
    <row r="8" spans="1:29" x14ac:dyDescent="0.2">
      <c r="A8" s="4">
        <v>7</v>
      </c>
      <c r="B8" s="22">
        <v>1.5</v>
      </c>
      <c r="C8" s="23">
        <f>1.5*C2</f>
        <v>3870</v>
      </c>
      <c r="D8" s="30">
        <f>SUM(F8:I8)/confiabilidad!$F$2</f>
        <v>0.7</v>
      </c>
      <c r="E8" s="6" t="s">
        <v>26</v>
      </c>
      <c r="F8" s="7">
        <v>1</v>
      </c>
      <c r="G8" s="7">
        <v>1</v>
      </c>
      <c r="H8" s="7">
        <v>0.5</v>
      </c>
      <c r="I8" s="7">
        <v>1</v>
      </c>
      <c r="J8" s="4">
        <v>1.2</v>
      </c>
    </row>
    <row r="9" spans="1:29" x14ac:dyDescent="0.2">
      <c r="A9" s="13">
        <v>8</v>
      </c>
      <c r="B9" s="42">
        <v>4</v>
      </c>
      <c r="C9" s="43">
        <f>C2+C5</f>
        <v>6960</v>
      </c>
      <c r="D9" s="14">
        <f>SUM(F9:I9)/confiabilidad!$F$2</f>
        <v>0.7</v>
      </c>
      <c r="E9" s="33" t="s">
        <v>26</v>
      </c>
      <c r="F9" s="14">
        <v>1</v>
      </c>
      <c r="G9" s="14">
        <v>1</v>
      </c>
      <c r="H9" s="14">
        <v>0.5</v>
      </c>
      <c r="I9" s="14">
        <v>1</v>
      </c>
      <c r="J9" s="13">
        <v>1.2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x14ac:dyDescent="0.2">
      <c r="A10" s="4">
        <v>9</v>
      </c>
      <c r="B10" s="22">
        <v>1</v>
      </c>
      <c r="C10" s="22">
        <v>3850</v>
      </c>
      <c r="D10" s="30">
        <f>SUM(F10:I10)/confiabilidad!$F$2</f>
        <v>0.7</v>
      </c>
      <c r="E10" s="9" t="s">
        <v>46</v>
      </c>
      <c r="F10" s="7">
        <v>1</v>
      </c>
      <c r="G10" s="7">
        <v>1</v>
      </c>
      <c r="H10" s="7">
        <v>0.5</v>
      </c>
      <c r="I10" s="7">
        <v>1</v>
      </c>
      <c r="J10" s="17"/>
    </row>
    <row r="11" spans="1:29" x14ac:dyDescent="0.2">
      <c r="A11" s="4">
        <v>10</v>
      </c>
      <c r="B11" s="22">
        <v>2</v>
      </c>
      <c r="C11" s="22">
        <v>4774</v>
      </c>
      <c r="D11" s="30">
        <f>SUM(F11:I11)/confiabilidad!$F$2</f>
        <v>0.7</v>
      </c>
      <c r="E11" s="9" t="s">
        <v>46</v>
      </c>
      <c r="F11" s="7">
        <v>1</v>
      </c>
      <c r="G11" s="7">
        <v>1</v>
      </c>
      <c r="H11" s="7">
        <v>0.5</v>
      </c>
      <c r="I11" s="7">
        <v>1</v>
      </c>
      <c r="J11" s="17"/>
    </row>
    <row r="12" spans="1:29" x14ac:dyDescent="0.2">
      <c r="A12" s="4">
        <v>11</v>
      </c>
      <c r="B12" s="22">
        <v>3</v>
      </c>
      <c r="C12" s="22">
        <v>5236</v>
      </c>
      <c r="D12" s="30">
        <f>SUM(F12:I12)/confiabilidad!$F$2</f>
        <v>0.7</v>
      </c>
      <c r="E12" s="9" t="s">
        <v>46</v>
      </c>
      <c r="F12" s="7">
        <v>1</v>
      </c>
      <c r="G12" s="7">
        <v>1</v>
      </c>
      <c r="H12" s="7">
        <v>0.5</v>
      </c>
      <c r="I12" s="7">
        <v>1</v>
      </c>
      <c r="J12" s="17"/>
    </row>
    <row r="13" spans="1:29" x14ac:dyDescent="0.2">
      <c r="A13" s="4">
        <v>12</v>
      </c>
      <c r="B13" s="22">
        <v>6</v>
      </c>
      <c r="C13" s="22">
        <v>10626</v>
      </c>
      <c r="D13" s="30">
        <f>SUM(F13:I13)/confiabilidad!$F$2</f>
        <v>0.7</v>
      </c>
      <c r="E13" s="9" t="s">
        <v>46</v>
      </c>
      <c r="F13" s="7">
        <v>1</v>
      </c>
      <c r="G13" s="7">
        <v>1</v>
      </c>
      <c r="H13" s="7">
        <v>0.5</v>
      </c>
      <c r="I13" s="7">
        <v>1</v>
      </c>
      <c r="J13" s="17"/>
    </row>
    <row r="14" spans="1:29" x14ac:dyDescent="0.2">
      <c r="A14" s="4">
        <v>13</v>
      </c>
      <c r="B14" s="22">
        <v>6</v>
      </c>
      <c r="C14" s="22">
        <v>6400</v>
      </c>
      <c r="D14" s="30">
        <f>SUM(F14:I14)/confiabilidad!$F$2</f>
        <v>0.5</v>
      </c>
      <c r="E14" s="9" t="s">
        <v>59</v>
      </c>
      <c r="F14" s="7">
        <v>1</v>
      </c>
      <c r="G14" s="7">
        <v>0</v>
      </c>
      <c r="H14" s="7">
        <v>0.5</v>
      </c>
      <c r="I14" s="7">
        <v>1</v>
      </c>
      <c r="J14" s="17"/>
    </row>
    <row r="15" spans="1:29" x14ac:dyDescent="0.2">
      <c r="A15" s="4">
        <v>14</v>
      </c>
      <c r="B15" s="22">
        <v>3</v>
      </c>
      <c r="C15" s="22">
        <v>3300</v>
      </c>
      <c r="D15" s="30">
        <f>SUM(F15:I15)/confiabilidad!$F$2</f>
        <v>0.7</v>
      </c>
      <c r="E15" s="9" t="s">
        <v>59</v>
      </c>
      <c r="F15" s="7">
        <v>1</v>
      </c>
      <c r="G15" s="7">
        <v>1</v>
      </c>
      <c r="H15" s="7">
        <v>0.5</v>
      </c>
      <c r="I15" s="7">
        <v>1</v>
      </c>
      <c r="J15" s="17"/>
    </row>
    <row r="16" spans="1:29" x14ac:dyDescent="0.2">
      <c r="A16" s="4">
        <v>15</v>
      </c>
      <c r="B16" s="22">
        <v>1.5</v>
      </c>
      <c r="C16" s="22">
        <v>1900</v>
      </c>
      <c r="D16" s="30">
        <f>SUM(F16:I16)/confiabilidad!$F$2</f>
        <v>0.7</v>
      </c>
      <c r="E16" s="9" t="s">
        <v>59</v>
      </c>
      <c r="F16" s="7">
        <v>1</v>
      </c>
      <c r="G16" s="7">
        <v>1</v>
      </c>
      <c r="H16" s="7">
        <v>0.5</v>
      </c>
      <c r="I16" s="7">
        <v>1</v>
      </c>
      <c r="J16" s="17"/>
    </row>
    <row r="17" spans="1:10" x14ac:dyDescent="0.2">
      <c r="A17" s="4">
        <v>16</v>
      </c>
      <c r="B17" s="22">
        <v>1</v>
      </c>
      <c r="C17" s="22">
        <v>1500</v>
      </c>
      <c r="D17" s="30">
        <f>SUM(F17:I17)/confiabilidad!$F$2</f>
        <v>0.7</v>
      </c>
      <c r="E17" s="9" t="s">
        <v>59</v>
      </c>
      <c r="F17" s="7">
        <v>1</v>
      </c>
      <c r="G17" s="7">
        <v>1</v>
      </c>
      <c r="H17" s="7">
        <v>0.5</v>
      </c>
      <c r="I17" s="7">
        <v>1</v>
      </c>
      <c r="J17" s="17"/>
    </row>
    <row r="18" spans="1:10" x14ac:dyDescent="0.2">
      <c r="A18" s="4">
        <v>17</v>
      </c>
      <c r="B18" s="22">
        <v>1</v>
      </c>
      <c r="C18" s="23">
        <f>1570*$J$2</f>
        <v>1884</v>
      </c>
      <c r="D18" s="30">
        <f>SUM(F18:I18)/confiabilidad!$F$2</f>
        <v>0.7</v>
      </c>
      <c r="E18" s="12" t="s">
        <v>63</v>
      </c>
      <c r="F18" s="7">
        <v>1</v>
      </c>
      <c r="G18" s="7">
        <v>1</v>
      </c>
      <c r="H18" s="7">
        <v>0.5</v>
      </c>
      <c r="I18" s="7">
        <v>1</v>
      </c>
      <c r="J18" s="17"/>
    </row>
    <row r="19" spans="1:10" x14ac:dyDescent="0.2">
      <c r="A19" s="4">
        <v>18</v>
      </c>
      <c r="B19" s="22">
        <v>3</v>
      </c>
      <c r="C19" s="23">
        <f>3020*$J$2</f>
        <v>3624</v>
      </c>
      <c r="D19" s="30">
        <f>SUM(F19:I19)/confiabilidad!$F$2</f>
        <v>0.7</v>
      </c>
      <c r="E19" s="12" t="s">
        <v>63</v>
      </c>
      <c r="F19" s="7">
        <v>1</v>
      </c>
      <c r="G19" s="7">
        <v>1</v>
      </c>
      <c r="H19" s="7">
        <v>0.5</v>
      </c>
      <c r="I19" s="7">
        <v>1</v>
      </c>
      <c r="J19" s="17"/>
    </row>
    <row r="20" spans="1:10" x14ac:dyDescent="0.2">
      <c r="A20" s="26">
        <f t="shared" ref="A20:A23" si="0">A19+1</f>
        <v>19</v>
      </c>
      <c r="B20" s="1">
        <v>1</v>
      </c>
      <c r="C20" s="25">
        <f>5500*$J$2</f>
        <v>6600</v>
      </c>
      <c r="D20" s="30">
        <f>SUM(F20:I20)/confiabilidad!$F$2</f>
        <v>0.8</v>
      </c>
      <c r="E20" s="9" t="s">
        <v>67</v>
      </c>
      <c r="F20" s="7">
        <v>1</v>
      </c>
      <c r="G20" s="7">
        <v>1</v>
      </c>
      <c r="H20" s="7">
        <v>1</v>
      </c>
      <c r="I20" s="7">
        <v>1</v>
      </c>
    </row>
    <row r="21" spans="1:10" x14ac:dyDescent="0.2">
      <c r="A21" s="26">
        <f t="shared" si="0"/>
        <v>20</v>
      </c>
      <c r="B21" s="1">
        <v>2</v>
      </c>
      <c r="C21" s="25">
        <f>11000*$J$2</f>
        <v>13200</v>
      </c>
      <c r="D21" s="30">
        <f>SUM(F21:I21)/confiabilidad!$F$2</f>
        <v>0.8</v>
      </c>
      <c r="E21" s="9" t="s">
        <v>67</v>
      </c>
      <c r="F21" s="7">
        <v>1</v>
      </c>
      <c r="G21" s="7">
        <v>1</v>
      </c>
      <c r="H21" s="7">
        <v>1</v>
      </c>
      <c r="I21" s="7">
        <v>1</v>
      </c>
    </row>
    <row r="22" spans="1:10" x14ac:dyDescent="0.2">
      <c r="A22" s="26">
        <f t="shared" si="0"/>
        <v>21</v>
      </c>
      <c r="B22" s="1">
        <v>3</v>
      </c>
      <c r="C22" s="25">
        <f>13500*$J$2</f>
        <v>16200</v>
      </c>
      <c r="D22" s="30">
        <f>SUM(F22:I22)/confiabilidad!$F$2</f>
        <v>0.8</v>
      </c>
      <c r="E22" s="9" t="s">
        <v>67</v>
      </c>
      <c r="F22" s="7">
        <v>1</v>
      </c>
      <c r="G22" s="7">
        <v>1</v>
      </c>
      <c r="H22" s="7">
        <v>1</v>
      </c>
      <c r="I22" s="7">
        <v>1</v>
      </c>
    </row>
    <row r="23" spans="1:10" x14ac:dyDescent="0.2">
      <c r="A23" s="26">
        <f t="shared" si="0"/>
        <v>22</v>
      </c>
      <c r="B23" s="1">
        <v>6</v>
      </c>
      <c r="C23" s="25">
        <f>20000*$J$2</f>
        <v>24000</v>
      </c>
      <c r="D23" s="30">
        <f>SUM(F23:I23)/confiabilidad!$F$2</f>
        <v>0.8</v>
      </c>
      <c r="E23" s="9" t="s">
        <v>67</v>
      </c>
      <c r="F23" s="7">
        <v>1</v>
      </c>
      <c r="G23" s="7">
        <v>1</v>
      </c>
      <c r="H23" s="7">
        <v>1</v>
      </c>
      <c r="I23" s="7">
        <v>1</v>
      </c>
    </row>
    <row r="24" spans="1:10" x14ac:dyDescent="0.2">
      <c r="C24" s="25"/>
      <c r="D24" s="20"/>
    </row>
    <row r="25" spans="1:10" x14ac:dyDescent="0.2">
      <c r="D25" s="20"/>
    </row>
    <row r="26" spans="1:10" x14ac:dyDescent="0.2">
      <c r="D26" s="20"/>
    </row>
    <row r="27" spans="1:10" x14ac:dyDescent="0.2">
      <c r="D27" s="20"/>
    </row>
    <row r="28" spans="1:10" x14ac:dyDescent="0.2">
      <c r="D28" s="20"/>
    </row>
    <row r="29" spans="1:10" x14ac:dyDescent="0.2">
      <c r="D29" s="20"/>
    </row>
    <row r="30" spans="1:10" x14ac:dyDescent="0.2">
      <c r="D30" s="20"/>
    </row>
    <row r="31" spans="1:10" x14ac:dyDescent="0.2">
      <c r="D31" s="20"/>
    </row>
    <row r="32" spans="1:10" x14ac:dyDescent="0.2">
      <c r="D32" s="20"/>
    </row>
    <row r="33" spans="4:4" x14ac:dyDescent="0.2">
      <c r="D33" s="20"/>
    </row>
    <row r="34" spans="4:4" x14ac:dyDescent="0.2">
      <c r="D34" s="20"/>
    </row>
    <row r="35" spans="4:4" x14ac:dyDescent="0.2">
      <c r="D35" s="20"/>
    </row>
    <row r="36" spans="4:4" x14ac:dyDescent="0.2">
      <c r="D36" s="20"/>
    </row>
    <row r="37" spans="4:4" x14ac:dyDescent="0.2">
      <c r="D37" s="20"/>
    </row>
    <row r="38" spans="4:4" x14ac:dyDescent="0.2">
      <c r="D38" s="20"/>
    </row>
    <row r="39" spans="4:4" x14ac:dyDescent="0.2">
      <c r="D39" s="20"/>
    </row>
    <row r="40" spans="4:4" x14ac:dyDescent="0.2">
      <c r="D40" s="20"/>
    </row>
    <row r="41" spans="4:4" x14ac:dyDescent="0.2">
      <c r="D41" s="20"/>
    </row>
    <row r="42" spans="4:4" x14ac:dyDescent="0.2">
      <c r="D42" s="20"/>
    </row>
    <row r="43" spans="4:4" x14ac:dyDescent="0.2">
      <c r="D43" s="20"/>
    </row>
    <row r="44" spans="4:4" x14ac:dyDescent="0.2">
      <c r="D44" s="20"/>
    </row>
    <row r="45" spans="4:4" x14ac:dyDescent="0.2">
      <c r="D45" s="20"/>
    </row>
    <row r="46" spans="4:4" x14ac:dyDescent="0.2">
      <c r="D46" s="20"/>
    </row>
    <row r="47" spans="4:4" x14ac:dyDescent="0.2">
      <c r="D47" s="20"/>
    </row>
    <row r="48" spans="4:4" x14ac:dyDescent="0.2">
      <c r="D48" s="20"/>
    </row>
    <row r="49" spans="4:4" x14ac:dyDescent="0.2">
      <c r="D49" s="20"/>
    </row>
    <row r="50" spans="4:4" x14ac:dyDescent="0.2">
      <c r="D50" s="20"/>
    </row>
    <row r="51" spans="4:4" x14ac:dyDescent="0.2">
      <c r="D51" s="20"/>
    </row>
    <row r="52" spans="4:4" x14ac:dyDescent="0.2">
      <c r="D52" s="20"/>
    </row>
    <row r="53" spans="4:4" x14ac:dyDescent="0.2">
      <c r="D53" s="20"/>
    </row>
    <row r="54" spans="4:4" x14ac:dyDescent="0.2">
      <c r="D54" s="20"/>
    </row>
    <row r="55" spans="4:4" x14ac:dyDescent="0.2">
      <c r="D55" s="20"/>
    </row>
    <row r="56" spans="4:4" x14ac:dyDescent="0.2">
      <c r="D56" s="20"/>
    </row>
    <row r="57" spans="4:4" x14ac:dyDescent="0.2">
      <c r="D57" s="20"/>
    </row>
    <row r="58" spans="4:4" x14ac:dyDescent="0.2">
      <c r="D58" s="20"/>
    </row>
    <row r="59" spans="4:4" x14ac:dyDescent="0.2">
      <c r="D59" s="20"/>
    </row>
    <row r="60" spans="4:4" x14ac:dyDescent="0.2">
      <c r="D60" s="20"/>
    </row>
    <row r="61" spans="4:4" x14ac:dyDescent="0.2">
      <c r="D61" s="20"/>
    </row>
    <row r="62" spans="4:4" x14ac:dyDescent="0.2">
      <c r="D62" s="20"/>
    </row>
    <row r="63" spans="4:4" x14ac:dyDescent="0.2">
      <c r="D63" s="20"/>
    </row>
    <row r="64" spans="4:4" x14ac:dyDescent="0.2">
      <c r="D64" s="20"/>
    </row>
    <row r="65" spans="4:4" x14ac:dyDescent="0.2">
      <c r="D65" s="20"/>
    </row>
    <row r="66" spans="4:4" x14ac:dyDescent="0.2">
      <c r="D66" s="20"/>
    </row>
    <row r="67" spans="4:4" x14ac:dyDescent="0.2">
      <c r="D67" s="20"/>
    </row>
    <row r="68" spans="4:4" x14ac:dyDescent="0.2">
      <c r="D68" s="20"/>
    </row>
    <row r="69" spans="4:4" x14ac:dyDescent="0.2">
      <c r="D69" s="20"/>
    </row>
    <row r="70" spans="4:4" x14ac:dyDescent="0.2">
      <c r="D70" s="20"/>
    </row>
    <row r="71" spans="4:4" x14ac:dyDescent="0.2">
      <c r="D71" s="20"/>
    </row>
    <row r="72" spans="4:4" x14ac:dyDescent="0.2">
      <c r="D72" s="20"/>
    </row>
    <row r="73" spans="4:4" x14ac:dyDescent="0.2">
      <c r="D73" s="20"/>
    </row>
    <row r="74" spans="4:4" x14ac:dyDescent="0.2">
      <c r="D74" s="20"/>
    </row>
    <row r="75" spans="4:4" x14ac:dyDescent="0.2">
      <c r="D75" s="20"/>
    </row>
    <row r="76" spans="4:4" x14ac:dyDescent="0.2">
      <c r="D76" s="20"/>
    </row>
    <row r="77" spans="4:4" x14ac:dyDescent="0.2">
      <c r="D77" s="20"/>
    </row>
    <row r="78" spans="4:4" x14ac:dyDescent="0.2">
      <c r="D78" s="20"/>
    </row>
    <row r="79" spans="4:4" x14ac:dyDescent="0.2">
      <c r="D79" s="20"/>
    </row>
    <row r="80" spans="4:4" x14ac:dyDescent="0.2">
      <c r="D80" s="20"/>
    </row>
    <row r="81" spans="4:4" x14ac:dyDescent="0.2">
      <c r="D81" s="20"/>
    </row>
    <row r="82" spans="4:4" x14ac:dyDescent="0.2">
      <c r="D82" s="20"/>
    </row>
    <row r="83" spans="4:4" x14ac:dyDescent="0.2">
      <c r="D83" s="20"/>
    </row>
    <row r="84" spans="4:4" x14ac:dyDescent="0.2">
      <c r="D84" s="20"/>
    </row>
    <row r="85" spans="4:4" x14ac:dyDescent="0.2">
      <c r="D85" s="20"/>
    </row>
    <row r="86" spans="4:4" x14ac:dyDescent="0.2">
      <c r="D86" s="20"/>
    </row>
    <row r="87" spans="4:4" x14ac:dyDescent="0.2">
      <c r="D87" s="20"/>
    </row>
    <row r="88" spans="4:4" x14ac:dyDescent="0.2">
      <c r="D88" s="20"/>
    </row>
    <row r="89" spans="4:4" x14ac:dyDescent="0.2">
      <c r="D89" s="20"/>
    </row>
    <row r="90" spans="4:4" x14ac:dyDescent="0.2">
      <c r="D90" s="20"/>
    </row>
    <row r="91" spans="4:4" x14ac:dyDescent="0.2">
      <c r="D91" s="20"/>
    </row>
    <row r="92" spans="4:4" x14ac:dyDescent="0.2">
      <c r="D92" s="20"/>
    </row>
    <row r="93" spans="4:4" x14ac:dyDescent="0.2">
      <c r="D93" s="20"/>
    </row>
    <row r="94" spans="4:4" x14ac:dyDescent="0.2">
      <c r="D94" s="20"/>
    </row>
    <row r="95" spans="4:4" x14ac:dyDescent="0.2">
      <c r="D95" s="20"/>
    </row>
    <row r="96" spans="4:4" x14ac:dyDescent="0.2">
      <c r="D96" s="20"/>
    </row>
    <row r="97" spans="4:4" x14ac:dyDescent="0.2">
      <c r="D97" s="20"/>
    </row>
    <row r="98" spans="4:4" x14ac:dyDescent="0.2">
      <c r="D98" s="20"/>
    </row>
    <row r="99" spans="4:4" x14ac:dyDescent="0.2">
      <c r="D99" s="20"/>
    </row>
    <row r="100" spans="4:4" x14ac:dyDescent="0.2">
      <c r="D100" s="20"/>
    </row>
    <row r="101" spans="4:4" x14ac:dyDescent="0.2">
      <c r="D101" s="20"/>
    </row>
    <row r="102" spans="4:4" x14ac:dyDescent="0.2">
      <c r="D102" s="20"/>
    </row>
    <row r="103" spans="4:4" x14ac:dyDescent="0.2">
      <c r="D103" s="20"/>
    </row>
    <row r="104" spans="4:4" x14ac:dyDescent="0.2">
      <c r="D104" s="20"/>
    </row>
    <row r="105" spans="4:4" x14ac:dyDescent="0.2">
      <c r="D105" s="20"/>
    </row>
    <row r="106" spans="4:4" x14ac:dyDescent="0.2">
      <c r="D106" s="20"/>
    </row>
    <row r="107" spans="4:4" x14ac:dyDescent="0.2">
      <c r="D107" s="20"/>
    </row>
    <row r="108" spans="4:4" x14ac:dyDescent="0.2">
      <c r="D108" s="20"/>
    </row>
    <row r="109" spans="4:4" x14ac:dyDescent="0.2">
      <c r="D109" s="20"/>
    </row>
    <row r="110" spans="4:4" x14ac:dyDescent="0.2">
      <c r="D110" s="20"/>
    </row>
    <row r="111" spans="4:4" x14ac:dyDescent="0.2">
      <c r="D111" s="20"/>
    </row>
    <row r="112" spans="4:4" x14ac:dyDescent="0.2">
      <c r="D112" s="20"/>
    </row>
    <row r="113" spans="4:4" x14ac:dyDescent="0.2">
      <c r="D113" s="20"/>
    </row>
    <row r="114" spans="4:4" x14ac:dyDescent="0.2">
      <c r="D114" s="20"/>
    </row>
    <row r="115" spans="4:4" x14ac:dyDescent="0.2">
      <c r="D115" s="20"/>
    </row>
    <row r="116" spans="4:4" x14ac:dyDescent="0.2">
      <c r="D116" s="20"/>
    </row>
    <row r="117" spans="4:4" x14ac:dyDescent="0.2">
      <c r="D117" s="20"/>
    </row>
    <row r="118" spans="4:4" x14ac:dyDescent="0.2">
      <c r="D118" s="20"/>
    </row>
    <row r="119" spans="4:4" x14ac:dyDescent="0.2">
      <c r="D119" s="20"/>
    </row>
    <row r="120" spans="4:4" x14ac:dyDescent="0.2">
      <c r="D120" s="20"/>
    </row>
    <row r="121" spans="4:4" x14ac:dyDescent="0.2">
      <c r="D121" s="20"/>
    </row>
    <row r="122" spans="4:4" x14ac:dyDescent="0.2">
      <c r="D122" s="20"/>
    </row>
    <row r="123" spans="4:4" x14ac:dyDescent="0.2">
      <c r="D123" s="20"/>
    </row>
    <row r="124" spans="4:4" x14ac:dyDescent="0.2">
      <c r="D124" s="20"/>
    </row>
    <row r="125" spans="4:4" x14ac:dyDescent="0.2">
      <c r="D125" s="20"/>
    </row>
    <row r="126" spans="4:4" x14ac:dyDescent="0.2">
      <c r="D126" s="20"/>
    </row>
    <row r="127" spans="4:4" x14ac:dyDescent="0.2">
      <c r="D127" s="20"/>
    </row>
    <row r="128" spans="4:4" x14ac:dyDescent="0.2">
      <c r="D128" s="20"/>
    </row>
    <row r="129" spans="4:4" x14ac:dyDescent="0.2">
      <c r="D129" s="20"/>
    </row>
    <row r="130" spans="4:4" x14ac:dyDescent="0.2">
      <c r="D130" s="20"/>
    </row>
    <row r="131" spans="4:4" x14ac:dyDescent="0.2">
      <c r="D131" s="20"/>
    </row>
    <row r="132" spans="4:4" x14ac:dyDescent="0.2">
      <c r="D132" s="20"/>
    </row>
    <row r="133" spans="4:4" x14ac:dyDescent="0.2">
      <c r="D133" s="20"/>
    </row>
    <row r="134" spans="4:4" x14ac:dyDescent="0.2">
      <c r="D134" s="20"/>
    </row>
    <row r="135" spans="4:4" x14ac:dyDescent="0.2">
      <c r="D135" s="20"/>
    </row>
    <row r="136" spans="4:4" x14ac:dyDescent="0.2">
      <c r="D136" s="20"/>
    </row>
    <row r="137" spans="4:4" x14ac:dyDescent="0.2">
      <c r="D137" s="20"/>
    </row>
    <row r="138" spans="4:4" x14ac:dyDescent="0.2">
      <c r="D138" s="20"/>
    </row>
    <row r="139" spans="4:4" x14ac:dyDescent="0.2">
      <c r="D139" s="20"/>
    </row>
    <row r="140" spans="4:4" x14ac:dyDescent="0.2">
      <c r="D140" s="20"/>
    </row>
    <row r="141" spans="4:4" x14ac:dyDescent="0.2">
      <c r="D141" s="20"/>
    </row>
    <row r="142" spans="4:4" x14ac:dyDescent="0.2">
      <c r="D142" s="20"/>
    </row>
    <row r="143" spans="4:4" x14ac:dyDescent="0.2">
      <c r="D143" s="20"/>
    </row>
    <row r="144" spans="4:4" x14ac:dyDescent="0.2">
      <c r="D144" s="20"/>
    </row>
    <row r="145" spans="4:4" x14ac:dyDescent="0.2">
      <c r="D145" s="20"/>
    </row>
    <row r="146" spans="4:4" x14ac:dyDescent="0.2">
      <c r="D146" s="20"/>
    </row>
    <row r="147" spans="4:4" x14ac:dyDescent="0.2">
      <c r="D147" s="20"/>
    </row>
    <row r="148" spans="4:4" x14ac:dyDescent="0.2">
      <c r="D148" s="20"/>
    </row>
    <row r="149" spans="4:4" x14ac:dyDescent="0.2">
      <c r="D149" s="20"/>
    </row>
    <row r="150" spans="4:4" x14ac:dyDescent="0.2">
      <c r="D150" s="20"/>
    </row>
    <row r="151" spans="4:4" x14ac:dyDescent="0.2">
      <c r="D151" s="20"/>
    </row>
    <row r="152" spans="4:4" x14ac:dyDescent="0.2">
      <c r="D152" s="20"/>
    </row>
    <row r="153" spans="4:4" x14ac:dyDescent="0.2">
      <c r="D153" s="20"/>
    </row>
    <row r="154" spans="4:4" x14ac:dyDescent="0.2">
      <c r="D154" s="20"/>
    </row>
    <row r="155" spans="4:4" x14ac:dyDescent="0.2">
      <c r="D155" s="20"/>
    </row>
    <row r="156" spans="4:4" x14ac:dyDescent="0.2">
      <c r="D156" s="20"/>
    </row>
    <row r="157" spans="4:4" x14ac:dyDescent="0.2">
      <c r="D157" s="20"/>
    </row>
    <row r="158" spans="4:4" x14ac:dyDescent="0.2">
      <c r="D158" s="20"/>
    </row>
    <row r="159" spans="4:4" x14ac:dyDescent="0.2">
      <c r="D159" s="20"/>
    </row>
    <row r="160" spans="4:4" x14ac:dyDescent="0.2">
      <c r="D160" s="20"/>
    </row>
    <row r="161" spans="4:4" x14ac:dyDescent="0.2">
      <c r="D161" s="20"/>
    </row>
    <row r="162" spans="4:4" x14ac:dyDescent="0.2">
      <c r="D162" s="20"/>
    </row>
    <row r="163" spans="4:4" x14ac:dyDescent="0.2">
      <c r="D163" s="20"/>
    </row>
    <row r="164" spans="4:4" x14ac:dyDescent="0.2">
      <c r="D164" s="20"/>
    </row>
    <row r="165" spans="4:4" x14ac:dyDescent="0.2">
      <c r="D165" s="20"/>
    </row>
    <row r="166" spans="4:4" x14ac:dyDescent="0.2">
      <c r="D166" s="20"/>
    </row>
    <row r="167" spans="4:4" x14ac:dyDescent="0.2">
      <c r="D167" s="20"/>
    </row>
    <row r="168" spans="4:4" x14ac:dyDescent="0.2">
      <c r="D168" s="20"/>
    </row>
    <row r="169" spans="4:4" x14ac:dyDescent="0.2">
      <c r="D169" s="20"/>
    </row>
    <row r="170" spans="4:4" x14ac:dyDescent="0.2">
      <c r="D170" s="20"/>
    </row>
    <row r="171" spans="4:4" x14ac:dyDescent="0.2">
      <c r="D171" s="20"/>
    </row>
    <row r="172" spans="4:4" x14ac:dyDescent="0.2">
      <c r="D172" s="20"/>
    </row>
    <row r="173" spans="4:4" x14ac:dyDescent="0.2">
      <c r="D173" s="20"/>
    </row>
    <row r="174" spans="4:4" x14ac:dyDescent="0.2">
      <c r="D174" s="20"/>
    </row>
    <row r="175" spans="4:4" x14ac:dyDescent="0.2">
      <c r="D175" s="20"/>
    </row>
    <row r="176" spans="4:4" x14ac:dyDescent="0.2">
      <c r="D176" s="20"/>
    </row>
    <row r="177" spans="4:4" x14ac:dyDescent="0.2">
      <c r="D177" s="20"/>
    </row>
    <row r="178" spans="4:4" x14ac:dyDescent="0.2">
      <c r="D178" s="20"/>
    </row>
    <row r="179" spans="4:4" x14ac:dyDescent="0.2">
      <c r="D179" s="20"/>
    </row>
    <row r="180" spans="4:4" x14ac:dyDescent="0.2">
      <c r="D180" s="20"/>
    </row>
    <row r="181" spans="4:4" x14ac:dyDescent="0.2">
      <c r="D181" s="20"/>
    </row>
    <row r="182" spans="4:4" x14ac:dyDescent="0.2">
      <c r="D182" s="20"/>
    </row>
    <row r="183" spans="4:4" x14ac:dyDescent="0.2">
      <c r="D183" s="20"/>
    </row>
    <row r="184" spans="4:4" x14ac:dyDescent="0.2">
      <c r="D184" s="20"/>
    </row>
    <row r="185" spans="4:4" x14ac:dyDescent="0.2">
      <c r="D185" s="20"/>
    </row>
    <row r="186" spans="4:4" x14ac:dyDescent="0.2">
      <c r="D186" s="20"/>
    </row>
    <row r="187" spans="4:4" x14ac:dyDescent="0.2">
      <c r="D187" s="20"/>
    </row>
    <row r="188" spans="4:4" x14ac:dyDescent="0.2">
      <c r="D188" s="20"/>
    </row>
    <row r="189" spans="4:4" x14ac:dyDescent="0.2">
      <c r="D189" s="20"/>
    </row>
    <row r="190" spans="4:4" x14ac:dyDescent="0.2">
      <c r="D190" s="20"/>
    </row>
    <row r="191" spans="4:4" x14ac:dyDescent="0.2">
      <c r="D191" s="20"/>
    </row>
    <row r="192" spans="4:4" x14ac:dyDescent="0.2">
      <c r="D192" s="20"/>
    </row>
    <row r="193" spans="4:4" x14ac:dyDescent="0.2">
      <c r="D193" s="20"/>
    </row>
    <row r="194" spans="4:4" x14ac:dyDescent="0.2">
      <c r="D194" s="20"/>
    </row>
    <row r="195" spans="4:4" x14ac:dyDescent="0.2">
      <c r="D195" s="20"/>
    </row>
    <row r="196" spans="4:4" x14ac:dyDescent="0.2">
      <c r="D196" s="20"/>
    </row>
    <row r="197" spans="4:4" x14ac:dyDescent="0.2">
      <c r="D197" s="20"/>
    </row>
    <row r="198" spans="4:4" x14ac:dyDescent="0.2">
      <c r="D198" s="20"/>
    </row>
    <row r="199" spans="4:4" x14ac:dyDescent="0.2">
      <c r="D199" s="20"/>
    </row>
    <row r="200" spans="4:4" x14ac:dyDescent="0.2">
      <c r="D200" s="20"/>
    </row>
    <row r="201" spans="4:4" x14ac:dyDescent="0.2">
      <c r="D201" s="20"/>
    </row>
    <row r="202" spans="4:4" x14ac:dyDescent="0.2">
      <c r="D202" s="20"/>
    </row>
    <row r="203" spans="4:4" x14ac:dyDescent="0.2">
      <c r="D203" s="20"/>
    </row>
    <row r="204" spans="4:4" x14ac:dyDescent="0.2">
      <c r="D204" s="20"/>
    </row>
    <row r="205" spans="4:4" x14ac:dyDescent="0.2">
      <c r="D205" s="20"/>
    </row>
    <row r="206" spans="4:4" x14ac:dyDescent="0.2">
      <c r="D206" s="20"/>
    </row>
    <row r="207" spans="4:4" x14ac:dyDescent="0.2">
      <c r="D207" s="20"/>
    </row>
    <row r="208" spans="4:4" x14ac:dyDescent="0.2">
      <c r="D208" s="20"/>
    </row>
    <row r="209" spans="4:4" x14ac:dyDescent="0.2">
      <c r="D209" s="20"/>
    </row>
    <row r="210" spans="4:4" x14ac:dyDescent="0.2">
      <c r="D210" s="20"/>
    </row>
    <row r="211" spans="4:4" x14ac:dyDescent="0.2">
      <c r="D211" s="20"/>
    </row>
    <row r="212" spans="4:4" x14ac:dyDescent="0.2">
      <c r="D212" s="20"/>
    </row>
    <row r="213" spans="4:4" x14ac:dyDescent="0.2">
      <c r="D213" s="20"/>
    </row>
    <row r="214" spans="4:4" x14ac:dyDescent="0.2">
      <c r="D214" s="20"/>
    </row>
    <row r="215" spans="4:4" x14ac:dyDescent="0.2">
      <c r="D215" s="20"/>
    </row>
    <row r="216" spans="4:4" x14ac:dyDescent="0.2">
      <c r="D216" s="20"/>
    </row>
    <row r="217" spans="4:4" x14ac:dyDescent="0.2">
      <c r="D217" s="20"/>
    </row>
    <row r="218" spans="4:4" x14ac:dyDescent="0.2">
      <c r="D218" s="20"/>
    </row>
    <row r="219" spans="4:4" x14ac:dyDescent="0.2">
      <c r="D219" s="20"/>
    </row>
    <row r="220" spans="4:4" x14ac:dyDescent="0.2">
      <c r="D220" s="20"/>
    </row>
    <row r="221" spans="4:4" x14ac:dyDescent="0.2">
      <c r="D221" s="20"/>
    </row>
    <row r="222" spans="4:4" x14ac:dyDescent="0.2">
      <c r="D222" s="20"/>
    </row>
    <row r="223" spans="4:4" x14ac:dyDescent="0.2">
      <c r="D223" s="20"/>
    </row>
    <row r="224" spans="4:4" x14ac:dyDescent="0.2">
      <c r="D224" s="20"/>
    </row>
    <row r="225" spans="4:4" x14ac:dyDescent="0.2">
      <c r="D225" s="20"/>
    </row>
    <row r="226" spans="4:4" x14ac:dyDescent="0.2">
      <c r="D226" s="20"/>
    </row>
    <row r="227" spans="4:4" x14ac:dyDescent="0.2">
      <c r="D227" s="20"/>
    </row>
    <row r="228" spans="4:4" x14ac:dyDescent="0.2">
      <c r="D228" s="20"/>
    </row>
    <row r="229" spans="4:4" x14ac:dyDescent="0.2">
      <c r="D229" s="20"/>
    </row>
    <row r="230" spans="4:4" x14ac:dyDescent="0.2">
      <c r="D230" s="20"/>
    </row>
    <row r="231" spans="4:4" x14ac:dyDescent="0.2">
      <c r="D231" s="20"/>
    </row>
    <row r="232" spans="4:4" x14ac:dyDescent="0.2">
      <c r="D232" s="20"/>
    </row>
    <row r="233" spans="4:4" x14ac:dyDescent="0.2">
      <c r="D233" s="20"/>
    </row>
    <row r="234" spans="4:4" x14ac:dyDescent="0.2">
      <c r="D234" s="20"/>
    </row>
    <row r="235" spans="4:4" x14ac:dyDescent="0.2">
      <c r="D235" s="20"/>
    </row>
    <row r="236" spans="4:4" x14ac:dyDescent="0.2">
      <c r="D236" s="20"/>
    </row>
    <row r="237" spans="4:4" x14ac:dyDescent="0.2">
      <c r="D237" s="20"/>
    </row>
    <row r="238" spans="4:4" x14ac:dyDescent="0.2">
      <c r="D238" s="20"/>
    </row>
    <row r="239" spans="4:4" x14ac:dyDescent="0.2">
      <c r="D239" s="20"/>
    </row>
    <row r="240" spans="4:4" x14ac:dyDescent="0.2">
      <c r="D240" s="20"/>
    </row>
    <row r="241" spans="4:4" x14ac:dyDescent="0.2">
      <c r="D241" s="20"/>
    </row>
    <row r="242" spans="4:4" x14ac:dyDescent="0.2">
      <c r="D242" s="20"/>
    </row>
    <row r="243" spans="4:4" x14ac:dyDescent="0.2">
      <c r="D243" s="20"/>
    </row>
    <row r="244" spans="4:4" x14ac:dyDescent="0.2">
      <c r="D244" s="20"/>
    </row>
    <row r="245" spans="4:4" x14ac:dyDescent="0.2">
      <c r="D245" s="20"/>
    </row>
    <row r="246" spans="4:4" x14ac:dyDescent="0.2">
      <c r="D246" s="20"/>
    </row>
    <row r="247" spans="4:4" x14ac:dyDescent="0.2">
      <c r="D247" s="20"/>
    </row>
    <row r="248" spans="4:4" x14ac:dyDescent="0.2">
      <c r="D248" s="20"/>
    </row>
    <row r="249" spans="4:4" x14ac:dyDescent="0.2">
      <c r="D249" s="20"/>
    </row>
    <row r="250" spans="4:4" x14ac:dyDescent="0.2">
      <c r="D250" s="20"/>
    </row>
    <row r="251" spans="4:4" x14ac:dyDescent="0.2">
      <c r="D251" s="20"/>
    </row>
    <row r="252" spans="4:4" x14ac:dyDescent="0.2">
      <c r="D252" s="20"/>
    </row>
    <row r="253" spans="4:4" x14ac:dyDescent="0.2">
      <c r="D253" s="20"/>
    </row>
    <row r="254" spans="4:4" x14ac:dyDescent="0.2">
      <c r="D254" s="20"/>
    </row>
    <row r="255" spans="4:4" x14ac:dyDescent="0.2">
      <c r="D255" s="20"/>
    </row>
    <row r="256" spans="4:4" x14ac:dyDescent="0.2">
      <c r="D256" s="20"/>
    </row>
    <row r="257" spans="4:4" x14ac:dyDescent="0.2">
      <c r="D257" s="20"/>
    </row>
    <row r="258" spans="4:4" x14ac:dyDescent="0.2">
      <c r="D258" s="20"/>
    </row>
    <row r="259" spans="4:4" x14ac:dyDescent="0.2">
      <c r="D259" s="20"/>
    </row>
    <row r="260" spans="4:4" x14ac:dyDescent="0.2">
      <c r="D260" s="20"/>
    </row>
    <row r="261" spans="4:4" x14ac:dyDescent="0.2">
      <c r="D261" s="20"/>
    </row>
    <row r="262" spans="4:4" x14ac:dyDescent="0.2">
      <c r="D262" s="20"/>
    </row>
    <row r="263" spans="4:4" x14ac:dyDescent="0.2">
      <c r="D263" s="20"/>
    </row>
    <row r="264" spans="4:4" x14ac:dyDescent="0.2">
      <c r="D264" s="20"/>
    </row>
    <row r="265" spans="4:4" x14ac:dyDescent="0.2">
      <c r="D265" s="20"/>
    </row>
    <row r="266" spans="4:4" x14ac:dyDescent="0.2">
      <c r="D266" s="20"/>
    </row>
    <row r="267" spans="4:4" x14ac:dyDescent="0.2">
      <c r="D267" s="20"/>
    </row>
    <row r="268" spans="4:4" x14ac:dyDescent="0.2">
      <c r="D268" s="20"/>
    </row>
    <row r="269" spans="4:4" x14ac:dyDescent="0.2">
      <c r="D269" s="20"/>
    </row>
    <row r="270" spans="4:4" x14ac:dyDescent="0.2">
      <c r="D270" s="20"/>
    </row>
    <row r="271" spans="4:4" x14ac:dyDescent="0.2">
      <c r="D271" s="20"/>
    </row>
    <row r="272" spans="4:4" x14ac:dyDescent="0.2">
      <c r="D272" s="20"/>
    </row>
    <row r="273" spans="4:4" x14ac:dyDescent="0.2">
      <c r="D273" s="20"/>
    </row>
    <row r="274" spans="4:4" x14ac:dyDescent="0.2">
      <c r="D274" s="20"/>
    </row>
    <row r="275" spans="4:4" x14ac:dyDescent="0.2">
      <c r="D275" s="20"/>
    </row>
    <row r="276" spans="4:4" x14ac:dyDescent="0.2">
      <c r="D276" s="20"/>
    </row>
    <row r="277" spans="4:4" x14ac:dyDescent="0.2">
      <c r="D277" s="20"/>
    </row>
    <row r="278" spans="4:4" x14ac:dyDescent="0.2">
      <c r="D278" s="20"/>
    </row>
    <row r="279" spans="4:4" x14ac:dyDescent="0.2">
      <c r="D279" s="20"/>
    </row>
    <row r="280" spans="4:4" x14ac:dyDescent="0.2">
      <c r="D280" s="20"/>
    </row>
    <row r="281" spans="4:4" x14ac:dyDescent="0.2">
      <c r="D281" s="20"/>
    </row>
    <row r="282" spans="4:4" x14ac:dyDescent="0.2">
      <c r="D282" s="20"/>
    </row>
    <row r="283" spans="4:4" x14ac:dyDescent="0.2">
      <c r="D283" s="20"/>
    </row>
    <row r="284" spans="4:4" x14ac:dyDescent="0.2">
      <c r="D284" s="20"/>
    </row>
    <row r="285" spans="4:4" x14ac:dyDescent="0.2">
      <c r="D285" s="20"/>
    </row>
    <row r="286" spans="4:4" x14ac:dyDescent="0.2">
      <c r="D286" s="20"/>
    </row>
    <row r="287" spans="4:4" x14ac:dyDescent="0.2">
      <c r="D287" s="20"/>
    </row>
    <row r="288" spans="4:4" x14ac:dyDescent="0.2">
      <c r="D288" s="20"/>
    </row>
    <row r="289" spans="4:4" x14ac:dyDescent="0.2">
      <c r="D289" s="20"/>
    </row>
    <row r="290" spans="4:4" x14ac:dyDescent="0.2">
      <c r="D290" s="20"/>
    </row>
    <row r="291" spans="4:4" x14ac:dyDescent="0.2">
      <c r="D291" s="20"/>
    </row>
    <row r="292" spans="4:4" x14ac:dyDescent="0.2">
      <c r="D292" s="20"/>
    </row>
    <row r="293" spans="4:4" x14ac:dyDescent="0.2">
      <c r="D293" s="20"/>
    </row>
    <row r="294" spans="4:4" x14ac:dyDescent="0.2">
      <c r="D294" s="20"/>
    </row>
    <row r="295" spans="4:4" x14ac:dyDescent="0.2">
      <c r="D295" s="20"/>
    </row>
    <row r="296" spans="4:4" x14ac:dyDescent="0.2">
      <c r="D296" s="20"/>
    </row>
    <row r="297" spans="4:4" x14ac:dyDescent="0.2">
      <c r="D297" s="20"/>
    </row>
    <row r="298" spans="4:4" x14ac:dyDescent="0.2">
      <c r="D298" s="20"/>
    </row>
    <row r="299" spans="4:4" x14ac:dyDescent="0.2">
      <c r="D299" s="20"/>
    </row>
    <row r="300" spans="4:4" x14ac:dyDescent="0.2">
      <c r="D300" s="20"/>
    </row>
    <row r="301" spans="4:4" x14ac:dyDescent="0.2">
      <c r="D301" s="20"/>
    </row>
    <row r="302" spans="4:4" x14ac:dyDescent="0.2">
      <c r="D302" s="20"/>
    </row>
    <row r="303" spans="4:4" x14ac:dyDescent="0.2">
      <c r="D303" s="20"/>
    </row>
    <row r="304" spans="4:4" x14ac:dyDescent="0.2">
      <c r="D304" s="20"/>
    </row>
    <row r="305" spans="4:4" x14ac:dyDescent="0.2">
      <c r="D305" s="20"/>
    </row>
    <row r="306" spans="4:4" x14ac:dyDescent="0.2">
      <c r="D306" s="20"/>
    </row>
    <row r="307" spans="4:4" x14ac:dyDescent="0.2">
      <c r="D307" s="20"/>
    </row>
    <row r="308" spans="4:4" x14ac:dyDescent="0.2">
      <c r="D308" s="20"/>
    </row>
    <row r="309" spans="4:4" x14ac:dyDescent="0.2">
      <c r="D309" s="20"/>
    </row>
    <row r="310" spans="4:4" x14ac:dyDescent="0.2">
      <c r="D310" s="20"/>
    </row>
    <row r="311" spans="4:4" x14ac:dyDescent="0.2">
      <c r="D311" s="20"/>
    </row>
    <row r="312" spans="4:4" x14ac:dyDescent="0.2">
      <c r="D312" s="20"/>
    </row>
    <row r="313" spans="4:4" x14ac:dyDescent="0.2">
      <c r="D313" s="20"/>
    </row>
    <row r="314" spans="4:4" x14ac:dyDescent="0.2">
      <c r="D314" s="20"/>
    </row>
    <row r="315" spans="4:4" x14ac:dyDescent="0.2">
      <c r="D315" s="20"/>
    </row>
    <row r="316" spans="4:4" x14ac:dyDescent="0.2">
      <c r="D316" s="20"/>
    </row>
    <row r="317" spans="4:4" x14ac:dyDescent="0.2">
      <c r="D317" s="20"/>
    </row>
    <row r="318" spans="4:4" x14ac:dyDescent="0.2">
      <c r="D318" s="20"/>
    </row>
    <row r="319" spans="4:4" x14ac:dyDescent="0.2">
      <c r="D319" s="20"/>
    </row>
    <row r="320" spans="4:4" x14ac:dyDescent="0.2">
      <c r="D320" s="20"/>
    </row>
    <row r="321" spans="4:4" x14ac:dyDescent="0.2">
      <c r="D321" s="20"/>
    </row>
    <row r="322" spans="4:4" x14ac:dyDescent="0.2">
      <c r="D322" s="20"/>
    </row>
    <row r="323" spans="4:4" x14ac:dyDescent="0.2">
      <c r="D323" s="20"/>
    </row>
    <row r="324" spans="4:4" x14ac:dyDescent="0.2">
      <c r="D324" s="20"/>
    </row>
    <row r="325" spans="4:4" x14ac:dyDescent="0.2">
      <c r="D325" s="20"/>
    </row>
    <row r="326" spans="4:4" x14ac:dyDescent="0.2">
      <c r="D326" s="20"/>
    </row>
    <row r="327" spans="4:4" x14ac:dyDescent="0.2">
      <c r="D327" s="20"/>
    </row>
    <row r="328" spans="4:4" x14ac:dyDescent="0.2">
      <c r="D328" s="20"/>
    </row>
    <row r="329" spans="4:4" x14ac:dyDescent="0.2">
      <c r="D329" s="20"/>
    </row>
    <row r="330" spans="4:4" x14ac:dyDescent="0.2">
      <c r="D330" s="20"/>
    </row>
    <row r="331" spans="4:4" x14ac:dyDescent="0.2">
      <c r="D331" s="20"/>
    </row>
    <row r="332" spans="4:4" x14ac:dyDescent="0.2">
      <c r="D332" s="20"/>
    </row>
    <row r="333" spans="4:4" x14ac:dyDescent="0.2">
      <c r="D333" s="20"/>
    </row>
    <row r="334" spans="4:4" x14ac:dyDescent="0.2">
      <c r="D334" s="20"/>
    </row>
    <row r="335" spans="4:4" x14ac:dyDescent="0.2">
      <c r="D335" s="20"/>
    </row>
    <row r="336" spans="4:4" x14ac:dyDescent="0.2">
      <c r="D336" s="20"/>
    </row>
    <row r="337" spans="4:4" x14ac:dyDescent="0.2">
      <c r="D337" s="20"/>
    </row>
    <row r="338" spans="4:4" x14ac:dyDescent="0.2">
      <c r="D338" s="20"/>
    </row>
    <row r="339" spans="4:4" x14ac:dyDescent="0.2">
      <c r="D339" s="20"/>
    </row>
    <row r="340" spans="4:4" x14ac:dyDescent="0.2">
      <c r="D340" s="20"/>
    </row>
    <row r="341" spans="4:4" x14ac:dyDescent="0.2">
      <c r="D341" s="20"/>
    </row>
    <row r="342" spans="4:4" x14ac:dyDescent="0.2">
      <c r="D342" s="20"/>
    </row>
    <row r="343" spans="4:4" x14ac:dyDescent="0.2">
      <c r="D343" s="20"/>
    </row>
    <row r="344" spans="4:4" x14ac:dyDescent="0.2">
      <c r="D344" s="20"/>
    </row>
    <row r="345" spans="4:4" x14ac:dyDescent="0.2">
      <c r="D345" s="20"/>
    </row>
    <row r="346" spans="4:4" x14ac:dyDescent="0.2">
      <c r="D346" s="20"/>
    </row>
    <row r="347" spans="4:4" x14ac:dyDescent="0.2">
      <c r="D347" s="20"/>
    </row>
    <row r="348" spans="4:4" x14ac:dyDescent="0.2">
      <c r="D348" s="20"/>
    </row>
    <row r="349" spans="4:4" x14ac:dyDescent="0.2">
      <c r="D349" s="20"/>
    </row>
    <row r="350" spans="4:4" x14ac:dyDescent="0.2">
      <c r="D350" s="20"/>
    </row>
    <row r="351" spans="4:4" x14ac:dyDescent="0.2">
      <c r="D351" s="20"/>
    </row>
    <row r="352" spans="4:4" x14ac:dyDescent="0.2">
      <c r="D352" s="20"/>
    </row>
    <row r="353" spans="4:4" x14ac:dyDescent="0.2">
      <c r="D353" s="20"/>
    </row>
    <row r="354" spans="4:4" x14ac:dyDescent="0.2">
      <c r="D354" s="20"/>
    </row>
    <row r="355" spans="4:4" x14ac:dyDescent="0.2">
      <c r="D355" s="20"/>
    </row>
    <row r="356" spans="4:4" x14ac:dyDescent="0.2">
      <c r="D356" s="20"/>
    </row>
    <row r="357" spans="4:4" x14ac:dyDescent="0.2">
      <c r="D357" s="20"/>
    </row>
    <row r="358" spans="4:4" x14ac:dyDescent="0.2">
      <c r="D358" s="20"/>
    </row>
    <row r="359" spans="4:4" x14ac:dyDescent="0.2">
      <c r="D359" s="20"/>
    </row>
    <row r="360" spans="4:4" x14ac:dyDescent="0.2">
      <c r="D360" s="20"/>
    </row>
    <row r="361" spans="4:4" x14ac:dyDescent="0.2">
      <c r="D361" s="20"/>
    </row>
    <row r="362" spans="4:4" x14ac:dyDescent="0.2">
      <c r="D362" s="20"/>
    </row>
    <row r="363" spans="4:4" x14ac:dyDescent="0.2">
      <c r="D363" s="20"/>
    </row>
    <row r="364" spans="4:4" x14ac:dyDescent="0.2">
      <c r="D364" s="20"/>
    </row>
    <row r="365" spans="4:4" x14ac:dyDescent="0.2">
      <c r="D365" s="20"/>
    </row>
    <row r="366" spans="4:4" x14ac:dyDescent="0.2">
      <c r="D366" s="20"/>
    </row>
    <row r="367" spans="4:4" x14ac:dyDescent="0.2">
      <c r="D367" s="20"/>
    </row>
    <row r="368" spans="4:4" x14ac:dyDescent="0.2">
      <c r="D368" s="20"/>
    </row>
    <row r="369" spans="4:4" x14ac:dyDescent="0.2">
      <c r="D369" s="20"/>
    </row>
    <row r="370" spans="4:4" x14ac:dyDescent="0.2">
      <c r="D370" s="20"/>
    </row>
    <row r="371" spans="4:4" x14ac:dyDescent="0.2">
      <c r="D371" s="20"/>
    </row>
    <row r="372" spans="4:4" x14ac:dyDescent="0.2">
      <c r="D372" s="20"/>
    </row>
    <row r="373" spans="4:4" x14ac:dyDescent="0.2">
      <c r="D373" s="20"/>
    </row>
    <row r="374" spans="4:4" x14ac:dyDescent="0.2">
      <c r="D374" s="20"/>
    </row>
    <row r="375" spans="4:4" x14ac:dyDescent="0.2">
      <c r="D375" s="20"/>
    </row>
    <row r="376" spans="4:4" x14ac:dyDescent="0.2">
      <c r="D376" s="20"/>
    </row>
    <row r="377" spans="4:4" x14ac:dyDescent="0.2">
      <c r="D377" s="20"/>
    </row>
    <row r="378" spans="4:4" x14ac:dyDescent="0.2">
      <c r="D378" s="20"/>
    </row>
    <row r="379" spans="4:4" x14ac:dyDescent="0.2">
      <c r="D379" s="20"/>
    </row>
    <row r="380" spans="4:4" x14ac:dyDescent="0.2">
      <c r="D380" s="20"/>
    </row>
    <row r="381" spans="4:4" x14ac:dyDescent="0.2">
      <c r="D381" s="20"/>
    </row>
    <row r="382" spans="4:4" x14ac:dyDescent="0.2">
      <c r="D382" s="20"/>
    </row>
    <row r="383" spans="4:4" x14ac:dyDescent="0.2">
      <c r="D383" s="20"/>
    </row>
    <row r="384" spans="4:4" x14ac:dyDescent="0.2">
      <c r="D384" s="20"/>
    </row>
    <row r="385" spans="4:4" x14ac:dyDescent="0.2">
      <c r="D385" s="20"/>
    </row>
    <row r="386" spans="4:4" x14ac:dyDescent="0.2">
      <c r="D386" s="20"/>
    </row>
    <row r="387" spans="4:4" x14ac:dyDescent="0.2">
      <c r="D387" s="20"/>
    </row>
    <row r="388" spans="4:4" x14ac:dyDescent="0.2">
      <c r="D388" s="20"/>
    </row>
    <row r="389" spans="4:4" x14ac:dyDescent="0.2">
      <c r="D389" s="20"/>
    </row>
    <row r="390" spans="4:4" x14ac:dyDescent="0.2">
      <c r="D390" s="20"/>
    </row>
    <row r="391" spans="4:4" x14ac:dyDescent="0.2">
      <c r="D391" s="20"/>
    </row>
    <row r="392" spans="4:4" x14ac:dyDescent="0.2">
      <c r="D392" s="20"/>
    </row>
    <row r="393" spans="4:4" x14ac:dyDescent="0.2">
      <c r="D393" s="20"/>
    </row>
    <row r="394" spans="4:4" x14ac:dyDescent="0.2">
      <c r="D394" s="20"/>
    </row>
    <row r="395" spans="4:4" x14ac:dyDescent="0.2">
      <c r="D395" s="20"/>
    </row>
    <row r="396" spans="4:4" x14ac:dyDescent="0.2">
      <c r="D396" s="20"/>
    </row>
    <row r="397" spans="4:4" x14ac:dyDescent="0.2">
      <c r="D397" s="20"/>
    </row>
    <row r="398" spans="4:4" x14ac:dyDescent="0.2">
      <c r="D398" s="20"/>
    </row>
    <row r="399" spans="4:4" x14ac:dyDescent="0.2">
      <c r="D399" s="20"/>
    </row>
    <row r="400" spans="4:4" x14ac:dyDescent="0.2">
      <c r="D400" s="20"/>
    </row>
    <row r="401" spans="4:4" x14ac:dyDescent="0.2">
      <c r="D401" s="20"/>
    </row>
    <row r="402" spans="4:4" x14ac:dyDescent="0.2">
      <c r="D402" s="20"/>
    </row>
    <row r="403" spans="4:4" x14ac:dyDescent="0.2">
      <c r="D403" s="20"/>
    </row>
    <row r="404" spans="4:4" x14ac:dyDescent="0.2">
      <c r="D404" s="20"/>
    </row>
    <row r="405" spans="4:4" x14ac:dyDescent="0.2">
      <c r="D405" s="20"/>
    </row>
    <row r="406" spans="4:4" x14ac:dyDescent="0.2">
      <c r="D406" s="20"/>
    </row>
    <row r="407" spans="4:4" x14ac:dyDescent="0.2">
      <c r="D407" s="20"/>
    </row>
    <row r="408" spans="4:4" x14ac:dyDescent="0.2">
      <c r="D408" s="20"/>
    </row>
    <row r="409" spans="4:4" x14ac:dyDescent="0.2">
      <c r="D409" s="20"/>
    </row>
    <row r="410" spans="4:4" x14ac:dyDescent="0.2">
      <c r="D410" s="20"/>
    </row>
    <row r="411" spans="4:4" x14ac:dyDescent="0.2">
      <c r="D411" s="20"/>
    </row>
    <row r="412" spans="4:4" x14ac:dyDescent="0.2">
      <c r="D412" s="20"/>
    </row>
    <row r="413" spans="4:4" x14ac:dyDescent="0.2">
      <c r="D413" s="20"/>
    </row>
    <row r="414" spans="4:4" x14ac:dyDescent="0.2">
      <c r="D414" s="20"/>
    </row>
    <row r="415" spans="4:4" x14ac:dyDescent="0.2">
      <c r="D415" s="20"/>
    </row>
    <row r="416" spans="4:4" x14ac:dyDescent="0.2">
      <c r="D416" s="20"/>
    </row>
    <row r="417" spans="4:4" x14ac:dyDescent="0.2">
      <c r="D417" s="20"/>
    </row>
    <row r="418" spans="4:4" x14ac:dyDescent="0.2">
      <c r="D418" s="20"/>
    </row>
    <row r="419" spans="4:4" x14ac:dyDescent="0.2">
      <c r="D419" s="20"/>
    </row>
    <row r="420" spans="4:4" x14ac:dyDescent="0.2">
      <c r="D420" s="20"/>
    </row>
    <row r="421" spans="4:4" x14ac:dyDescent="0.2">
      <c r="D421" s="20"/>
    </row>
    <row r="422" spans="4:4" x14ac:dyDescent="0.2">
      <c r="D422" s="20"/>
    </row>
    <row r="423" spans="4:4" x14ac:dyDescent="0.2">
      <c r="D423" s="20"/>
    </row>
    <row r="424" spans="4:4" x14ac:dyDescent="0.2">
      <c r="D424" s="20"/>
    </row>
    <row r="425" spans="4:4" x14ac:dyDescent="0.2">
      <c r="D425" s="20"/>
    </row>
    <row r="426" spans="4:4" x14ac:dyDescent="0.2">
      <c r="D426" s="20"/>
    </row>
    <row r="427" spans="4:4" x14ac:dyDescent="0.2">
      <c r="D427" s="20"/>
    </row>
    <row r="428" spans="4:4" x14ac:dyDescent="0.2">
      <c r="D428" s="20"/>
    </row>
    <row r="429" spans="4:4" x14ac:dyDescent="0.2">
      <c r="D429" s="20"/>
    </row>
    <row r="430" spans="4:4" x14ac:dyDescent="0.2">
      <c r="D430" s="20"/>
    </row>
    <row r="431" spans="4:4" x14ac:dyDescent="0.2">
      <c r="D431" s="20"/>
    </row>
    <row r="432" spans="4:4" x14ac:dyDescent="0.2">
      <c r="D432" s="20"/>
    </row>
    <row r="433" spans="4:4" x14ac:dyDescent="0.2">
      <c r="D433" s="20"/>
    </row>
    <row r="434" spans="4:4" x14ac:dyDescent="0.2">
      <c r="D434" s="20"/>
    </row>
    <row r="435" spans="4:4" x14ac:dyDescent="0.2">
      <c r="D435" s="20"/>
    </row>
    <row r="436" spans="4:4" x14ac:dyDescent="0.2">
      <c r="D436" s="20"/>
    </row>
    <row r="437" spans="4:4" x14ac:dyDescent="0.2">
      <c r="D437" s="20"/>
    </row>
    <row r="438" spans="4:4" x14ac:dyDescent="0.2">
      <c r="D438" s="20"/>
    </row>
    <row r="439" spans="4:4" x14ac:dyDescent="0.2">
      <c r="D439" s="20"/>
    </row>
    <row r="440" spans="4:4" x14ac:dyDescent="0.2">
      <c r="D440" s="20"/>
    </row>
    <row r="441" spans="4:4" x14ac:dyDescent="0.2">
      <c r="D441" s="20"/>
    </row>
    <row r="442" spans="4:4" x14ac:dyDescent="0.2">
      <c r="D442" s="20"/>
    </row>
    <row r="443" spans="4:4" x14ac:dyDescent="0.2">
      <c r="D443" s="20"/>
    </row>
    <row r="444" spans="4:4" x14ac:dyDescent="0.2">
      <c r="D444" s="20"/>
    </row>
    <row r="445" spans="4:4" x14ac:dyDescent="0.2">
      <c r="D445" s="20"/>
    </row>
    <row r="446" spans="4:4" x14ac:dyDescent="0.2">
      <c r="D446" s="20"/>
    </row>
    <row r="447" spans="4:4" x14ac:dyDescent="0.2">
      <c r="D447" s="20"/>
    </row>
    <row r="448" spans="4:4" x14ac:dyDescent="0.2">
      <c r="D448" s="20"/>
    </row>
    <row r="449" spans="4:4" x14ac:dyDescent="0.2">
      <c r="D449" s="20"/>
    </row>
    <row r="450" spans="4:4" x14ac:dyDescent="0.2">
      <c r="D450" s="20"/>
    </row>
    <row r="451" spans="4:4" x14ac:dyDescent="0.2">
      <c r="D451" s="20"/>
    </row>
    <row r="452" spans="4:4" x14ac:dyDescent="0.2">
      <c r="D452" s="20"/>
    </row>
    <row r="453" spans="4:4" x14ac:dyDescent="0.2">
      <c r="D453" s="20"/>
    </row>
    <row r="454" spans="4:4" x14ac:dyDescent="0.2">
      <c r="D454" s="20"/>
    </row>
    <row r="455" spans="4:4" x14ac:dyDescent="0.2">
      <c r="D455" s="20"/>
    </row>
    <row r="456" spans="4:4" x14ac:dyDescent="0.2">
      <c r="D456" s="20"/>
    </row>
    <row r="457" spans="4:4" x14ac:dyDescent="0.2">
      <c r="D457" s="20"/>
    </row>
    <row r="458" spans="4:4" x14ac:dyDescent="0.2">
      <c r="D458" s="20"/>
    </row>
    <row r="459" spans="4:4" x14ac:dyDescent="0.2">
      <c r="D459" s="20"/>
    </row>
    <row r="460" spans="4:4" x14ac:dyDescent="0.2">
      <c r="D460" s="20"/>
    </row>
    <row r="461" spans="4:4" x14ac:dyDescent="0.2">
      <c r="D461" s="20"/>
    </row>
    <row r="462" spans="4:4" x14ac:dyDescent="0.2">
      <c r="D462" s="20"/>
    </row>
    <row r="463" spans="4:4" x14ac:dyDescent="0.2">
      <c r="D463" s="20"/>
    </row>
    <row r="464" spans="4:4" x14ac:dyDescent="0.2">
      <c r="D464" s="20"/>
    </row>
    <row r="465" spans="4:4" x14ac:dyDescent="0.2">
      <c r="D465" s="20"/>
    </row>
    <row r="466" spans="4:4" x14ac:dyDescent="0.2">
      <c r="D466" s="20"/>
    </row>
    <row r="467" spans="4:4" x14ac:dyDescent="0.2">
      <c r="D467" s="20"/>
    </row>
    <row r="468" spans="4:4" x14ac:dyDescent="0.2">
      <c r="D468" s="20"/>
    </row>
    <row r="469" spans="4:4" x14ac:dyDescent="0.2">
      <c r="D469" s="20"/>
    </row>
    <row r="470" spans="4:4" x14ac:dyDescent="0.2">
      <c r="D470" s="20"/>
    </row>
    <row r="471" spans="4:4" x14ac:dyDescent="0.2">
      <c r="D471" s="20"/>
    </row>
    <row r="472" spans="4:4" x14ac:dyDescent="0.2">
      <c r="D472" s="20"/>
    </row>
    <row r="473" spans="4:4" x14ac:dyDescent="0.2">
      <c r="D473" s="20"/>
    </row>
    <row r="474" spans="4:4" x14ac:dyDescent="0.2">
      <c r="D474" s="20"/>
    </row>
    <row r="475" spans="4:4" x14ac:dyDescent="0.2">
      <c r="D475" s="20"/>
    </row>
    <row r="476" spans="4:4" x14ac:dyDescent="0.2">
      <c r="D476" s="20"/>
    </row>
    <row r="477" spans="4:4" x14ac:dyDescent="0.2">
      <c r="D477" s="20"/>
    </row>
    <row r="478" spans="4:4" x14ac:dyDescent="0.2">
      <c r="D478" s="20"/>
    </row>
    <row r="479" spans="4:4" x14ac:dyDescent="0.2">
      <c r="D479" s="20"/>
    </row>
    <row r="480" spans="4:4" x14ac:dyDescent="0.2">
      <c r="D480" s="20"/>
    </row>
    <row r="481" spans="4:4" x14ac:dyDescent="0.2">
      <c r="D481" s="20"/>
    </row>
    <row r="482" spans="4:4" x14ac:dyDescent="0.2">
      <c r="D482" s="20"/>
    </row>
    <row r="483" spans="4:4" x14ac:dyDescent="0.2">
      <c r="D483" s="20"/>
    </row>
    <row r="484" spans="4:4" x14ac:dyDescent="0.2">
      <c r="D484" s="20"/>
    </row>
    <row r="485" spans="4:4" x14ac:dyDescent="0.2">
      <c r="D485" s="20"/>
    </row>
    <row r="486" spans="4:4" x14ac:dyDescent="0.2">
      <c r="D486" s="20"/>
    </row>
    <row r="487" spans="4:4" x14ac:dyDescent="0.2">
      <c r="D487" s="20"/>
    </row>
    <row r="488" spans="4:4" x14ac:dyDescent="0.2">
      <c r="D488" s="20"/>
    </row>
    <row r="489" spans="4:4" x14ac:dyDescent="0.2">
      <c r="D489" s="20"/>
    </row>
    <row r="490" spans="4:4" x14ac:dyDescent="0.2">
      <c r="D490" s="20"/>
    </row>
    <row r="491" spans="4:4" x14ac:dyDescent="0.2">
      <c r="D491" s="20"/>
    </row>
    <row r="492" spans="4:4" x14ac:dyDescent="0.2">
      <c r="D492" s="20"/>
    </row>
    <row r="493" spans="4:4" x14ac:dyDescent="0.2">
      <c r="D493" s="20"/>
    </row>
    <row r="494" spans="4:4" x14ac:dyDescent="0.2">
      <c r="D494" s="20"/>
    </row>
    <row r="495" spans="4:4" x14ac:dyDescent="0.2">
      <c r="D495" s="20"/>
    </row>
    <row r="496" spans="4:4" x14ac:dyDescent="0.2">
      <c r="D496" s="20"/>
    </row>
    <row r="497" spans="4:4" x14ac:dyDescent="0.2">
      <c r="D497" s="20"/>
    </row>
    <row r="498" spans="4:4" x14ac:dyDescent="0.2">
      <c r="D498" s="20"/>
    </row>
    <row r="499" spans="4:4" x14ac:dyDescent="0.2">
      <c r="D499" s="20"/>
    </row>
    <row r="500" spans="4:4" x14ac:dyDescent="0.2">
      <c r="D500" s="20"/>
    </row>
    <row r="501" spans="4:4" x14ac:dyDescent="0.2">
      <c r="D501" s="20"/>
    </row>
    <row r="502" spans="4:4" x14ac:dyDescent="0.2">
      <c r="D502" s="20"/>
    </row>
    <row r="503" spans="4:4" x14ac:dyDescent="0.2">
      <c r="D503" s="20"/>
    </row>
    <row r="504" spans="4:4" x14ac:dyDescent="0.2">
      <c r="D504" s="20"/>
    </row>
    <row r="505" spans="4:4" x14ac:dyDescent="0.2">
      <c r="D505" s="20"/>
    </row>
    <row r="506" spans="4:4" x14ac:dyDescent="0.2">
      <c r="D506" s="20"/>
    </row>
    <row r="507" spans="4:4" x14ac:dyDescent="0.2">
      <c r="D507" s="20"/>
    </row>
    <row r="508" spans="4:4" x14ac:dyDescent="0.2">
      <c r="D508" s="20"/>
    </row>
    <row r="509" spans="4:4" x14ac:dyDescent="0.2">
      <c r="D509" s="20"/>
    </row>
    <row r="510" spans="4:4" x14ac:dyDescent="0.2">
      <c r="D510" s="20"/>
    </row>
    <row r="511" spans="4:4" x14ac:dyDescent="0.2">
      <c r="D511" s="20"/>
    </row>
    <row r="512" spans="4:4" x14ac:dyDescent="0.2">
      <c r="D512" s="20"/>
    </row>
    <row r="513" spans="4:4" x14ac:dyDescent="0.2">
      <c r="D513" s="20"/>
    </row>
    <row r="514" spans="4:4" x14ac:dyDescent="0.2">
      <c r="D514" s="20"/>
    </row>
    <row r="515" spans="4:4" x14ac:dyDescent="0.2">
      <c r="D515" s="20"/>
    </row>
    <row r="516" spans="4:4" x14ac:dyDescent="0.2">
      <c r="D516" s="20"/>
    </row>
    <row r="517" spans="4:4" x14ac:dyDescent="0.2">
      <c r="D517" s="20"/>
    </row>
    <row r="518" spans="4:4" x14ac:dyDescent="0.2">
      <c r="D518" s="20"/>
    </row>
    <row r="519" spans="4:4" x14ac:dyDescent="0.2">
      <c r="D519" s="20"/>
    </row>
    <row r="520" spans="4:4" x14ac:dyDescent="0.2">
      <c r="D520" s="20"/>
    </row>
    <row r="521" spans="4:4" x14ac:dyDescent="0.2">
      <c r="D521" s="20"/>
    </row>
    <row r="522" spans="4:4" x14ac:dyDescent="0.2">
      <c r="D522" s="20"/>
    </row>
    <row r="523" spans="4:4" x14ac:dyDescent="0.2">
      <c r="D523" s="20"/>
    </row>
    <row r="524" spans="4:4" x14ac:dyDescent="0.2">
      <c r="D524" s="20"/>
    </row>
    <row r="525" spans="4:4" x14ac:dyDescent="0.2">
      <c r="D525" s="20"/>
    </row>
    <row r="526" spans="4:4" x14ac:dyDescent="0.2">
      <c r="D526" s="20"/>
    </row>
    <row r="527" spans="4:4" x14ac:dyDescent="0.2">
      <c r="D527" s="20"/>
    </row>
    <row r="528" spans="4:4" x14ac:dyDescent="0.2">
      <c r="D528" s="20"/>
    </row>
    <row r="529" spans="4:4" x14ac:dyDescent="0.2">
      <c r="D529" s="20"/>
    </row>
    <row r="530" spans="4:4" x14ac:dyDescent="0.2">
      <c r="D530" s="20"/>
    </row>
    <row r="531" spans="4:4" x14ac:dyDescent="0.2">
      <c r="D531" s="20"/>
    </row>
    <row r="532" spans="4:4" x14ac:dyDescent="0.2">
      <c r="D532" s="20"/>
    </row>
    <row r="533" spans="4:4" x14ac:dyDescent="0.2">
      <c r="D533" s="20"/>
    </row>
    <row r="534" spans="4:4" x14ac:dyDescent="0.2">
      <c r="D534" s="20"/>
    </row>
    <row r="535" spans="4:4" x14ac:dyDescent="0.2">
      <c r="D535" s="20"/>
    </row>
    <row r="536" spans="4:4" x14ac:dyDescent="0.2">
      <c r="D536" s="20"/>
    </row>
    <row r="537" spans="4:4" x14ac:dyDescent="0.2">
      <c r="D537" s="20"/>
    </row>
    <row r="538" spans="4:4" x14ac:dyDescent="0.2">
      <c r="D538" s="20"/>
    </row>
    <row r="539" spans="4:4" x14ac:dyDescent="0.2">
      <c r="D539" s="20"/>
    </row>
    <row r="540" spans="4:4" x14ac:dyDescent="0.2">
      <c r="D540" s="20"/>
    </row>
    <row r="541" spans="4:4" x14ac:dyDescent="0.2">
      <c r="D541" s="20"/>
    </row>
    <row r="542" spans="4:4" x14ac:dyDescent="0.2">
      <c r="D542" s="20"/>
    </row>
    <row r="543" spans="4:4" x14ac:dyDescent="0.2">
      <c r="D543" s="20"/>
    </row>
    <row r="544" spans="4:4" x14ac:dyDescent="0.2">
      <c r="D544" s="20"/>
    </row>
    <row r="545" spans="4:4" x14ac:dyDescent="0.2">
      <c r="D545" s="20"/>
    </row>
    <row r="546" spans="4:4" x14ac:dyDescent="0.2">
      <c r="D546" s="20"/>
    </row>
    <row r="547" spans="4:4" x14ac:dyDescent="0.2">
      <c r="D547" s="20"/>
    </row>
    <row r="548" spans="4:4" x14ac:dyDescent="0.2">
      <c r="D548" s="20"/>
    </row>
    <row r="549" spans="4:4" x14ac:dyDescent="0.2">
      <c r="D549" s="20"/>
    </row>
    <row r="550" spans="4:4" x14ac:dyDescent="0.2">
      <c r="D550" s="20"/>
    </row>
    <row r="551" spans="4:4" x14ac:dyDescent="0.2">
      <c r="D551" s="20"/>
    </row>
    <row r="552" spans="4:4" x14ac:dyDescent="0.2">
      <c r="D552" s="20"/>
    </row>
    <row r="553" spans="4:4" x14ac:dyDescent="0.2">
      <c r="D553" s="20"/>
    </row>
    <row r="554" spans="4:4" x14ac:dyDescent="0.2">
      <c r="D554" s="20"/>
    </row>
    <row r="555" spans="4:4" x14ac:dyDescent="0.2">
      <c r="D555" s="20"/>
    </row>
    <row r="556" spans="4:4" x14ac:dyDescent="0.2">
      <c r="D556" s="20"/>
    </row>
    <row r="557" spans="4:4" x14ac:dyDescent="0.2">
      <c r="D557" s="20"/>
    </row>
    <row r="558" spans="4:4" x14ac:dyDescent="0.2">
      <c r="D558" s="20"/>
    </row>
    <row r="559" spans="4:4" x14ac:dyDescent="0.2">
      <c r="D559" s="20"/>
    </row>
    <row r="560" spans="4:4" x14ac:dyDescent="0.2">
      <c r="D560" s="20"/>
    </row>
    <row r="561" spans="4:4" x14ac:dyDescent="0.2">
      <c r="D561" s="20"/>
    </row>
    <row r="562" spans="4:4" x14ac:dyDescent="0.2">
      <c r="D562" s="20"/>
    </row>
    <row r="563" spans="4:4" x14ac:dyDescent="0.2">
      <c r="D563" s="20"/>
    </row>
    <row r="564" spans="4:4" x14ac:dyDescent="0.2">
      <c r="D564" s="20"/>
    </row>
    <row r="565" spans="4:4" x14ac:dyDescent="0.2">
      <c r="D565" s="20"/>
    </row>
    <row r="566" spans="4:4" x14ac:dyDescent="0.2">
      <c r="D566" s="20"/>
    </row>
    <row r="567" spans="4:4" x14ac:dyDescent="0.2">
      <c r="D567" s="20"/>
    </row>
    <row r="568" spans="4:4" x14ac:dyDescent="0.2">
      <c r="D568" s="20"/>
    </row>
    <row r="569" spans="4:4" x14ac:dyDescent="0.2">
      <c r="D569" s="20"/>
    </row>
    <row r="570" spans="4:4" x14ac:dyDescent="0.2">
      <c r="D570" s="20"/>
    </row>
    <row r="571" spans="4:4" x14ac:dyDescent="0.2">
      <c r="D571" s="20"/>
    </row>
    <row r="572" spans="4:4" x14ac:dyDescent="0.2">
      <c r="D572" s="20"/>
    </row>
    <row r="573" spans="4:4" x14ac:dyDescent="0.2">
      <c r="D573" s="20"/>
    </row>
    <row r="574" spans="4:4" x14ac:dyDescent="0.2">
      <c r="D574" s="20"/>
    </row>
    <row r="575" spans="4:4" x14ac:dyDescent="0.2">
      <c r="D575" s="20"/>
    </row>
    <row r="576" spans="4:4" x14ac:dyDescent="0.2">
      <c r="D576" s="20"/>
    </row>
    <row r="577" spans="4:4" x14ac:dyDescent="0.2">
      <c r="D577" s="20"/>
    </row>
    <row r="578" spans="4:4" x14ac:dyDescent="0.2">
      <c r="D578" s="20"/>
    </row>
    <row r="579" spans="4:4" x14ac:dyDescent="0.2">
      <c r="D579" s="20"/>
    </row>
    <row r="580" spans="4:4" x14ac:dyDescent="0.2">
      <c r="D580" s="20"/>
    </row>
    <row r="581" spans="4:4" x14ac:dyDescent="0.2">
      <c r="D581" s="20"/>
    </row>
    <row r="582" spans="4:4" x14ac:dyDescent="0.2">
      <c r="D582" s="20"/>
    </row>
    <row r="583" spans="4:4" x14ac:dyDescent="0.2">
      <c r="D583" s="20"/>
    </row>
    <row r="584" spans="4:4" x14ac:dyDescent="0.2">
      <c r="D584" s="20"/>
    </row>
    <row r="585" spans="4:4" x14ac:dyDescent="0.2">
      <c r="D585" s="20"/>
    </row>
    <row r="586" spans="4:4" x14ac:dyDescent="0.2">
      <c r="D586" s="20"/>
    </row>
    <row r="587" spans="4:4" x14ac:dyDescent="0.2">
      <c r="D587" s="20"/>
    </row>
    <row r="588" spans="4:4" x14ac:dyDescent="0.2">
      <c r="D588" s="20"/>
    </row>
    <row r="589" spans="4:4" x14ac:dyDescent="0.2">
      <c r="D589" s="20"/>
    </row>
    <row r="590" spans="4:4" x14ac:dyDescent="0.2">
      <c r="D590" s="20"/>
    </row>
    <row r="591" spans="4:4" x14ac:dyDescent="0.2">
      <c r="D591" s="20"/>
    </row>
    <row r="592" spans="4:4" x14ac:dyDescent="0.2">
      <c r="D592" s="20"/>
    </row>
    <row r="593" spans="4:4" x14ac:dyDescent="0.2">
      <c r="D593" s="20"/>
    </row>
    <row r="594" spans="4:4" x14ac:dyDescent="0.2">
      <c r="D594" s="20"/>
    </row>
    <row r="595" spans="4:4" x14ac:dyDescent="0.2">
      <c r="D595" s="20"/>
    </row>
    <row r="596" spans="4:4" x14ac:dyDescent="0.2">
      <c r="D596" s="20"/>
    </row>
    <row r="597" spans="4:4" x14ac:dyDescent="0.2">
      <c r="D597" s="20"/>
    </row>
    <row r="598" spans="4:4" x14ac:dyDescent="0.2">
      <c r="D598" s="20"/>
    </row>
    <row r="599" spans="4:4" x14ac:dyDescent="0.2">
      <c r="D599" s="20"/>
    </row>
    <row r="600" spans="4:4" x14ac:dyDescent="0.2">
      <c r="D600" s="20"/>
    </row>
    <row r="601" spans="4:4" x14ac:dyDescent="0.2">
      <c r="D601" s="20"/>
    </row>
    <row r="602" spans="4:4" x14ac:dyDescent="0.2">
      <c r="D602" s="20"/>
    </row>
    <row r="603" spans="4:4" x14ac:dyDescent="0.2">
      <c r="D603" s="20"/>
    </row>
    <row r="604" spans="4:4" x14ac:dyDescent="0.2">
      <c r="D604" s="20"/>
    </row>
    <row r="605" spans="4:4" x14ac:dyDescent="0.2">
      <c r="D605" s="20"/>
    </row>
    <row r="606" spans="4:4" x14ac:dyDescent="0.2">
      <c r="D606" s="20"/>
    </row>
    <row r="607" spans="4:4" x14ac:dyDescent="0.2">
      <c r="D607" s="20"/>
    </row>
    <row r="608" spans="4:4" x14ac:dyDescent="0.2">
      <c r="D608" s="20"/>
    </row>
    <row r="609" spans="4:4" x14ac:dyDescent="0.2">
      <c r="D609" s="20"/>
    </row>
    <row r="610" spans="4:4" x14ac:dyDescent="0.2">
      <c r="D610" s="20"/>
    </row>
    <row r="611" spans="4:4" x14ac:dyDescent="0.2">
      <c r="D611" s="20"/>
    </row>
    <row r="612" spans="4:4" x14ac:dyDescent="0.2">
      <c r="D612" s="20"/>
    </row>
    <row r="613" spans="4:4" x14ac:dyDescent="0.2">
      <c r="D613" s="20"/>
    </row>
    <row r="614" spans="4:4" x14ac:dyDescent="0.2">
      <c r="D614" s="20"/>
    </row>
    <row r="615" spans="4:4" x14ac:dyDescent="0.2">
      <c r="D615" s="20"/>
    </row>
    <row r="616" spans="4:4" x14ac:dyDescent="0.2">
      <c r="D616" s="20"/>
    </row>
    <row r="617" spans="4:4" x14ac:dyDescent="0.2">
      <c r="D617" s="20"/>
    </row>
    <row r="618" spans="4:4" x14ac:dyDescent="0.2">
      <c r="D618" s="20"/>
    </row>
    <row r="619" spans="4:4" x14ac:dyDescent="0.2">
      <c r="D619" s="20"/>
    </row>
    <row r="620" spans="4:4" x14ac:dyDescent="0.2">
      <c r="D620" s="20"/>
    </row>
    <row r="621" spans="4:4" x14ac:dyDescent="0.2">
      <c r="D621" s="20"/>
    </row>
    <row r="622" spans="4:4" x14ac:dyDescent="0.2">
      <c r="D622" s="20"/>
    </row>
    <row r="623" spans="4:4" x14ac:dyDescent="0.2">
      <c r="D623" s="20"/>
    </row>
    <row r="624" spans="4:4" x14ac:dyDescent="0.2">
      <c r="D624" s="20"/>
    </row>
    <row r="625" spans="4:4" x14ac:dyDescent="0.2">
      <c r="D625" s="20"/>
    </row>
    <row r="626" spans="4:4" x14ac:dyDescent="0.2">
      <c r="D626" s="20"/>
    </row>
    <row r="627" spans="4:4" x14ac:dyDescent="0.2">
      <c r="D627" s="20"/>
    </row>
    <row r="628" spans="4:4" x14ac:dyDescent="0.2">
      <c r="D628" s="20"/>
    </row>
    <row r="629" spans="4:4" x14ac:dyDescent="0.2">
      <c r="D629" s="20"/>
    </row>
    <row r="630" spans="4:4" x14ac:dyDescent="0.2">
      <c r="D630" s="20"/>
    </row>
    <row r="631" spans="4:4" x14ac:dyDescent="0.2">
      <c r="D631" s="20"/>
    </row>
    <row r="632" spans="4:4" x14ac:dyDescent="0.2">
      <c r="D632" s="20"/>
    </row>
    <row r="633" spans="4:4" x14ac:dyDescent="0.2">
      <c r="D633" s="20"/>
    </row>
    <row r="634" spans="4:4" x14ac:dyDescent="0.2">
      <c r="D634" s="20"/>
    </row>
    <row r="635" spans="4:4" x14ac:dyDescent="0.2">
      <c r="D635" s="20"/>
    </row>
    <row r="636" spans="4:4" x14ac:dyDescent="0.2">
      <c r="D636" s="20"/>
    </row>
    <row r="637" spans="4:4" x14ac:dyDescent="0.2">
      <c r="D637" s="20"/>
    </row>
    <row r="638" spans="4:4" x14ac:dyDescent="0.2">
      <c r="D638" s="20"/>
    </row>
    <row r="639" spans="4:4" x14ac:dyDescent="0.2">
      <c r="D639" s="20"/>
    </row>
    <row r="640" spans="4:4" x14ac:dyDescent="0.2">
      <c r="D640" s="20"/>
    </row>
    <row r="641" spans="4:4" x14ac:dyDescent="0.2">
      <c r="D641" s="20"/>
    </row>
    <row r="642" spans="4:4" x14ac:dyDescent="0.2">
      <c r="D642" s="20"/>
    </row>
    <row r="643" spans="4:4" x14ac:dyDescent="0.2">
      <c r="D643" s="20"/>
    </row>
    <row r="644" spans="4:4" x14ac:dyDescent="0.2">
      <c r="D644" s="20"/>
    </row>
    <row r="645" spans="4:4" x14ac:dyDescent="0.2">
      <c r="D645" s="20"/>
    </row>
    <row r="646" spans="4:4" x14ac:dyDescent="0.2">
      <c r="D646" s="20"/>
    </row>
    <row r="647" spans="4:4" x14ac:dyDescent="0.2">
      <c r="D647" s="20"/>
    </row>
    <row r="648" spans="4:4" x14ac:dyDescent="0.2">
      <c r="D648" s="20"/>
    </row>
    <row r="649" spans="4:4" x14ac:dyDescent="0.2">
      <c r="D649" s="20"/>
    </row>
    <row r="650" spans="4:4" x14ac:dyDescent="0.2">
      <c r="D650" s="20"/>
    </row>
    <row r="651" spans="4:4" x14ac:dyDescent="0.2">
      <c r="D651" s="20"/>
    </row>
    <row r="652" spans="4:4" x14ac:dyDescent="0.2">
      <c r="D652" s="20"/>
    </row>
    <row r="653" spans="4:4" x14ac:dyDescent="0.2">
      <c r="D653" s="20"/>
    </row>
    <row r="654" spans="4:4" x14ac:dyDescent="0.2">
      <c r="D654" s="20"/>
    </row>
    <row r="655" spans="4:4" x14ac:dyDescent="0.2">
      <c r="D655" s="20"/>
    </row>
    <row r="656" spans="4:4" x14ac:dyDescent="0.2">
      <c r="D656" s="20"/>
    </row>
    <row r="657" spans="4:4" x14ac:dyDescent="0.2">
      <c r="D657" s="20"/>
    </row>
    <row r="658" spans="4:4" x14ac:dyDescent="0.2">
      <c r="D658" s="20"/>
    </row>
    <row r="659" spans="4:4" x14ac:dyDescent="0.2">
      <c r="D659" s="20"/>
    </row>
    <row r="660" spans="4:4" x14ac:dyDescent="0.2">
      <c r="D660" s="20"/>
    </row>
    <row r="661" spans="4:4" x14ac:dyDescent="0.2">
      <c r="D661" s="20"/>
    </row>
    <row r="662" spans="4:4" x14ac:dyDescent="0.2">
      <c r="D662" s="20"/>
    </row>
    <row r="663" spans="4:4" x14ac:dyDescent="0.2">
      <c r="D663" s="20"/>
    </row>
    <row r="664" spans="4:4" x14ac:dyDescent="0.2">
      <c r="D664" s="20"/>
    </row>
    <row r="665" spans="4:4" x14ac:dyDescent="0.2">
      <c r="D665" s="20"/>
    </row>
    <row r="666" spans="4:4" x14ac:dyDescent="0.2">
      <c r="D666" s="20"/>
    </row>
    <row r="667" spans="4:4" x14ac:dyDescent="0.2">
      <c r="D667" s="20"/>
    </row>
    <row r="668" spans="4:4" x14ac:dyDescent="0.2">
      <c r="D668" s="20"/>
    </row>
    <row r="669" spans="4:4" x14ac:dyDescent="0.2">
      <c r="D669" s="20"/>
    </row>
    <row r="670" spans="4:4" x14ac:dyDescent="0.2">
      <c r="D670" s="20"/>
    </row>
    <row r="671" spans="4:4" x14ac:dyDescent="0.2">
      <c r="D671" s="20"/>
    </row>
    <row r="672" spans="4:4" x14ac:dyDescent="0.2">
      <c r="D672" s="20"/>
    </row>
    <row r="673" spans="4:4" x14ac:dyDescent="0.2">
      <c r="D673" s="20"/>
    </row>
    <row r="674" spans="4:4" x14ac:dyDescent="0.2">
      <c r="D674" s="20"/>
    </row>
    <row r="675" spans="4:4" x14ac:dyDescent="0.2">
      <c r="D675" s="20"/>
    </row>
    <row r="676" spans="4:4" x14ac:dyDescent="0.2">
      <c r="D676" s="20"/>
    </row>
    <row r="677" spans="4:4" x14ac:dyDescent="0.2">
      <c r="D677" s="20"/>
    </row>
    <row r="678" spans="4:4" x14ac:dyDescent="0.2">
      <c r="D678" s="20"/>
    </row>
    <row r="679" spans="4:4" x14ac:dyDescent="0.2">
      <c r="D679" s="20"/>
    </row>
    <row r="680" spans="4:4" x14ac:dyDescent="0.2">
      <c r="D680" s="20"/>
    </row>
    <row r="681" spans="4:4" x14ac:dyDescent="0.2">
      <c r="D681" s="20"/>
    </row>
    <row r="682" spans="4:4" x14ac:dyDescent="0.2">
      <c r="D682" s="20"/>
    </row>
    <row r="683" spans="4:4" x14ac:dyDescent="0.2">
      <c r="D683" s="20"/>
    </row>
    <row r="684" spans="4:4" x14ac:dyDescent="0.2">
      <c r="D684" s="20"/>
    </row>
    <row r="685" spans="4:4" x14ac:dyDescent="0.2">
      <c r="D685" s="20"/>
    </row>
    <row r="686" spans="4:4" x14ac:dyDescent="0.2">
      <c r="D686" s="20"/>
    </row>
    <row r="687" spans="4:4" x14ac:dyDescent="0.2">
      <c r="D687" s="20"/>
    </row>
    <row r="688" spans="4:4" x14ac:dyDescent="0.2">
      <c r="D688" s="20"/>
    </row>
    <row r="689" spans="4:4" x14ac:dyDescent="0.2">
      <c r="D689" s="20"/>
    </row>
    <row r="690" spans="4:4" x14ac:dyDescent="0.2">
      <c r="D690" s="20"/>
    </row>
    <row r="691" spans="4:4" x14ac:dyDescent="0.2">
      <c r="D691" s="20"/>
    </row>
    <row r="692" spans="4:4" x14ac:dyDescent="0.2">
      <c r="D692" s="20"/>
    </row>
    <row r="693" spans="4:4" x14ac:dyDescent="0.2">
      <c r="D693" s="20"/>
    </row>
    <row r="694" spans="4:4" x14ac:dyDescent="0.2">
      <c r="D694" s="20"/>
    </row>
    <row r="695" spans="4:4" x14ac:dyDescent="0.2">
      <c r="D695" s="20"/>
    </row>
    <row r="696" spans="4:4" x14ac:dyDescent="0.2">
      <c r="D696" s="20"/>
    </row>
    <row r="697" spans="4:4" x14ac:dyDescent="0.2">
      <c r="D697" s="20"/>
    </row>
    <row r="698" spans="4:4" x14ac:dyDescent="0.2">
      <c r="D698" s="20"/>
    </row>
    <row r="699" spans="4:4" x14ac:dyDescent="0.2">
      <c r="D699" s="20"/>
    </row>
    <row r="700" spans="4:4" x14ac:dyDescent="0.2">
      <c r="D700" s="20"/>
    </row>
    <row r="701" spans="4:4" x14ac:dyDescent="0.2">
      <c r="D701" s="20"/>
    </row>
    <row r="702" spans="4:4" x14ac:dyDescent="0.2">
      <c r="D702" s="20"/>
    </row>
    <row r="703" spans="4:4" x14ac:dyDescent="0.2">
      <c r="D703" s="20"/>
    </row>
    <row r="704" spans="4:4" x14ac:dyDescent="0.2">
      <c r="D704" s="20"/>
    </row>
    <row r="705" spans="4:4" x14ac:dyDescent="0.2">
      <c r="D705" s="20"/>
    </row>
    <row r="706" spans="4:4" x14ac:dyDescent="0.2">
      <c r="D706" s="20"/>
    </row>
    <row r="707" spans="4:4" x14ac:dyDescent="0.2">
      <c r="D707" s="20"/>
    </row>
    <row r="708" spans="4:4" x14ac:dyDescent="0.2">
      <c r="D708" s="20"/>
    </row>
    <row r="709" spans="4:4" x14ac:dyDescent="0.2">
      <c r="D709" s="20"/>
    </row>
    <row r="710" spans="4:4" x14ac:dyDescent="0.2">
      <c r="D710" s="20"/>
    </row>
    <row r="711" spans="4:4" x14ac:dyDescent="0.2">
      <c r="D711" s="20"/>
    </row>
    <row r="712" spans="4:4" x14ac:dyDescent="0.2">
      <c r="D712" s="20"/>
    </row>
    <row r="713" spans="4:4" x14ac:dyDescent="0.2">
      <c r="D713" s="20"/>
    </row>
    <row r="714" spans="4:4" x14ac:dyDescent="0.2">
      <c r="D714" s="20"/>
    </row>
    <row r="715" spans="4:4" x14ac:dyDescent="0.2">
      <c r="D715" s="20"/>
    </row>
    <row r="716" spans="4:4" x14ac:dyDescent="0.2">
      <c r="D716" s="20"/>
    </row>
    <row r="717" spans="4:4" x14ac:dyDescent="0.2">
      <c r="D717" s="20"/>
    </row>
    <row r="718" spans="4:4" x14ac:dyDescent="0.2">
      <c r="D718" s="20"/>
    </row>
    <row r="719" spans="4:4" x14ac:dyDescent="0.2">
      <c r="D719" s="20"/>
    </row>
    <row r="720" spans="4:4" x14ac:dyDescent="0.2">
      <c r="D720" s="20"/>
    </row>
    <row r="721" spans="4:4" x14ac:dyDescent="0.2">
      <c r="D721" s="20"/>
    </row>
    <row r="722" spans="4:4" x14ac:dyDescent="0.2">
      <c r="D722" s="20"/>
    </row>
    <row r="723" spans="4:4" x14ac:dyDescent="0.2">
      <c r="D723" s="20"/>
    </row>
    <row r="724" spans="4:4" x14ac:dyDescent="0.2">
      <c r="D724" s="20"/>
    </row>
    <row r="725" spans="4:4" x14ac:dyDescent="0.2">
      <c r="D725" s="20"/>
    </row>
    <row r="726" spans="4:4" x14ac:dyDescent="0.2">
      <c r="D726" s="20"/>
    </row>
    <row r="727" spans="4:4" x14ac:dyDescent="0.2">
      <c r="D727" s="20"/>
    </row>
    <row r="728" spans="4:4" x14ac:dyDescent="0.2">
      <c r="D728" s="20"/>
    </row>
    <row r="729" spans="4:4" x14ac:dyDescent="0.2">
      <c r="D729" s="20"/>
    </row>
    <row r="730" spans="4:4" x14ac:dyDescent="0.2">
      <c r="D730" s="20"/>
    </row>
    <row r="731" spans="4:4" x14ac:dyDescent="0.2">
      <c r="D731" s="20"/>
    </row>
    <row r="732" spans="4:4" x14ac:dyDescent="0.2">
      <c r="D732" s="20"/>
    </row>
    <row r="733" spans="4:4" x14ac:dyDescent="0.2">
      <c r="D733" s="20"/>
    </row>
    <row r="734" spans="4:4" x14ac:dyDescent="0.2">
      <c r="D734" s="20"/>
    </row>
    <row r="735" spans="4:4" x14ac:dyDescent="0.2">
      <c r="D735" s="20"/>
    </row>
    <row r="736" spans="4:4" x14ac:dyDescent="0.2">
      <c r="D736" s="20"/>
    </row>
    <row r="737" spans="4:4" x14ac:dyDescent="0.2">
      <c r="D737" s="20"/>
    </row>
    <row r="738" spans="4:4" x14ac:dyDescent="0.2">
      <c r="D738" s="20"/>
    </row>
    <row r="739" spans="4:4" x14ac:dyDescent="0.2">
      <c r="D739" s="20"/>
    </row>
    <row r="740" spans="4:4" x14ac:dyDescent="0.2">
      <c r="D740" s="20"/>
    </row>
    <row r="741" spans="4:4" x14ac:dyDescent="0.2">
      <c r="D741" s="20"/>
    </row>
    <row r="742" spans="4:4" x14ac:dyDescent="0.2">
      <c r="D742" s="20"/>
    </row>
    <row r="743" spans="4:4" x14ac:dyDescent="0.2">
      <c r="D743" s="20"/>
    </row>
    <row r="744" spans="4:4" x14ac:dyDescent="0.2">
      <c r="D744" s="20"/>
    </row>
    <row r="745" spans="4:4" x14ac:dyDescent="0.2">
      <c r="D745" s="20"/>
    </row>
    <row r="746" spans="4:4" x14ac:dyDescent="0.2">
      <c r="D746" s="20"/>
    </row>
    <row r="747" spans="4:4" x14ac:dyDescent="0.2">
      <c r="D747" s="20"/>
    </row>
    <row r="748" spans="4:4" x14ac:dyDescent="0.2">
      <c r="D748" s="20"/>
    </row>
    <row r="749" spans="4:4" x14ac:dyDescent="0.2">
      <c r="D749" s="20"/>
    </row>
    <row r="750" spans="4:4" x14ac:dyDescent="0.2">
      <c r="D750" s="20"/>
    </row>
    <row r="751" spans="4:4" x14ac:dyDescent="0.2">
      <c r="D751" s="20"/>
    </row>
    <row r="752" spans="4:4" x14ac:dyDescent="0.2">
      <c r="D752" s="20"/>
    </row>
    <row r="753" spans="4:4" x14ac:dyDescent="0.2">
      <c r="D753" s="20"/>
    </row>
    <row r="754" spans="4:4" x14ac:dyDescent="0.2">
      <c r="D754" s="20"/>
    </row>
    <row r="755" spans="4:4" x14ac:dyDescent="0.2">
      <c r="D755" s="20"/>
    </row>
    <row r="756" spans="4:4" x14ac:dyDescent="0.2">
      <c r="D756" s="20"/>
    </row>
    <row r="757" spans="4:4" x14ac:dyDescent="0.2">
      <c r="D757" s="20"/>
    </row>
    <row r="758" spans="4:4" x14ac:dyDescent="0.2">
      <c r="D758" s="20"/>
    </row>
    <row r="759" spans="4:4" x14ac:dyDescent="0.2">
      <c r="D759" s="20"/>
    </row>
    <row r="760" spans="4:4" x14ac:dyDescent="0.2">
      <c r="D760" s="20"/>
    </row>
    <row r="761" spans="4:4" x14ac:dyDescent="0.2">
      <c r="D761" s="20"/>
    </row>
    <row r="762" spans="4:4" x14ac:dyDescent="0.2">
      <c r="D762" s="20"/>
    </row>
    <row r="763" spans="4:4" x14ac:dyDescent="0.2">
      <c r="D763" s="20"/>
    </row>
    <row r="764" spans="4:4" x14ac:dyDescent="0.2">
      <c r="D764" s="20"/>
    </row>
    <row r="765" spans="4:4" x14ac:dyDescent="0.2">
      <c r="D765" s="20"/>
    </row>
    <row r="766" spans="4:4" x14ac:dyDescent="0.2">
      <c r="D766" s="20"/>
    </row>
    <row r="767" spans="4:4" x14ac:dyDescent="0.2">
      <c r="D767" s="20"/>
    </row>
    <row r="768" spans="4:4" x14ac:dyDescent="0.2">
      <c r="D768" s="20"/>
    </row>
    <row r="769" spans="4:4" x14ac:dyDescent="0.2">
      <c r="D769" s="20"/>
    </row>
    <row r="770" spans="4:4" x14ac:dyDescent="0.2">
      <c r="D770" s="20"/>
    </row>
    <row r="771" spans="4:4" x14ac:dyDescent="0.2">
      <c r="D771" s="20"/>
    </row>
    <row r="772" spans="4:4" x14ac:dyDescent="0.2">
      <c r="D772" s="20"/>
    </row>
    <row r="773" spans="4:4" x14ac:dyDescent="0.2">
      <c r="D773" s="20"/>
    </row>
    <row r="774" spans="4:4" x14ac:dyDescent="0.2">
      <c r="D774" s="20"/>
    </row>
    <row r="775" spans="4:4" x14ac:dyDescent="0.2">
      <c r="D775" s="20"/>
    </row>
    <row r="776" spans="4:4" x14ac:dyDescent="0.2">
      <c r="D776" s="20"/>
    </row>
    <row r="777" spans="4:4" x14ac:dyDescent="0.2">
      <c r="D777" s="20"/>
    </row>
    <row r="778" spans="4:4" x14ac:dyDescent="0.2">
      <c r="D778" s="20"/>
    </row>
    <row r="779" spans="4:4" x14ac:dyDescent="0.2">
      <c r="D779" s="20"/>
    </row>
    <row r="780" spans="4:4" x14ac:dyDescent="0.2">
      <c r="D780" s="20"/>
    </row>
    <row r="781" spans="4:4" x14ac:dyDescent="0.2">
      <c r="D781" s="20"/>
    </row>
    <row r="782" spans="4:4" x14ac:dyDescent="0.2">
      <c r="D782" s="20"/>
    </row>
    <row r="783" spans="4:4" x14ac:dyDescent="0.2">
      <c r="D783" s="20"/>
    </row>
    <row r="784" spans="4:4" x14ac:dyDescent="0.2">
      <c r="D784" s="20"/>
    </row>
    <row r="785" spans="4:4" x14ac:dyDescent="0.2">
      <c r="D785" s="20"/>
    </row>
    <row r="786" spans="4:4" x14ac:dyDescent="0.2">
      <c r="D786" s="20"/>
    </row>
    <row r="787" spans="4:4" x14ac:dyDescent="0.2">
      <c r="D787" s="20"/>
    </row>
    <row r="788" spans="4:4" x14ac:dyDescent="0.2">
      <c r="D788" s="20"/>
    </row>
    <row r="789" spans="4:4" x14ac:dyDescent="0.2">
      <c r="D789" s="20"/>
    </row>
    <row r="790" spans="4:4" x14ac:dyDescent="0.2">
      <c r="D790" s="20"/>
    </row>
    <row r="791" spans="4:4" x14ac:dyDescent="0.2">
      <c r="D791" s="20"/>
    </row>
    <row r="792" spans="4:4" x14ac:dyDescent="0.2">
      <c r="D792" s="20"/>
    </row>
    <row r="793" spans="4:4" x14ac:dyDescent="0.2">
      <c r="D793" s="20"/>
    </row>
    <row r="794" spans="4:4" x14ac:dyDescent="0.2">
      <c r="D794" s="20"/>
    </row>
    <row r="795" spans="4:4" x14ac:dyDescent="0.2">
      <c r="D795" s="20"/>
    </row>
    <row r="796" spans="4:4" x14ac:dyDescent="0.2">
      <c r="D796" s="20"/>
    </row>
    <row r="797" spans="4:4" x14ac:dyDescent="0.2">
      <c r="D797" s="20"/>
    </row>
    <row r="798" spans="4:4" x14ac:dyDescent="0.2">
      <c r="D798" s="20"/>
    </row>
    <row r="799" spans="4:4" x14ac:dyDescent="0.2">
      <c r="D799" s="20"/>
    </row>
    <row r="800" spans="4:4" x14ac:dyDescent="0.2">
      <c r="D800" s="20"/>
    </row>
    <row r="801" spans="4:4" x14ac:dyDescent="0.2">
      <c r="D801" s="20"/>
    </row>
    <row r="802" spans="4:4" x14ac:dyDescent="0.2">
      <c r="D802" s="20"/>
    </row>
    <row r="803" spans="4:4" x14ac:dyDescent="0.2">
      <c r="D803" s="20"/>
    </row>
    <row r="804" spans="4:4" x14ac:dyDescent="0.2">
      <c r="D804" s="20"/>
    </row>
    <row r="805" spans="4:4" x14ac:dyDescent="0.2">
      <c r="D805" s="20"/>
    </row>
    <row r="806" spans="4:4" x14ac:dyDescent="0.2">
      <c r="D806" s="20"/>
    </row>
    <row r="807" spans="4:4" x14ac:dyDescent="0.2">
      <c r="D807" s="20"/>
    </row>
    <row r="808" spans="4:4" x14ac:dyDescent="0.2">
      <c r="D808" s="20"/>
    </row>
    <row r="809" spans="4:4" x14ac:dyDescent="0.2">
      <c r="D809" s="20"/>
    </row>
    <row r="810" spans="4:4" x14ac:dyDescent="0.2">
      <c r="D810" s="20"/>
    </row>
    <row r="811" spans="4:4" x14ac:dyDescent="0.2">
      <c r="D811" s="20"/>
    </row>
    <row r="812" spans="4:4" x14ac:dyDescent="0.2">
      <c r="D812" s="20"/>
    </row>
    <row r="813" spans="4:4" x14ac:dyDescent="0.2">
      <c r="D813" s="20"/>
    </row>
    <row r="814" spans="4:4" x14ac:dyDescent="0.2">
      <c r="D814" s="20"/>
    </row>
    <row r="815" spans="4:4" x14ac:dyDescent="0.2">
      <c r="D815" s="20"/>
    </row>
    <row r="816" spans="4:4" x14ac:dyDescent="0.2">
      <c r="D816" s="20"/>
    </row>
    <row r="817" spans="4:4" x14ac:dyDescent="0.2">
      <c r="D817" s="20"/>
    </row>
    <row r="818" spans="4:4" x14ac:dyDescent="0.2">
      <c r="D818" s="20"/>
    </row>
    <row r="819" spans="4:4" x14ac:dyDescent="0.2">
      <c r="D819" s="20"/>
    </row>
    <row r="820" spans="4:4" x14ac:dyDescent="0.2">
      <c r="D820" s="20"/>
    </row>
    <row r="821" spans="4:4" x14ac:dyDescent="0.2">
      <c r="D821" s="20"/>
    </row>
    <row r="822" spans="4:4" x14ac:dyDescent="0.2">
      <c r="D822" s="20"/>
    </row>
    <row r="823" spans="4:4" x14ac:dyDescent="0.2">
      <c r="D823" s="20"/>
    </row>
    <row r="824" spans="4:4" x14ac:dyDescent="0.2">
      <c r="D824" s="20"/>
    </row>
    <row r="825" spans="4:4" x14ac:dyDescent="0.2">
      <c r="D825" s="20"/>
    </row>
    <row r="826" spans="4:4" x14ac:dyDescent="0.2">
      <c r="D826" s="20"/>
    </row>
    <row r="827" spans="4:4" x14ac:dyDescent="0.2">
      <c r="D827" s="20"/>
    </row>
    <row r="828" spans="4:4" x14ac:dyDescent="0.2">
      <c r="D828" s="20"/>
    </row>
    <row r="829" spans="4:4" x14ac:dyDescent="0.2">
      <c r="D829" s="20"/>
    </row>
    <row r="830" spans="4:4" x14ac:dyDescent="0.2">
      <c r="D830" s="20"/>
    </row>
    <row r="831" spans="4:4" x14ac:dyDescent="0.2">
      <c r="D831" s="20"/>
    </row>
    <row r="832" spans="4:4" x14ac:dyDescent="0.2">
      <c r="D832" s="20"/>
    </row>
    <row r="833" spans="4:4" x14ac:dyDescent="0.2">
      <c r="D833" s="20"/>
    </row>
    <row r="834" spans="4:4" x14ac:dyDescent="0.2">
      <c r="D834" s="20"/>
    </row>
    <row r="835" spans="4:4" x14ac:dyDescent="0.2">
      <c r="D835" s="20"/>
    </row>
    <row r="836" spans="4:4" x14ac:dyDescent="0.2">
      <c r="D836" s="20"/>
    </row>
    <row r="837" spans="4:4" x14ac:dyDescent="0.2">
      <c r="D837" s="20"/>
    </row>
    <row r="838" spans="4:4" x14ac:dyDescent="0.2">
      <c r="D838" s="20"/>
    </row>
    <row r="839" spans="4:4" x14ac:dyDescent="0.2">
      <c r="D839" s="20"/>
    </row>
    <row r="840" spans="4:4" x14ac:dyDescent="0.2">
      <c r="D840" s="20"/>
    </row>
    <row r="841" spans="4:4" x14ac:dyDescent="0.2">
      <c r="D841" s="20"/>
    </row>
    <row r="842" spans="4:4" x14ac:dyDescent="0.2">
      <c r="D842" s="20"/>
    </row>
    <row r="843" spans="4:4" x14ac:dyDescent="0.2">
      <c r="D843" s="20"/>
    </row>
    <row r="844" spans="4:4" x14ac:dyDescent="0.2">
      <c r="D844" s="20"/>
    </row>
    <row r="845" spans="4:4" x14ac:dyDescent="0.2">
      <c r="D845" s="20"/>
    </row>
    <row r="846" spans="4:4" x14ac:dyDescent="0.2">
      <c r="D846" s="20"/>
    </row>
    <row r="847" spans="4:4" x14ac:dyDescent="0.2">
      <c r="D847" s="20"/>
    </row>
    <row r="848" spans="4:4" x14ac:dyDescent="0.2">
      <c r="D848" s="20"/>
    </row>
    <row r="849" spans="4:4" x14ac:dyDescent="0.2">
      <c r="D849" s="20"/>
    </row>
    <row r="850" spans="4:4" x14ac:dyDescent="0.2">
      <c r="D850" s="20"/>
    </row>
    <row r="851" spans="4:4" x14ac:dyDescent="0.2">
      <c r="D851" s="20"/>
    </row>
    <row r="852" spans="4:4" x14ac:dyDescent="0.2">
      <c r="D852" s="20"/>
    </row>
    <row r="853" spans="4:4" x14ac:dyDescent="0.2">
      <c r="D853" s="20"/>
    </row>
    <row r="854" spans="4:4" x14ac:dyDescent="0.2">
      <c r="D854" s="20"/>
    </row>
    <row r="855" spans="4:4" x14ac:dyDescent="0.2">
      <c r="D855" s="20"/>
    </row>
    <row r="856" spans="4:4" x14ac:dyDescent="0.2">
      <c r="D856" s="20"/>
    </row>
    <row r="857" spans="4:4" x14ac:dyDescent="0.2">
      <c r="D857" s="20"/>
    </row>
    <row r="858" spans="4:4" x14ac:dyDescent="0.2">
      <c r="D858" s="20"/>
    </row>
    <row r="859" spans="4:4" x14ac:dyDescent="0.2">
      <c r="D859" s="20"/>
    </row>
    <row r="860" spans="4:4" x14ac:dyDescent="0.2">
      <c r="D860" s="20"/>
    </row>
    <row r="861" spans="4:4" x14ac:dyDescent="0.2">
      <c r="D861" s="20"/>
    </row>
    <row r="862" spans="4:4" x14ac:dyDescent="0.2">
      <c r="D862" s="20"/>
    </row>
    <row r="863" spans="4:4" x14ac:dyDescent="0.2">
      <c r="D863" s="20"/>
    </row>
    <row r="864" spans="4:4" x14ac:dyDescent="0.2">
      <c r="D864" s="20"/>
    </row>
    <row r="865" spans="4:4" x14ac:dyDescent="0.2">
      <c r="D865" s="20"/>
    </row>
    <row r="866" spans="4:4" x14ac:dyDescent="0.2">
      <c r="D866" s="20"/>
    </row>
    <row r="867" spans="4:4" x14ac:dyDescent="0.2">
      <c r="D867" s="20"/>
    </row>
    <row r="868" spans="4:4" x14ac:dyDescent="0.2">
      <c r="D868" s="20"/>
    </row>
    <row r="869" spans="4:4" x14ac:dyDescent="0.2">
      <c r="D869" s="20"/>
    </row>
    <row r="870" spans="4:4" x14ac:dyDescent="0.2">
      <c r="D870" s="20"/>
    </row>
    <row r="871" spans="4:4" x14ac:dyDescent="0.2">
      <c r="D871" s="20"/>
    </row>
    <row r="872" spans="4:4" x14ac:dyDescent="0.2">
      <c r="D872" s="20"/>
    </row>
    <row r="873" spans="4:4" x14ac:dyDescent="0.2">
      <c r="D873" s="20"/>
    </row>
    <row r="874" spans="4:4" x14ac:dyDescent="0.2">
      <c r="D874" s="20"/>
    </row>
    <row r="875" spans="4:4" x14ac:dyDescent="0.2">
      <c r="D875" s="20"/>
    </row>
    <row r="876" spans="4:4" x14ac:dyDescent="0.2">
      <c r="D876" s="20"/>
    </row>
    <row r="877" spans="4:4" x14ac:dyDescent="0.2">
      <c r="D877" s="20"/>
    </row>
    <row r="878" spans="4:4" x14ac:dyDescent="0.2">
      <c r="D878" s="20"/>
    </row>
    <row r="879" spans="4:4" x14ac:dyDescent="0.2">
      <c r="D879" s="20"/>
    </row>
    <row r="880" spans="4:4" x14ac:dyDescent="0.2">
      <c r="D880" s="20"/>
    </row>
    <row r="881" spans="4:4" x14ac:dyDescent="0.2">
      <c r="D881" s="20"/>
    </row>
    <row r="882" spans="4:4" x14ac:dyDescent="0.2">
      <c r="D882" s="20"/>
    </row>
    <row r="883" spans="4:4" x14ac:dyDescent="0.2">
      <c r="D883" s="20"/>
    </row>
    <row r="884" spans="4:4" x14ac:dyDescent="0.2">
      <c r="D884" s="20"/>
    </row>
    <row r="885" spans="4:4" x14ac:dyDescent="0.2">
      <c r="D885" s="20"/>
    </row>
    <row r="886" spans="4:4" x14ac:dyDescent="0.2">
      <c r="D886" s="20"/>
    </row>
    <row r="887" spans="4:4" x14ac:dyDescent="0.2">
      <c r="D887" s="20"/>
    </row>
    <row r="888" spans="4:4" x14ac:dyDescent="0.2">
      <c r="D888" s="20"/>
    </row>
    <row r="889" spans="4:4" x14ac:dyDescent="0.2">
      <c r="D889" s="20"/>
    </row>
    <row r="890" spans="4:4" x14ac:dyDescent="0.2">
      <c r="D890" s="20"/>
    </row>
    <row r="891" spans="4:4" x14ac:dyDescent="0.2">
      <c r="D891" s="20"/>
    </row>
    <row r="892" spans="4:4" x14ac:dyDescent="0.2">
      <c r="D892" s="20"/>
    </row>
    <row r="893" spans="4:4" x14ac:dyDescent="0.2">
      <c r="D893" s="20"/>
    </row>
    <row r="894" spans="4:4" x14ac:dyDescent="0.2">
      <c r="D894" s="20"/>
    </row>
    <row r="895" spans="4:4" x14ac:dyDescent="0.2">
      <c r="D895" s="20"/>
    </row>
    <row r="896" spans="4:4" x14ac:dyDescent="0.2">
      <c r="D896" s="20"/>
    </row>
    <row r="897" spans="4:4" x14ac:dyDescent="0.2">
      <c r="D897" s="20"/>
    </row>
    <row r="898" spans="4:4" x14ac:dyDescent="0.2">
      <c r="D898" s="20"/>
    </row>
    <row r="899" spans="4:4" x14ac:dyDescent="0.2">
      <c r="D899" s="20"/>
    </row>
    <row r="900" spans="4:4" x14ac:dyDescent="0.2">
      <c r="D900" s="20"/>
    </row>
    <row r="901" spans="4:4" x14ac:dyDescent="0.2">
      <c r="D901" s="20"/>
    </row>
    <row r="902" spans="4:4" x14ac:dyDescent="0.2">
      <c r="D902" s="20"/>
    </row>
    <row r="903" spans="4:4" x14ac:dyDescent="0.2">
      <c r="D903" s="20"/>
    </row>
    <row r="904" spans="4:4" x14ac:dyDescent="0.2">
      <c r="D904" s="20"/>
    </row>
    <row r="905" spans="4:4" x14ac:dyDescent="0.2">
      <c r="D905" s="20"/>
    </row>
    <row r="906" spans="4:4" x14ac:dyDescent="0.2">
      <c r="D906" s="20"/>
    </row>
    <row r="907" spans="4:4" x14ac:dyDescent="0.2">
      <c r="D907" s="20"/>
    </row>
    <row r="908" spans="4:4" x14ac:dyDescent="0.2">
      <c r="D908" s="20"/>
    </row>
    <row r="909" spans="4:4" x14ac:dyDescent="0.2">
      <c r="D909" s="20"/>
    </row>
    <row r="910" spans="4:4" x14ac:dyDescent="0.2">
      <c r="D910" s="20"/>
    </row>
    <row r="911" spans="4:4" x14ac:dyDescent="0.2">
      <c r="D911" s="20"/>
    </row>
    <row r="912" spans="4:4" x14ac:dyDescent="0.2">
      <c r="D912" s="20"/>
    </row>
    <row r="913" spans="4:4" x14ac:dyDescent="0.2">
      <c r="D913" s="20"/>
    </row>
    <row r="914" spans="4:4" x14ac:dyDescent="0.2">
      <c r="D914" s="20"/>
    </row>
    <row r="915" spans="4:4" x14ac:dyDescent="0.2">
      <c r="D915" s="20"/>
    </row>
    <row r="916" spans="4:4" x14ac:dyDescent="0.2">
      <c r="D916" s="20"/>
    </row>
    <row r="917" spans="4:4" x14ac:dyDescent="0.2">
      <c r="D917" s="20"/>
    </row>
    <row r="918" spans="4:4" x14ac:dyDescent="0.2">
      <c r="D918" s="20"/>
    </row>
    <row r="919" spans="4:4" x14ac:dyDescent="0.2">
      <c r="D919" s="20"/>
    </row>
    <row r="920" spans="4:4" x14ac:dyDescent="0.2">
      <c r="D920" s="20"/>
    </row>
    <row r="921" spans="4:4" x14ac:dyDescent="0.2">
      <c r="D921" s="20"/>
    </row>
    <row r="922" spans="4:4" x14ac:dyDescent="0.2">
      <c r="D922" s="20"/>
    </row>
    <row r="923" spans="4:4" x14ac:dyDescent="0.2">
      <c r="D923" s="20"/>
    </row>
    <row r="924" spans="4:4" x14ac:dyDescent="0.2">
      <c r="D924" s="20"/>
    </row>
    <row r="925" spans="4:4" x14ac:dyDescent="0.2">
      <c r="D925" s="20"/>
    </row>
    <row r="926" spans="4:4" x14ac:dyDescent="0.2">
      <c r="D926" s="20"/>
    </row>
    <row r="927" spans="4:4" x14ac:dyDescent="0.2">
      <c r="D927" s="20"/>
    </row>
    <row r="928" spans="4:4" x14ac:dyDescent="0.2">
      <c r="D928" s="20"/>
    </row>
    <row r="929" spans="4:4" x14ac:dyDescent="0.2">
      <c r="D929" s="20"/>
    </row>
    <row r="930" spans="4:4" x14ac:dyDescent="0.2">
      <c r="D930" s="20"/>
    </row>
    <row r="931" spans="4:4" x14ac:dyDescent="0.2">
      <c r="D931" s="20"/>
    </row>
    <row r="932" spans="4:4" x14ac:dyDescent="0.2">
      <c r="D932" s="20"/>
    </row>
    <row r="933" spans="4:4" x14ac:dyDescent="0.2">
      <c r="D933" s="20"/>
    </row>
    <row r="934" spans="4:4" x14ac:dyDescent="0.2">
      <c r="D934" s="20"/>
    </row>
    <row r="935" spans="4:4" x14ac:dyDescent="0.2">
      <c r="D935" s="20"/>
    </row>
    <row r="936" spans="4:4" x14ac:dyDescent="0.2">
      <c r="D936" s="20"/>
    </row>
    <row r="937" spans="4:4" x14ac:dyDescent="0.2">
      <c r="D937" s="20"/>
    </row>
    <row r="938" spans="4:4" x14ac:dyDescent="0.2">
      <c r="D938" s="20"/>
    </row>
    <row r="939" spans="4:4" x14ac:dyDescent="0.2">
      <c r="D939" s="20"/>
    </row>
    <row r="940" spans="4:4" x14ac:dyDescent="0.2">
      <c r="D940" s="20"/>
    </row>
    <row r="941" spans="4:4" x14ac:dyDescent="0.2">
      <c r="D941" s="20"/>
    </row>
    <row r="942" spans="4:4" x14ac:dyDescent="0.2">
      <c r="D942" s="20"/>
    </row>
    <row r="943" spans="4:4" x14ac:dyDescent="0.2">
      <c r="D943" s="20"/>
    </row>
    <row r="944" spans="4:4" x14ac:dyDescent="0.2">
      <c r="D944" s="20"/>
    </row>
    <row r="945" spans="4:4" x14ac:dyDescent="0.2">
      <c r="D945" s="20"/>
    </row>
    <row r="946" spans="4:4" x14ac:dyDescent="0.2">
      <c r="D946" s="20"/>
    </row>
    <row r="947" spans="4:4" x14ac:dyDescent="0.2">
      <c r="D947" s="20"/>
    </row>
    <row r="948" spans="4:4" x14ac:dyDescent="0.2">
      <c r="D948" s="20"/>
    </row>
    <row r="949" spans="4:4" x14ac:dyDescent="0.2">
      <c r="D949" s="20"/>
    </row>
    <row r="950" spans="4:4" x14ac:dyDescent="0.2">
      <c r="D950" s="20"/>
    </row>
    <row r="951" spans="4:4" x14ac:dyDescent="0.2">
      <c r="D951" s="20"/>
    </row>
    <row r="952" spans="4:4" x14ac:dyDescent="0.2">
      <c r="D952" s="20"/>
    </row>
    <row r="953" spans="4:4" x14ac:dyDescent="0.2">
      <c r="D953" s="20"/>
    </row>
    <row r="954" spans="4:4" x14ac:dyDescent="0.2">
      <c r="D954" s="20"/>
    </row>
    <row r="955" spans="4:4" x14ac:dyDescent="0.2">
      <c r="D955" s="20"/>
    </row>
    <row r="956" spans="4:4" x14ac:dyDescent="0.2">
      <c r="D956" s="20"/>
    </row>
    <row r="957" spans="4:4" x14ac:dyDescent="0.2">
      <c r="D957" s="20"/>
    </row>
    <row r="958" spans="4:4" x14ac:dyDescent="0.2">
      <c r="D958" s="20"/>
    </row>
    <row r="959" spans="4:4" x14ac:dyDescent="0.2">
      <c r="D959" s="20"/>
    </row>
    <row r="960" spans="4:4" x14ac:dyDescent="0.2">
      <c r="D960" s="20"/>
    </row>
    <row r="961" spans="4:4" x14ac:dyDescent="0.2">
      <c r="D961" s="20"/>
    </row>
    <row r="962" spans="4:4" x14ac:dyDescent="0.2">
      <c r="D962" s="20"/>
    </row>
    <row r="963" spans="4:4" x14ac:dyDescent="0.2">
      <c r="D963" s="20"/>
    </row>
    <row r="964" spans="4:4" x14ac:dyDescent="0.2">
      <c r="D964" s="20"/>
    </row>
    <row r="965" spans="4:4" x14ac:dyDescent="0.2">
      <c r="D965" s="20"/>
    </row>
    <row r="966" spans="4:4" x14ac:dyDescent="0.2">
      <c r="D966" s="20"/>
    </row>
    <row r="967" spans="4:4" x14ac:dyDescent="0.2">
      <c r="D967" s="20"/>
    </row>
  </sheetData>
  <hyperlinks>
    <hyperlink ref="E2" r:id="rId1" xr:uid="{00000000-0004-0000-0900-000000000000}"/>
    <hyperlink ref="E3" r:id="rId2" xr:uid="{00000000-0004-0000-0900-000001000000}"/>
    <hyperlink ref="E4" r:id="rId3" xr:uid="{00000000-0004-0000-0900-000002000000}"/>
    <hyperlink ref="E5" r:id="rId4" xr:uid="{00000000-0004-0000-0900-000003000000}"/>
    <hyperlink ref="E6" r:id="rId5" xr:uid="{00000000-0004-0000-0900-000004000000}"/>
    <hyperlink ref="E7" r:id="rId6" xr:uid="{00000000-0004-0000-0900-000005000000}"/>
    <hyperlink ref="E8" r:id="rId7" xr:uid="{00000000-0004-0000-0900-000006000000}"/>
    <hyperlink ref="E9" r:id="rId8" xr:uid="{00000000-0004-0000-0900-000007000000}"/>
    <hyperlink ref="E10" r:id="rId9" xr:uid="{00000000-0004-0000-0900-000008000000}"/>
    <hyperlink ref="E11" r:id="rId10" xr:uid="{00000000-0004-0000-0900-000009000000}"/>
    <hyperlink ref="E12" r:id="rId11" xr:uid="{00000000-0004-0000-0900-00000A000000}"/>
    <hyperlink ref="E13" r:id="rId12" xr:uid="{00000000-0004-0000-0900-00000B000000}"/>
    <hyperlink ref="E14" r:id="rId13" xr:uid="{00000000-0004-0000-0900-00000C000000}"/>
    <hyperlink ref="E15" r:id="rId14" xr:uid="{00000000-0004-0000-0900-00000D000000}"/>
    <hyperlink ref="E16" r:id="rId15" xr:uid="{00000000-0004-0000-0900-00000E000000}"/>
    <hyperlink ref="E17" r:id="rId16" xr:uid="{00000000-0004-0000-0900-00000F000000}"/>
    <hyperlink ref="E18" r:id="rId17" xr:uid="{00000000-0004-0000-0900-000010000000}"/>
    <hyperlink ref="E19" r:id="rId18" xr:uid="{00000000-0004-0000-0900-000011000000}"/>
    <hyperlink ref="E20" r:id="rId19" xr:uid="{00000000-0004-0000-0900-000012000000}"/>
    <hyperlink ref="E21" r:id="rId20" xr:uid="{00000000-0004-0000-0900-000013000000}"/>
    <hyperlink ref="E22" r:id="rId21" xr:uid="{00000000-0004-0000-0900-000014000000}"/>
    <hyperlink ref="E23" r:id="rId22" xr:uid="{00000000-0004-0000-0900-000015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W5385"/>
  <sheetViews>
    <sheetView tabSelected="1" workbookViewId="0">
      <selection activeCell="J8" sqref="J8"/>
    </sheetView>
  </sheetViews>
  <sheetFormatPr defaultColWidth="14.42578125" defaultRowHeight="15.75" customHeight="1" x14ac:dyDescent="0.2"/>
  <sheetData>
    <row r="1" spans="1:23" x14ac:dyDescent="0.2">
      <c r="A1" s="47"/>
      <c r="B1" s="48"/>
      <c r="C1" s="49">
        <v>1</v>
      </c>
      <c r="D1" s="50">
        <f t="shared" ref="D1:I1" si="0">C1+1</f>
        <v>2</v>
      </c>
      <c r="E1" s="50">
        <f t="shared" si="0"/>
        <v>3</v>
      </c>
      <c r="F1" s="50">
        <f t="shared" si="0"/>
        <v>4</v>
      </c>
      <c r="G1" s="50">
        <f t="shared" si="0"/>
        <v>5</v>
      </c>
      <c r="H1" s="50">
        <f t="shared" si="0"/>
        <v>6</v>
      </c>
      <c r="I1" s="50">
        <f t="shared" si="0"/>
        <v>7</v>
      </c>
      <c r="V1" s="51"/>
      <c r="W1" s="51"/>
    </row>
    <row r="2" spans="1:23" x14ac:dyDescent="0.2">
      <c r="A2" s="92" t="s">
        <v>197</v>
      </c>
      <c r="B2" s="52" t="s">
        <v>198</v>
      </c>
      <c r="C2" s="53">
        <v>0</v>
      </c>
      <c r="D2" s="53">
        <v>0</v>
      </c>
      <c r="E2" s="53">
        <v>0</v>
      </c>
      <c r="F2" s="53">
        <f>1*F24</f>
        <v>8</v>
      </c>
      <c r="G2" s="53">
        <v>0</v>
      </c>
      <c r="H2" s="53">
        <v>0</v>
      </c>
      <c r="I2" s="54">
        <v>0</v>
      </c>
      <c r="V2" s="23"/>
      <c r="W2" s="23"/>
    </row>
    <row r="3" spans="1:23" x14ac:dyDescent="0.2">
      <c r="A3" s="93"/>
      <c r="B3" s="55" t="s">
        <v>199</v>
      </c>
      <c r="C3" s="56">
        <v>0</v>
      </c>
      <c r="D3" s="56">
        <v>0</v>
      </c>
      <c r="E3" s="56">
        <v>0</v>
      </c>
      <c r="F3" s="56">
        <f>2*F24</f>
        <v>16</v>
      </c>
      <c r="G3" s="56">
        <v>0</v>
      </c>
      <c r="H3" s="56">
        <f>2*H24</f>
        <v>24</v>
      </c>
      <c r="I3" s="57">
        <v>0</v>
      </c>
      <c r="V3" s="23"/>
      <c r="W3" s="23"/>
    </row>
    <row r="4" spans="1:23" x14ac:dyDescent="0.2">
      <c r="A4" s="94"/>
      <c r="B4" s="58" t="s">
        <v>200</v>
      </c>
      <c r="C4" s="59">
        <v>0</v>
      </c>
      <c r="D4" s="59">
        <v>0</v>
      </c>
      <c r="E4" s="59">
        <v>0</v>
      </c>
      <c r="F4" s="59">
        <f>3.5*F24</f>
        <v>28</v>
      </c>
      <c r="G4" s="59">
        <v>0</v>
      </c>
      <c r="H4" s="59">
        <f>3.5*H24</f>
        <v>42</v>
      </c>
      <c r="I4" s="60">
        <v>0</v>
      </c>
      <c r="V4" s="23"/>
      <c r="W4" s="23"/>
    </row>
    <row r="5" spans="1:23" x14ac:dyDescent="0.2">
      <c r="A5" s="92" t="s">
        <v>201</v>
      </c>
      <c r="B5" s="61" t="s">
        <v>198</v>
      </c>
      <c r="C5" s="62">
        <f t="shared" ref="C5:F5" si="1">1*C24</f>
        <v>12</v>
      </c>
      <c r="D5" s="63">
        <f t="shared" si="1"/>
        <v>20</v>
      </c>
      <c r="E5" s="62">
        <f t="shared" si="1"/>
        <v>8</v>
      </c>
      <c r="F5" s="62">
        <f t="shared" si="1"/>
        <v>8</v>
      </c>
      <c r="G5" s="62">
        <v>0</v>
      </c>
      <c r="H5" s="62">
        <v>0</v>
      </c>
      <c r="I5" s="64">
        <f>1*I24</f>
        <v>10</v>
      </c>
      <c r="J5" s="26">
        <f t="shared" ref="J5:J8" si="2">SUM(C5:I5)</f>
        <v>58</v>
      </c>
      <c r="V5" s="23"/>
      <c r="W5" s="23"/>
    </row>
    <row r="6" spans="1:23" x14ac:dyDescent="0.2">
      <c r="A6" s="93"/>
      <c r="B6" s="65" t="s">
        <v>199</v>
      </c>
      <c r="C6" s="66">
        <f t="shared" ref="C6:I6" si="3">1.8*C24</f>
        <v>21.6</v>
      </c>
      <c r="D6" s="66">
        <f t="shared" si="3"/>
        <v>36</v>
      </c>
      <c r="E6" s="67">
        <f t="shared" si="3"/>
        <v>14.4</v>
      </c>
      <c r="F6" s="67">
        <f t="shared" si="3"/>
        <v>14.4</v>
      </c>
      <c r="G6" s="67">
        <f t="shared" si="3"/>
        <v>18</v>
      </c>
      <c r="H6" s="67">
        <f t="shared" si="3"/>
        <v>21.6</v>
      </c>
      <c r="I6" s="68">
        <f t="shared" si="3"/>
        <v>18</v>
      </c>
      <c r="J6" s="26">
        <f t="shared" si="2"/>
        <v>144</v>
      </c>
      <c r="V6" s="23"/>
      <c r="W6" s="23"/>
    </row>
    <row r="7" spans="1:23" x14ac:dyDescent="0.2">
      <c r="A7" s="94"/>
      <c r="B7" s="69" t="s">
        <v>200</v>
      </c>
      <c r="C7" s="70">
        <f t="shared" ref="C7:D7" si="4">3*C24</f>
        <v>36</v>
      </c>
      <c r="D7" s="71">
        <f t="shared" si="4"/>
        <v>60</v>
      </c>
      <c r="E7" s="70">
        <f>1.8*E24</f>
        <v>14.4</v>
      </c>
      <c r="F7" s="70">
        <f t="shared" ref="F7:I7" si="5">3*F24</f>
        <v>24</v>
      </c>
      <c r="G7" s="70">
        <f t="shared" si="5"/>
        <v>30</v>
      </c>
      <c r="H7" s="70">
        <f t="shared" si="5"/>
        <v>36</v>
      </c>
      <c r="I7" s="72">
        <f t="shared" si="5"/>
        <v>30</v>
      </c>
      <c r="J7" s="26">
        <f t="shared" si="2"/>
        <v>230.4</v>
      </c>
      <c r="V7" s="23"/>
      <c r="W7" s="23"/>
    </row>
    <row r="8" spans="1:23" x14ac:dyDescent="0.2">
      <c r="A8" s="92" t="s">
        <v>202</v>
      </c>
      <c r="B8" s="52" t="s">
        <v>198</v>
      </c>
      <c r="C8" s="53">
        <f>1.1*C24</f>
        <v>13.200000000000001</v>
      </c>
      <c r="D8" s="53">
        <v>0</v>
      </c>
      <c r="E8" s="53">
        <f>1.1*E24</f>
        <v>8.8000000000000007</v>
      </c>
      <c r="F8" s="53">
        <f>1*F24</f>
        <v>8</v>
      </c>
      <c r="G8" s="53">
        <v>0</v>
      </c>
      <c r="H8" s="53">
        <v>0</v>
      </c>
      <c r="I8" s="54">
        <f>1*I24</f>
        <v>10</v>
      </c>
      <c r="J8" s="26">
        <f t="shared" si="2"/>
        <v>40</v>
      </c>
      <c r="V8" s="23"/>
      <c r="W8" s="23"/>
    </row>
    <row r="9" spans="1:23" x14ac:dyDescent="0.2">
      <c r="A9" s="93"/>
      <c r="B9" s="55" t="s">
        <v>199</v>
      </c>
      <c r="C9" s="73">
        <f>1.6*C24</f>
        <v>19.200000000000003</v>
      </c>
      <c r="D9" s="56">
        <v>0</v>
      </c>
      <c r="E9" s="56">
        <f>2*E24</f>
        <v>16</v>
      </c>
      <c r="F9" s="56">
        <f>1.6*F24</f>
        <v>12.8</v>
      </c>
      <c r="G9" s="56">
        <v>0</v>
      </c>
      <c r="H9" s="56">
        <f t="shared" ref="H9:I9" si="6">1.6*H24</f>
        <v>19.200000000000003</v>
      </c>
      <c r="I9" s="57">
        <f t="shared" si="6"/>
        <v>16</v>
      </c>
      <c r="J9" s="26">
        <f>SUM(C9:I9)</f>
        <v>83.2</v>
      </c>
      <c r="V9" s="23"/>
      <c r="W9" s="23"/>
    </row>
    <row r="10" spans="1:23" x14ac:dyDescent="0.2">
      <c r="A10" s="94"/>
      <c r="B10" s="58" t="s">
        <v>200</v>
      </c>
      <c r="C10" s="59">
        <f>3.5*C24</f>
        <v>42</v>
      </c>
      <c r="D10" s="59">
        <v>0</v>
      </c>
      <c r="E10" s="59">
        <f>2*E24</f>
        <v>16</v>
      </c>
      <c r="F10" s="59">
        <f>3.5*F24</f>
        <v>28</v>
      </c>
      <c r="G10" s="59">
        <v>0</v>
      </c>
      <c r="H10" s="59">
        <f t="shared" ref="H10:I10" si="7">3.5*H24</f>
        <v>42</v>
      </c>
      <c r="I10" s="60">
        <f t="shared" si="7"/>
        <v>35</v>
      </c>
      <c r="V10" s="23"/>
      <c r="W10" s="23"/>
    </row>
    <row r="11" spans="1:23" x14ac:dyDescent="0.2">
      <c r="A11" s="92" t="s">
        <v>203</v>
      </c>
      <c r="B11" s="61" t="s">
        <v>198</v>
      </c>
      <c r="C11" s="62">
        <f t="shared" ref="C11:D11" si="8">1*C24</f>
        <v>12</v>
      </c>
      <c r="D11" s="62">
        <f t="shared" si="8"/>
        <v>20</v>
      </c>
      <c r="E11" s="62">
        <v>0</v>
      </c>
      <c r="F11" s="62">
        <f>1*F24</f>
        <v>8</v>
      </c>
      <c r="G11" s="62">
        <v>0</v>
      </c>
      <c r="H11" s="62">
        <v>0</v>
      </c>
      <c r="I11" s="64">
        <f>1*I24</f>
        <v>10</v>
      </c>
      <c r="V11" s="23"/>
      <c r="W11" s="23"/>
    </row>
    <row r="12" spans="1:23" x14ac:dyDescent="0.2">
      <c r="A12" s="93"/>
      <c r="B12" s="65" t="s">
        <v>199</v>
      </c>
      <c r="C12" s="66">
        <f t="shared" ref="C12:D12" si="9">2.2*C24</f>
        <v>26.400000000000002</v>
      </c>
      <c r="D12" s="66">
        <f t="shared" si="9"/>
        <v>44</v>
      </c>
      <c r="E12" s="67">
        <v>0</v>
      </c>
      <c r="F12" s="66">
        <f>2.2*F24</f>
        <v>17.600000000000001</v>
      </c>
      <c r="G12" s="67">
        <v>0</v>
      </c>
      <c r="H12" s="67">
        <v>0</v>
      </c>
      <c r="I12" s="68">
        <f>2.2*I24</f>
        <v>22</v>
      </c>
      <c r="V12" s="23"/>
      <c r="W12" s="23"/>
    </row>
    <row r="13" spans="1:23" x14ac:dyDescent="0.2">
      <c r="A13" s="94"/>
      <c r="B13" s="69" t="s">
        <v>200</v>
      </c>
      <c r="C13" s="70">
        <f t="shared" ref="C13:D13" si="10">3.6*C24</f>
        <v>43.2</v>
      </c>
      <c r="D13" s="70">
        <f t="shared" si="10"/>
        <v>72</v>
      </c>
      <c r="E13" s="70">
        <v>0</v>
      </c>
      <c r="F13" s="70">
        <f>3.6*F24</f>
        <v>28.8</v>
      </c>
      <c r="G13" s="70">
        <v>0</v>
      </c>
      <c r="H13" s="70">
        <v>0</v>
      </c>
      <c r="I13" s="72">
        <f>3.6*I24</f>
        <v>36</v>
      </c>
      <c r="V13" s="23"/>
      <c r="W13" s="23"/>
    </row>
    <row r="14" spans="1:23" x14ac:dyDescent="0.2">
      <c r="A14" s="92" t="s">
        <v>204</v>
      </c>
      <c r="B14" s="52" t="s">
        <v>198</v>
      </c>
      <c r="C14" s="53">
        <v>0</v>
      </c>
      <c r="D14" s="53">
        <v>0</v>
      </c>
      <c r="E14" s="53">
        <v>0</v>
      </c>
      <c r="F14" s="53">
        <f>1*F24</f>
        <v>8</v>
      </c>
      <c r="G14" s="53">
        <v>0</v>
      </c>
      <c r="H14" s="53">
        <v>0</v>
      </c>
      <c r="I14" s="54">
        <f>1*I24</f>
        <v>10</v>
      </c>
      <c r="V14" s="23"/>
      <c r="W14" s="23"/>
    </row>
    <row r="15" spans="1:23" x14ac:dyDescent="0.2">
      <c r="A15" s="93"/>
      <c r="B15" s="55" t="s">
        <v>199</v>
      </c>
      <c r="C15" s="56">
        <v>0</v>
      </c>
      <c r="D15" s="56">
        <v>0</v>
      </c>
      <c r="E15" s="56">
        <v>0</v>
      </c>
      <c r="F15" s="57">
        <f>2.4*F24</f>
        <v>19.2</v>
      </c>
      <c r="G15" s="56">
        <v>0</v>
      </c>
      <c r="H15" s="56">
        <v>0</v>
      </c>
      <c r="I15" s="57">
        <f>2.4*I24</f>
        <v>24</v>
      </c>
      <c r="V15" s="23"/>
      <c r="W15" s="23"/>
    </row>
    <row r="16" spans="1:23" x14ac:dyDescent="0.2">
      <c r="A16" s="94"/>
      <c r="B16" s="58" t="s">
        <v>200</v>
      </c>
      <c r="C16" s="59">
        <v>0</v>
      </c>
      <c r="D16" s="59">
        <v>0</v>
      </c>
      <c r="E16" s="59">
        <v>0</v>
      </c>
      <c r="F16" s="59">
        <f>3.6*F24</f>
        <v>28.8</v>
      </c>
      <c r="G16" s="59">
        <v>0</v>
      </c>
      <c r="H16" s="59">
        <v>0</v>
      </c>
      <c r="I16" s="60">
        <f>3.6*I24</f>
        <v>36</v>
      </c>
      <c r="V16" s="23"/>
      <c r="W16" s="23"/>
    </row>
    <row r="17" spans="1:23" x14ac:dyDescent="0.2">
      <c r="A17" s="92" t="s">
        <v>205</v>
      </c>
      <c r="B17" s="61" t="s">
        <v>198</v>
      </c>
      <c r="C17" s="62">
        <v>0</v>
      </c>
      <c r="D17" s="62">
        <v>0</v>
      </c>
      <c r="E17" s="62">
        <f>1.6*E24</f>
        <v>12.8</v>
      </c>
      <c r="F17" s="62">
        <v>0</v>
      </c>
      <c r="G17" s="62">
        <v>0</v>
      </c>
      <c r="H17" s="62">
        <v>0</v>
      </c>
      <c r="I17" s="64">
        <f>1*I24</f>
        <v>10</v>
      </c>
      <c r="J17" s="26">
        <f t="shared" ref="J17" si="11">SUM(C17:I17)</f>
        <v>22.8</v>
      </c>
      <c r="V17" s="23"/>
      <c r="W17" s="23"/>
    </row>
    <row r="18" spans="1:23" x14ac:dyDescent="0.2">
      <c r="A18" s="93"/>
      <c r="B18" s="65" t="s">
        <v>199</v>
      </c>
      <c r="C18" s="67">
        <v>0</v>
      </c>
      <c r="D18" s="67">
        <v>0</v>
      </c>
      <c r="E18" s="67">
        <f>2.5*E24</f>
        <v>20</v>
      </c>
      <c r="F18" s="67">
        <v>0</v>
      </c>
      <c r="G18" s="67">
        <f t="shared" ref="G18:I18" si="12">2.5*G24</f>
        <v>25</v>
      </c>
      <c r="H18" s="67">
        <f t="shared" si="12"/>
        <v>30</v>
      </c>
      <c r="I18" s="68">
        <f t="shared" si="12"/>
        <v>25</v>
      </c>
      <c r="V18" s="23"/>
      <c r="W18" s="23"/>
    </row>
    <row r="19" spans="1:23" x14ac:dyDescent="0.2">
      <c r="A19" s="94"/>
      <c r="B19" s="69" t="s">
        <v>200</v>
      </c>
      <c r="C19" s="70">
        <v>0</v>
      </c>
      <c r="D19" s="70">
        <v>0</v>
      </c>
      <c r="E19" s="70">
        <f>2.5*E24</f>
        <v>20</v>
      </c>
      <c r="F19" s="70">
        <v>0</v>
      </c>
      <c r="G19" s="70">
        <f t="shared" ref="G19:I19" si="13">3.8*G24</f>
        <v>38</v>
      </c>
      <c r="H19" s="70">
        <f t="shared" si="13"/>
        <v>45.599999999999994</v>
      </c>
      <c r="I19" s="72">
        <f t="shared" si="13"/>
        <v>38</v>
      </c>
      <c r="V19" s="23"/>
      <c r="W19" s="23"/>
    </row>
    <row r="20" spans="1:23" x14ac:dyDescent="0.2">
      <c r="A20" s="92" t="s">
        <v>206</v>
      </c>
      <c r="B20" s="52" t="s">
        <v>198</v>
      </c>
      <c r="C20" s="53">
        <f>2*C24</f>
        <v>24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4">
        <f>I24*2</f>
        <v>20</v>
      </c>
      <c r="V20" s="23"/>
      <c r="W20" s="23"/>
    </row>
    <row r="21" spans="1:23" x14ac:dyDescent="0.2">
      <c r="A21" s="93"/>
      <c r="B21" s="55" t="s">
        <v>199</v>
      </c>
      <c r="C21" s="73">
        <f>4*C24</f>
        <v>48</v>
      </c>
      <c r="D21" s="56">
        <v>0</v>
      </c>
      <c r="E21" s="56">
        <v>0</v>
      </c>
      <c r="F21" s="56">
        <v>0</v>
      </c>
      <c r="G21" s="73">
        <f t="shared" ref="G21:H21" si="14">4*G24</f>
        <v>40</v>
      </c>
      <c r="H21" s="73">
        <f t="shared" si="14"/>
        <v>48</v>
      </c>
      <c r="I21" s="57">
        <f>I24*4</f>
        <v>40</v>
      </c>
      <c r="V21" s="23"/>
      <c r="W21" s="23"/>
    </row>
    <row r="22" spans="1:23" x14ac:dyDescent="0.2">
      <c r="A22" s="94"/>
      <c r="B22" s="58" t="s">
        <v>200</v>
      </c>
      <c r="C22" s="59">
        <f>6*C24</f>
        <v>72</v>
      </c>
      <c r="D22" s="59">
        <v>0</v>
      </c>
      <c r="E22" s="59">
        <v>0</v>
      </c>
      <c r="F22" s="59">
        <v>0</v>
      </c>
      <c r="G22" s="59">
        <f t="shared" ref="G22:H22" si="15">6*G24</f>
        <v>60</v>
      </c>
      <c r="H22" s="59">
        <f t="shared" si="15"/>
        <v>72</v>
      </c>
      <c r="I22" s="60">
        <f>I24*6</f>
        <v>60</v>
      </c>
      <c r="V22" s="23"/>
      <c r="W22" s="23"/>
    </row>
    <row r="23" spans="1:23" x14ac:dyDescent="0.2">
      <c r="V23" s="23"/>
      <c r="W23" s="23"/>
    </row>
    <row r="24" spans="1:23" x14ac:dyDescent="0.2">
      <c r="A24" s="95" t="s">
        <v>207</v>
      </c>
      <c r="B24" s="96"/>
      <c r="C24" s="1">
        <v>12</v>
      </c>
      <c r="D24" s="1">
        <v>20</v>
      </c>
      <c r="E24" s="1">
        <v>8</v>
      </c>
      <c r="F24" s="1">
        <v>8</v>
      </c>
      <c r="G24" s="1">
        <v>10</v>
      </c>
      <c r="H24" s="1">
        <v>12</v>
      </c>
      <c r="I24" s="1">
        <v>10</v>
      </c>
      <c r="V24" s="23"/>
      <c r="W24" s="23"/>
    </row>
    <row r="25" spans="1:23" x14ac:dyDescent="0.2">
      <c r="V25" s="23"/>
      <c r="W25" s="23"/>
    </row>
    <row r="26" spans="1:23" x14ac:dyDescent="0.2">
      <c r="V26" s="23"/>
      <c r="W26" s="23"/>
    </row>
    <row r="27" spans="1:23" x14ac:dyDescent="0.2">
      <c r="V27" s="23"/>
      <c r="W27" s="23"/>
    </row>
    <row r="28" spans="1:23" x14ac:dyDescent="0.2">
      <c r="V28" s="23"/>
      <c r="W28" s="23"/>
    </row>
    <row r="29" spans="1:23" x14ac:dyDescent="0.2">
      <c r="V29" s="23"/>
      <c r="W29" s="23"/>
    </row>
    <row r="30" spans="1:23" x14ac:dyDescent="0.2">
      <c r="V30" s="23"/>
      <c r="W30" s="23"/>
    </row>
    <row r="31" spans="1:23" x14ac:dyDescent="0.2">
      <c r="Q31" s="23"/>
      <c r="V31" s="23"/>
      <c r="W31" s="23"/>
    </row>
    <row r="32" spans="1:23" x14ac:dyDescent="0.2">
      <c r="Q32" s="23"/>
      <c r="V32" s="23"/>
      <c r="W32" s="23"/>
    </row>
    <row r="33" spans="17:23" x14ac:dyDescent="0.2">
      <c r="Q33" s="23"/>
      <c r="V33" s="23"/>
      <c r="W33" s="23"/>
    </row>
    <row r="34" spans="17:23" x14ac:dyDescent="0.2">
      <c r="Q34" s="23"/>
      <c r="V34" s="23"/>
      <c r="W34" s="23"/>
    </row>
    <row r="35" spans="17:23" x14ac:dyDescent="0.2">
      <c r="Q35" s="23"/>
      <c r="V35" s="23"/>
      <c r="W35" s="23"/>
    </row>
    <row r="36" spans="17:23" x14ac:dyDescent="0.2">
      <c r="Q36" s="23"/>
      <c r="V36" s="23"/>
      <c r="W36" s="23"/>
    </row>
    <row r="37" spans="17:23" x14ac:dyDescent="0.2">
      <c r="Q37" s="23"/>
      <c r="V37" s="23"/>
      <c r="W37" s="23"/>
    </row>
    <row r="38" spans="17:23" x14ac:dyDescent="0.2">
      <c r="Q38" s="23"/>
      <c r="V38" s="23"/>
      <c r="W38" s="23"/>
    </row>
    <row r="39" spans="17:23" x14ac:dyDescent="0.2">
      <c r="Q39" s="23"/>
      <c r="V39" s="23"/>
      <c r="W39" s="23"/>
    </row>
    <row r="40" spans="17:23" x14ac:dyDescent="0.2">
      <c r="Q40" s="23"/>
      <c r="V40" s="23"/>
      <c r="W40" s="23"/>
    </row>
    <row r="41" spans="17:23" x14ac:dyDescent="0.2">
      <c r="Q41" s="23"/>
      <c r="V41" s="23"/>
      <c r="W41" s="23"/>
    </row>
    <row r="42" spans="17:23" x14ac:dyDescent="0.2">
      <c r="Q42" s="23"/>
      <c r="V42" s="23"/>
      <c r="W42" s="23"/>
    </row>
    <row r="43" spans="17:23" x14ac:dyDescent="0.2">
      <c r="Q43" s="23"/>
      <c r="V43" s="23"/>
      <c r="W43" s="23"/>
    </row>
    <row r="44" spans="17:23" x14ac:dyDescent="0.2">
      <c r="Q44" s="23"/>
      <c r="V44" s="23"/>
      <c r="W44" s="23"/>
    </row>
    <row r="45" spans="17:23" x14ac:dyDescent="0.2">
      <c r="Q45" s="23"/>
      <c r="V45" s="23"/>
      <c r="W45" s="23"/>
    </row>
    <row r="46" spans="17:23" x14ac:dyDescent="0.2">
      <c r="Q46" s="23"/>
      <c r="V46" s="23"/>
      <c r="W46" s="23"/>
    </row>
    <row r="47" spans="17:23" x14ac:dyDescent="0.2">
      <c r="Q47" s="23"/>
      <c r="V47" s="23"/>
      <c r="W47" s="23"/>
    </row>
    <row r="48" spans="17:23" x14ac:dyDescent="0.2">
      <c r="Q48" s="23"/>
      <c r="V48" s="23"/>
      <c r="W48" s="23"/>
    </row>
    <row r="49" spans="17:23" x14ac:dyDescent="0.2">
      <c r="Q49" s="23"/>
      <c r="V49" s="23"/>
      <c r="W49" s="23"/>
    </row>
    <row r="50" spans="17:23" x14ac:dyDescent="0.2">
      <c r="Q50" s="23"/>
      <c r="V50" s="23"/>
      <c r="W50" s="23"/>
    </row>
    <row r="51" spans="17:23" x14ac:dyDescent="0.2">
      <c r="Q51" s="23"/>
      <c r="V51" s="23"/>
      <c r="W51" s="23"/>
    </row>
    <row r="52" spans="17:23" x14ac:dyDescent="0.2">
      <c r="Q52" s="23"/>
      <c r="V52" s="23"/>
      <c r="W52" s="23"/>
    </row>
    <row r="53" spans="17:23" x14ac:dyDescent="0.2">
      <c r="Q53" s="23"/>
      <c r="V53" s="23"/>
      <c r="W53" s="23"/>
    </row>
    <row r="54" spans="17:23" x14ac:dyDescent="0.2">
      <c r="Q54" s="23"/>
      <c r="V54" s="23"/>
      <c r="W54" s="23"/>
    </row>
    <row r="55" spans="17:23" x14ac:dyDescent="0.2">
      <c r="Q55" s="23"/>
      <c r="V55" s="23"/>
      <c r="W55" s="23"/>
    </row>
    <row r="56" spans="17:23" x14ac:dyDescent="0.2">
      <c r="Q56" s="23"/>
      <c r="V56" s="23"/>
      <c r="W56" s="23"/>
    </row>
    <row r="57" spans="17:23" x14ac:dyDescent="0.2">
      <c r="Q57" s="23"/>
      <c r="V57" s="23"/>
      <c r="W57" s="23"/>
    </row>
    <row r="58" spans="17:23" x14ac:dyDescent="0.2">
      <c r="Q58" s="23"/>
      <c r="V58" s="23"/>
      <c r="W58" s="23"/>
    </row>
    <row r="59" spans="17:23" x14ac:dyDescent="0.2">
      <c r="Q59" s="23"/>
      <c r="V59" s="23"/>
      <c r="W59" s="23"/>
    </row>
    <row r="60" spans="17:23" x14ac:dyDescent="0.2">
      <c r="Q60" s="23"/>
      <c r="V60" s="23"/>
      <c r="W60" s="23"/>
    </row>
    <row r="61" spans="17:23" x14ac:dyDescent="0.2">
      <c r="Q61" s="23"/>
      <c r="V61" s="23"/>
      <c r="W61" s="23"/>
    </row>
    <row r="62" spans="17:23" x14ac:dyDescent="0.2">
      <c r="Q62" s="23"/>
      <c r="V62" s="23"/>
      <c r="W62" s="23"/>
    </row>
    <row r="63" spans="17:23" x14ac:dyDescent="0.2">
      <c r="Q63" s="23"/>
      <c r="V63" s="23"/>
      <c r="W63" s="23"/>
    </row>
    <row r="64" spans="17:23" x14ac:dyDescent="0.2">
      <c r="Q64" s="23"/>
      <c r="V64" s="23"/>
      <c r="W64" s="23"/>
    </row>
    <row r="65" spans="17:23" x14ac:dyDescent="0.2">
      <c r="Q65" s="23"/>
      <c r="V65" s="23"/>
      <c r="W65" s="23"/>
    </row>
    <row r="66" spans="17:23" x14ac:dyDescent="0.2">
      <c r="Q66" s="23"/>
      <c r="V66" s="23"/>
      <c r="W66" s="23"/>
    </row>
    <row r="67" spans="17:23" x14ac:dyDescent="0.2">
      <c r="Q67" s="23"/>
      <c r="V67" s="23"/>
      <c r="W67" s="23"/>
    </row>
    <row r="68" spans="17:23" x14ac:dyDescent="0.2">
      <c r="Q68" s="23"/>
      <c r="V68" s="23"/>
      <c r="W68" s="23"/>
    </row>
    <row r="69" spans="17:23" x14ac:dyDescent="0.2">
      <c r="Q69" s="23"/>
      <c r="V69" s="23"/>
      <c r="W69" s="23"/>
    </row>
    <row r="70" spans="17:23" x14ac:dyDescent="0.2">
      <c r="Q70" s="23"/>
      <c r="V70" s="23"/>
      <c r="W70" s="23"/>
    </row>
    <row r="71" spans="17:23" x14ac:dyDescent="0.2">
      <c r="Q71" s="23"/>
      <c r="V71" s="23"/>
      <c r="W71" s="23"/>
    </row>
    <row r="72" spans="17:23" x14ac:dyDescent="0.2">
      <c r="Q72" s="23"/>
      <c r="V72" s="23"/>
      <c r="W72" s="23"/>
    </row>
    <row r="73" spans="17:23" x14ac:dyDescent="0.2">
      <c r="Q73" s="23"/>
      <c r="V73" s="23"/>
      <c r="W73" s="23"/>
    </row>
    <row r="74" spans="17:23" x14ac:dyDescent="0.2">
      <c r="Q74" s="23"/>
      <c r="V74" s="23"/>
      <c r="W74" s="23"/>
    </row>
    <row r="75" spans="17:23" x14ac:dyDescent="0.2">
      <c r="Q75" s="23"/>
      <c r="V75" s="23"/>
      <c r="W75" s="23"/>
    </row>
    <row r="76" spans="17:23" x14ac:dyDescent="0.2">
      <c r="Q76" s="23"/>
      <c r="V76" s="23"/>
      <c r="W76" s="23"/>
    </row>
    <row r="77" spans="17:23" x14ac:dyDescent="0.2">
      <c r="Q77" s="23"/>
      <c r="V77" s="23"/>
      <c r="W77" s="23"/>
    </row>
    <row r="78" spans="17:23" x14ac:dyDescent="0.2">
      <c r="Q78" s="23"/>
      <c r="V78" s="23"/>
      <c r="W78" s="23"/>
    </row>
    <row r="79" spans="17:23" x14ac:dyDescent="0.2">
      <c r="Q79" s="23"/>
      <c r="V79" s="23"/>
      <c r="W79" s="23"/>
    </row>
    <row r="80" spans="17:23" x14ac:dyDescent="0.2">
      <c r="Q80" s="23"/>
      <c r="V80" s="23"/>
      <c r="W80" s="23"/>
    </row>
    <row r="81" spans="17:23" x14ac:dyDescent="0.2">
      <c r="Q81" s="23"/>
      <c r="V81" s="23"/>
      <c r="W81" s="23"/>
    </row>
    <row r="82" spans="17:23" x14ac:dyDescent="0.2">
      <c r="Q82" s="23"/>
      <c r="V82" s="23"/>
      <c r="W82" s="23"/>
    </row>
    <row r="83" spans="17:23" x14ac:dyDescent="0.2">
      <c r="Q83" s="23"/>
      <c r="V83" s="23"/>
      <c r="W83" s="23"/>
    </row>
    <row r="84" spans="17:23" x14ac:dyDescent="0.2">
      <c r="Q84" s="23"/>
      <c r="V84" s="23"/>
      <c r="W84" s="23"/>
    </row>
    <row r="85" spans="17:23" x14ac:dyDescent="0.2">
      <c r="Q85" s="23"/>
      <c r="V85" s="23"/>
      <c r="W85" s="23"/>
    </row>
    <row r="86" spans="17:23" x14ac:dyDescent="0.2">
      <c r="Q86" s="23"/>
      <c r="V86" s="23"/>
      <c r="W86" s="23"/>
    </row>
    <row r="87" spans="17:23" x14ac:dyDescent="0.2">
      <c r="Q87" s="23"/>
      <c r="V87" s="23"/>
      <c r="W87" s="23"/>
    </row>
    <row r="88" spans="17:23" x14ac:dyDescent="0.2">
      <c r="Q88" s="23"/>
      <c r="V88" s="23"/>
      <c r="W88" s="23"/>
    </row>
    <row r="89" spans="17:23" x14ac:dyDescent="0.2">
      <c r="Q89" s="23"/>
      <c r="V89" s="23"/>
      <c r="W89" s="23"/>
    </row>
    <row r="90" spans="17:23" x14ac:dyDescent="0.2">
      <c r="Q90" s="23"/>
      <c r="V90" s="23"/>
      <c r="W90" s="23"/>
    </row>
    <row r="91" spans="17:23" x14ac:dyDescent="0.2">
      <c r="Q91" s="23"/>
      <c r="V91" s="23"/>
      <c r="W91" s="23"/>
    </row>
    <row r="92" spans="17:23" x14ac:dyDescent="0.2">
      <c r="Q92" s="23"/>
      <c r="V92" s="23"/>
      <c r="W92" s="23"/>
    </row>
    <row r="93" spans="17:23" x14ac:dyDescent="0.2">
      <c r="Q93" s="23"/>
      <c r="V93" s="23"/>
      <c r="W93" s="23"/>
    </row>
    <row r="94" spans="17:23" x14ac:dyDescent="0.2">
      <c r="Q94" s="23"/>
      <c r="V94" s="23"/>
      <c r="W94" s="23"/>
    </row>
    <row r="95" spans="17:23" x14ac:dyDescent="0.2">
      <c r="Q95" s="23"/>
      <c r="V95" s="23"/>
      <c r="W95" s="23"/>
    </row>
    <row r="96" spans="17:23" x14ac:dyDescent="0.2">
      <c r="Q96" s="23"/>
      <c r="V96" s="23"/>
      <c r="W96" s="23"/>
    </row>
    <row r="97" spans="17:23" x14ac:dyDescent="0.2">
      <c r="Q97" s="23"/>
      <c r="V97" s="23"/>
      <c r="W97" s="23"/>
    </row>
    <row r="98" spans="17:23" x14ac:dyDescent="0.2">
      <c r="Q98" s="23"/>
      <c r="V98" s="23"/>
      <c r="W98" s="23"/>
    </row>
    <row r="99" spans="17:23" x14ac:dyDescent="0.2">
      <c r="Q99" s="23"/>
      <c r="V99" s="23"/>
      <c r="W99" s="23"/>
    </row>
    <row r="100" spans="17:23" x14ac:dyDescent="0.2">
      <c r="Q100" s="23"/>
      <c r="V100" s="23"/>
      <c r="W100" s="23"/>
    </row>
    <row r="101" spans="17:23" x14ac:dyDescent="0.2">
      <c r="Q101" s="23"/>
      <c r="V101" s="23"/>
      <c r="W101" s="23"/>
    </row>
    <row r="102" spans="17:23" x14ac:dyDescent="0.2">
      <c r="Q102" s="23"/>
      <c r="V102" s="23"/>
      <c r="W102" s="23"/>
    </row>
    <row r="103" spans="17:23" x14ac:dyDescent="0.2">
      <c r="Q103" s="23"/>
      <c r="V103" s="23"/>
      <c r="W103" s="23"/>
    </row>
    <row r="104" spans="17:23" x14ac:dyDescent="0.2">
      <c r="Q104" s="23"/>
      <c r="V104" s="23"/>
      <c r="W104" s="23"/>
    </row>
    <row r="105" spans="17:23" x14ac:dyDescent="0.2">
      <c r="Q105" s="23"/>
      <c r="V105" s="23"/>
      <c r="W105" s="23"/>
    </row>
    <row r="106" spans="17:23" x14ac:dyDescent="0.2">
      <c r="Q106" s="23"/>
      <c r="V106" s="23"/>
      <c r="W106" s="23"/>
    </row>
    <row r="107" spans="17:23" x14ac:dyDescent="0.2">
      <c r="Q107" s="23"/>
      <c r="V107" s="23"/>
      <c r="W107" s="23"/>
    </row>
    <row r="108" spans="17:23" x14ac:dyDescent="0.2">
      <c r="Q108" s="23"/>
      <c r="V108" s="23"/>
      <c r="W108" s="23"/>
    </row>
    <row r="109" spans="17:23" x14ac:dyDescent="0.2">
      <c r="Q109" s="23"/>
      <c r="V109" s="23"/>
      <c r="W109" s="23"/>
    </row>
    <row r="110" spans="17:23" x14ac:dyDescent="0.2">
      <c r="Q110" s="23"/>
      <c r="V110" s="23"/>
      <c r="W110" s="23"/>
    </row>
    <row r="111" spans="17:23" x14ac:dyDescent="0.2">
      <c r="Q111" s="23"/>
      <c r="V111" s="23"/>
      <c r="W111" s="23"/>
    </row>
    <row r="112" spans="17:23" x14ac:dyDescent="0.2">
      <c r="Q112" s="23"/>
      <c r="V112" s="23"/>
      <c r="W112" s="23"/>
    </row>
    <row r="113" spans="17:23" x14ac:dyDescent="0.2">
      <c r="Q113" s="23"/>
      <c r="V113" s="23"/>
      <c r="W113" s="23"/>
    </row>
    <row r="114" spans="17:23" x14ac:dyDescent="0.2">
      <c r="Q114" s="23"/>
      <c r="V114" s="23"/>
      <c r="W114" s="23"/>
    </row>
    <row r="115" spans="17:23" x14ac:dyDescent="0.2">
      <c r="V115" s="23"/>
      <c r="W115" s="23"/>
    </row>
    <row r="116" spans="17:23" x14ac:dyDescent="0.2">
      <c r="V116" s="23"/>
      <c r="W116" s="23"/>
    </row>
    <row r="117" spans="17:23" x14ac:dyDescent="0.2">
      <c r="V117" s="23"/>
      <c r="W117" s="23"/>
    </row>
    <row r="118" spans="17:23" x14ac:dyDescent="0.2">
      <c r="V118" s="23"/>
      <c r="W118" s="23"/>
    </row>
    <row r="119" spans="17:23" x14ac:dyDescent="0.2">
      <c r="V119" s="23"/>
      <c r="W119" s="23"/>
    </row>
    <row r="120" spans="17:23" x14ac:dyDescent="0.2">
      <c r="V120" s="23"/>
      <c r="W120" s="23"/>
    </row>
    <row r="121" spans="17:23" x14ac:dyDescent="0.2">
      <c r="V121" s="23"/>
      <c r="W121" s="23"/>
    </row>
    <row r="122" spans="17:23" x14ac:dyDescent="0.2">
      <c r="V122" s="23"/>
      <c r="W122" s="23"/>
    </row>
    <row r="123" spans="17:23" x14ac:dyDescent="0.2">
      <c r="V123" s="23"/>
      <c r="W123" s="23"/>
    </row>
    <row r="124" spans="17:23" x14ac:dyDescent="0.2">
      <c r="V124" s="23"/>
      <c r="W124" s="23"/>
    </row>
    <row r="125" spans="17:23" x14ac:dyDescent="0.2">
      <c r="V125" s="23"/>
      <c r="W125" s="23"/>
    </row>
    <row r="126" spans="17:23" x14ac:dyDescent="0.2">
      <c r="V126" s="23"/>
      <c r="W126" s="23"/>
    </row>
    <row r="127" spans="17:23" x14ac:dyDescent="0.2">
      <c r="V127" s="23"/>
      <c r="W127" s="23"/>
    </row>
    <row r="128" spans="17:23" x14ac:dyDescent="0.2">
      <c r="V128" s="23"/>
      <c r="W128" s="23"/>
    </row>
    <row r="129" spans="17:23" x14ac:dyDescent="0.2">
      <c r="V129" s="23"/>
      <c r="W129" s="23"/>
    </row>
    <row r="130" spans="17:23" x14ac:dyDescent="0.2">
      <c r="V130" s="23"/>
      <c r="W130" s="23"/>
    </row>
    <row r="131" spans="17:23" x14ac:dyDescent="0.2">
      <c r="V131" s="23"/>
      <c r="W131" s="23"/>
    </row>
    <row r="132" spans="17:23" x14ac:dyDescent="0.2">
      <c r="V132" s="23"/>
      <c r="W132" s="23"/>
    </row>
    <row r="133" spans="17:23" x14ac:dyDescent="0.2">
      <c r="V133" s="23"/>
      <c r="W133" s="23"/>
    </row>
    <row r="134" spans="17:23" x14ac:dyDescent="0.2">
      <c r="V134" s="23"/>
      <c r="W134" s="23"/>
    </row>
    <row r="135" spans="17:23" x14ac:dyDescent="0.2">
      <c r="V135" s="23"/>
      <c r="W135" s="23"/>
    </row>
    <row r="136" spans="17:23" x14ac:dyDescent="0.2">
      <c r="V136" s="23"/>
      <c r="W136" s="23"/>
    </row>
    <row r="137" spans="17:23" x14ac:dyDescent="0.2">
      <c r="V137" s="23"/>
      <c r="W137" s="23"/>
    </row>
    <row r="138" spans="17:23" x14ac:dyDescent="0.2">
      <c r="V138" s="23"/>
      <c r="W138" s="23"/>
    </row>
    <row r="139" spans="17:23" x14ac:dyDescent="0.2">
      <c r="V139" s="23"/>
      <c r="W139" s="23"/>
    </row>
    <row r="140" spans="17:23" x14ac:dyDescent="0.2">
      <c r="V140" s="23"/>
      <c r="W140" s="23"/>
    </row>
    <row r="141" spans="17:23" x14ac:dyDescent="0.2">
      <c r="V141" s="23"/>
      <c r="W141" s="23"/>
    </row>
    <row r="142" spans="17:23" x14ac:dyDescent="0.2">
      <c r="V142" s="23"/>
      <c r="W142" s="23"/>
    </row>
    <row r="143" spans="17:23" x14ac:dyDescent="0.2">
      <c r="Q143" s="23"/>
      <c r="V143" s="23"/>
      <c r="W143" s="23"/>
    </row>
    <row r="144" spans="17:23" x14ac:dyDescent="0.2">
      <c r="Q144" s="23"/>
      <c r="V144" s="23"/>
      <c r="W144" s="23"/>
    </row>
    <row r="145" spans="17:23" x14ac:dyDescent="0.2">
      <c r="Q145" s="23"/>
      <c r="V145" s="23"/>
      <c r="W145" s="23"/>
    </row>
    <row r="146" spans="17:23" x14ac:dyDescent="0.2">
      <c r="Q146" s="23"/>
      <c r="V146" s="23"/>
      <c r="W146" s="23"/>
    </row>
    <row r="147" spans="17:23" x14ac:dyDescent="0.2">
      <c r="Q147" s="23"/>
      <c r="V147" s="23"/>
      <c r="W147" s="23"/>
    </row>
    <row r="148" spans="17:23" x14ac:dyDescent="0.2">
      <c r="Q148" s="23"/>
      <c r="V148" s="23"/>
      <c r="W148" s="23"/>
    </row>
    <row r="149" spans="17:23" x14ac:dyDescent="0.2">
      <c r="Q149" s="23"/>
      <c r="V149" s="23"/>
      <c r="W149" s="23"/>
    </row>
    <row r="150" spans="17:23" x14ac:dyDescent="0.2">
      <c r="Q150" s="23"/>
      <c r="V150" s="23"/>
      <c r="W150" s="23"/>
    </row>
    <row r="151" spans="17:23" x14ac:dyDescent="0.2">
      <c r="Q151" s="23"/>
      <c r="V151" s="23"/>
      <c r="W151" s="23"/>
    </row>
    <row r="152" spans="17:23" x14ac:dyDescent="0.2">
      <c r="Q152" s="23"/>
      <c r="V152" s="23"/>
      <c r="W152" s="23"/>
    </row>
    <row r="153" spans="17:23" x14ac:dyDescent="0.2">
      <c r="Q153" s="23"/>
      <c r="V153" s="23"/>
      <c r="W153" s="23"/>
    </row>
    <row r="154" spans="17:23" x14ac:dyDescent="0.2">
      <c r="Q154" s="23"/>
      <c r="V154" s="23"/>
      <c r="W154" s="23"/>
    </row>
    <row r="155" spans="17:23" x14ac:dyDescent="0.2">
      <c r="Q155" s="23"/>
      <c r="V155" s="23"/>
      <c r="W155" s="23"/>
    </row>
    <row r="156" spans="17:23" x14ac:dyDescent="0.2">
      <c r="Q156" s="23"/>
      <c r="V156" s="23"/>
      <c r="W156" s="23"/>
    </row>
    <row r="157" spans="17:23" x14ac:dyDescent="0.2">
      <c r="Q157" s="23"/>
      <c r="V157" s="23"/>
      <c r="W157" s="23"/>
    </row>
    <row r="158" spans="17:23" x14ac:dyDescent="0.2">
      <c r="Q158" s="23"/>
      <c r="V158" s="23"/>
      <c r="W158" s="23"/>
    </row>
    <row r="159" spans="17:23" x14ac:dyDescent="0.2">
      <c r="Q159" s="23"/>
      <c r="V159" s="23"/>
      <c r="W159" s="23"/>
    </row>
    <row r="160" spans="17:23" x14ac:dyDescent="0.2">
      <c r="Q160" s="23"/>
      <c r="V160" s="23"/>
      <c r="W160" s="23"/>
    </row>
    <row r="161" spans="17:23" x14ac:dyDescent="0.2">
      <c r="Q161" s="23"/>
      <c r="V161" s="23"/>
      <c r="W161" s="23"/>
    </row>
    <row r="162" spans="17:23" x14ac:dyDescent="0.2">
      <c r="Q162" s="23"/>
      <c r="V162" s="23"/>
      <c r="W162" s="23"/>
    </row>
    <row r="163" spans="17:23" x14ac:dyDescent="0.2">
      <c r="Q163" s="23"/>
      <c r="V163" s="23"/>
      <c r="W163" s="23"/>
    </row>
    <row r="164" spans="17:23" x14ac:dyDescent="0.2">
      <c r="Q164" s="23"/>
      <c r="V164" s="23"/>
      <c r="W164" s="23"/>
    </row>
    <row r="165" spans="17:23" x14ac:dyDescent="0.2">
      <c r="Q165" s="23"/>
      <c r="V165" s="23"/>
      <c r="W165" s="23"/>
    </row>
    <row r="166" spans="17:23" x14ac:dyDescent="0.2">
      <c r="Q166" s="23"/>
      <c r="V166" s="23"/>
      <c r="W166" s="23"/>
    </row>
    <row r="167" spans="17:23" x14ac:dyDescent="0.2">
      <c r="Q167" s="23"/>
      <c r="V167" s="23"/>
      <c r="W167" s="23"/>
    </row>
    <row r="168" spans="17:23" x14ac:dyDescent="0.2">
      <c r="Q168" s="23"/>
      <c r="V168" s="23"/>
      <c r="W168" s="23"/>
    </row>
    <row r="169" spans="17:23" x14ac:dyDescent="0.2">
      <c r="Q169" s="23"/>
      <c r="V169" s="23"/>
      <c r="W169" s="23"/>
    </row>
    <row r="170" spans="17:23" x14ac:dyDescent="0.2">
      <c r="Q170" s="23"/>
      <c r="V170" s="23"/>
      <c r="W170" s="23"/>
    </row>
    <row r="171" spans="17:23" x14ac:dyDescent="0.2">
      <c r="Q171" s="23"/>
      <c r="V171" s="23"/>
      <c r="W171" s="23"/>
    </row>
    <row r="172" spans="17:23" x14ac:dyDescent="0.2">
      <c r="Q172" s="23"/>
      <c r="V172" s="23"/>
      <c r="W172" s="23"/>
    </row>
    <row r="173" spans="17:23" x14ac:dyDescent="0.2">
      <c r="Q173" s="23"/>
      <c r="V173" s="23"/>
      <c r="W173" s="23"/>
    </row>
    <row r="174" spans="17:23" x14ac:dyDescent="0.2">
      <c r="Q174" s="23"/>
      <c r="V174" s="23"/>
      <c r="W174" s="23"/>
    </row>
    <row r="175" spans="17:23" x14ac:dyDescent="0.2">
      <c r="Q175" s="23"/>
      <c r="V175" s="23"/>
      <c r="W175" s="23"/>
    </row>
    <row r="176" spans="17:23" x14ac:dyDescent="0.2">
      <c r="Q176" s="23"/>
      <c r="V176" s="23"/>
      <c r="W176" s="23"/>
    </row>
    <row r="177" spans="17:23" x14ac:dyDescent="0.2">
      <c r="Q177" s="23"/>
      <c r="V177" s="23"/>
      <c r="W177" s="23"/>
    </row>
    <row r="178" spans="17:23" x14ac:dyDescent="0.2">
      <c r="Q178" s="23"/>
      <c r="V178" s="23"/>
      <c r="W178" s="23"/>
    </row>
    <row r="179" spans="17:23" x14ac:dyDescent="0.2">
      <c r="Q179" s="23"/>
      <c r="V179" s="23"/>
      <c r="W179" s="23"/>
    </row>
    <row r="180" spans="17:23" x14ac:dyDescent="0.2">
      <c r="Q180" s="23"/>
      <c r="V180" s="23"/>
      <c r="W180" s="23"/>
    </row>
    <row r="181" spans="17:23" x14ac:dyDescent="0.2">
      <c r="Q181" s="23"/>
      <c r="V181" s="23"/>
      <c r="W181" s="23"/>
    </row>
    <row r="182" spans="17:23" x14ac:dyDescent="0.2">
      <c r="Q182" s="23"/>
      <c r="V182" s="23"/>
      <c r="W182" s="23"/>
    </row>
    <row r="183" spans="17:23" x14ac:dyDescent="0.2">
      <c r="Q183" s="23"/>
      <c r="V183" s="23"/>
      <c r="W183" s="23"/>
    </row>
    <row r="184" spans="17:23" x14ac:dyDescent="0.2">
      <c r="Q184" s="23"/>
      <c r="V184" s="23"/>
      <c r="W184" s="23"/>
    </row>
    <row r="185" spans="17:23" x14ac:dyDescent="0.2">
      <c r="Q185" s="23"/>
      <c r="V185" s="23"/>
      <c r="W185" s="23"/>
    </row>
    <row r="186" spans="17:23" x14ac:dyDescent="0.2">
      <c r="Q186" s="23"/>
      <c r="V186" s="23"/>
      <c r="W186" s="23"/>
    </row>
    <row r="187" spans="17:23" x14ac:dyDescent="0.2">
      <c r="Q187" s="23"/>
      <c r="V187" s="23"/>
      <c r="W187" s="23"/>
    </row>
    <row r="188" spans="17:23" x14ac:dyDescent="0.2">
      <c r="Q188" s="23"/>
      <c r="V188" s="23"/>
      <c r="W188" s="23"/>
    </row>
    <row r="189" spans="17:23" x14ac:dyDescent="0.2">
      <c r="Q189" s="23"/>
      <c r="V189" s="23"/>
      <c r="W189" s="23"/>
    </row>
    <row r="190" spans="17:23" x14ac:dyDescent="0.2">
      <c r="Q190" s="23"/>
      <c r="V190" s="23"/>
      <c r="W190" s="23"/>
    </row>
    <row r="191" spans="17:23" x14ac:dyDescent="0.2">
      <c r="Q191" s="23"/>
      <c r="V191" s="23"/>
      <c r="W191" s="23"/>
    </row>
    <row r="192" spans="17:23" x14ac:dyDescent="0.2">
      <c r="Q192" s="23"/>
      <c r="V192" s="23"/>
      <c r="W192" s="23"/>
    </row>
    <row r="193" spans="17:23" x14ac:dyDescent="0.2">
      <c r="Q193" s="23"/>
      <c r="V193" s="23"/>
      <c r="W193" s="23"/>
    </row>
    <row r="194" spans="17:23" x14ac:dyDescent="0.2">
      <c r="Q194" s="23"/>
      <c r="V194" s="23"/>
      <c r="W194" s="23"/>
    </row>
    <row r="195" spans="17:23" x14ac:dyDescent="0.2">
      <c r="Q195" s="23"/>
      <c r="V195" s="23"/>
      <c r="W195" s="23"/>
    </row>
    <row r="196" spans="17:23" x14ac:dyDescent="0.2">
      <c r="Q196" s="23"/>
      <c r="V196" s="23"/>
      <c r="W196" s="23"/>
    </row>
    <row r="197" spans="17:23" x14ac:dyDescent="0.2">
      <c r="Q197" s="23"/>
      <c r="V197" s="23"/>
      <c r="W197" s="23"/>
    </row>
    <row r="198" spans="17:23" x14ac:dyDescent="0.2">
      <c r="Q198" s="23"/>
      <c r="V198" s="23"/>
      <c r="W198" s="23"/>
    </row>
    <row r="199" spans="17:23" x14ac:dyDescent="0.2">
      <c r="Q199" s="23"/>
      <c r="V199" s="23"/>
      <c r="W199" s="23"/>
    </row>
    <row r="200" spans="17:23" x14ac:dyDescent="0.2">
      <c r="Q200" s="23"/>
      <c r="V200" s="23"/>
      <c r="W200" s="23"/>
    </row>
    <row r="201" spans="17:23" x14ac:dyDescent="0.2">
      <c r="Q201" s="23"/>
      <c r="V201" s="23"/>
      <c r="W201" s="23"/>
    </row>
    <row r="202" spans="17:23" x14ac:dyDescent="0.2">
      <c r="Q202" s="23"/>
      <c r="V202" s="23"/>
      <c r="W202" s="23"/>
    </row>
    <row r="203" spans="17:23" x14ac:dyDescent="0.2">
      <c r="Q203" s="23"/>
      <c r="V203" s="23"/>
      <c r="W203" s="23"/>
    </row>
    <row r="204" spans="17:23" x14ac:dyDescent="0.2">
      <c r="Q204" s="23"/>
      <c r="V204" s="23"/>
      <c r="W204" s="23"/>
    </row>
    <row r="205" spans="17:23" x14ac:dyDescent="0.2">
      <c r="Q205" s="23"/>
      <c r="V205" s="23"/>
      <c r="W205" s="23"/>
    </row>
    <row r="206" spans="17:23" x14ac:dyDescent="0.2">
      <c r="Q206" s="23"/>
      <c r="V206" s="23"/>
      <c r="W206" s="23"/>
    </row>
    <row r="207" spans="17:23" x14ac:dyDescent="0.2">
      <c r="Q207" s="23"/>
      <c r="V207" s="23"/>
      <c r="W207" s="23"/>
    </row>
    <row r="208" spans="17:23" x14ac:dyDescent="0.2">
      <c r="Q208" s="23"/>
      <c r="V208" s="23"/>
      <c r="W208" s="23"/>
    </row>
    <row r="209" spans="17:23" x14ac:dyDescent="0.2">
      <c r="Q209" s="23"/>
      <c r="V209" s="23"/>
      <c r="W209" s="23"/>
    </row>
    <row r="210" spans="17:23" x14ac:dyDescent="0.2">
      <c r="Q210" s="23"/>
      <c r="V210" s="23"/>
      <c r="W210" s="23"/>
    </row>
    <row r="211" spans="17:23" x14ac:dyDescent="0.2">
      <c r="Q211" s="23"/>
      <c r="V211" s="23"/>
      <c r="W211" s="23"/>
    </row>
    <row r="212" spans="17:23" x14ac:dyDescent="0.2">
      <c r="Q212" s="23"/>
      <c r="V212" s="23"/>
      <c r="W212" s="23"/>
    </row>
    <row r="213" spans="17:23" x14ac:dyDescent="0.2">
      <c r="Q213" s="23"/>
      <c r="V213" s="23"/>
      <c r="W213" s="23"/>
    </row>
    <row r="214" spans="17:23" x14ac:dyDescent="0.2">
      <c r="Q214" s="23"/>
      <c r="V214" s="23"/>
      <c r="W214" s="23"/>
    </row>
    <row r="215" spans="17:23" x14ac:dyDescent="0.2">
      <c r="Q215" s="23"/>
      <c r="V215" s="23"/>
      <c r="W215" s="23"/>
    </row>
    <row r="216" spans="17:23" x14ac:dyDescent="0.2">
      <c r="Q216" s="23"/>
      <c r="V216" s="23"/>
      <c r="W216" s="23"/>
    </row>
    <row r="217" spans="17:23" x14ac:dyDescent="0.2">
      <c r="Q217" s="23"/>
      <c r="V217" s="23"/>
      <c r="W217" s="23"/>
    </row>
    <row r="218" spans="17:23" x14ac:dyDescent="0.2">
      <c r="Q218" s="23"/>
      <c r="V218" s="23"/>
      <c r="W218" s="23"/>
    </row>
    <row r="219" spans="17:23" x14ac:dyDescent="0.2">
      <c r="Q219" s="23"/>
      <c r="V219" s="23"/>
      <c r="W219" s="23"/>
    </row>
    <row r="220" spans="17:23" x14ac:dyDescent="0.2">
      <c r="Q220" s="23"/>
      <c r="V220" s="23"/>
      <c r="W220" s="23"/>
    </row>
    <row r="221" spans="17:23" x14ac:dyDescent="0.2">
      <c r="Q221" s="23"/>
      <c r="V221" s="23"/>
      <c r="W221" s="23"/>
    </row>
    <row r="222" spans="17:23" x14ac:dyDescent="0.2">
      <c r="Q222" s="23"/>
      <c r="V222" s="23"/>
      <c r="W222" s="23"/>
    </row>
    <row r="223" spans="17:23" x14ac:dyDescent="0.2">
      <c r="Q223" s="23"/>
      <c r="V223" s="23"/>
      <c r="W223" s="23"/>
    </row>
    <row r="224" spans="17:23" x14ac:dyDescent="0.2">
      <c r="Q224" s="23"/>
      <c r="V224" s="23"/>
      <c r="W224" s="23"/>
    </row>
    <row r="225" spans="17:23" x14ac:dyDescent="0.2">
      <c r="Q225" s="23"/>
      <c r="V225" s="23"/>
      <c r="W225" s="23"/>
    </row>
    <row r="226" spans="17:23" x14ac:dyDescent="0.2">
      <c r="Q226" s="23"/>
      <c r="V226" s="23"/>
      <c r="W226" s="23"/>
    </row>
    <row r="227" spans="17:23" x14ac:dyDescent="0.2">
      <c r="V227" s="23"/>
      <c r="W227" s="23"/>
    </row>
    <row r="228" spans="17:23" x14ac:dyDescent="0.2">
      <c r="V228" s="23"/>
      <c r="W228" s="23"/>
    </row>
    <row r="229" spans="17:23" x14ac:dyDescent="0.2">
      <c r="V229" s="23"/>
      <c r="W229" s="23"/>
    </row>
    <row r="230" spans="17:23" x14ac:dyDescent="0.2">
      <c r="V230" s="23"/>
      <c r="W230" s="23"/>
    </row>
    <row r="231" spans="17:23" x14ac:dyDescent="0.2">
      <c r="V231" s="23"/>
      <c r="W231" s="23"/>
    </row>
    <row r="232" spans="17:23" x14ac:dyDescent="0.2">
      <c r="V232" s="23"/>
      <c r="W232" s="23"/>
    </row>
    <row r="233" spans="17:23" x14ac:dyDescent="0.2">
      <c r="V233" s="23"/>
      <c r="W233" s="23"/>
    </row>
    <row r="234" spans="17:23" x14ac:dyDescent="0.2">
      <c r="V234" s="23"/>
      <c r="W234" s="23"/>
    </row>
    <row r="235" spans="17:23" x14ac:dyDescent="0.2">
      <c r="V235" s="23"/>
      <c r="W235" s="23"/>
    </row>
    <row r="236" spans="17:23" x14ac:dyDescent="0.2">
      <c r="V236" s="23"/>
      <c r="W236" s="23"/>
    </row>
    <row r="237" spans="17:23" x14ac:dyDescent="0.2">
      <c r="V237" s="23"/>
      <c r="W237" s="23"/>
    </row>
    <row r="238" spans="17:23" x14ac:dyDescent="0.2">
      <c r="V238" s="23"/>
      <c r="W238" s="23"/>
    </row>
    <row r="239" spans="17:23" x14ac:dyDescent="0.2">
      <c r="V239" s="23"/>
      <c r="W239" s="23"/>
    </row>
    <row r="240" spans="17:23" x14ac:dyDescent="0.2">
      <c r="V240" s="23"/>
      <c r="W240" s="23"/>
    </row>
    <row r="241" spans="17:23" x14ac:dyDescent="0.2">
      <c r="V241" s="23"/>
      <c r="W241" s="23"/>
    </row>
    <row r="242" spans="17:23" x14ac:dyDescent="0.2">
      <c r="V242" s="23"/>
      <c r="W242" s="23"/>
    </row>
    <row r="243" spans="17:23" x14ac:dyDescent="0.2">
      <c r="V243" s="23"/>
      <c r="W243" s="23"/>
    </row>
    <row r="244" spans="17:23" x14ac:dyDescent="0.2">
      <c r="V244" s="23"/>
      <c r="W244" s="23"/>
    </row>
    <row r="245" spans="17:23" x14ac:dyDescent="0.2">
      <c r="V245" s="23"/>
      <c r="W245" s="23"/>
    </row>
    <row r="246" spans="17:23" x14ac:dyDescent="0.2">
      <c r="V246" s="23"/>
      <c r="W246" s="23"/>
    </row>
    <row r="247" spans="17:23" x14ac:dyDescent="0.2">
      <c r="V247" s="23"/>
      <c r="W247" s="23"/>
    </row>
    <row r="248" spans="17:23" x14ac:dyDescent="0.2">
      <c r="V248" s="23"/>
      <c r="W248" s="23"/>
    </row>
    <row r="249" spans="17:23" x14ac:dyDescent="0.2">
      <c r="V249" s="23"/>
      <c r="W249" s="23"/>
    </row>
    <row r="250" spans="17:23" x14ac:dyDescent="0.2">
      <c r="V250" s="23"/>
      <c r="W250" s="23"/>
    </row>
    <row r="251" spans="17:23" x14ac:dyDescent="0.2">
      <c r="V251" s="23"/>
      <c r="W251" s="23"/>
    </row>
    <row r="252" spans="17:23" x14ac:dyDescent="0.2">
      <c r="V252" s="23"/>
      <c r="W252" s="23"/>
    </row>
    <row r="253" spans="17:23" x14ac:dyDescent="0.2">
      <c r="V253" s="23"/>
      <c r="W253" s="23"/>
    </row>
    <row r="254" spans="17:23" x14ac:dyDescent="0.2">
      <c r="V254" s="23"/>
      <c r="W254" s="23"/>
    </row>
    <row r="255" spans="17:23" x14ac:dyDescent="0.2">
      <c r="Q255" s="23"/>
      <c r="V255" s="23"/>
      <c r="W255" s="23"/>
    </row>
    <row r="256" spans="17:23" x14ac:dyDescent="0.2">
      <c r="Q256" s="23"/>
      <c r="V256" s="23"/>
      <c r="W256" s="23"/>
    </row>
    <row r="257" spans="17:23" x14ac:dyDescent="0.2">
      <c r="Q257" s="23"/>
      <c r="V257" s="23"/>
      <c r="W257" s="23"/>
    </row>
    <row r="258" spans="17:23" x14ac:dyDescent="0.2">
      <c r="Q258" s="23"/>
      <c r="V258" s="23"/>
      <c r="W258" s="23"/>
    </row>
    <row r="259" spans="17:23" x14ac:dyDescent="0.2">
      <c r="Q259" s="23"/>
      <c r="V259" s="23"/>
      <c r="W259" s="23"/>
    </row>
    <row r="260" spans="17:23" x14ac:dyDescent="0.2">
      <c r="Q260" s="23"/>
      <c r="V260" s="23"/>
      <c r="W260" s="23"/>
    </row>
    <row r="261" spans="17:23" x14ac:dyDescent="0.2">
      <c r="Q261" s="23"/>
      <c r="V261" s="23"/>
      <c r="W261" s="23"/>
    </row>
    <row r="262" spans="17:23" x14ac:dyDescent="0.2">
      <c r="Q262" s="23"/>
      <c r="V262" s="23"/>
      <c r="W262" s="23"/>
    </row>
    <row r="263" spans="17:23" x14ac:dyDescent="0.2">
      <c r="Q263" s="23"/>
      <c r="V263" s="23"/>
      <c r="W263" s="23"/>
    </row>
    <row r="264" spans="17:23" x14ac:dyDescent="0.2">
      <c r="Q264" s="23"/>
      <c r="V264" s="23"/>
      <c r="W264" s="23"/>
    </row>
    <row r="265" spans="17:23" x14ac:dyDescent="0.2">
      <c r="Q265" s="23"/>
      <c r="V265" s="23"/>
      <c r="W265" s="23"/>
    </row>
    <row r="266" spans="17:23" x14ac:dyDescent="0.2">
      <c r="Q266" s="23"/>
      <c r="V266" s="23"/>
      <c r="W266" s="23"/>
    </row>
    <row r="267" spans="17:23" x14ac:dyDescent="0.2">
      <c r="Q267" s="23"/>
      <c r="V267" s="23"/>
      <c r="W267" s="23"/>
    </row>
    <row r="268" spans="17:23" x14ac:dyDescent="0.2">
      <c r="Q268" s="23"/>
      <c r="V268" s="23"/>
      <c r="W268" s="23"/>
    </row>
    <row r="269" spans="17:23" x14ac:dyDescent="0.2">
      <c r="Q269" s="23"/>
      <c r="V269" s="23"/>
      <c r="W269" s="23"/>
    </row>
    <row r="270" spans="17:23" x14ac:dyDescent="0.2">
      <c r="Q270" s="23"/>
      <c r="V270" s="23"/>
      <c r="W270" s="23"/>
    </row>
    <row r="271" spans="17:23" x14ac:dyDescent="0.2">
      <c r="Q271" s="23"/>
      <c r="V271" s="23"/>
      <c r="W271" s="23"/>
    </row>
    <row r="272" spans="17:23" x14ac:dyDescent="0.2">
      <c r="Q272" s="23"/>
      <c r="V272" s="23"/>
      <c r="W272" s="23"/>
    </row>
    <row r="273" spans="17:23" x14ac:dyDescent="0.2">
      <c r="Q273" s="23"/>
      <c r="V273" s="23"/>
      <c r="W273" s="23"/>
    </row>
    <row r="274" spans="17:23" x14ac:dyDescent="0.2">
      <c r="Q274" s="23"/>
      <c r="V274" s="23"/>
      <c r="W274" s="23"/>
    </row>
    <row r="275" spans="17:23" x14ac:dyDescent="0.2">
      <c r="Q275" s="23"/>
      <c r="V275" s="23"/>
      <c r="W275" s="23"/>
    </row>
    <row r="276" spans="17:23" x14ac:dyDescent="0.2">
      <c r="Q276" s="23"/>
      <c r="V276" s="23"/>
      <c r="W276" s="23"/>
    </row>
    <row r="277" spans="17:23" x14ac:dyDescent="0.2">
      <c r="Q277" s="23"/>
      <c r="V277" s="23"/>
      <c r="W277" s="23"/>
    </row>
    <row r="278" spans="17:23" x14ac:dyDescent="0.2">
      <c r="Q278" s="23"/>
      <c r="V278" s="23"/>
      <c r="W278" s="23"/>
    </row>
    <row r="279" spans="17:23" x14ac:dyDescent="0.2">
      <c r="Q279" s="23"/>
      <c r="V279" s="23"/>
      <c r="W279" s="23"/>
    </row>
    <row r="280" spans="17:23" x14ac:dyDescent="0.2">
      <c r="Q280" s="23"/>
      <c r="V280" s="23"/>
      <c r="W280" s="23"/>
    </row>
    <row r="281" spans="17:23" x14ac:dyDescent="0.2">
      <c r="Q281" s="23"/>
      <c r="V281" s="23"/>
      <c r="W281" s="23"/>
    </row>
    <row r="282" spans="17:23" x14ac:dyDescent="0.2">
      <c r="Q282" s="23"/>
      <c r="V282" s="23"/>
      <c r="W282" s="23"/>
    </row>
    <row r="283" spans="17:23" x14ac:dyDescent="0.2">
      <c r="Q283" s="23"/>
      <c r="V283" s="23"/>
      <c r="W283" s="23"/>
    </row>
    <row r="284" spans="17:23" x14ac:dyDescent="0.2">
      <c r="Q284" s="23"/>
      <c r="V284" s="23"/>
      <c r="W284" s="23"/>
    </row>
    <row r="285" spans="17:23" x14ac:dyDescent="0.2">
      <c r="Q285" s="23"/>
      <c r="V285" s="23"/>
      <c r="W285" s="23"/>
    </row>
    <row r="286" spans="17:23" x14ac:dyDescent="0.2">
      <c r="Q286" s="23"/>
      <c r="V286" s="23"/>
      <c r="W286" s="23"/>
    </row>
    <row r="287" spans="17:23" x14ac:dyDescent="0.2">
      <c r="Q287" s="23"/>
      <c r="V287" s="23"/>
      <c r="W287" s="23"/>
    </row>
    <row r="288" spans="17:23" x14ac:dyDescent="0.2">
      <c r="Q288" s="23"/>
      <c r="V288" s="23"/>
      <c r="W288" s="23"/>
    </row>
    <row r="289" spans="17:23" x14ac:dyDescent="0.2">
      <c r="Q289" s="23"/>
      <c r="V289" s="23"/>
      <c r="W289" s="23"/>
    </row>
    <row r="290" spans="17:23" x14ac:dyDescent="0.2">
      <c r="Q290" s="23"/>
      <c r="V290" s="23"/>
      <c r="W290" s="23"/>
    </row>
    <row r="291" spans="17:23" x14ac:dyDescent="0.2">
      <c r="Q291" s="23"/>
      <c r="V291" s="23"/>
      <c r="W291" s="23"/>
    </row>
    <row r="292" spans="17:23" x14ac:dyDescent="0.2">
      <c r="Q292" s="23"/>
      <c r="V292" s="23"/>
      <c r="W292" s="23"/>
    </row>
    <row r="293" spans="17:23" x14ac:dyDescent="0.2">
      <c r="Q293" s="23"/>
      <c r="V293" s="23"/>
      <c r="W293" s="23"/>
    </row>
    <row r="294" spans="17:23" x14ac:dyDescent="0.2">
      <c r="Q294" s="23"/>
      <c r="V294" s="23"/>
      <c r="W294" s="23"/>
    </row>
    <row r="295" spans="17:23" x14ac:dyDescent="0.2">
      <c r="Q295" s="23"/>
      <c r="V295" s="23"/>
      <c r="W295" s="23"/>
    </row>
    <row r="296" spans="17:23" x14ac:dyDescent="0.2">
      <c r="Q296" s="23"/>
      <c r="V296" s="23"/>
      <c r="W296" s="23"/>
    </row>
    <row r="297" spans="17:23" x14ac:dyDescent="0.2">
      <c r="Q297" s="23"/>
      <c r="V297" s="23"/>
      <c r="W297" s="23"/>
    </row>
    <row r="298" spans="17:23" x14ac:dyDescent="0.2">
      <c r="Q298" s="23"/>
      <c r="V298" s="23"/>
      <c r="W298" s="23"/>
    </row>
    <row r="299" spans="17:23" x14ac:dyDescent="0.2">
      <c r="Q299" s="23"/>
      <c r="V299" s="23"/>
      <c r="W299" s="23"/>
    </row>
    <row r="300" spans="17:23" x14ac:dyDescent="0.2">
      <c r="Q300" s="23"/>
      <c r="V300" s="23"/>
      <c r="W300" s="23"/>
    </row>
    <row r="301" spans="17:23" x14ac:dyDescent="0.2">
      <c r="Q301" s="23"/>
      <c r="V301" s="23"/>
      <c r="W301" s="23"/>
    </row>
    <row r="302" spans="17:23" x14ac:dyDescent="0.2">
      <c r="Q302" s="23"/>
      <c r="V302" s="23"/>
      <c r="W302" s="23"/>
    </row>
    <row r="303" spans="17:23" x14ac:dyDescent="0.2">
      <c r="Q303" s="23"/>
      <c r="V303" s="23"/>
      <c r="W303" s="23"/>
    </row>
    <row r="304" spans="17:23" x14ac:dyDescent="0.2">
      <c r="Q304" s="23"/>
      <c r="V304" s="23"/>
      <c r="W304" s="23"/>
    </row>
    <row r="305" spans="17:23" x14ac:dyDescent="0.2">
      <c r="Q305" s="23"/>
      <c r="V305" s="23"/>
      <c r="W305" s="23"/>
    </row>
    <row r="306" spans="17:23" x14ac:dyDescent="0.2">
      <c r="Q306" s="23"/>
      <c r="V306" s="23"/>
      <c r="W306" s="23"/>
    </row>
    <row r="307" spans="17:23" x14ac:dyDescent="0.2">
      <c r="Q307" s="23"/>
      <c r="V307" s="23"/>
      <c r="W307" s="23"/>
    </row>
    <row r="308" spans="17:23" x14ac:dyDescent="0.2">
      <c r="Q308" s="23"/>
      <c r="V308" s="23"/>
      <c r="W308" s="23"/>
    </row>
    <row r="309" spans="17:23" x14ac:dyDescent="0.2">
      <c r="Q309" s="23"/>
      <c r="V309" s="23"/>
      <c r="W309" s="23"/>
    </row>
    <row r="310" spans="17:23" x14ac:dyDescent="0.2">
      <c r="Q310" s="23"/>
      <c r="V310" s="23"/>
      <c r="W310" s="23"/>
    </row>
    <row r="311" spans="17:23" x14ac:dyDescent="0.2">
      <c r="Q311" s="23"/>
      <c r="V311" s="23"/>
      <c r="W311" s="23"/>
    </row>
    <row r="312" spans="17:23" x14ac:dyDescent="0.2">
      <c r="Q312" s="23"/>
      <c r="V312" s="23"/>
      <c r="W312" s="23"/>
    </row>
    <row r="313" spans="17:23" x14ac:dyDescent="0.2">
      <c r="Q313" s="23"/>
      <c r="V313" s="23"/>
      <c r="W313" s="23"/>
    </row>
    <row r="314" spans="17:23" x14ac:dyDescent="0.2">
      <c r="Q314" s="23"/>
      <c r="V314" s="23"/>
      <c r="W314" s="23"/>
    </row>
    <row r="315" spans="17:23" x14ac:dyDescent="0.2">
      <c r="Q315" s="23"/>
      <c r="V315" s="23"/>
      <c r="W315" s="23"/>
    </row>
    <row r="316" spans="17:23" x14ac:dyDescent="0.2">
      <c r="Q316" s="23"/>
      <c r="V316" s="23"/>
      <c r="W316" s="23"/>
    </row>
    <row r="317" spans="17:23" x14ac:dyDescent="0.2">
      <c r="Q317" s="23"/>
      <c r="V317" s="23"/>
      <c r="W317" s="23"/>
    </row>
    <row r="318" spans="17:23" x14ac:dyDescent="0.2">
      <c r="Q318" s="23"/>
      <c r="V318" s="23"/>
      <c r="W318" s="23"/>
    </row>
    <row r="319" spans="17:23" x14ac:dyDescent="0.2">
      <c r="Q319" s="23"/>
      <c r="V319" s="23"/>
      <c r="W319" s="23"/>
    </row>
    <row r="320" spans="17:23" x14ac:dyDescent="0.2">
      <c r="Q320" s="23"/>
      <c r="V320" s="23"/>
      <c r="W320" s="23"/>
    </row>
    <row r="321" spans="17:23" x14ac:dyDescent="0.2">
      <c r="Q321" s="23"/>
      <c r="V321" s="23"/>
      <c r="W321" s="23"/>
    </row>
    <row r="322" spans="17:23" x14ac:dyDescent="0.2">
      <c r="Q322" s="23"/>
      <c r="V322" s="23"/>
      <c r="W322" s="23"/>
    </row>
    <row r="323" spans="17:23" x14ac:dyDescent="0.2">
      <c r="Q323" s="23"/>
      <c r="V323" s="23"/>
      <c r="W323" s="23"/>
    </row>
    <row r="324" spans="17:23" x14ac:dyDescent="0.2">
      <c r="Q324" s="23"/>
      <c r="V324" s="23"/>
      <c r="W324" s="23"/>
    </row>
    <row r="325" spans="17:23" x14ac:dyDescent="0.2">
      <c r="Q325" s="23"/>
      <c r="V325" s="23"/>
      <c r="W325" s="23"/>
    </row>
    <row r="326" spans="17:23" x14ac:dyDescent="0.2">
      <c r="Q326" s="23"/>
      <c r="V326" s="23"/>
      <c r="W326" s="23"/>
    </row>
    <row r="327" spans="17:23" x14ac:dyDescent="0.2">
      <c r="Q327" s="23"/>
      <c r="V327" s="23"/>
      <c r="W327" s="23"/>
    </row>
    <row r="328" spans="17:23" x14ac:dyDescent="0.2">
      <c r="Q328" s="23"/>
      <c r="V328" s="23"/>
      <c r="W328" s="23"/>
    </row>
    <row r="329" spans="17:23" x14ac:dyDescent="0.2">
      <c r="Q329" s="23"/>
      <c r="V329" s="23"/>
      <c r="W329" s="23"/>
    </row>
    <row r="330" spans="17:23" x14ac:dyDescent="0.2">
      <c r="Q330" s="23"/>
      <c r="V330" s="23"/>
      <c r="W330" s="23"/>
    </row>
    <row r="331" spans="17:23" x14ac:dyDescent="0.2">
      <c r="Q331" s="23"/>
      <c r="V331" s="23"/>
      <c r="W331" s="23"/>
    </row>
    <row r="332" spans="17:23" x14ac:dyDescent="0.2">
      <c r="Q332" s="23"/>
      <c r="V332" s="23"/>
      <c r="W332" s="23"/>
    </row>
    <row r="333" spans="17:23" x14ac:dyDescent="0.2">
      <c r="Q333" s="23"/>
      <c r="V333" s="23"/>
      <c r="W333" s="23"/>
    </row>
    <row r="334" spans="17:23" x14ac:dyDescent="0.2">
      <c r="Q334" s="23"/>
      <c r="V334" s="23"/>
      <c r="W334" s="23"/>
    </row>
    <row r="335" spans="17:23" x14ac:dyDescent="0.2">
      <c r="Q335" s="23"/>
      <c r="V335" s="23"/>
      <c r="W335" s="23"/>
    </row>
    <row r="336" spans="17:23" x14ac:dyDescent="0.2">
      <c r="Q336" s="23"/>
      <c r="V336" s="23"/>
      <c r="W336" s="23"/>
    </row>
    <row r="337" spans="17:23" x14ac:dyDescent="0.2">
      <c r="Q337" s="23"/>
      <c r="V337" s="23"/>
      <c r="W337" s="23"/>
    </row>
    <row r="338" spans="17:23" x14ac:dyDescent="0.2">
      <c r="Q338" s="23"/>
      <c r="V338" s="23"/>
      <c r="W338" s="23"/>
    </row>
    <row r="339" spans="17:23" x14ac:dyDescent="0.2">
      <c r="V339" s="23"/>
      <c r="W339" s="23"/>
    </row>
    <row r="340" spans="17:23" x14ac:dyDescent="0.2">
      <c r="V340" s="23"/>
      <c r="W340" s="23"/>
    </row>
    <row r="341" spans="17:23" x14ac:dyDescent="0.2">
      <c r="V341" s="23"/>
      <c r="W341" s="23"/>
    </row>
    <row r="342" spans="17:23" x14ac:dyDescent="0.2">
      <c r="V342" s="23"/>
      <c r="W342" s="23"/>
    </row>
    <row r="343" spans="17:23" x14ac:dyDescent="0.2">
      <c r="V343" s="23"/>
      <c r="W343" s="23"/>
    </row>
    <row r="344" spans="17:23" x14ac:dyDescent="0.2">
      <c r="V344" s="23"/>
      <c r="W344" s="23"/>
    </row>
    <row r="345" spans="17:23" x14ac:dyDescent="0.2">
      <c r="V345" s="23"/>
      <c r="W345" s="23"/>
    </row>
    <row r="346" spans="17:23" x14ac:dyDescent="0.2">
      <c r="V346" s="23"/>
      <c r="W346" s="23"/>
    </row>
    <row r="347" spans="17:23" x14ac:dyDescent="0.2">
      <c r="V347" s="23"/>
      <c r="W347" s="23"/>
    </row>
    <row r="348" spans="17:23" x14ac:dyDescent="0.2">
      <c r="V348" s="23"/>
      <c r="W348" s="23"/>
    </row>
    <row r="349" spans="17:23" x14ac:dyDescent="0.2">
      <c r="V349" s="23"/>
      <c r="W349" s="23"/>
    </row>
    <row r="350" spans="17:23" x14ac:dyDescent="0.2">
      <c r="V350" s="23"/>
      <c r="W350" s="23"/>
    </row>
    <row r="351" spans="17:23" x14ac:dyDescent="0.2">
      <c r="V351" s="23"/>
      <c r="W351" s="23"/>
    </row>
    <row r="352" spans="17:23" x14ac:dyDescent="0.2">
      <c r="V352" s="23"/>
      <c r="W352" s="23"/>
    </row>
    <row r="353" spans="17:23" x14ac:dyDescent="0.2">
      <c r="V353" s="23"/>
      <c r="W353" s="23"/>
    </row>
    <row r="354" spans="17:23" x14ac:dyDescent="0.2">
      <c r="V354" s="23"/>
      <c r="W354" s="23"/>
    </row>
    <row r="355" spans="17:23" x14ac:dyDescent="0.2">
      <c r="V355" s="23"/>
      <c r="W355" s="23"/>
    </row>
    <row r="356" spans="17:23" x14ac:dyDescent="0.2">
      <c r="V356" s="23"/>
      <c r="W356" s="23"/>
    </row>
    <row r="357" spans="17:23" x14ac:dyDescent="0.2">
      <c r="V357" s="23"/>
      <c r="W357" s="23"/>
    </row>
    <row r="358" spans="17:23" x14ac:dyDescent="0.2">
      <c r="V358" s="23"/>
      <c r="W358" s="23"/>
    </row>
    <row r="359" spans="17:23" x14ac:dyDescent="0.2">
      <c r="V359" s="23"/>
      <c r="W359" s="23"/>
    </row>
    <row r="360" spans="17:23" x14ac:dyDescent="0.2">
      <c r="V360" s="23"/>
      <c r="W360" s="23"/>
    </row>
    <row r="361" spans="17:23" x14ac:dyDescent="0.2">
      <c r="V361" s="23"/>
      <c r="W361" s="23"/>
    </row>
    <row r="362" spans="17:23" x14ac:dyDescent="0.2">
      <c r="V362" s="23"/>
      <c r="W362" s="23"/>
    </row>
    <row r="363" spans="17:23" x14ac:dyDescent="0.2">
      <c r="V363" s="23"/>
      <c r="W363" s="23"/>
    </row>
    <row r="364" spans="17:23" x14ac:dyDescent="0.2">
      <c r="V364" s="23"/>
      <c r="W364" s="23"/>
    </row>
    <row r="365" spans="17:23" x14ac:dyDescent="0.2">
      <c r="V365" s="23"/>
      <c r="W365" s="23"/>
    </row>
    <row r="366" spans="17:23" x14ac:dyDescent="0.2">
      <c r="V366" s="23"/>
      <c r="W366" s="23"/>
    </row>
    <row r="367" spans="17:23" x14ac:dyDescent="0.2">
      <c r="Q367" s="23"/>
      <c r="V367" s="23"/>
      <c r="W367" s="23"/>
    </row>
    <row r="368" spans="17:23" x14ac:dyDescent="0.2">
      <c r="Q368" s="23"/>
      <c r="V368" s="23"/>
      <c r="W368" s="23"/>
    </row>
    <row r="369" spans="17:23" x14ac:dyDescent="0.2">
      <c r="Q369" s="23"/>
      <c r="V369" s="23"/>
      <c r="W369" s="23"/>
    </row>
    <row r="370" spans="17:23" x14ac:dyDescent="0.2">
      <c r="Q370" s="23"/>
      <c r="V370" s="23"/>
      <c r="W370" s="23"/>
    </row>
    <row r="371" spans="17:23" x14ac:dyDescent="0.2">
      <c r="Q371" s="23"/>
      <c r="V371" s="23"/>
      <c r="W371" s="23"/>
    </row>
    <row r="372" spans="17:23" x14ac:dyDescent="0.2">
      <c r="Q372" s="23"/>
      <c r="V372" s="23"/>
      <c r="W372" s="23"/>
    </row>
    <row r="373" spans="17:23" x14ac:dyDescent="0.2">
      <c r="Q373" s="23"/>
      <c r="V373" s="23"/>
      <c r="W373" s="23"/>
    </row>
    <row r="374" spans="17:23" x14ac:dyDescent="0.2">
      <c r="Q374" s="23"/>
      <c r="V374" s="23"/>
      <c r="W374" s="23"/>
    </row>
    <row r="375" spans="17:23" x14ac:dyDescent="0.2">
      <c r="Q375" s="23"/>
      <c r="V375" s="23"/>
      <c r="W375" s="23"/>
    </row>
    <row r="376" spans="17:23" x14ac:dyDescent="0.2">
      <c r="Q376" s="23"/>
      <c r="V376" s="23"/>
      <c r="W376" s="23"/>
    </row>
    <row r="377" spans="17:23" x14ac:dyDescent="0.2">
      <c r="Q377" s="23"/>
      <c r="V377" s="23"/>
      <c r="W377" s="23"/>
    </row>
    <row r="378" spans="17:23" x14ac:dyDescent="0.2">
      <c r="Q378" s="23"/>
      <c r="V378" s="23"/>
      <c r="W378" s="23"/>
    </row>
    <row r="379" spans="17:23" x14ac:dyDescent="0.2">
      <c r="Q379" s="23"/>
      <c r="V379" s="23"/>
      <c r="W379" s="23"/>
    </row>
    <row r="380" spans="17:23" x14ac:dyDescent="0.2">
      <c r="Q380" s="23"/>
      <c r="V380" s="23"/>
      <c r="W380" s="23"/>
    </row>
    <row r="381" spans="17:23" x14ac:dyDescent="0.2">
      <c r="Q381" s="23"/>
      <c r="V381" s="23"/>
      <c r="W381" s="23"/>
    </row>
    <row r="382" spans="17:23" x14ac:dyDescent="0.2">
      <c r="Q382" s="23"/>
      <c r="V382" s="23"/>
      <c r="W382" s="23"/>
    </row>
    <row r="383" spans="17:23" x14ac:dyDescent="0.2">
      <c r="Q383" s="23"/>
      <c r="V383" s="23"/>
      <c r="W383" s="23"/>
    </row>
    <row r="384" spans="17:23" x14ac:dyDescent="0.2">
      <c r="Q384" s="23"/>
      <c r="V384" s="23"/>
      <c r="W384" s="23"/>
    </row>
    <row r="385" spans="17:23" x14ac:dyDescent="0.2">
      <c r="Q385" s="23"/>
      <c r="V385" s="23"/>
      <c r="W385" s="23"/>
    </row>
    <row r="386" spans="17:23" x14ac:dyDescent="0.2">
      <c r="Q386" s="23"/>
      <c r="V386" s="23"/>
      <c r="W386" s="23"/>
    </row>
    <row r="387" spans="17:23" x14ac:dyDescent="0.2">
      <c r="Q387" s="23"/>
      <c r="V387" s="23"/>
      <c r="W387" s="23"/>
    </row>
    <row r="388" spans="17:23" x14ac:dyDescent="0.2">
      <c r="Q388" s="23"/>
      <c r="V388" s="23"/>
      <c r="W388" s="23"/>
    </row>
    <row r="389" spans="17:23" x14ac:dyDescent="0.2">
      <c r="Q389" s="23"/>
      <c r="V389" s="23"/>
      <c r="W389" s="23"/>
    </row>
    <row r="390" spans="17:23" x14ac:dyDescent="0.2">
      <c r="Q390" s="23"/>
      <c r="V390" s="23"/>
      <c r="W390" s="23"/>
    </row>
    <row r="391" spans="17:23" x14ac:dyDescent="0.2">
      <c r="Q391" s="23"/>
      <c r="V391" s="23"/>
      <c r="W391" s="23"/>
    </row>
    <row r="392" spans="17:23" x14ac:dyDescent="0.2">
      <c r="Q392" s="23"/>
      <c r="V392" s="23"/>
      <c r="W392" s="23"/>
    </row>
    <row r="393" spans="17:23" x14ac:dyDescent="0.2">
      <c r="Q393" s="23"/>
      <c r="V393" s="23"/>
      <c r="W393" s="23"/>
    </row>
    <row r="394" spans="17:23" x14ac:dyDescent="0.2">
      <c r="Q394" s="23"/>
      <c r="V394" s="23"/>
      <c r="W394" s="23"/>
    </row>
    <row r="395" spans="17:23" x14ac:dyDescent="0.2">
      <c r="Q395" s="23"/>
      <c r="V395" s="23"/>
      <c r="W395" s="23"/>
    </row>
    <row r="396" spans="17:23" x14ac:dyDescent="0.2">
      <c r="Q396" s="23"/>
      <c r="V396" s="23"/>
      <c r="W396" s="23"/>
    </row>
    <row r="397" spans="17:23" x14ac:dyDescent="0.2">
      <c r="Q397" s="23"/>
      <c r="V397" s="23"/>
      <c r="W397" s="23"/>
    </row>
    <row r="398" spans="17:23" x14ac:dyDescent="0.2">
      <c r="Q398" s="23"/>
      <c r="V398" s="23"/>
      <c r="W398" s="23"/>
    </row>
    <row r="399" spans="17:23" x14ac:dyDescent="0.2">
      <c r="Q399" s="23"/>
      <c r="V399" s="23"/>
      <c r="W399" s="23"/>
    </row>
    <row r="400" spans="17:23" x14ac:dyDescent="0.2">
      <c r="Q400" s="23"/>
      <c r="V400" s="23"/>
      <c r="W400" s="23"/>
    </row>
    <row r="401" spans="17:23" x14ac:dyDescent="0.2">
      <c r="Q401" s="23"/>
      <c r="V401" s="23"/>
      <c r="W401" s="23"/>
    </row>
    <row r="402" spans="17:23" x14ac:dyDescent="0.2">
      <c r="Q402" s="23"/>
      <c r="V402" s="23"/>
      <c r="W402" s="23"/>
    </row>
    <row r="403" spans="17:23" x14ac:dyDescent="0.2">
      <c r="Q403" s="23"/>
      <c r="V403" s="23"/>
      <c r="W403" s="23"/>
    </row>
    <row r="404" spans="17:23" x14ac:dyDescent="0.2">
      <c r="Q404" s="23"/>
      <c r="V404" s="23"/>
      <c r="W404" s="23"/>
    </row>
    <row r="405" spans="17:23" x14ac:dyDescent="0.2">
      <c r="Q405" s="23"/>
      <c r="V405" s="23"/>
      <c r="W405" s="23"/>
    </row>
    <row r="406" spans="17:23" x14ac:dyDescent="0.2">
      <c r="Q406" s="23"/>
      <c r="V406" s="23"/>
      <c r="W406" s="23"/>
    </row>
    <row r="407" spans="17:23" x14ac:dyDescent="0.2">
      <c r="Q407" s="23"/>
      <c r="V407" s="23"/>
      <c r="W407" s="23"/>
    </row>
    <row r="408" spans="17:23" x14ac:dyDescent="0.2">
      <c r="Q408" s="23"/>
      <c r="V408" s="23"/>
      <c r="W408" s="23"/>
    </row>
    <row r="409" spans="17:23" x14ac:dyDescent="0.2">
      <c r="Q409" s="23"/>
      <c r="V409" s="23"/>
      <c r="W409" s="23"/>
    </row>
    <row r="410" spans="17:23" x14ac:dyDescent="0.2">
      <c r="Q410" s="23"/>
      <c r="V410" s="23"/>
      <c r="W410" s="23"/>
    </row>
    <row r="411" spans="17:23" x14ac:dyDescent="0.2">
      <c r="Q411" s="23"/>
      <c r="V411" s="23"/>
      <c r="W411" s="23"/>
    </row>
    <row r="412" spans="17:23" x14ac:dyDescent="0.2">
      <c r="Q412" s="23"/>
      <c r="V412" s="23"/>
      <c r="W412" s="23"/>
    </row>
    <row r="413" spans="17:23" x14ac:dyDescent="0.2">
      <c r="Q413" s="23"/>
      <c r="V413" s="23"/>
      <c r="W413" s="23"/>
    </row>
    <row r="414" spans="17:23" x14ac:dyDescent="0.2">
      <c r="Q414" s="23"/>
      <c r="V414" s="23"/>
      <c r="W414" s="23"/>
    </row>
    <row r="415" spans="17:23" x14ac:dyDescent="0.2">
      <c r="Q415" s="23"/>
      <c r="V415" s="23"/>
      <c r="W415" s="23"/>
    </row>
    <row r="416" spans="17:23" x14ac:dyDescent="0.2">
      <c r="Q416" s="23"/>
      <c r="V416" s="23"/>
      <c r="W416" s="23"/>
    </row>
    <row r="417" spans="17:23" x14ac:dyDescent="0.2">
      <c r="Q417" s="23"/>
      <c r="V417" s="23"/>
      <c r="W417" s="23"/>
    </row>
    <row r="418" spans="17:23" x14ac:dyDescent="0.2">
      <c r="Q418" s="23"/>
      <c r="V418" s="23"/>
      <c r="W418" s="23"/>
    </row>
    <row r="419" spans="17:23" x14ac:dyDescent="0.2">
      <c r="Q419" s="23"/>
      <c r="V419" s="23"/>
      <c r="W419" s="23"/>
    </row>
    <row r="420" spans="17:23" x14ac:dyDescent="0.2">
      <c r="Q420" s="23"/>
      <c r="V420" s="23"/>
      <c r="W420" s="23"/>
    </row>
    <row r="421" spans="17:23" x14ac:dyDescent="0.2">
      <c r="Q421" s="23"/>
      <c r="V421" s="23"/>
      <c r="W421" s="23"/>
    </row>
    <row r="422" spans="17:23" x14ac:dyDescent="0.2">
      <c r="Q422" s="23"/>
      <c r="V422" s="23"/>
      <c r="W422" s="23"/>
    </row>
    <row r="423" spans="17:23" x14ac:dyDescent="0.2">
      <c r="Q423" s="23"/>
      <c r="V423" s="23"/>
      <c r="W423" s="23"/>
    </row>
    <row r="424" spans="17:23" x14ac:dyDescent="0.2">
      <c r="Q424" s="23"/>
      <c r="V424" s="23"/>
      <c r="W424" s="23"/>
    </row>
    <row r="425" spans="17:23" x14ac:dyDescent="0.2">
      <c r="Q425" s="23"/>
      <c r="V425" s="23"/>
      <c r="W425" s="23"/>
    </row>
    <row r="426" spans="17:23" x14ac:dyDescent="0.2">
      <c r="Q426" s="23"/>
      <c r="V426" s="23"/>
      <c r="W426" s="23"/>
    </row>
    <row r="427" spans="17:23" x14ac:dyDescent="0.2">
      <c r="Q427" s="23"/>
      <c r="V427" s="23"/>
      <c r="W427" s="23"/>
    </row>
    <row r="428" spans="17:23" x14ac:dyDescent="0.2">
      <c r="Q428" s="23"/>
      <c r="V428" s="23"/>
      <c r="W428" s="23"/>
    </row>
    <row r="429" spans="17:23" x14ac:dyDescent="0.2">
      <c r="Q429" s="23"/>
      <c r="V429" s="23"/>
      <c r="W429" s="23"/>
    </row>
    <row r="430" spans="17:23" x14ac:dyDescent="0.2">
      <c r="Q430" s="23"/>
      <c r="V430" s="23"/>
      <c r="W430" s="23"/>
    </row>
    <row r="431" spans="17:23" x14ac:dyDescent="0.2">
      <c r="Q431" s="23"/>
      <c r="V431" s="23"/>
      <c r="W431" s="23"/>
    </row>
    <row r="432" spans="17:23" x14ac:dyDescent="0.2">
      <c r="Q432" s="23"/>
      <c r="V432" s="23"/>
      <c r="W432" s="23"/>
    </row>
    <row r="433" spans="15:23" x14ac:dyDescent="0.2">
      <c r="Q433" s="23"/>
      <c r="V433" s="23"/>
      <c r="W433" s="23"/>
    </row>
    <row r="434" spans="15:23" x14ac:dyDescent="0.2">
      <c r="Q434" s="23"/>
      <c r="V434" s="23"/>
      <c r="W434" s="23"/>
    </row>
    <row r="435" spans="15:23" x14ac:dyDescent="0.2">
      <c r="Q435" s="23"/>
      <c r="V435" s="23"/>
      <c r="W435" s="23"/>
    </row>
    <row r="436" spans="15:23" x14ac:dyDescent="0.2">
      <c r="Q436" s="23"/>
      <c r="V436" s="23"/>
      <c r="W436" s="23"/>
    </row>
    <row r="437" spans="15:23" x14ac:dyDescent="0.2">
      <c r="Q437" s="23"/>
      <c r="V437" s="23"/>
      <c r="W437" s="23"/>
    </row>
    <row r="438" spans="15:23" x14ac:dyDescent="0.2">
      <c r="Q438" s="23"/>
      <c r="V438" s="23"/>
      <c r="W438" s="23"/>
    </row>
    <row r="439" spans="15:23" x14ac:dyDescent="0.2">
      <c r="Q439" s="23"/>
      <c r="V439" s="23"/>
      <c r="W439" s="23"/>
    </row>
    <row r="440" spans="15:23" x14ac:dyDescent="0.2">
      <c r="Q440" s="23"/>
      <c r="V440" s="23"/>
      <c r="W440" s="23"/>
    </row>
    <row r="441" spans="15:23" x14ac:dyDescent="0.2">
      <c r="Q441" s="23"/>
      <c r="V441" s="23"/>
      <c r="W441" s="23"/>
    </row>
    <row r="442" spans="15:23" x14ac:dyDescent="0.2">
      <c r="Q442" s="23"/>
      <c r="V442" s="23"/>
      <c r="W442" s="23"/>
    </row>
    <row r="443" spans="15:23" x14ac:dyDescent="0.2">
      <c r="O443" s="23"/>
      <c r="Q443" s="23"/>
      <c r="V443" s="51"/>
      <c r="W443" s="51"/>
    </row>
    <row r="444" spans="15:23" x14ac:dyDescent="0.2">
      <c r="O444" s="23"/>
      <c r="Q444" s="23"/>
      <c r="V444" s="51"/>
      <c r="W444" s="51"/>
    </row>
    <row r="445" spans="15:23" x14ac:dyDescent="0.2">
      <c r="O445" s="23"/>
      <c r="Q445" s="23"/>
      <c r="V445" s="51"/>
      <c r="W445" s="51"/>
    </row>
    <row r="446" spans="15:23" x14ac:dyDescent="0.2">
      <c r="O446" s="23"/>
      <c r="Q446" s="23"/>
      <c r="V446" s="51"/>
      <c r="W446" s="51"/>
    </row>
    <row r="447" spans="15:23" x14ac:dyDescent="0.2">
      <c r="O447" s="23"/>
      <c r="Q447" s="23"/>
      <c r="V447" s="51"/>
      <c r="W447" s="51"/>
    </row>
    <row r="448" spans="15:23" x14ac:dyDescent="0.2">
      <c r="O448" s="23"/>
      <c r="Q448" s="23"/>
      <c r="V448" s="51"/>
      <c r="W448" s="51"/>
    </row>
    <row r="449" spans="15:23" x14ac:dyDescent="0.2">
      <c r="O449" s="23"/>
      <c r="Q449" s="23"/>
      <c r="V449" s="51"/>
      <c r="W449" s="51"/>
    </row>
    <row r="450" spans="15:23" x14ac:dyDescent="0.2">
      <c r="O450" s="23"/>
      <c r="Q450" s="23"/>
      <c r="V450" s="51"/>
      <c r="W450" s="51"/>
    </row>
    <row r="451" spans="15:23" x14ac:dyDescent="0.2">
      <c r="O451" s="23"/>
      <c r="V451" s="51"/>
      <c r="W451" s="51"/>
    </row>
    <row r="452" spans="15:23" x14ac:dyDescent="0.2">
      <c r="O452" s="23"/>
      <c r="V452" s="51"/>
      <c r="W452" s="51"/>
    </row>
    <row r="453" spans="15:23" x14ac:dyDescent="0.2">
      <c r="O453" s="23"/>
      <c r="V453" s="51"/>
      <c r="W453" s="51"/>
    </row>
    <row r="454" spans="15:23" x14ac:dyDescent="0.2">
      <c r="O454" s="23"/>
      <c r="V454" s="51"/>
      <c r="W454" s="51"/>
    </row>
    <row r="455" spans="15:23" x14ac:dyDescent="0.2">
      <c r="O455" s="23"/>
      <c r="V455" s="51"/>
      <c r="W455" s="51"/>
    </row>
    <row r="456" spans="15:23" x14ac:dyDescent="0.2">
      <c r="O456" s="23"/>
      <c r="V456" s="51"/>
      <c r="W456" s="51"/>
    </row>
    <row r="457" spans="15:23" x14ac:dyDescent="0.2">
      <c r="O457" s="23"/>
      <c r="V457" s="51"/>
      <c r="W457" s="51"/>
    </row>
    <row r="458" spans="15:23" x14ac:dyDescent="0.2">
      <c r="O458" s="23"/>
      <c r="V458" s="51"/>
      <c r="W458" s="51"/>
    </row>
    <row r="459" spans="15:23" x14ac:dyDescent="0.2">
      <c r="O459" s="23"/>
      <c r="V459" s="51"/>
      <c r="W459" s="51"/>
    </row>
    <row r="460" spans="15:23" x14ac:dyDescent="0.2">
      <c r="O460" s="23"/>
      <c r="V460" s="51"/>
      <c r="W460" s="51"/>
    </row>
    <row r="461" spans="15:23" x14ac:dyDescent="0.2">
      <c r="O461" s="23"/>
      <c r="V461" s="51"/>
      <c r="W461" s="51"/>
    </row>
    <row r="462" spans="15:23" x14ac:dyDescent="0.2">
      <c r="O462" s="23"/>
      <c r="V462" s="51"/>
      <c r="W462" s="51"/>
    </row>
    <row r="463" spans="15:23" x14ac:dyDescent="0.2">
      <c r="O463" s="23"/>
      <c r="V463" s="51"/>
      <c r="W463" s="51"/>
    </row>
    <row r="464" spans="15:23" x14ac:dyDescent="0.2">
      <c r="O464" s="23"/>
      <c r="V464" s="51"/>
      <c r="W464" s="51"/>
    </row>
    <row r="465" spans="15:23" x14ac:dyDescent="0.2">
      <c r="O465" s="23"/>
      <c r="V465" s="51"/>
      <c r="W465" s="51"/>
    </row>
    <row r="466" spans="15:23" x14ac:dyDescent="0.2">
      <c r="O466" s="23"/>
      <c r="V466" s="51"/>
      <c r="W466" s="51"/>
    </row>
    <row r="467" spans="15:23" x14ac:dyDescent="0.2">
      <c r="O467" s="23"/>
      <c r="V467" s="51"/>
      <c r="W467" s="51"/>
    </row>
    <row r="468" spans="15:23" x14ac:dyDescent="0.2">
      <c r="O468" s="23"/>
      <c r="V468" s="51"/>
      <c r="W468" s="51"/>
    </row>
    <row r="469" spans="15:23" x14ac:dyDescent="0.2">
      <c r="O469" s="23"/>
      <c r="V469" s="51"/>
      <c r="W469" s="51"/>
    </row>
    <row r="470" spans="15:23" x14ac:dyDescent="0.2">
      <c r="O470" s="23"/>
      <c r="V470" s="51"/>
      <c r="W470" s="51"/>
    </row>
    <row r="471" spans="15:23" x14ac:dyDescent="0.2">
      <c r="O471" s="23"/>
      <c r="V471" s="51"/>
      <c r="W471" s="51"/>
    </row>
    <row r="472" spans="15:23" x14ac:dyDescent="0.2">
      <c r="O472" s="23"/>
      <c r="V472" s="51"/>
      <c r="W472" s="51"/>
    </row>
    <row r="473" spans="15:23" x14ac:dyDescent="0.2">
      <c r="O473" s="23"/>
      <c r="V473" s="51"/>
      <c r="W473" s="51"/>
    </row>
    <row r="474" spans="15:23" x14ac:dyDescent="0.2">
      <c r="O474" s="23"/>
      <c r="V474" s="51"/>
      <c r="W474" s="51"/>
    </row>
    <row r="475" spans="15:23" x14ac:dyDescent="0.2">
      <c r="O475" s="23"/>
      <c r="V475" s="51"/>
      <c r="W475" s="51"/>
    </row>
    <row r="476" spans="15:23" x14ac:dyDescent="0.2">
      <c r="O476" s="23"/>
      <c r="V476" s="51"/>
      <c r="W476" s="51"/>
    </row>
    <row r="477" spans="15:23" x14ac:dyDescent="0.2">
      <c r="O477" s="23"/>
      <c r="V477" s="51"/>
      <c r="W477" s="51"/>
    </row>
    <row r="478" spans="15:23" x14ac:dyDescent="0.2">
      <c r="O478" s="23"/>
      <c r="V478" s="51"/>
      <c r="W478" s="51"/>
    </row>
    <row r="479" spans="15:23" x14ac:dyDescent="0.2">
      <c r="O479" s="23"/>
      <c r="Q479" s="23"/>
      <c r="V479" s="51"/>
      <c r="W479" s="51"/>
    </row>
    <row r="480" spans="15:23" x14ac:dyDescent="0.2">
      <c r="O480" s="23"/>
      <c r="Q480" s="23"/>
      <c r="V480" s="51"/>
      <c r="W480" s="51"/>
    </row>
    <row r="481" spans="15:23" x14ac:dyDescent="0.2">
      <c r="O481" s="23"/>
      <c r="Q481" s="23"/>
      <c r="V481" s="51"/>
      <c r="W481" s="51"/>
    </row>
    <row r="482" spans="15:23" x14ac:dyDescent="0.2">
      <c r="O482" s="23"/>
      <c r="Q482" s="23"/>
      <c r="V482" s="51"/>
      <c r="W482" s="51"/>
    </row>
    <row r="483" spans="15:23" x14ac:dyDescent="0.2">
      <c r="O483" s="23"/>
      <c r="Q483" s="23"/>
      <c r="V483" s="51"/>
      <c r="W483" s="51"/>
    </row>
    <row r="484" spans="15:23" x14ac:dyDescent="0.2">
      <c r="O484" s="23"/>
      <c r="Q484" s="23"/>
      <c r="V484" s="51"/>
      <c r="W484" s="51"/>
    </row>
    <row r="485" spans="15:23" x14ac:dyDescent="0.2">
      <c r="O485" s="23"/>
      <c r="Q485" s="23"/>
      <c r="V485" s="51"/>
      <c r="W485" s="51"/>
    </row>
    <row r="486" spans="15:23" x14ac:dyDescent="0.2">
      <c r="O486" s="23"/>
      <c r="Q486" s="23"/>
      <c r="V486" s="51"/>
      <c r="W486" s="51"/>
    </row>
    <row r="487" spans="15:23" x14ac:dyDescent="0.2">
      <c r="O487" s="23"/>
      <c r="Q487" s="23"/>
      <c r="V487" s="51"/>
      <c r="W487" s="51"/>
    </row>
    <row r="488" spans="15:23" x14ac:dyDescent="0.2">
      <c r="O488" s="23"/>
      <c r="Q488" s="23"/>
      <c r="V488" s="51"/>
      <c r="W488" s="51"/>
    </row>
    <row r="489" spans="15:23" x14ac:dyDescent="0.2">
      <c r="O489" s="23"/>
      <c r="Q489" s="23"/>
      <c r="V489" s="51"/>
      <c r="W489" s="51"/>
    </row>
    <row r="490" spans="15:23" x14ac:dyDescent="0.2">
      <c r="O490" s="23"/>
      <c r="Q490" s="23"/>
      <c r="V490" s="51"/>
      <c r="W490" s="51"/>
    </row>
    <row r="491" spans="15:23" x14ac:dyDescent="0.2">
      <c r="O491" s="23"/>
      <c r="Q491" s="23"/>
      <c r="V491" s="51"/>
      <c r="W491" s="51"/>
    </row>
    <row r="492" spans="15:23" x14ac:dyDescent="0.2">
      <c r="O492" s="23"/>
      <c r="Q492" s="23"/>
      <c r="V492" s="51"/>
      <c r="W492" s="51"/>
    </row>
    <row r="493" spans="15:23" x14ac:dyDescent="0.2">
      <c r="O493" s="23"/>
      <c r="Q493" s="23"/>
      <c r="V493" s="51"/>
      <c r="W493" s="51"/>
    </row>
    <row r="494" spans="15:23" x14ac:dyDescent="0.2">
      <c r="O494" s="23"/>
      <c r="Q494" s="23"/>
      <c r="V494" s="51"/>
      <c r="W494" s="51"/>
    </row>
    <row r="495" spans="15:23" x14ac:dyDescent="0.2">
      <c r="O495" s="23"/>
      <c r="Q495" s="23"/>
      <c r="V495" s="51"/>
      <c r="W495" s="51"/>
    </row>
    <row r="496" spans="15:23" x14ac:dyDescent="0.2">
      <c r="O496" s="23"/>
      <c r="Q496" s="23"/>
      <c r="V496" s="51"/>
      <c r="W496" s="51"/>
    </row>
    <row r="497" spans="15:23" x14ac:dyDescent="0.2">
      <c r="O497" s="23"/>
      <c r="Q497" s="23"/>
      <c r="V497" s="51"/>
      <c r="W497" s="51"/>
    </row>
    <row r="498" spans="15:23" x14ac:dyDescent="0.2">
      <c r="O498" s="23"/>
      <c r="Q498" s="23"/>
      <c r="V498" s="51"/>
      <c r="W498" s="51"/>
    </row>
    <row r="499" spans="15:23" x14ac:dyDescent="0.2">
      <c r="O499" s="23"/>
      <c r="Q499" s="23"/>
      <c r="V499" s="51"/>
      <c r="W499" s="51"/>
    </row>
    <row r="500" spans="15:23" x14ac:dyDescent="0.2">
      <c r="O500" s="23"/>
      <c r="Q500" s="23"/>
      <c r="V500" s="51"/>
      <c r="W500" s="51"/>
    </row>
    <row r="501" spans="15:23" x14ac:dyDescent="0.2">
      <c r="O501" s="23"/>
      <c r="Q501" s="23"/>
      <c r="V501" s="51"/>
      <c r="W501" s="51"/>
    </row>
    <row r="502" spans="15:23" x14ac:dyDescent="0.2">
      <c r="O502" s="23"/>
      <c r="Q502" s="23"/>
      <c r="V502" s="51"/>
      <c r="W502" s="51"/>
    </row>
    <row r="503" spans="15:23" x14ac:dyDescent="0.2">
      <c r="O503" s="23"/>
      <c r="Q503" s="23"/>
      <c r="V503" s="51"/>
      <c r="W503" s="51"/>
    </row>
    <row r="504" spans="15:23" x14ac:dyDescent="0.2">
      <c r="O504" s="23"/>
      <c r="Q504" s="23"/>
      <c r="V504" s="51"/>
      <c r="W504" s="51"/>
    </row>
    <row r="505" spans="15:23" x14ac:dyDescent="0.2">
      <c r="O505" s="23"/>
      <c r="Q505" s="23"/>
      <c r="V505" s="51"/>
      <c r="W505" s="51"/>
    </row>
    <row r="506" spans="15:23" x14ac:dyDescent="0.2">
      <c r="O506" s="23"/>
      <c r="Q506" s="23"/>
      <c r="V506" s="51"/>
      <c r="W506" s="51"/>
    </row>
    <row r="507" spans="15:23" x14ac:dyDescent="0.2">
      <c r="O507" s="23"/>
      <c r="Q507" s="23"/>
      <c r="V507" s="51"/>
      <c r="W507" s="51"/>
    </row>
    <row r="508" spans="15:23" x14ac:dyDescent="0.2">
      <c r="O508" s="23"/>
      <c r="Q508" s="23"/>
      <c r="V508" s="51"/>
      <c r="W508" s="51"/>
    </row>
    <row r="509" spans="15:23" x14ac:dyDescent="0.2">
      <c r="O509" s="23"/>
      <c r="Q509" s="23"/>
      <c r="V509" s="51"/>
      <c r="W509" s="51"/>
    </row>
    <row r="510" spans="15:23" x14ac:dyDescent="0.2">
      <c r="O510" s="23"/>
      <c r="Q510" s="23"/>
      <c r="V510" s="51"/>
      <c r="W510" s="51"/>
    </row>
    <row r="511" spans="15:23" x14ac:dyDescent="0.2">
      <c r="O511" s="23"/>
      <c r="Q511" s="23"/>
      <c r="V511" s="51"/>
      <c r="W511" s="51"/>
    </row>
    <row r="512" spans="15:23" x14ac:dyDescent="0.2">
      <c r="O512" s="23"/>
      <c r="Q512" s="23"/>
      <c r="V512" s="51"/>
      <c r="W512" s="51"/>
    </row>
    <row r="513" spans="15:23" x14ac:dyDescent="0.2">
      <c r="O513" s="23"/>
      <c r="Q513" s="23"/>
      <c r="V513" s="51"/>
      <c r="W513" s="51"/>
    </row>
    <row r="514" spans="15:23" x14ac:dyDescent="0.2">
      <c r="O514" s="23"/>
      <c r="Q514" s="23"/>
      <c r="V514" s="51"/>
      <c r="W514" s="51"/>
    </row>
    <row r="515" spans="15:23" x14ac:dyDescent="0.2">
      <c r="O515" s="23"/>
      <c r="Q515" s="23"/>
      <c r="V515" s="51"/>
      <c r="W515" s="51"/>
    </row>
    <row r="516" spans="15:23" x14ac:dyDescent="0.2">
      <c r="O516" s="23"/>
      <c r="Q516" s="23"/>
      <c r="V516" s="51"/>
      <c r="W516" s="51"/>
    </row>
    <row r="517" spans="15:23" x14ac:dyDescent="0.2">
      <c r="O517" s="23"/>
      <c r="Q517" s="23"/>
      <c r="V517" s="51"/>
      <c r="W517" s="51"/>
    </row>
    <row r="518" spans="15:23" x14ac:dyDescent="0.2">
      <c r="O518" s="23"/>
      <c r="Q518" s="23"/>
      <c r="V518" s="51"/>
      <c r="W518" s="51"/>
    </row>
    <row r="519" spans="15:23" x14ac:dyDescent="0.2">
      <c r="O519" s="23"/>
      <c r="Q519" s="23"/>
      <c r="V519" s="51"/>
      <c r="W519" s="51"/>
    </row>
    <row r="520" spans="15:23" x14ac:dyDescent="0.2">
      <c r="O520" s="23"/>
      <c r="Q520" s="23"/>
      <c r="V520" s="51"/>
      <c r="W520" s="51"/>
    </row>
    <row r="521" spans="15:23" x14ac:dyDescent="0.2">
      <c r="O521" s="23"/>
      <c r="Q521" s="23"/>
      <c r="V521" s="51"/>
      <c r="W521" s="51"/>
    </row>
    <row r="522" spans="15:23" x14ac:dyDescent="0.2">
      <c r="O522" s="23"/>
      <c r="Q522" s="23"/>
      <c r="V522" s="51"/>
      <c r="W522" s="51"/>
    </row>
    <row r="523" spans="15:23" x14ac:dyDescent="0.2">
      <c r="O523" s="23"/>
      <c r="Q523" s="23"/>
      <c r="V523" s="51"/>
      <c r="W523" s="51"/>
    </row>
    <row r="524" spans="15:23" x14ac:dyDescent="0.2">
      <c r="O524" s="23"/>
      <c r="Q524" s="23"/>
      <c r="V524" s="51"/>
      <c r="W524" s="51"/>
    </row>
    <row r="525" spans="15:23" x14ac:dyDescent="0.2">
      <c r="O525" s="23"/>
      <c r="Q525" s="23"/>
      <c r="V525" s="51"/>
      <c r="W525" s="51"/>
    </row>
    <row r="526" spans="15:23" x14ac:dyDescent="0.2">
      <c r="O526" s="23"/>
      <c r="Q526" s="23"/>
      <c r="V526" s="51"/>
      <c r="W526" s="51"/>
    </row>
    <row r="527" spans="15:23" x14ac:dyDescent="0.2">
      <c r="O527" s="23"/>
      <c r="Q527" s="23"/>
      <c r="V527" s="51"/>
      <c r="W527" s="51"/>
    </row>
    <row r="528" spans="15:23" x14ac:dyDescent="0.2">
      <c r="O528" s="23"/>
      <c r="Q528" s="23"/>
      <c r="V528" s="51"/>
      <c r="W528" s="51"/>
    </row>
    <row r="529" spans="15:23" x14ac:dyDescent="0.2">
      <c r="O529" s="23"/>
      <c r="Q529" s="23"/>
      <c r="V529" s="51"/>
      <c r="W529" s="51"/>
    </row>
    <row r="530" spans="15:23" x14ac:dyDescent="0.2">
      <c r="O530" s="23"/>
      <c r="Q530" s="23"/>
      <c r="V530" s="51"/>
      <c r="W530" s="51"/>
    </row>
    <row r="531" spans="15:23" x14ac:dyDescent="0.2">
      <c r="O531" s="23"/>
      <c r="Q531" s="23"/>
      <c r="V531" s="51"/>
      <c r="W531" s="51"/>
    </row>
    <row r="532" spans="15:23" x14ac:dyDescent="0.2">
      <c r="O532" s="23"/>
      <c r="Q532" s="23"/>
      <c r="V532" s="51"/>
      <c r="W532" s="51"/>
    </row>
    <row r="533" spans="15:23" x14ac:dyDescent="0.2">
      <c r="O533" s="23"/>
      <c r="Q533" s="23"/>
      <c r="V533" s="51"/>
      <c r="W533" s="51"/>
    </row>
    <row r="534" spans="15:23" x14ac:dyDescent="0.2">
      <c r="O534" s="23"/>
      <c r="Q534" s="23"/>
      <c r="V534" s="51"/>
      <c r="W534" s="51"/>
    </row>
    <row r="535" spans="15:23" x14ac:dyDescent="0.2">
      <c r="O535" s="23"/>
      <c r="Q535" s="23"/>
      <c r="V535" s="51"/>
      <c r="W535" s="51"/>
    </row>
    <row r="536" spans="15:23" x14ac:dyDescent="0.2">
      <c r="O536" s="23"/>
      <c r="Q536" s="23"/>
      <c r="V536" s="51"/>
      <c r="W536" s="51"/>
    </row>
    <row r="537" spans="15:23" x14ac:dyDescent="0.2">
      <c r="O537" s="23"/>
      <c r="Q537" s="23"/>
      <c r="V537" s="51"/>
      <c r="W537" s="51"/>
    </row>
    <row r="538" spans="15:23" x14ac:dyDescent="0.2">
      <c r="O538" s="23"/>
      <c r="Q538" s="23"/>
      <c r="V538" s="51"/>
      <c r="W538" s="51"/>
    </row>
    <row r="539" spans="15:23" x14ac:dyDescent="0.2">
      <c r="O539" s="23"/>
      <c r="Q539" s="23"/>
      <c r="V539" s="51"/>
      <c r="W539" s="51"/>
    </row>
    <row r="540" spans="15:23" x14ac:dyDescent="0.2">
      <c r="O540" s="23"/>
      <c r="Q540" s="23"/>
      <c r="V540" s="51"/>
      <c r="W540" s="51"/>
    </row>
    <row r="541" spans="15:23" x14ac:dyDescent="0.2">
      <c r="O541" s="23"/>
      <c r="Q541" s="23"/>
      <c r="V541" s="51"/>
      <c r="W541" s="51"/>
    </row>
    <row r="542" spans="15:23" x14ac:dyDescent="0.2">
      <c r="O542" s="23"/>
      <c r="Q542" s="23"/>
      <c r="V542" s="51"/>
      <c r="W542" s="51"/>
    </row>
    <row r="543" spans="15:23" x14ac:dyDescent="0.2">
      <c r="O543" s="23"/>
      <c r="Q543" s="23"/>
      <c r="V543" s="51"/>
      <c r="W543" s="51"/>
    </row>
    <row r="544" spans="15:23" x14ac:dyDescent="0.2">
      <c r="O544" s="23"/>
      <c r="Q544" s="23"/>
      <c r="V544" s="51"/>
      <c r="W544" s="51"/>
    </row>
    <row r="545" spans="15:23" x14ac:dyDescent="0.2">
      <c r="O545" s="23"/>
      <c r="Q545" s="23"/>
      <c r="V545" s="51"/>
      <c r="W545" s="51"/>
    </row>
    <row r="546" spans="15:23" x14ac:dyDescent="0.2">
      <c r="O546" s="23"/>
      <c r="Q546" s="23"/>
      <c r="V546" s="51"/>
      <c r="W546" s="51"/>
    </row>
    <row r="547" spans="15:23" x14ac:dyDescent="0.2">
      <c r="O547" s="23"/>
      <c r="Q547" s="23"/>
      <c r="V547" s="51"/>
      <c r="W547" s="51"/>
    </row>
    <row r="548" spans="15:23" x14ac:dyDescent="0.2">
      <c r="O548" s="23"/>
      <c r="Q548" s="23"/>
      <c r="V548" s="51"/>
      <c r="W548" s="51"/>
    </row>
    <row r="549" spans="15:23" x14ac:dyDescent="0.2">
      <c r="O549" s="23"/>
      <c r="Q549" s="23"/>
      <c r="V549" s="51"/>
      <c r="W549" s="51"/>
    </row>
    <row r="550" spans="15:23" x14ac:dyDescent="0.2">
      <c r="O550" s="23"/>
      <c r="Q550" s="23"/>
      <c r="V550" s="51"/>
      <c r="W550" s="51"/>
    </row>
    <row r="551" spans="15:23" x14ac:dyDescent="0.2">
      <c r="O551" s="23"/>
      <c r="Q551" s="23"/>
      <c r="V551" s="51"/>
      <c r="W551" s="51"/>
    </row>
    <row r="552" spans="15:23" x14ac:dyDescent="0.2">
      <c r="O552" s="23"/>
      <c r="Q552" s="23"/>
      <c r="V552" s="51"/>
      <c r="W552" s="51"/>
    </row>
    <row r="553" spans="15:23" x14ac:dyDescent="0.2">
      <c r="O553" s="23"/>
      <c r="Q553" s="23"/>
      <c r="V553" s="51"/>
      <c r="W553" s="51"/>
    </row>
    <row r="554" spans="15:23" x14ac:dyDescent="0.2">
      <c r="O554" s="23"/>
      <c r="Q554" s="23"/>
      <c r="V554" s="51"/>
      <c r="W554" s="51"/>
    </row>
    <row r="555" spans="15:23" x14ac:dyDescent="0.2">
      <c r="O555" s="23"/>
      <c r="Q555" s="23"/>
      <c r="V555" s="51"/>
      <c r="W555" s="51"/>
    </row>
    <row r="556" spans="15:23" x14ac:dyDescent="0.2">
      <c r="O556" s="23"/>
      <c r="Q556" s="23"/>
      <c r="V556" s="51"/>
      <c r="W556" s="51"/>
    </row>
    <row r="557" spans="15:23" x14ac:dyDescent="0.2">
      <c r="O557" s="23"/>
      <c r="Q557" s="23"/>
      <c r="V557" s="51"/>
      <c r="W557" s="51"/>
    </row>
    <row r="558" spans="15:23" x14ac:dyDescent="0.2">
      <c r="O558" s="23"/>
      <c r="Q558" s="23"/>
      <c r="V558" s="51"/>
      <c r="W558" s="51"/>
    </row>
    <row r="559" spans="15:23" x14ac:dyDescent="0.2">
      <c r="O559" s="23"/>
      <c r="Q559" s="23"/>
      <c r="V559" s="51"/>
      <c r="W559" s="51"/>
    </row>
    <row r="560" spans="15:23" x14ac:dyDescent="0.2">
      <c r="O560" s="23"/>
      <c r="Q560" s="23"/>
      <c r="V560" s="51"/>
      <c r="W560" s="51"/>
    </row>
    <row r="561" spans="15:23" x14ac:dyDescent="0.2">
      <c r="O561" s="23"/>
      <c r="Q561" s="23"/>
      <c r="V561" s="51"/>
      <c r="W561" s="51"/>
    </row>
    <row r="562" spans="15:23" x14ac:dyDescent="0.2">
      <c r="O562" s="23"/>
      <c r="Q562" s="23"/>
      <c r="V562" s="51"/>
      <c r="W562" s="51"/>
    </row>
    <row r="563" spans="15:23" x14ac:dyDescent="0.2">
      <c r="O563" s="23"/>
      <c r="V563" s="51"/>
      <c r="W563" s="51"/>
    </row>
    <row r="564" spans="15:23" x14ac:dyDescent="0.2">
      <c r="O564" s="23"/>
      <c r="V564" s="51"/>
      <c r="W564" s="51"/>
    </row>
    <row r="565" spans="15:23" x14ac:dyDescent="0.2">
      <c r="O565" s="23"/>
      <c r="V565" s="51"/>
      <c r="W565" s="51"/>
    </row>
    <row r="566" spans="15:23" x14ac:dyDescent="0.2">
      <c r="O566" s="23"/>
      <c r="V566" s="51"/>
      <c r="W566" s="51"/>
    </row>
    <row r="567" spans="15:23" x14ac:dyDescent="0.2">
      <c r="O567" s="23"/>
      <c r="V567" s="51"/>
      <c r="W567" s="51"/>
    </row>
    <row r="568" spans="15:23" x14ac:dyDescent="0.2">
      <c r="O568" s="23"/>
      <c r="V568" s="51"/>
      <c r="W568" s="51"/>
    </row>
    <row r="569" spans="15:23" x14ac:dyDescent="0.2">
      <c r="O569" s="23"/>
      <c r="V569" s="51"/>
      <c r="W569" s="51"/>
    </row>
    <row r="570" spans="15:23" x14ac:dyDescent="0.2">
      <c r="O570" s="23"/>
      <c r="V570" s="51"/>
      <c r="W570" s="51"/>
    </row>
    <row r="571" spans="15:23" x14ac:dyDescent="0.2">
      <c r="O571" s="23"/>
      <c r="V571" s="51"/>
      <c r="W571" s="51"/>
    </row>
    <row r="572" spans="15:23" x14ac:dyDescent="0.2">
      <c r="O572" s="23"/>
      <c r="V572" s="51"/>
      <c r="W572" s="51"/>
    </row>
    <row r="573" spans="15:23" x14ac:dyDescent="0.2">
      <c r="O573" s="23"/>
      <c r="V573" s="51"/>
      <c r="W573" s="51"/>
    </row>
    <row r="574" spans="15:23" x14ac:dyDescent="0.2">
      <c r="O574" s="23"/>
      <c r="V574" s="51"/>
      <c r="W574" s="51"/>
    </row>
    <row r="575" spans="15:23" x14ac:dyDescent="0.2">
      <c r="O575" s="23"/>
      <c r="V575" s="51"/>
      <c r="W575" s="51"/>
    </row>
    <row r="576" spans="15:23" x14ac:dyDescent="0.2">
      <c r="O576" s="23"/>
      <c r="V576" s="51"/>
      <c r="W576" s="51"/>
    </row>
    <row r="577" spans="15:23" x14ac:dyDescent="0.2">
      <c r="O577" s="23"/>
      <c r="V577" s="51"/>
      <c r="W577" s="51"/>
    </row>
    <row r="578" spans="15:23" x14ac:dyDescent="0.2">
      <c r="O578" s="23"/>
      <c r="V578" s="51"/>
      <c r="W578" s="51"/>
    </row>
    <row r="579" spans="15:23" x14ac:dyDescent="0.2">
      <c r="O579" s="23"/>
      <c r="V579" s="51"/>
      <c r="W579" s="51"/>
    </row>
    <row r="580" spans="15:23" x14ac:dyDescent="0.2">
      <c r="O580" s="23"/>
      <c r="V580" s="51"/>
      <c r="W580" s="51"/>
    </row>
    <row r="581" spans="15:23" x14ac:dyDescent="0.2">
      <c r="O581" s="23"/>
      <c r="V581" s="51"/>
      <c r="W581" s="51"/>
    </row>
    <row r="582" spans="15:23" x14ac:dyDescent="0.2">
      <c r="O582" s="23"/>
      <c r="V582" s="51"/>
      <c r="W582" s="51"/>
    </row>
    <row r="583" spans="15:23" x14ac:dyDescent="0.2">
      <c r="O583" s="23"/>
      <c r="V583" s="51"/>
      <c r="W583" s="51"/>
    </row>
    <row r="584" spans="15:23" x14ac:dyDescent="0.2">
      <c r="O584" s="23"/>
      <c r="V584" s="51"/>
      <c r="W584" s="51"/>
    </row>
    <row r="585" spans="15:23" x14ac:dyDescent="0.2">
      <c r="O585" s="23"/>
      <c r="V585" s="51"/>
      <c r="W585" s="51"/>
    </row>
    <row r="586" spans="15:23" x14ac:dyDescent="0.2">
      <c r="O586" s="23"/>
      <c r="V586" s="51"/>
      <c r="W586" s="51"/>
    </row>
    <row r="587" spans="15:23" x14ac:dyDescent="0.2">
      <c r="O587" s="23"/>
      <c r="V587" s="51"/>
      <c r="W587" s="51"/>
    </row>
    <row r="588" spans="15:23" x14ac:dyDescent="0.2">
      <c r="O588" s="23"/>
      <c r="V588" s="51"/>
      <c r="W588" s="51"/>
    </row>
    <row r="589" spans="15:23" x14ac:dyDescent="0.2">
      <c r="O589" s="23"/>
      <c r="V589" s="51"/>
      <c r="W589" s="51"/>
    </row>
    <row r="590" spans="15:23" x14ac:dyDescent="0.2">
      <c r="O590" s="23"/>
      <c r="V590" s="51"/>
      <c r="W590" s="51"/>
    </row>
    <row r="591" spans="15:23" x14ac:dyDescent="0.2">
      <c r="O591" s="23"/>
      <c r="Q591" s="23"/>
      <c r="V591" s="51"/>
      <c r="W591" s="51"/>
    </row>
    <row r="592" spans="15:23" x14ac:dyDescent="0.2">
      <c r="O592" s="23"/>
      <c r="Q592" s="23"/>
      <c r="V592" s="51"/>
      <c r="W592" s="51"/>
    </row>
    <row r="593" spans="15:23" x14ac:dyDescent="0.2">
      <c r="O593" s="23"/>
      <c r="Q593" s="23"/>
      <c r="V593" s="51"/>
      <c r="W593" s="51"/>
    </row>
    <row r="594" spans="15:23" x14ac:dyDescent="0.2">
      <c r="O594" s="23"/>
      <c r="Q594" s="23"/>
      <c r="V594" s="51"/>
      <c r="W594" s="51"/>
    </row>
    <row r="595" spans="15:23" x14ac:dyDescent="0.2">
      <c r="O595" s="23"/>
      <c r="Q595" s="23"/>
      <c r="V595" s="51"/>
      <c r="W595" s="51"/>
    </row>
    <row r="596" spans="15:23" x14ac:dyDescent="0.2">
      <c r="O596" s="23"/>
      <c r="Q596" s="23"/>
      <c r="V596" s="51"/>
      <c r="W596" s="51"/>
    </row>
    <row r="597" spans="15:23" x14ac:dyDescent="0.2">
      <c r="O597" s="23"/>
      <c r="Q597" s="23"/>
      <c r="V597" s="51"/>
      <c r="W597" s="51"/>
    </row>
    <row r="598" spans="15:23" x14ac:dyDescent="0.2">
      <c r="O598" s="23"/>
      <c r="Q598" s="23"/>
      <c r="V598" s="51"/>
      <c r="W598" s="51"/>
    </row>
    <row r="599" spans="15:23" x14ac:dyDescent="0.2">
      <c r="O599" s="23"/>
      <c r="Q599" s="23"/>
      <c r="V599" s="51"/>
      <c r="W599" s="51"/>
    </row>
    <row r="600" spans="15:23" x14ac:dyDescent="0.2">
      <c r="O600" s="23"/>
      <c r="Q600" s="23"/>
      <c r="V600" s="51"/>
      <c r="W600" s="51"/>
    </row>
    <row r="601" spans="15:23" x14ac:dyDescent="0.2">
      <c r="O601" s="23"/>
      <c r="Q601" s="23"/>
      <c r="V601" s="51"/>
      <c r="W601" s="51"/>
    </row>
    <row r="602" spans="15:23" x14ac:dyDescent="0.2">
      <c r="O602" s="23"/>
      <c r="Q602" s="23"/>
      <c r="V602" s="51"/>
      <c r="W602" s="51"/>
    </row>
    <row r="603" spans="15:23" x14ac:dyDescent="0.2">
      <c r="O603" s="23"/>
      <c r="Q603" s="23"/>
      <c r="V603" s="51"/>
      <c r="W603" s="51"/>
    </row>
    <row r="604" spans="15:23" x14ac:dyDescent="0.2">
      <c r="O604" s="23"/>
      <c r="Q604" s="23"/>
      <c r="V604" s="51"/>
      <c r="W604" s="51"/>
    </row>
    <row r="605" spans="15:23" x14ac:dyDescent="0.2">
      <c r="O605" s="23"/>
      <c r="Q605" s="23"/>
      <c r="V605" s="51"/>
      <c r="W605" s="51"/>
    </row>
    <row r="606" spans="15:23" x14ac:dyDescent="0.2">
      <c r="O606" s="23"/>
      <c r="Q606" s="23"/>
      <c r="V606" s="51"/>
      <c r="W606" s="51"/>
    </row>
    <row r="607" spans="15:23" x14ac:dyDescent="0.2">
      <c r="O607" s="23"/>
      <c r="Q607" s="23"/>
      <c r="V607" s="51"/>
      <c r="W607" s="51"/>
    </row>
    <row r="608" spans="15:23" x14ac:dyDescent="0.2">
      <c r="O608" s="23"/>
      <c r="Q608" s="23"/>
      <c r="V608" s="51"/>
      <c r="W608" s="51"/>
    </row>
    <row r="609" spans="15:23" x14ac:dyDescent="0.2">
      <c r="O609" s="23"/>
      <c r="Q609" s="23"/>
      <c r="V609" s="51"/>
      <c r="W609" s="51"/>
    </row>
    <row r="610" spans="15:23" x14ac:dyDescent="0.2">
      <c r="O610" s="23"/>
      <c r="Q610" s="23"/>
      <c r="V610" s="51"/>
      <c r="W610" s="51"/>
    </row>
    <row r="611" spans="15:23" x14ac:dyDescent="0.2">
      <c r="O611" s="23"/>
      <c r="Q611" s="23"/>
      <c r="V611" s="51"/>
      <c r="W611" s="51"/>
    </row>
    <row r="612" spans="15:23" x14ac:dyDescent="0.2">
      <c r="O612" s="23"/>
      <c r="Q612" s="23"/>
      <c r="V612" s="51"/>
      <c r="W612" s="51"/>
    </row>
    <row r="613" spans="15:23" x14ac:dyDescent="0.2">
      <c r="O613" s="23"/>
      <c r="Q613" s="23"/>
      <c r="V613" s="51"/>
      <c r="W613" s="51"/>
    </row>
    <row r="614" spans="15:23" x14ac:dyDescent="0.2">
      <c r="O614" s="23"/>
      <c r="Q614" s="23"/>
      <c r="V614" s="51"/>
      <c r="W614" s="51"/>
    </row>
    <row r="615" spans="15:23" x14ac:dyDescent="0.2">
      <c r="O615" s="23"/>
      <c r="Q615" s="23"/>
      <c r="V615" s="51"/>
      <c r="W615" s="51"/>
    </row>
    <row r="616" spans="15:23" x14ac:dyDescent="0.2">
      <c r="O616" s="23"/>
      <c r="Q616" s="23"/>
      <c r="V616" s="51"/>
      <c r="W616" s="51"/>
    </row>
    <row r="617" spans="15:23" x14ac:dyDescent="0.2">
      <c r="O617" s="23"/>
      <c r="Q617" s="23"/>
      <c r="V617" s="51"/>
      <c r="W617" s="51"/>
    </row>
    <row r="618" spans="15:23" x14ac:dyDescent="0.2">
      <c r="O618" s="23"/>
      <c r="Q618" s="23"/>
      <c r="V618" s="51"/>
      <c r="W618" s="51"/>
    </row>
    <row r="619" spans="15:23" x14ac:dyDescent="0.2">
      <c r="O619" s="23"/>
      <c r="Q619" s="23"/>
      <c r="V619" s="51"/>
      <c r="W619" s="51"/>
    </row>
    <row r="620" spans="15:23" x14ac:dyDescent="0.2">
      <c r="O620" s="23"/>
      <c r="Q620" s="23"/>
      <c r="V620" s="51"/>
      <c r="W620" s="51"/>
    </row>
    <row r="621" spans="15:23" x14ac:dyDescent="0.2">
      <c r="O621" s="23"/>
      <c r="Q621" s="23"/>
      <c r="V621" s="51"/>
      <c r="W621" s="51"/>
    </row>
    <row r="622" spans="15:23" x14ac:dyDescent="0.2">
      <c r="O622" s="23"/>
      <c r="Q622" s="23"/>
      <c r="V622" s="51"/>
      <c r="W622" s="51"/>
    </row>
    <row r="623" spans="15:23" x14ac:dyDescent="0.2">
      <c r="O623" s="23"/>
      <c r="Q623" s="23"/>
      <c r="V623" s="51"/>
      <c r="W623" s="51"/>
    </row>
    <row r="624" spans="15:23" x14ac:dyDescent="0.2">
      <c r="O624" s="23"/>
      <c r="Q624" s="23"/>
      <c r="V624" s="51"/>
      <c r="W624" s="51"/>
    </row>
    <row r="625" spans="15:23" x14ac:dyDescent="0.2">
      <c r="O625" s="23"/>
      <c r="Q625" s="23"/>
      <c r="V625" s="51"/>
      <c r="W625" s="51"/>
    </row>
    <row r="626" spans="15:23" x14ac:dyDescent="0.2">
      <c r="O626" s="23"/>
      <c r="Q626" s="23"/>
      <c r="V626" s="51"/>
      <c r="W626" s="51"/>
    </row>
    <row r="627" spans="15:23" x14ac:dyDescent="0.2">
      <c r="O627" s="23"/>
      <c r="Q627" s="23"/>
      <c r="V627" s="51"/>
      <c r="W627" s="51"/>
    </row>
    <row r="628" spans="15:23" x14ac:dyDescent="0.2">
      <c r="O628" s="23"/>
      <c r="Q628" s="23"/>
      <c r="V628" s="51"/>
      <c r="W628" s="51"/>
    </row>
    <row r="629" spans="15:23" x14ac:dyDescent="0.2">
      <c r="O629" s="23"/>
      <c r="Q629" s="23"/>
      <c r="V629" s="51"/>
      <c r="W629" s="51"/>
    </row>
    <row r="630" spans="15:23" x14ac:dyDescent="0.2">
      <c r="O630" s="23"/>
      <c r="Q630" s="23"/>
      <c r="V630" s="51"/>
      <c r="W630" s="51"/>
    </row>
    <row r="631" spans="15:23" x14ac:dyDescent="0.2">
      <c r="O631" s="23"/>
      <c r="Q631" s="23"/>
      <c r="V631" s="51"/>
      <c r="W631" s="51"/>
    </row>
    <row r="632" spans="15:23" x14ac:dyDescent="0.2">
      <c r="O632" s="23"/>
      <c r="Q632" s="23"/>
      <c r="V632" s="51"/>
      <c r="W632" s="51"/>
    </row>
    <row r="633" spans="15:23" x14ac:dyDescent="0.2">
      <c r="O633" s="23"/>
      <c r="Q633" s="23"/>
      <c r="V633" s="51"/>
      <c r="W633" s="51"/>
    </row>
    <row r="634" spans="15:23" x14ac:dyDescent="0.2">
      <c r="O634" s="23"/>
      <c r="Q634" s="23"/>
      <c r="V634" s="51"/>
      <c r="W634" s="51"/>
    </row>
    <row r="635" spans="15:23" x14ac:dyDescent="0.2">
      <c r="O635" s="23"/>
      <c r="Q635" s="23"/>
      <c r="V635" s="51"/>
      <c r="W635" s="51"/>
    </row>
    <row r="636" spans="15:23" x14ac:dyDescent="0.2">
      <c r="O636" s="23"/>
      <c r="Q636" s="23"/>
      <c r="V636" s="51"/>
      <c r="W636" s="51"/>
    </row>
    <row r="637" spans="15:23" x14ac:dyDescent="0.2">
      <c r="O637" s="23"/>
      <c r="Q637" s="23"/>
      <c r="V637" s="51"/>
      <c r="W637" s="51"/>
    </row>
    <row r="638" spans="15:23" x14ac:dyDescent="0.2">
      <c r="O638" s="23"/>
      <c r="Q638" s="23"/>
      <c r="V638" s="51"/>
      <c r="W638" s="51"/>
    </row>
    <row r="639" spans="15:23" x14ac:dyDescent="0.2">
      <c r="O639" s="23"/>
      <c r="Q639" s="23"/>
      <c r="V639" s="51"/>
      <c r="W639" s="51"/>
    </row>
    <row r="640" spans="15:23" x14ac:dyDescent="0.2">
      <c r="O640" s="23"/>
      <c r="Q640" s="23"/>
      <c r="V640" s="51"/>
      <c r="W640" s="51"/>
    </row>
    <row r="641" spans="15:23" x14ac:dyDescent="0.2">
      <c r="O641" s="23"/>
      <c r="Q641" s="23"/>
      <c r="V641" s="51"/>
      <c r="W641" s="51"/>
    </row>
    <row r="642" spans="15:23" x14ac:dyDescent="0.2">
      <c r="O642" s="23"/>
      <c r="Q642" s="23"/>
      <c r="V642" s="51"/>
      <c r="W642" s="51"/>
    </row>
    <row r="643" spans="15:23" x14ac:dyDescent="0.2">
      <c r="O643" s="23"/>
      <c r="Q643" s="23"/>
      <c r="V643" s="51"/>
      <c r="W643" s="51"/>
    </row>
    <row r="644" spans="15:23" x14ac:dyDescent="0.2">
      <c r="O644" s="23"/>
      <c r="Q644" s="23"/>
      <c r="V644" s="51"/>
      <c r="W644" s="51"/>
    </row>
    <row r="645" spans="15:23" x14ac:dyDescent="0.2">
      <c r="O645" s="23"/>
      <c r="Q645" s="23"/>
      <c r="V645" s="51"/>
      <c r="W645" s="51"/>
    </row>
    <row r="646" spans="15:23" x14ac:dyDescent="0.2">
      <c r="O646" s="23"/>
      <c r="Q646" s="23"/>
      <c r="V646" s="51"/>
      <c r="W646" s="51"/>
    </row>
    <row r="647" spans="15:23" x14ac:dyDescent="0.2">
      <c r="O647" s="23"/>
      <c r="Q647" s="23"/>
      <c r="V647" s="51"/>
      <c r="W647" s="51"/>
    </row>
    <row r="648" spans="15:23" x14ac:dyDescent="0.2">
      <c r="O648" s="23"/>
      <c r="Q648" s="23"/>
      <c r="V648" s="51"/>
      <c r="W648" s="51"/>
    </row>
    <row r="649" spans="15:23" x14ac:dyDescent="0.2">
      <c r="O649" s="23"/>
      <c r="Q649" s="23"/>
      <c r="V649" s="51"/>
      <c r="W649" s="51"/>
    </row>
    <row r="650" spans="15:23" x14ac:dyDescent="0.2">
      <c r="O650" s="23"/>
      <c r="Q650" s="23"/>
      <c r="V650" s="51"/>
      <c r="W650" s="51"/>
    </row>
    <row r="651" spans="15:23" x14ac:dyDescent="0.2">
      <c r="O651" s="23"/>
      <c r="Q651" s="23"/>
      <c r="V651" s="51"/>
      <c r="W651" s="51"/>
    </row>
    <row r="652" spans="15:23" x14ac:dyDescent="0.2">
      <c r="O652" s="23"/>
      <c r="Q652" s="23"/>
      <c r="V652" s="51"/>
      <c r="W652" s="51"/>
    </row>
    <row r="653" spans="15:23" x14ac:dyDescent="0.2">
      <c r="O653" s="23"/>
      <c r="Q653" s="23"/>
      <c r="V653" s="51"/>
      <c r="W653" s="51"/>
    </row>
    <row r="654" spans="15:23" x14ac:dyDescent="0.2">
      <c r="O654" s="23"/>
      <c r="Q654" s="23"/>
      <c r="V654" s="51"/>
      <c r="W654" s="51"/>
    </row>
    <row r="655" spans="15:23" x14ac:dyDescent="0.2">
      <c r="O655" s="23"/>
      <c r="Q655" s="23"/>
      <c r="V655" s="51"/>
      <c r="W655" s="51"/>
    </row>
    <row r="656" spans="15:23" x14ac:dyDescent="0.2">
      <c r="O656" s="23"/>
      <c r="Q656" s="23"/>
      <c r="V656" s="51"/>
      <c r="W656" s="51"/>
    </row>
    <row r="657" spans="15:23" x14ac:dyDescent="0.2">
      <c r="O657" s="23"/>
      <c r="Q657" s="23"/>
      <c r="V657" s="51"/>
      <c r="W657" s="51"/>
    </row>
    <row r="658" spans="15:23" x14ac:dyDescent="0.2">
      <c r="O658" s="23"/>
      <c r="Q658" s="23"/>
      <c r="V658" s="51"/>
      <c r="W658" s="51"/>
    </row>
    <row r="659" spans="15:23" x14ac:dyDescent="0.2">
      <c r="O659" s="23"/>
      <c r="Q659" s="23"/>
      <c r="V659" s="51"/>
      <c r="W659" s="51"/>
    </row>
    <row r="660" spans="15:23" x14ac:dyDescent="0.2">
      <c r="O660" s="23"/>
      <c r="Q660" s="23"/>
      <c r="V660" s="51"/>
      <c r="W660" s="51"/>
    </row>
    <row r="661" spans="15:23" x14ac:dyDescent="0.2">
      <c r="O661" s="23"/>
      <c r="Q661" s="23"/>
      <c r="V661" s="51"/>
      <c r="W661" s="51"/>
    </row>
    <row r="662" spans="15:23" x14ac:dyDescent="0.2">
      <c r="O662" s="23"/>
      <c r="Q662" s="23"/>
      <c r="V662" s="51"/>
      <c r="W662" s="51"/>
    </row>
    <row r="663" spans="15:23" x14ac:dyDescent="0.2">
      <c r="O663" s="23"/>
      <c r="Q663" s="23"/>
      <c r="V663" s="51"/>
      <c r="W663" s="51"/>
    </row>
    <row r="664" spans="15:23" x14ac:dyDescent="0.2">
      <c r="O664" s="23"/>
      <c r="Q664" s="23"/>
      <c r="V664" s="51"/>
      <c r="W664" s="51"/>
    </row>
    <row r="665" spans="15:23" x14ac:dyDescent="0.2">
      <c r="O665" s="23"/>
      <c r="Q665" s="23"/>
      <c r="V665" s="51"/>
      <c r="W665" s="51"/>
    </row>
    <row r="666" spans="15:23" x14ac:dyDescent="0.2">
      <c r="O666" s="23"/>
      <c r="Q666" s="23"/>
      <c r="V666" s="51"/>
      <c r="W666" s="51"/>
    </row>
    <row r="667" spans="15:23" x14ac:dyDescent="0.2">
      <c r="O667" s="23"/>
      <c r="Q667" s="23"/>
      <c r="V667" s="51"/>
      <c r="W667" s="51"/>
    </row>
    <row r="668" spans="15:23" x14ac:dyDescent="0.2">
      <c r="O668" s="23"/>
      <c r="Q668" s="23"/>
      <c r="V668" s="51"/>
      <c r="W668" s="51"/>
    </row>
    <row r="669" spans="15:23" x14ac:dyDescent="0.2">
      <c r="O669" s="23"/>
      <c r="Q669" s="23"/>
      <c r="V669" s="51"/>
      <c r="W669" s="51"/>
    </row>
    <row r="670" spans="15:23" x14ac:dyDescent="0.2">
      <c r="O670" s="23"/>
      <c r="Q670" s="23"/>
      <c r="V670" s="51"/>
      <c r="W670" s="51"/>
    </row>
    <row r="671" spans="15:23" x14ac:dyDescent="0.2">
      <c r="O671" s="23"/>
      <c r="Q671" s="23"/>
      <c r="V671" s="51"/>
      <c r="W671" s="51"/>
    </row>
    <row r="672" spans="15:23" x14ac:dyDescent="0.2">
      <c r="O672" s="23"/>
      <c r="Q672" s="23"/>
      <c r="V672" s="51"/>
      <c r="W672" s="51"/>
    </row>
    <row r="673" spans="15:23" x14ac:dyDescent="0.2">
      <c r="O673" s="23"/>
      <c r="Q673" s="23"/>
      <c r="V673" s="51"/>
      <c r="W673" s="51"/>
    </row>
    <row r="674" spans="15:23" x14ac:dyDescent="0.2">
      <c r="O674" s="23"/>
      <c r="Q674" s="23"/>
      <c r="V674" s="51"/>
      <c r="W674" s="51"/>
    </row>
    <row r="675" spans="15:23" x14ac:dyDescent="0.2">
      <c r="O675" s="23"/>
      <c r="V675" s="51"/>
      <c r="W675" s="51"/>
    </row>
    <row r="676" spans="15:23" x14ac:dyDescent="0.2">
      <c r="O676" s="23"/>
      <c r="V676" s="51"/>
      <c r="W676" s="51"/>
    </row>
    <row r="677" spans="15:23" x14ac:dyDescent="0.2">
      <c r="O677" s="23"/>
      <c r="V677" s="51"/>
      <c r="W677" s="51"/>
    </row>
    <row r="678" spans="15:23" x14ac:dyDescent="0.2">
      <c r="O678" s="23"/>
      <c r="V678" s="51"/>
      <c r="W678" s="51"/>
    </row>
    <row r="679" spans="15:23" x14ac:dyDescent="0.2">
      <c r="O679" s="23"/>
      <c r="V679" s="51"/>
      <c r="W679" s="51"/>
    </row>
    <row r="680" spans="15:23" x14ac:dyDescent="0.2">
      <c r="O680" s="23"/>
      <c r="V680" s="51"/>
      <c r="W680" s="51"/>
    </row>
    <row r="681" spans="15:23" x14ac:dyDescent="0.2">
      <c r="O681" s="23"/>
      <c r="V681" s="51"/>
      <c r="W681" s="51"/>
    </row>
    <row r="682" spans="15:23" x14ac:dyDescent="0.2">
      <c r="O682" s="23"/>
      <c r="V682" s="51"/>
      <c r="W682" s="51"/>
    </row>
    <row r="683" spans="15:23" x14ac:dyDescent="0.2">
      <c r="O683" s="23"/>
      <c r="V683" s="51"/>
      <c r="W683" s="51"/>
    </row>
    <row r="684" spans="15:23" x14ac:dyDescent="0.2">
      <c r="O684" s="23"/>
      <c r="V684" s="51"/>
      <c r="W684" s="51"/>
    </row>
    <row r="685" spans="15:23" x14ac:dyDescent="0.2">
      <c r="O685" s="23"/>
      <c r="V685" s="51"/>
      <c r="W685" s="51"/>
    </row>
    <row r="686" spans="15:23" x14ac:dyDescent="0.2">
      <c r="O686" s="23"/>
      <c r="V686" s="51"/>
      <c r="W686" s="51"/>
    </row>
    <row r="687" spans="15:23" x14ac:dyDescent="0.2">
      <c r="O687" s="23"/>
      <c r="V687" s="51"/>
      <c r="W687" s="51"/>
    </row>
    <row r="688" spans="15:23" x14ac:dyDescent="0.2">
      <c r="O688" s="23"/>
      <c r="V688" s="51"/>
      <c r="W688" s="51"/>
    </row>
    <row r="689" spans="15:23" x14ac:dyDescent="0.2">
      <c r="O689" s="23"/>
      <c r="V689" s="51"/>
      <c r="W689" s="51"/>
    </row>
    <row r="690" spans="15:23" x14ac:dyDescent="0.2">
      <c r="O690" s="23"/>
      <c r="V690" s="51"/>
      <c r="W690" s="51"/>
    </row>
    <row r="691" spans="15:23" x14ac:dyDescent="0.2">
      <c r="O691" s="23"/>
      <c r="V691" s="51"/>
      <c r="W691" s="51"/>
    </row>
    <row r="692" spans="15:23" x14ac:dyDescent="0.2">
      <c r="O692" s="23"/>
      <c r="V692" s="51"/>
      <c r="W692" s="51"/>
    </row>
    <row r="693" spans="15:23" x14ac:dyDescent="0.2">
      <c r="O693" s="23"/>
      <c r="V693" s="51"/>
      <c r="W693" s="51"/>
    </row>
    <row r="694" spans="15:23" x14ac:dyDescent="0.2">
      <c r="O694" s="23"/>
      <c r="V694" s="51"/>
      <c r="W694" s="51"/>
    </row>
    <row r="695" spans="15:23" x14ac:dyDescent="0.2">
      <c r="O695" s="23"/>
      <c r="V695" s="51"/>
      <c r="W695" s="51"/>
    </row>
    <row r="696" spans="15:23" x14ac:dyDescent="0.2">
      <c r="O696" s="23"/>
      <c r="V696" s="51"/>
      <c r="W696" s="51"/>
    </row>
    <row r="697" spans="15:23" x14ac:dyDescent="0.2">
      <c r="O697" s="23"/>
      <c r="V697" s="51"/>
      <c r="W697" s="51"/>
    </row>
    <row r="698" spans="15:23" x14ac:dyDescent="0.2">
      <c r="O698" s="23"/>
      <c r="V698" s="51"/>
      <c r="W698" s="51"/>
    </row>
    <row r="699" spans="15:23" x14ac:dyDescent="0.2">
      <c r="O699" s="23"/>
      <c r="V699" s="51"/>
      <c r="W699" s="51"/>
    </row>
    <row r="700" spans="15:23" x14ac:dyDescent="0.2">
      <c r="O700" s="23"/>
      <c r="V700" s="51"/>
      <c r="W700" s="51"/>
    </row>
    <row r="701" spans="15:23" x14ac:dyDescent="0.2">
      <c r="O701" s="23"/>
      <c r="V701" s="51"/>
      <c r="W701" s="51"/>
    </row>
    <row r="702" spans="15:23" x14ac:dyDescent="0.2">
      <c r="O702" s="23"/>
      <c r="V702" s="51"/>
      <c r="W702" s="51"/>
    </row>
    <row r="703" spans="15:23" x14ac:dyDescent="0.2">
      <c r="O703" s="23"/>
      <c r="Q703" s="23"/>
      <c r="V703" s="51"/>
      <c r="W703" s="51"/>
    </row>
    <row r="704" spans="15:23" x14ac:dyDescent="0.2">
      <c r="O704" s="23"/>
      <c r="Q704" s="23"/>
      <c r="V704" s="51"/>
      <c r="W704" s="51"/>
    </row>
    <row r="705" spans="15:23" x14ac:dyDescent="0.2">
      <c r="O705" s="23"/>
      <c r="Q705" s="23"/>
      <c r="V705" s="51"/>
      <c r="W705" s="51"/>
    </row>
    <row r="706" spans="15:23" x14ac:dyDescent="0.2">
      <c r="O706" s="23"/>
      <c r="Q706" s="23"/>
      <c r="V706" s="51"/>
      <c r="W706" s="51"/>
    </row>
    <row r="707" spans="15:23" x14ac:dyDescent="0.2">
      <c r="O707" s="23"/>
      <c r="Q707" s="23"/>
      <c r="V707" s="51"/>
      <c r="W707" s="51"/>
    </row>
    <row r="708" spans="15:23" x14ac:dyDescent="0.2">
      <c r="O708" s="23"/>
      <c r="Q708" s="23"/>
      <c r="V708" s="51"/>
      <c r="W708" s="51"/>
    </row>
    <row r="709" spans="15:23" x14ac:dyDescent="0.2">
      <c r="O709" s="23"/>
      <c r="Q709" s="23"/>
      <c r="V709" s="51"/>
      <c r="W709" s="51"/>
    </row>
    <row r="710" spans="15:23" x14ac:dyDescent="0.2">
      <c r="O710" s="23"/>
      <c r="Q710" s="23"/>
      <c r="V710" s="51"/>
      <c r="W710" s="51"/>
    </row>
    <row r="711" spans="15:23" x14ac:dyDescent="0.2">
      <c r="O711" s="23"/>
      <c r="Q711" s="23"/>
      <c r="V711" s="51"/>
      <c r="W711" s="51"/>
    </row>
    <row r="712" spans="15:23" x14ac:dyDescent="0.2">
      <c r="O712" s="23"/>
      <c r="Q712" s="23"/>
      <c r="V712" s="51"/>
      <c r="W712" s="51"/>
    </row>
    <row r="713" spans="15:23" x14ac:dyDescent="0.2">
      <c r="O713" s="23"/>
      <c r="Q713" s="23"/>
      <c r="V713" s="51"/>
      <c r="W713" s="51"/>
    </row>
    <row r="714" spans="15:23" x14ac:dyDescent="0.2">
      <c r="O714" s="23"/>
      <c r="Q714" s="23"/>
      <c r="V714" s="51"/>
      <c r="W714" s="51"/>
    </row>
    <row r="715" spans="15:23" x14ac:dyDescent="0.2">
      <c r="O715" s="23"/>
      <c r="Q715" s="23"/>
      <c r="V715" s="51"/>
      <c r="W715" s="51"/>
    </row>
    <row r="716" spans="15:23" x14ac:dyDescent="0.2">
      <c r="O716" s="23"/>
      <c r="Q716" s="23"/>
      <c r="V716" s="51"/>
      <c r="W716" s="51"/>
    </row>
    <row r="717" spans="15:23" x14ac:dyDescent="0.2">
      <c r="O717" s="23"/>
      <c r="Q717" s="23"/>
      <c r="V717" s="51"/>
      <c r="W717" s="51"/>
    </row>
    <row r="718" spans="15:23" x14ac:dyDescent="0.2">
      <c r="O718" s="23"/>
      <c r="Q718" s="23"/>
      <c r="V718" s="51"/>
      <c r="W718" s="51"/>
    </row>
    <row r="719" spans="15:23" x14ac:dyDescent="0.2">
      <c r="O719" s="23"/>
      <c r="Q719" s="23"/>
      <c r="V719" s="51"/>
      <c r="W719" s="51"/>
    </row>
    <row r="720" spans="15:23" x14ac:dyDescent="0.2">
      <c r="O720" s="23"/>
      <c r="Q720" s="23"/>
      <c r="V720" s="51"/>
      <c r="W720" s="51"/>
    </row>
    <row r="721" spans="15:23" x14ac:dyDescent="0.2">
      <c r="O721" s="23"/>
      <c r="Q721" s="23"/>
      <c r="V721" s="51"/>
      <c r="W721" s="51"/>
    </row>
    <row r="722" spans="15:23" x14ac:dyDescent="0.2">
      <c r="O722" s="23"/>
      <c r="Q722" s="23"/>
      <c r="V722" s="51"/>
      <c r="W722" s="51"/>
    </row>
    <row r="723" spans="15:23" x14ac:dyDescent="0.2">
      <c r="O723" s="23"/>
      <c r="Q723" s="23"/>
      <c r="V723" s="51"/>
      <c r="W723" s="51"/>
    </row>
    <row r="724" spans="15:23" x14ac:dyDescent="0.2">
      <c r="O724" s="23"/>
      <c r="Q724" s="23"/>
      <c r="V724" s="51"/>
      <c r="W724" s="51"/>
    </row>
    <row r="725" spans="15:23" x14ac:dyDescent="0.2">
      <c r="O725" s="23"/>
      <c r="Q725" s="23"/>
      <c r="V725" s="51"/>
      <c r="W725" s="51"/>
    </row>
    <row r="726" spans="15:23" x14ac:dyDescent="0.2">
      <c r="O726" s="23"/>
      <c r="Q726" s="23"/>
      <c r="V726" s="51"/>
      <c r="W726" s="51"/>
    </row>
    <row r="727" spans="15:23" x14ac:dyDescent="0.2">
      <c r="O727" s="23"/>
      <c r="Q727" s="23"/>
      <c r="V727" s="51"/>
      <c r="W727" s="51"/>
    </row>
    <row r="728" spans="15:23" x14ac:dyDescent="0.2">
      <c r="O728" s="23"/>
      <c r="Q728" s="23"/>
      <c r="V728" s="51"/>
      <c r="W728" s="51"/>
    </row>
    <row r="729" spans="15:23" x14ac:dyDescent="0.2">
      <c r="O729" s="23"/>
      <c r="Q729" s="23"/>
      <c r="V729" s="51"/>
      <c r="W729" s="51"/>
    </row>
    <row r="730" spans="15:23" x14ac:dyDescent="0.2">
      <c r="O730" s="23"/>
      <c r="Q730" s="23"/>
      <c r="V730" s="51"/>
      <c r="W730" s="51"/>
    </row>
    <row r="731" spans="15:23" x14ac:dyDescent="0.2">
      <c r="O731" s="23"/>
      <c r="Q731" s="23"/>
      <c r="V731" s="51"/>
      <c r="W731" s="51"/>
    </row>
    <row r="732" spans="15:23" x14ac:dyDescent="0.2">
      <c r="O732" s="23"/>
      <c r="Q732" s="23"/>
      <c r="V732" s="51"/>
      <c r="W732" s="51"/>
    </row>
    <row r="733" spans="15:23" x14ac:dyDescent="0.2">
      <c r="O733" s="23"/>
      <c r="Q733" s="23"/>
      <c r="V733" s="51"/>
      <c r="W733" s="51"/>
    </row>
    <row r="734" spans="15:23" x14ac:dyDescent="0.2">
      <c r="O734" s="23"/>
      <c r="Q734" s="23"/>
      <c r="V734" s="51"/>
      <c r="W734" s="51"/>
    </row>
    <row r="735" spans="15:23" x14ac:dyDescent="0.2">
      <c r="O735" s="23"/>
      <c r="Q735" s="23"/>
      <c r="V735" s="51"/>
      <c r="W735" s="51"/>
    </row>
    <row r="736" spans="15:23" x14ac:dyDescent="0.2">
      <c r="O736" s="23"/>
      <c r="Q736" s="23"/>
      <c r="V736" s="51"/>
      <c r="W736" s="51"/>
    </row>
    <row r="737" spans="15:23" x14ac:dyDescent="0.2">
      <c r="O737" s="23"/>
      <c r="Q737" s="23"/>
      <c r="V737" s="51"/>
      <c r="W737" s="51"/>
    </row>
    <row r="738" spans="15:23" x14ac:dyDescent="0.2">
      <c r="O738" s="23"/>
      <c r="Q738" s="23"/>
      <c r="V738" s="51"/>
      <c r="W738" s="51"/>
    </row>
    <row r="739" spans="15:23" x14ac:dyDescent="0.2">
      <c r="O739" s="23"/>
      <c r="Q739" s="23"/>
      <c r="V739" s="51"/>
      <c r="W739" s="51"/>
    </row>
    <row r="740" spans="15:23" x14ac:dyDescent="0.2">
      <c r="O740" s="23"/>
      <c r="Q740" s="23"/>
      <c r="V740" s="51"/>
      <c r="W740" s="51"/>
    </row>
    <row r="741" spans="15:23" x14ac:dyDescent="0.2">
      <c r="O741" s="23"/>
      <c r="Q741" s="23"/>
      <c r="V741" s="51"/>
      <c r="W741" s="51"/>
    </row>
    <row r="742" spans="15:23" x14ac:dyDescent="0.2">
      <c r="O742" s="23"/>
      <c r="Q742" s="23"/>
      <c r="V742" s="51"/>
      <c r="W742" s="51"/>
    </row>
    <row r="743" spans="15:23" x14ac:dyDescent="0.2">
      <c r="O743" s="23"/>
      <c r="Q743" s="23"/>
      <c r="V743" s="51"/>
      <c r="W743" s="51"/>
    </row>
    <row r="744" spans="15:23" x14ac:dyDescent="0.2">
      <c r="O744" s="23"/>
      <c r="Q744" s="23"/>
      <c r="V744" s="51"/>
      <c r="W744" s="51"/>
    </row>
    <row r="745" spans="15:23" x14ac:dyDescent="0.2">
      <c r="O745" s="23"/>
      <c r="Q745" s="23"/>
      <c r="V745" s="51"/>
      <c r="W745" s="51"/>
    </row>
    <row r="746" spans="15:23" x14ac:dyDescent="0.2">
      <c r="O746" s="23"/>
      <c r="Q746" s="23"/>
      <c r="V746" s="51"/>
      <c r="W746" s="51"/>
    </row>
    <row r="747" spans="15:23" x14ac:dyDescent="0.2">
      <c r="O747" s="23"/>
      <c r="Q747" s="23"/>
      <c r="V747" s="51"/>
      <c r="W747" s="51"/>
    </row>
    <row r="748" spans="15:23" x14ac:dyDescent="0.2">
      <c r="O748" s="23"/>
      <c r="Q748" s="23"/>
      <c r="V748" s="51"/>
      <c r="W748" s="51"/>
    </row>
    <row r="749" spans="15:23" x14ac:dyDescent="0.2">
      <c r="O749" s="23"/>
      <c r="Q749" s="23"/>
      <c r="V749" s="51"/>
      <c r="W749" s="51"/>
    </row>
    <row r="750" spans="15:23" x14ac:dyDescent="0.2">
      <c r="O750" s="23"/>
      <c r="Q750" s="23"/>
      <c r="V750" s="51"/>
      <c r="W750" s="51"/>
    </row>
    <row r="751" spans="15:23" x14ac:dyDescent="0.2">
      <c r="O751" s="23"/>
      <c r="Q751" s="23"/>
      <c r="V751" s="51"/>
      <c r="W751" s="51"/>
    </row>
    <row r="752" spans="15:23" x14ac:dyDescent="0.2">
      <c r="O752" s="23"/>
      <c r="Q752" s="23"/>
      <c r="V752" s="51"/>
      <c r="W752" s="51"/>
    </row>
    <row r="753" spans="15:23" x14ac:dyDescent="0.2">
      <c r="O753" s="23"/>
      <c r="Q753" s="23"/>
      <c r="V753" s="51"/>
      <c r="W753" s="51"/>
    </row>
    <row r="754" spans="15:23" x14ac:dyDescent="0.2">
      <c r="O754" s="23"/>
      <c r="Q754" s="23"/>
      <c r="V754" s="51"/>
      <c r="W754" s="51"/>
    </row>
    <row r="755" spans="15:23" x14ac:dyDescent="0.2">
      <c r="O755" s="23"/>
      <c r="Q755" s="23"/>
      <c r="V755" s="51"/>
      <c r="W755" s="51"/>
    </row>
    <row r="756" spans="15:23" x14ac:dyDescent="0.2">
      <c r="O756" s="23"/>
      <c r="Q756" s="23"/>
      <c r="V756" s="51"/>
      <c r="W756" s="51"/>
    </row>
    <row r="757" spans="15:23" x14ac:dyDescent="0.2">
      <c r="O757" s="23"/>
      <c r="Q757" s="23"/>
      <c r="V757" s="51"/>
      <c r="W757" s="51"/>
    </row>
    <row r="758" spans="15:23" x14ac:dyDescent="0.2">
      <c r="O758" s="23"/>
      <c r="Q758" s="23"/>
      <c r="V758" s="51"/>
      <c r="W758" s="51"/>
    </row>
    <row r="759" spans="15:23" x14ac:dyDescent="0.2">
      <c r="O759" s="23"/>
      <c r="Q759" s="23"/>
      <c r="V759" s="51"/>
      <c r="W759" s="51"/>
    </row>
    <row r="760" spans="15:23" x14ac:dyDescent="0.2">
      <c r="O760" s="23"/>
      <c r="Q760" s="23"/>
      <c r="V760" s="51"/>
      <c r="W760" s="51"/>
    </row>
    <row r="761" spans="15:23" x14ac:dyDescent="0.2">
      <c r="O761" s="23"/>
      <c r="Q761" s="23"/>
      <c r="V761" s="51"/>
      <c r="W761" s="51"/>
    </row>
    <row r="762" spans="15:23" x14ac:dyDescent="0.2">
      <c r="O762" s="23"/>
      <c r="Q762" s="23"/>
      <c r="V762" s="51"/>
      <c r="W762" s="51"/>
    </row>
    <row r="763" spans="15:23" x14ac:dyDescent="0.2">
      <c r="O763" s="23"/>
      <c r="Q763" s="23"/>
      <c r="V763" s="51"/>
      <c r="W763" s="51"/>
    </row>
    <row r="764" spans="15:23" x14ac:dyDescent="0.2">
      <c r="O764" s="23"/>
      <c r="Q764" s="23"/>
      <c r="V764" s="51"/>
      <c r="W764" s="51"/>
    </row>
    <row r="765" spans="15:23" x14ac:dyDescent="0.2">
      <c r="O765" s="23"/>
      <c r="Q765" s="23"/>
      <c r="V765" s="51"/>
      <c r="W765" s="51"/>
    </row>
    <row r="766" spans="15:23" x14ac:dyDescent="0.2">
      <c r="O766" s="23"/>
      <c r="Q766" s="23"/>
      <c r="V766" s="51"/>
      <c r="W766" s="51"/>
    </row>
    <row r="767" spans="15:23" x14ac:dyDescent="0.2">
      <c r="O767" s="23"/>
      <c r="Q767" s="23"/>
      <c r="V767" s="51"/>
      <c r="W767" s="51"/>
    </row>
    <row r="768" spans="15:23" x14ac:dyDescent="0.2">
      <c r="O768" s="23"/>
      <c r="Q768" s="23"/>
      <c r="V768" s="51"/>
      <c r="W768" s="51"/>
    </row>
    <row r="769" spans="15:23" x14ac:dyDescent="0.2">
      <c r="O769" s="23"/>
      <c r="Q769" s="23"/>
      <c r="V769" s="51"/>
      <c r="W769" s="51"/>
    </row>
    <row r="770" spans="15:23" x14ac:dyDescent="0.2">
      <c r="O770" s="23"/>
      <c r="Q770" s="23"/>
      <c r="V770" s="51"/>
      <c r="W770" s="51"/>
    </row>
    <row r="771" spans="15:23" x14ac:dyDescent="0.2">
      <c r="O771" s="23"/>
      <c r="Q771" s="23"/>
      <c r="V771" s="51"/>
      <c r="W771" s="51"/>
    </row>
    <row r="772" spans="15:23" x14ac:dyDescent="0.2">
      <c r="O772" s="23"/>
      <c r="Q772" s="23"/>
      <c r="V772" s="51"/>
      <c r="W772" s="51"/>
    </row>
    <row r="773" spans="15:23" x14ac:dyDescent="0.2">
      <c r="O773" s="23"/>
      <c r="Q773" s="23"/>
      <c r="V773" s="51"/>
      <c r="W773" s="51"/>
    </row>
    <row r="774" spans="15:23" x14ac:dyDescent="0.2">
      <c r="O774" s="23"/>
      <c r="Q774" s="23"/>
      <c r="V774" s="51"/>
      <c r="W774" s="51"/>
    </row>
    <row r="775" spans="15:23" x14ac:dyDescent="0.2">
      <c r="O775" s="23"/>
      <c r="Q775" s="23"/>
      <c r="V775" s="51"/>
      <c r="W775" s="51"/>
    </row>
    <row r="776" spans="15:23" x14ac:dyDescent="0.2">
      <c r="O776" s="23"/>
      <c r="Q776" s="23"/>
      <c r="V776" s="51"/>
      <c r="W776" s="51"/>
    </row>
    <row r="777" spans="15:23" x14ac:dyDescent="0.2">
      <c r="O777" s="23"/>
      <c r="Q777" s="23"/>
      <c r="V777" s="51"/>
      <c r="W777" s="51"/>
    </row>
    <row r="778" spans="15:23" x14ac:dyDescent="0.2">
      <c r="O778" s="23"/>
      <c r="Q778" s="23"/>
      <c r="V778" s="51"/>
      <c r="W778" s="51"/>
    </row>
    <row r="779" spans="15:23" x14ac:dyDescent="0.2">
      <c r="O779" s="23"/>
      <c r="Q779" s="23"/>
      <c r="V779" s="51"/>
      <c r="W779" s="51"/>
    </row>
    <row r="780" spans="15:23" x14ac:dyDescent="0.2">
      <c r="O780" s="23"/>
      <c r="Q780" s="23"/>
      <c r="V780" s="51"/>
      <c r="W780" s="51"/>
    </row>
    <row r="781" spans="15:23" x14ac:dyDescent="0.2">
      <c r="O781" s="23"/>
      <c r="Q781" s="23"/>
      <c r="V781" s="51"/>
      <c r="W781" s="51"/>
    </row>
    <row r="782" spans="15:23" x14ac:dyDescent="0.2">
      <c r="O782" s="23"/>
      <c r="Q782" s="23"/>
      <c r="V782" s="51"/>
      <c r="W782" s="51"/>
    </row>
    <row r="783" spans="15:23" x14ac:dyDescent="0.2">
      <c r="O783" s="23"/>
      <c r="Q783" s="23"/>
      <c r="V783" s="51"/>
      <c r="W783" s="51"/>
    </row>
    <row r="784" spans="15:23" x14ac:dyDescent="0.2">
      <c r="O784" s="23"/>
      <c r="Q784" s="23"/>
      <c r="V784" s="51"/>
      <c r="W784" s="51"/>
    </row>
    <row r="785" spans="15:23" x14ac:dyDescent="0.2">
      <c r="O785" s="23"/>
      <c r="Q785" s="23"/>
      <c r="V785" s="51"/>
      <c r="W785" s="51"/>
    </row>
    <row r="786" spans="15:23" x14ac:dyDescent="0.2">
      <c r="O786" s="23"/>
      <c r="Q786" s="23"/>
      <c r="V786" s="51"/>
      <c r="W786" s="51"/>
    </row>
    <row r="787" spans="15:23" x14ac:dyDescent="0.2">
      <c r="O787" s="23"/>
      <c r="V787" s="51"/>
      <c r="W787" s="51"/>
    </row>
    <row r="788" spans="15:23" x14ac:dyDescent="0.2">
      <c r="O788" s="23"/>
      <c r="V788" s="51"/>
      <c r="W788" s="51"/>
    </row>
    <row r="789" spans="15:23" x14ac:dyDescent="0.2">
      <c r="O789" s="23"/>
      <c r="V789" s="51"/>
      <c r="W789" s="51"/>
    </row>
    <row r="790" spans="15:23" x14ac:dyDescent="0.2">
      <c r="O790" s="23"/>
      <c r="V790" s="51"/>
      <c r="W790" s="51"/>
    </row>
    <row r="791" spans="15:23" x14ac:dyDescent="0.2">
      <c r="O791" s="23"/>
      <c r="V791" s="51"/>
      <c r="W791" s="51"/>
    </row>
    <row r="792" spans="15:23" x14ac:dyDescent="0.2">
      <c r="O792" s="23"/>
      <c r="V792" s="51"/>
      <c r="W792" s="51"/>
    </row>
    <row r="793" spans="15:23" x14ac:dyDescent="0.2">
      <c r="O793" s="23"/>
      <c r="V793" s="51"/>
      <c r="W793" s="51"/>
    </row>
    <row r="794" spans="15:23" x14ac:dyDescent="0.2">
      <c r="O794" s="23"/>
      <c r="V794" s="51"/>
      <c r="W794" s="51"/>
    </row>
    <row r="795" spans="15:23" x14ac:dyDescent="0.2">
      <c r="O795" s="23"/>
      <c r="V795" s="51"/>
      <c r="W795" s="51"/>
    </row>
    <row r="796" spans="15:23" x14ac:dyDescent="0.2">
      <c r="O796" s="23"/>
      <c r="V796" s="51"/>
      <c r="W796" s="51"/>
    </row>
    <row r="797" spans="15:23" x14ac:dyDescent="0.2">
      <c r="O797" s="23"/>
      <c r="V797" s="51"/>
      <c r="W797" s="51"/>
    </row>
    <row r="798" spans="15:23" x14ac:dyDescent="0.2">
      <c r="O798" s="23"/>
      <c r="V798" s="51"/>
      <c r="W798" s="51"/>
    </row>
    <row r="799" spans="15:23" x14ac:dyDescent="0.2">
      <c r="O799" s="23"/>
      <c r="V799" s="51"/>
      <c r="W799" s="51"/>
    </row>
    <row r="800" spans="15:23" x14ac:dyDescent="0.2">
      <c r="O800" s="23"/>
      <c r="V800" s="51"/>
      <c r="W800" s="51"/>
    </row>
    <row r="801" spans="15:23" x14ac:dyDescent="0.2">
      <c r="O801" s="23"/>
      <c r="V801" s="51"/>
      <c r="W801" s="51"/>
    </row>
    <row r="802" spans="15:23" x14ac:dyDescent="0.2">
      <c r="O802" s="23"/>
      <c r="V802" s="51"/>
      <c r="W802" s="51"/>
    </row>
    <row r="803" spans="15:23" x14ac:dyDescent="0.2">
      <c r="O803" s="23"/>
      <c r="V803" s="51"/>
      <c r="W803" s="51"/>
    </row>
    <row r="804" spans="15:23" x14ac:dyDescent="0.2">
      <c r="O804" s="23"/>
      <c r="V804" s="51"/>
      <c r="W804" s="51"/>
    </row>
    <row r="805" spans="15:23" x14ac:dyDescent="0.2">
      <c r="O805" s="23"/>
      <c r="V805" s="51"/>
      <c r="W805" s="51"/>
    </row>
    <row r="806" spans="15:23" x14ac:dyDescent="0.2">
      <c r="O806" s="23"/>
      <c r="V806" s="51"/>
      <c r="W806" s="51"/>
    </row>
    <row r="807" spans="15:23" x14ac:dyDescent="0.2">
      <c r="O807" s="23"/>
      <c r="V807" s="51"/>
      <c r="W807" s="51"/>
    </row>
    <row r="808" spans="15:23" x14ac:dyDescent="0.2">
      <c r="O808" s="23"/>
      <c r="V808" s="51"/>
      <c r="W808" s="51"/>
    </row>
    <row r="809" spans="15:23" x14ac:dyDescent="0.2">
      <c r="O809" s="23"/>
      <c r="V809" s="51"/>
      <c r="W809" s="51"/>
    </row>
    <row r="810" spans="15:23" x14ac:dyDescent="0.2">
      <c r="O810" s="23"/>
      <c r="V810" s="51"/>
      <c r="W810" s="51"/>
    </row>
    <row r="811" spans="15:23" x14ac:dyDescent="0.2">
      <c r="O811" s="23"/>
      <c r="V811" s="51"/>
      <c r="W811" s="51"/>
    </row>
    <row r="812" spans="15:23" x14ac:dyDescent="0.2">
      <c r="O812" s="23"/>
      <c r="V812" s="51"/>
      <c r="W812" s="51"/>
    </row>
    <row r="813" spans="15:23" x14ac:dyDescent="0.2">
      <c r="O813" s="23"/>
      <c r="V813" s="51"/>
      <c r="W813" s="51"/>
    </row>
    <row r="814" spans="15:23" x14ac:dyDescent="0.2">
      <c r="O814" s="23"/>
      <c r="V814" s="51"/>
      <c r="W814" s="51"/>
    </row>
    <row r="815" spans="15:23" x14ac:dyDescent="0.2">
      <c r="O815" s="23"/>
      <c r="Q815" s="23"/>
      <c r="V815" s="51"/>
      <c r="W815" s="51"/>
    </row>
    <row r="816" spans="15:23" x14ac:dyDescent="0.2">
      <c r="O816" s="23"/>
      <c r="Q816" s="23"/>
      <c r="V816" s="51"/>
      <c r="W816" s="51"/>
    </row>
    <row r="817" spans="15:23" x14ac:dyDescent="0.2">
      <c r="O817" s="23"/>
      <c r="Q817" s="23"/>
      <c r="V817" s="51"/>
      <c r="W817" s="51"/>
    </row>
    <row r="818" spans="15:23" x14ac:dyDescent="0.2">
      <c r="O818" s="23"/>
      <c r="Q818" s="23"/>
      <c r="V818" s="51"/>
      <c r="W818" s="51"/>
    </row>
    <row r="819" spans="15:23" x14ac:dyDescent="0.2">
      <c r="O819" s="23"/>
      <c r="Q819" s="23"/>
      <c r="V819" s="51"/>
      <c r="W819" s="51"/>
    </row>
    <row r="820" spans="15:23" x14ac:dyDescent="0.2">
      <c r="O820" s="23"/>
      <c r="Q820" s="23"/>
      <c r="V820" s="51"/>
      <c r="W820" s="51"/>
    </row>
    <row r="821" spans="15:23" x14ac:dyDescent="0.2">
      <c r="O821" s="23"/>
      <c r="Q821" s="23"/>
      <c r="V821" s="51"/>
      <c r="W821" s="51"/>
    </row>
    <row r="822" spans="15:23" x14ac:dyDescent="0.2">
      <c r="O822" s="23"/>
      <c r="Q822" s="23"/>
      <c r="V822" s="51"/>
      <c r="W822" s="51"/>
    </row>
    <row r="823" spans="15:23" x14ac:dyDescent="0.2">
      <c r="O823" s="23"/>
      <c r="Q823" s="23"/>
      <c r="V823" s="51"/>
      <c r="W823" s="51"/>
    </row>
    <row r="824" spans="15:23" x14ac:dyDescent="0.2">
      <c r="O824" s="23"/>
      <c r="Q824" s="23"/>
      <c r="V824" s="51"/>
      <c r="W824" s="51"/>
    </row>
    <row r="825" spans="15:23" x14ac:dyDescent="0.2">
      <c r="O825" s="23"/>
      <c r="Q825" s="23"/>
      <c r="V825" s="51"/>
      <c r="W825" s="51"/>
    </row>
    <row r="826" spans="15:23" x14ac:dyDescent="0.2">
      <c r="O826" s="23"/>
      <c r="Q826" s="23"/>
      <c r="V826" s="51"/>
      <c r="W826" s="51"/>
    </row>
    <row r="827" spans="15:23" x14ac:dyDescent="0.2">
      <c r="O827" s="23"/>
      <c r="Q827" s="23"/>
      <c r="V827" s="51"/>
      <c r="W827" s="51"/>
    </row>
    <row r="828" spans="15:23" x14ac:dyDescent="0.2">
      <c r="O828" s="23"/>
      <c r="Q828" s="23"/>
      <c r="V828" s="51"/>
      <c r="W828" s="51"/>
    </row>
    <row r="829" spans="15:23" x14ac:dyDescent="0.2">
      <c r="O829" s="23"/>
      <c r="Q829" s="23"/>
      <c r="V829" s="51"/>
      <c r="W829" s="51"/>
    </row>
    <row r="830" spans="15:23" x14ac:dyDescent="0.2">
      <c r="O830" s="23"/>
      <c r="Q830" s="23"/>
      <c r="V830" s="51"/>
      <c r="W830" s="51"/>
    </row>
    <row r="831" spans="15:23" x14ac:dyDescent="0.2">
      <c r="O831" s="23"/>
      <c r="Q831" s="23"/>
      <c r="V831" s="51"/>
      <c r="W831" s="51"/>
    </row>
    <row r="832" spans="15:23" x14ac:dyDescent="0.2">
      <c r="O832" s="23"/>
      <c r="Q832" s="23"/>
      <c r="V832" s="51"/>
      <c r="W832" s="51"/>
    </row>
    <row r="833" spans="15:23" x14ac:dyDescent="0.2">
      <c r="O833" s="23"/>
      <c r="Q833" s="23"/>
      <c r="V833" s="51"/>
      <c r="W833" s="51"/>
    </row>
    <row r="834" spans="15:23" x14ac:dyDescent="0.2">
      <c r="O834" s="23"/>
      <c r="Q834" s="23"/>
      <c r="V834" s="51"/>
      <c r="W834" s="51"/>
    </row>
    <row r="835" spans="15:23" x14ac:dyDescent="0.2">
      <c r="O835" s="23"/>
      <c r="Q835" s="23"/>
      <c r="V835" s="51"/>
      <c r="W835" s="51"/>
    </row>
    <row r="836" spans="15:23" x14ac:dyDescent="0.2">
      <c r="O836" s="23"/>
      <c r="Q836" s="23"/>
      <c r="V836" s="51"/>
      <c r="W836" s="51"/>
    </row>
    <row r="837" spans="15:23" x14ac:dyDescent="0.2">
      <c r="O837" s="23"/>
      <c r="Q837" s="23"/>
      <c r="V837" s="51"/>
      <c r="W837" s="51"/>
    </row>
    <row r="838" spans="15:23" x14ac:dyDescent="0.2">
      <c r="O838" s="23"/>
      <c r="Q838" s="23"/>
      <c r="V838" s="51"/>
      <c r="W838" s="51"/>
    </row>
    <row r="839" spans="15:23" x14ac:dyDescent="0.2">
      <c r="O839" s="23"/>
      <c r="Q839" s="23"/>
      <c r="V839" s="51"/>
      <c r="W839" s="51"/>
    </row>
    <row r="840" spans="15:23" x14ac:dyDescent="0.2">
      <c r="O840" s="23"/>
      <c r="Q840" s="23"/>
      <c r="V840" s="51"/>
      <c r="W840" s="51"/>
    </row>
    <row r="841" spans="15:23" x14ac:dyDescent="0.2">
      <c r="O841" s="23"/>
      <c r="Q841" s="23"/>
      <c r="V841" s="51"/>
      <c r="W841" s="51"/>
    </row>
    <row r="842" spans="15:23" x14ac:dyDescent="0.2">
      <c r="O842" s="23"/>
      <c r="Q842" s="23"/>
      <c r="V842" s="51"/>
      <c r="W842" s="51"/>
    </row>
    <row r="843" spans="15:23" x14ac:dyDescent="0.2">
      <c r="Q843" s="23"/>
      <c r="V843" s="51"/>
      <c r="W843" s="51"/>
    </row>
    <row r="844" spans="15:23" x14ac:dyDescent="0.2">
      <c r="Q844" s="23"/>
      <c r="V844" s="51"/>
      <c r="W844" s="51"/>
    </row>
    <row r="845" spans="15:23" x14ac:dyDescent="0.2">
      <c r="Q845" s="23"/>
      <c r="V845" s="51"/>
      <c r="W845" s="51"/>
    </row>
    <row r="846" spans="15:23" x14ac:dyDescent="0.2">
      <c r="Q846" s="23"/>
      <c r="V846" s="51"/>
      <c r="W846" s="51"/>
    </row>
    <row r="847" spans="15:23" x14ac:dyDescent="0.2">
      <c r="Q847" s="23"/>
      <c r="V847" s="51"/>
      <c r="W847" s="51"/>
    </row>
    <row r="848" spans="15:23" x14ac:dyDescent="0.2">
      <c r="Q848" s="23"/>
      <c r="V848" s="51"/>
      <c r="W848" s="51"/>
    </row>
    <row r="849" spans="17:23" x14ac:dyDescent="0.2">
      <c r="Q849" s="23"/>
      <c r="V849" s="51"/>
      <c r="W849" s="51"/>
    </row>
    <row r="850" spans="17:23" x14ac:dyDescent="0.2">
      <c r="Q850" s="23"/>
      <c r="V850" s="51"/>
      <c r="W850" s="51"/>
    </row>
    <row r="851" spans="17:23" x14ac:dyDescent="0.2">
      <c r="Q851" s="23"/>
      <c r="V851" s="51"/>
      <c r="W851" s="51"/>
    </row>
    <row r="852" spans="17:23" x14ac:dyDescent="0.2">
      <c r="Q852" s="23"/>
      <c r="V852" s="51"/>
      <c r="W852" s="51"/>
    </row>
    <row r="853" spans="17:23" x14ac:dyDescent="0.2">
      <c r="Q853" s="23"/>
      <c r="V853" s="51"/>
      <c r="W853" s="51"/>
    </row>
    <row r="854" spans="17:23" x14ac:dyDescent="0.2">
      <c r="Q854" s="23"/>
      <c r="V854" s="51"/>
      <c r="W854" s="51"/>
    </row>
    <row r="855" spans="17:23" x14ac:dyDescent="0.2">
      <c r="Q855" s="23"/>
      <c r="V855" s="51"/>
      <c r="W855" s="51"/>
    </row>
    <row r="856" spans="17:23" x14ac:dyDescent="0.2">
      <c r="Q856" s="23"/>
      <c r="V856" s="51"/>
      <c r="W856" s="51"/>
    </row>
    <row r="857" spans="17:23" x14ac:dyDescent="0.2">
      <c r="Q857" s="23"/>
      <c r="V857" s="51"/>
      <c r="W857" s="51"/>
    </row>
    <row r="858" spans="17:23" x14ac:dyDescent="0.2">
      <c r="Q858" s="23"/>
      <c r="V858" s="51"/>
      <c r="W858" s="51"/>
    </row>
    <row r="859" spans="17:23" x14ac:dyDescent="0.2">
      <c r="Q859" s="23"/>
      <c r="V859" s="51"/>
      <c r="W859" s="51"/>
    </row>
    <row r="860" spans="17:23" x14ac:dyDescent="0.2">
      <c r="Q860" s="23"/>
      <c r="V860" s="51"/>
      <c r="W860" s="51"/>
    </row>
    <row r="861" spans="17:23" x14ac:dyDescent="0.2">
      <c r="Q861" s="23"/>
      <c r="V861" s="51"/>
      <c r="W861" s="51"/>
    </row>
    <row r="862" spans="17:23" x14ac:dyDescent="0.2">
      <c r="Q862" s="23"/>
      <c r="V862" s="51"/>
      <c r="W862" s="51"/>
    </row>
    <row r="863" spans="17:23" x14ac:dyDescent="0.2">
      <c r="Q863" s="23"/>
      <c r="V863" s="51"/>
      <c r="W863" s="51"/>
    </row>
    <row r="864" spans="17:23" x14ac:dyDescent="0.2">
      <c r="Q864" s="23"/>
      <c r="V864" s="51"/>
      <c r="W864" s="51"/>
    </row>
    <row r="865" spans="17:23" x14ac:dyDescent="0.2">
      <c r="Q865" s="23"/>
      <c r="V865" s="51"/>
      <c r="W865" s="51"/>
    </row>
    <row r="866" spans="17:23" x14ac:dyDescent="0.2">
      <c r="Q866" s="23"/>
      <c r="V866" s="51"/>
      <c r="W866" s="51"/>
    </row>
    <row r="867" spans="17:23" x14ac:dyDescent="0.2">
      <c r="Q867" s="23"/>
      <c r="V867" s="51"/>
      <c r="W867" s="51"/>
    </row>
    <row r="868" spans="17:23" x14ac:dyDescent="0.2">
      <c r="Q868" s="23"/>
      <c r="V868" s="51"/>
      <c r="W868" s="51"/>
    </row>
    <row r="869" spans="17:23" x14ac:dyDescent="0.2">
      <c r="Q869" s="23"/>
      <c r="V869" s="51"/>
      <c r="W869" s="51"/>
    </row>
    <row r="870" spans="17:23" x14ac:dyDescent="0.2">
      <c r="Q870" s="23"/>
      <c r="V870" s="51"/>
      <c r="W870" s="51"/>
    </row>
    <row r="871" spans="17:23" x14ac:dyDescent="0.2">
      <c r="Q871" s="23"/>
      <c r="V871" s="51"/>
      <c r="W871" s="51"/>
    </row>
    <row r="872" spans="17:23" x14ac:dyDescent="0.2">
      <c r="Q872" s="23"/>
      <c r="V872" s="51"/>
      <c r="W872" s="51"/>
    </row>
    <row r="873" spans="17:23" x14ac:dyDescent="0.2">
      <c r="Q873" s="23"/>
      <c r="V873" s="51"/>
      <c r="W873" s="51"/>
    </row>
    <row r="874" spans="17:23" x14ac:dyDescent="0.2">
      <c r="Q874" s="23"/>
      <c r="V874" s="51"/>
      <c r="W874" s="51"/>
    </row>
    <row r="875" spans="17:23" x14ac:dyDescent="0.2">
      <c r="Q875" s="23"/>
      <c r="V875" s="51"/>
      <c r="W875" s="51"/>
    </row>
    <row r="876" spans="17:23" x14ac:dyDescent="0.2">
      <c r="Q876" s="23"/>
      <c r="V876" s="51"/>
      <c r="W876" s="51"/>
    </row>
    <row r="877" spans="17:23" x14ac:dyDescent="0.2">
      <c r="Q877" s="23"/>
      <c r="V877" s="51"/>
      <c r="W877" s="51"/>
    </row>
    <row r="878" spans="17:23" x14ac:dyDescent="0.2">
      <c r="Q878" s="23"/>
      <c r="V878" s="51"/>
      <c r="W878" s="51"/>
    </row>
    <row r="879" spans="17:23" x14ac:dyDescent="0.2">
      <c r="Q879" s="23"/>
      <c r="V879" s="51"/>
      <c r="W879" s="51"/>
    </row>
    <row r="880" spans="17:23" x14ac:dyDescent="0.2">
      <c r="Q880" s="23"/>
      <c r="V880" s="51"/>
      <c r="W880" s="51"/>
    </row>
    <row r="881" spans="17:23" x14ac:dyDescent="0.2">
      <c r="Q881" s="23"/>
      <c r="V881" s="51"/>
      <c r="W881" s="51"/>
    </row>
    <row r="882" spans="17:23" x14ac:dyDescent="0.2">
      <c r="Q882" s="23"/>
      <c r="V882" s="51"/>
      <c r="W882" s="51"/>
    </row>
    <row r="883" spans="17:23" x14ac:dyDescent="0.2">
      <c r="Q883" s="23"/>
      <c r="V883" s="51"/>
      <c r="W883" s="51"/>
    </row>
    <row r="884" spans="17:23" x14ac:dyDescent="0.2">
      <c r="Q884" s="23"/>
      <c r="V884" s="51"/>
      <c r="W884" s="51"/>
    </row>
    <row r="885" spans="17:23" x14ac:dyDescent="0.2">
      <c r="Q885" s="23"/>
      <c r="V885" s="51"/>
      <c r="W885" s="51"/>
    </row>
    <row r="886" spans="17:23" x14ac:dyDescent="0.2">
      <c r="Q886" s="23"/>
      <c r="V886" s="51"/>
      <c r="W886" s="51"/>
    </row>
    <row r="887" spans="17:23" x14ac:dyDescent="0.2">
      <c r="Q887" s="23"/>
      <c r="V887" s="51"/>
      <c r="W887" s="51"/>
    </row>
    <row r="888" spans="17:23" x14ac:dyDescent="0.2">
      <c r="Q888" s="23"/>
      <c r="V888" s="51"/>
      <c r="W888" s="51"/>
    </row>
    <row r="889" spans="17:23" x14ac:dyDescent="0.2">
      <c r="Q889" s="23"/>
      <c r="V889" s="51"/>
      <c r="W889" s="51"/>
    </row>
    <row r="890" spans="17:23" x14ac:dyDescent="0.2">
      <c r="Q890" s="23"/>
      <c r="V890" s="51"/>
      <c r="W890" s="51"/>
    </row>
    <row r="891" spans="17:23" x14ac:dyDescent="0.2">
      <c r="Q891" s="23"/>
      <c r="V891" s="51"/>
      <c r="W891" s="51"/>
    </row>
    <row r="892" spans="17:23" x14ac:dyDescent="0.2">
      <c r="Q892" s="23"/>
      <c r="V892" s="51"/>
      <c r="W892" s="51"/>
    </row>
    <row r="893" spans="17:23" x14ac:dyDescent="0.2">
      <c r="Q893" s="23"/>
      <c r="V893" s="51"/>
      <c r="W893" s="51"/>
    </row>
    <row r="894" spans="17:23" x14ac:dyDescent="0.2">
      <c r="Q894" s="23"/>
      <c r="V894" s="51"/>
      <c r="W894" s="51"/>
    </row>
    <row r="895" spans="17:23" x14ac:dyDescent="0.2">
      <c r="Q895" s="23"/>
      <c r="V895" s="51"/>
      <c r="W895" s="51"/>
    </row>
    <row r="896" spans="17:23" x14ac:dyDescent="0.2">
      <c r="Q896" s="23"/>
      <c r="V896" s="51"/>
      <c r="W896" s="51"/>
    </row>
    <row r="897" spans="17:23" x14ac:dyDescent="0.2">
      <c r="Q897" s="23"/>
      <c r="V897" s="51"/>
      <c r="W897" s="51"/>
    </row>
    <row r="898" spans="17:23" x14ac:dyDescent="0.2">
      <c r="Q898" s="23"/>
      <c r="V898" s="51"/>
      <c r="W898" s="51"/>
    </row>
    <row r="899" spans="17:23" x14ac:dyDescent="0.2">
      <c r="V899" s="51"/>
      <c r="W899" s="51"/>
    </row>
    <row r="900" spans="17:23" x14ac:dyDescent="0.2">
      <c r="V900" s="51"/>
      <c r="W900" s="51"/>
    </row>
    <row r="901" spans="17:23" x14ac:dyDescent="0.2">
      <c r="V901" s="51"/>
      <c r="W901" s="51"/>
    </row>
    <row r="902" spans="17:23" x14ac:dyDescent="0.2">
      <c r="V902" s="51"/>
      <c r="W902" s="51"/>
    </row>
    <row r="903" spans="17:23" x14ac:dyDescent="0.2">
      <c r="V903" s="51"/>
      <c r="W903" s="51"/>
    </row>
    <row r="904" spans="17:23" x14ac:dyDescent="0.2">
      <c r="V904" s="51"/>
      <c r="W904" s="51"/>
    </row>
    <row r="905" spans="17:23" x14ac:dyDescent="0.2">
      <c r="V905" s="51"/>
      <c r="W905" s="51"/>
    </row>
    <row r="906" spans="17:23" x14ac:dyDescent="0.2">
      <c r="V906" s="51"/>
      <c r="W906" s="51"/>
    </row>
    <row r="907" spans="17:23" x14ac:dyDescent="0.2">
      <c r="V907" s="51"/>
      <c r="W907" s="51"/>
    </row>
    <row r="908" spans="17:23" x14ac:dyDescent="0.2">
      <c r="V908" s="51"/>
      <c r="W908" s="51"/>
    </row>
    <row r="909" spans="17:23" x14ac:dyDescent="0.2">
      <c r="V909" s="51"/>
      <c r="W909" s="51"/>
    </row>
    <row r="910" spans="17:23" x14ac:dyDescent="0.2">
      <c r="V910" s="51"/>
      <c r="W910" s="51"/>
    </row>
    <row r="911" spans="17:23" x14ac:dyDescent="0.2">
      <c r="V911" s="51"/>
      <c r="W911" s="51"/>
    </row>
    <row r="912" spans="17:23" x14ac:dyDescent="0.2">
      <c r="V912" s="51"/>
      <c r="W912" s="51"/>
    </row>
    <row r="913" spans="17:23" x14ac:dyDescent="0.2">
      <c r="V913" s="51"/>
      <c r="W913" s="51"/>
    </row>
    <row r="914" spans="17:23" x14ac:dyDescent="0.2">
      <c r="V914" s="51"/>
      <c r="W914" s="51"/>
    </row>
    <row r="915" spans="17:23" x14ac:dyDescent="0.2">
      <c r="V915" s="51"/>
      <c r="W915" s="51"/>
    </row>
    <row r="916" spans="17:23" x14ac:dyDescent="0.2">
      <c r="V916" s="51"/>
      <c r="W916" s="51"/>
    </row>
    <row r="917" spans="17:23" x14ac:dyDescent="0.2">
      <c r="V917" s="51"/>
      <c r="W917" s="51"/>
    </row>
    <row r="918" spans="17:23" x14ac:dyDescent="0.2">
      <c r="V918" s="51"/>
      <c r="W918" s="51"/>
    </row>
    <row r="919" spans="17:23" x14ac:dyDescent="0.2">
      <c r="V919" s="51"/>
      <c r="W919" s="51"/>
    </row>
    <row r="920" spans="17:23" x14ac:dyDescent="0.2">
      <c r="V920" s="51"/>
      <c r="W920" s="51"/>
    </row>
    <row r="921" spans="17:23" x14ac:dyDescent="0.2">
      <c r="V921" s="51"/>
      <c r="W921" s="51"/>
    </row>
    <row r="922" spans="17:23" x14ac:dyDescent="0.2">
      <c r="V922" s="51"/>
      <c r="W922" s="51"/>
    </row>
    <row r="923" spans="17:23" x14ac:dyDescent="0.2">
      <c r="V923" s="51"/>
      <c r="W923" s="51"/>
    </row>
    <row r="924" spans="17:23" x14ac:dyDescent="0.2">
      <c r="V924" s="51"/>
      <c r="W924" s="51"/>
    </row>
    <row r="925" spans="17:23" x14ac:dyDescent="0.2">
      <c r="V925" s="51"/>
      <c r="W925" s="51"/>
    </row>
    <row r="926" spans="17:23" x14ac:dyDescent="0.2">
      <c r="V926" s="51"/>
      <c r="W926" s="51"/>
    </row>
    <row r="927" spans="17:23" x14ac:dyDescent="0.2">
      <c r="Q927" s="23"/>
      <c r="V927" s="51"/>
      <c r="W927" s="51"/>
    </row>
    <row r="928" spans="17:23" x14ac:dyDescent="0.2">
      <c r="Q928" s="23"/>
      <c r="V928" s="51"/>
      <c r="W928" s="51"/>
    </row>
    <row r="929" spans="17:23" x14ac:dyDescent="0.2">
      <c r="Q929" s="23"/>
      <c r="V929" s="51"/>
      <c r="W929" s="51"/>
    </row>
    <row r="930" spans="17:23" x14ac:dyDescent="0.2">
      <c r="Q930" s="23"/>
      <c r="V930" s="51"/>
      <c r="W930" s="51"/>
    </row>
    <row r="931" spans="17:23" x14ac:dyDescent="0.2">
      <c r="Q931" s="23"/>
      <c r="V931" s="51"/>
      <c r="W931" s="51"/>
    </row>
    <row r="932" spans="17:23" x14ac:dyDescent="0.2">
      <c r="Q932" s="23"/>
      <c r="V932" s="51"/>
      <c r="W932" s="51"/>
    </row>
    <row r="933" spans="17:23" x14ac:dyDescent="0.2">
      <c r="Q933" s="23"/>
      <c r="V933" s="51"/>
      <c r="W933" s="51"/>
    </row>
    <row r="934" spans="17:23" x14ac:dyDescent="0.2">
      <c r="Q934" s="23"/>
      <c r="V934" s="51"/>
      <c r="W934" s="51"/>
    </row>
    <row r="935" spans="17:23" x14ac:dyDescent="0.2">
      <c r="Q935" s="23"/>
      <c r="V935" s="51"/>
      <c r="W935" s="51"/>
    </row>
    <row r="936" spans="17:23" x14ac:dyDescent="0.2">
      <c r="Q936" s="23"/>
      <c r="V936" s="51"/>
      <c r="W936" s="51"/>
    </row>
    <row r="937" spans="17:23" x14ac:dyDescent="0.2">
      <c r="Q937" s="23"/>
      <c r="V937" s="51"/>
      <c r="W937" s="51"/>
    </row>
    <row r="938" spans="17:23" x14ac:dyDescent="0.2">
      <c r="Q938" s="23"/>
      <c r="V938" s="51"/>
      <c r="W938" s="51"/>
    </row>
    <row r="939" spans="17:23" x14ac:dyDescent="0.2">
      <c r="Q939" s="23"/>
      <c r="V939" s="51"/>
      <c r="W939" s="51"/>
    </row>
    <row r="940" spans="17:23" x14ac:dyDescent="0.2">
      <c r="Q940" s="23"/>
      <c r="V940" s="51"/>
      <c r="W940" s="51"/>
    </row>
    <row r="941" spans="17:23" x14ac:dyDescent="0.2">
      <c r="Q941" s="23"/>
      <c r="V941" s="51"/>
      <c r="W941" s="51"/>
    </row>
    <row r="942" spans="17:23" x14ac:dyDescent="0.2">
      <c r="Q942" s="23"/>
      <c r="V942" s="51"/>
      <c r="W942" s="51"/>
    </row>
    <row r="943" spans="17:23" x14ac:dyDescent="0.2">
      <c r="Q943" s="23"/>
      <c r="V943" s="51"/>
      <c r="W943" s="51"/>
    </row>
    <row r="944" spans="17:23" x14ac:dyDescent="0.2">
      <c r="Q944" s="23"/>
      <c r="V944" s="51"/>
      <c r="W944" s="51"/>
    </row>
    <row r="945" spans="17:23" x14ac:dyDescent="0.2">
      <c r="Q945" s="23"/>
      <c r="V945" s="51"/>
      <c r="W945" s="51"/>
    </row>
    <row r="946" spans="17:23" x14ac:dyDescent="0.2">
      <c r="Q946" s="23"/>
      <c r="V946" s="51"/>
      <c r="W946" s="51"/>
    </row>
    <row r="947" spans="17:23" x14ac:dyDescent="0.2">
      <c r="Q947" s="23"/>
      <c r="V947" s="51"/>
      <c r="W947" s="51"/>
    </row>
    <row r="948" spans="17:23" x14ac:dyDescent="0.2">
      <c r="Q948" s="23"/>
      <c r="V948" s="51"/>
      <c r="W948" s="51"/>
    </row>
    <row r="949" spans="17:23" x14ac:dyDescent="0.2">
      <c r="Q949" s="23"/>
      <c r="V949" s="51"/>
      <c r="W949" s="51"/>
    </row>
    <row r="950" spans="17:23" x14ac:dyDescent="0.2">
      <c r="Q950" s="23"/>
      <c r="V950" s="51"/>
      <c r="W950" s="51"/>
    </row>
    <row r="951" spans="17:23" x14ac:dyDescent="0.2">
      <c r="Q951" s="23"/>
      <c r="V951" s="51"/>
      <c r="W951" s="51"/>
    </row>
    <row r="952" spans="17:23" x14ac:dyDescent="0.2">
      <c r="Q952" s="23"/>
      <c r="V952" s="51"/>
      <c r="W952" s="51"/>
    </row>
    <row r="953" spans="17:23" x14ac:dyDescent="0.2">
      <c r="Q953" s="23"/>
      <c r="V953" s="51"/>
      <c r="W953" s="51"/>
    </row>
    <row r="954" spans="17:23" x14ac:dyDescent="0.2">
      <c r="Q954" s="23"/>
      <c r="V954" s="51"/>
      <c r="W954" s="51"/>
    </row>
    <row r="955" spans="17:23" x14ac:dyDescent="0.2">
      <c r="Q955" s="23"/>
      <c r="V955" s="51"/>
      <c r="W955" s="51"/>
    </row>
    <row r="956" spans="17:23" x14ac:dyDescent="0.2">
      <c r="Q956" s="23"/>
      <c r="V956" s="51"/>
      <c r="W956" s="51"/>
    </row>
    <row r="957" spans="17:23" x14ac:dyDescent="0.2">
      <c r="Q957" s="23"/>
      <c r="V957" s="51"/>
      <c r="W957" s="51"/>
    </row>
    <row r="958" spans="17:23" x14ac:dyDescent="0.2">
      <c r="Q958" s="23"/>
      <c r="V958" s="51"/>
      <c r="W958" s="51"/>
    </row>
    <row r="959" spans="17:23" x14ac:dyDescent="0.2">
      <c r="Q959" s="23"/>
      <c r="V959" s="51"/>
      <c r="W959" s="51"/>
    </row>
    <row r="960" spans="17:23" x14ac:dyDescent="0.2">
      <c r="Q960" s="23"/>
      <c r="V960" s="51"/>
      <c r="W960" s="51"/>
    </row>
    <row r="961" spans="17:23" x14ac:dyDescent="0.2">
      <c r="Q961" s="23"/>
      <c r="V961" s="51"/>
      <c r="W961" s="51"/>
    </row>
    <row r="962" spans="17:23" x14ac:dyDescent="0.2">
      <c r="Q962" s="23"/>
      <c r="V962" s="51"/>
      <c r="W962" s="51"/>
    </row>
    <row r="963" spans="17:23" x14ac:dyDescent="0.2">
      <c r="Q963" s="23"/>
      <c r="V963" s="51"/>
      <c r="W963" s="51"/>
    </row>
    <row r="964" spans="17:23" x14ac:dyDescent="0.2">
      <c r="Q964" s="23"/>
      <c r="V964" s="51"/>
      <c r="W964" s="51"/>
    </row>
    <row r="965" spans="17:23" x14ac:dyDescent="0.2">
      <c r="Q965" s="23"/>
      <c r="V965" s="51"/>
      <c r="W965" s="51"/>
    </row>
    <row r="966" spans="17:23" x14ac:dyDescent="0.2">
      <c r="Q966" s="23"/>
      <c r="V966" s="51"/>
      <c r="W966" s="51"/>
    </row>
    <row r="967" spans="17:23" x14ac:dyDescent="0.2">
      <c r="Q967" s="23"/>
      <c r="V967" s="51"/>
      <c r="W967" s="51"/>
    </row>
    <row r="968" spans="17:23" x14ac:dyDescent="0.2">
      <c r="Q968" s="23"/>
      <c r="V968" s="51"/>
      <c r="W968" s="51"/>
    </row>
    <row r="969" spans="17:23" x14ac:dyDescent="0.2">
      <c r="Q969" s="23"/>
      <c r="V969" s="51"/>
      <c r="W969" s="51"/>
    </row>
    <row r="970" spans="17:23" x14ac:dyDescent="0.2">
      <c r="Q970" s="23"/>
      <c r="V970" s="51"/>
      <c r="W970" s="51"/>
    </row>
    <row r="971" spans="17:23" x14ac:dyDescent="0.2">
      <c r="Q971" s="23"/>
      <c r="V971" s="51"/>
      <c r="W971" s="51"/>
    </row>
    <row r="972" spans="17:23" x14ac:dyDescent="0.2">
      <c r="Q972" s="23"/>
      <c r="V972" s="51"/>
      <c r="W972" s="51"/>
    </row>
    <row r="973" spans="17:23" x14ac:dyDescent="0.2">
      <c r="Q973" s="23"/>
      <c r="V973" s="51"/>
      <c r="W973" s="51"/>
    </row>
    <row r="974" spans="17:23" x14ac:dyDescent="0.2">
      <c r="Q974" s="23"/>
      <c r="V974" s="51"/>
      <c r="W974" s="51"/>
    </row>
    <row r="975" spans="17:23" x14ac:dyDescent="0.2">
      <c r="Q975" s="23"/>
      <c r="V975" s="51"/>
      <c r="W975" s="51"/>
    </row>
    <row r="976" spans="17:23" x14ac:dyDescent="0.2">
      <c r="Q976" s="23"/>
      <c r="V976" s="51"/>
      <c r="W976" s="51"/>
    </row>
    <row r="977" spans="17:23" x14ac:dyDescent="0.2">
      <c r="Q977" s="23"/>
      <c r="V977" s="51"/>
      <c r="W977" s="51"/>
    </row>
    <row r="978" spans="17:23" x14ac:dyDescent="0.2">
      <c r="Q978" s="23"/>
      <c r="V978" s="51"/>
      <c r="W978" s="51"/>
    </row>
    <row r="979" spans="17:23" x14ac:dyDescent="0.2">
      <c r="Q979" s="23"/>
      <c r="V979" s="51"/>
      <c r="W979" s="51"/>
    </row>
    <row r="980" spans="17:23" x14ac:dyDescent="0.2">
      <c r="Q980" s="23"/>
      <c r="V980" s="51"/>
      <c r="W980" s="51"/>
    </row>
    <row r="981" spans="17:23" x14ac:dyDescent="0.2">
      <c r="Q981" s="23"/>
      <c r="V981" s="51"/>
      <c r="W981" s="51"/>
    </row>
    <row r="982" spans="17:23" x14ac:dyDescent="0.2">
      <c r="Q982" s="23"/>
      <c r="V982" s="51"/>
      <c r="W982" s="51"/>
    </row>
    <row r="983" spans="17:23" x14ac:dyDescent="0.2">
      <c r="Q983" s="23"/>
      <c r="V983" s="51"/>
      <c r="W983" s="51"/>
    </row>
    <row r="984" spans="17:23" x14ac:dyDescent="0.2">
      <c r="Q984" s="23"/>
      <c r="V984" s="51"/>
      <c r="W984" s="51"/>
    </row>
    <row r="985" spans="17:23" x14ac:dyDescent="0.2">
      <c r="Q985" s="23"/>
      <c r="V985" s="51"/>
      <c r="W985" s="51"/>
    </row>
    <row r="986" spans="17:23" x14ac:dyDescent="0.2">
      <c r="Q986" s="23"/>
      <c r="V986" s="51"/>
      <c r="W986" s="51"/>
    </row>
    <row r="987" spans="17:23" x14ac:dyDescent="0.2">
      <c r="Q987" s="23"/>
      <c r="V987" s="51"/>
      <c r="W987" s="51"/>
    </row>
    <row r="988" spans="17:23" x14ac:dyDescent="0.2">
      <c r="Q988" s="23"/>
      <c r="V988" s="51"/>
      <c r="W988" s="51"/>
    </row>
    <row r="989" spans="17:23" x14ac:dyDescent="0.2">
      <c r="Q989" s="23"/>
      <c r="V989" s="51"/>
      <c r="W989" s="51"/>
    </row>
    <row r="990" spans="17:23" x14ac:dyDescent="0.2">
      <c r="Q990" s="23"/>
      <c r="V990" s="51"/>
      <c r="W990" s="51"/>
    </row>
    <row r="991" spans="17:23" x14ac:dyDescent="0.2">
      <c r="Q991" s="23"/>
      <c r="V991" s="51"/>
      <c r="W991" s="51"/>
    </row>
    <row r="992" spans="17:23" x14ac:dyDescent="0.2">
      <c r="Q992" s="23"/>
      <c r="V992" s="51"/>
      <c r="W992" s="51"/>
    </row>
    <row r="993" spans="17:23" x14ac:dyDescent="0.2">
      <c r="Q993" s="23"/>
      <c r="V993" s="51"/>
      <c r="W993" s="51"/>
    </row>
    <row r="994" spans="17:23" x14ac:dyDescent="0.2">
      <c r="Q994" s="23"/>
      <c r="V994" s="51"/>
      <c r="W994" s="51"/>
    </row>
    <row r="995" spans="17:23" x14ac:dyDescent="0.2">
      <c r="Q995" s="23"/>
      <c r="V995" s="51"/>
      <c r="W995" s="51"/>
    </row>
    <row r="996" spans="17:23" x14ac:dyDescent="0.2">
      <c r="Q996" s="23"/>
      <c r="V996" s="51"/>
      <c r="W996" s="51"/>
    </row>
    <row r="997" spans="17:23" x14ac:dyDescent="0.2">
      <c r="Q997" s="23"/>
      <c r="V997" s="51"/>
      <c r="W997" s="51"/>
    </row>
    <row r="998" spans="17:23" x14ac:dyDescent="0.2">
      <c r="Q998" s="23"/>
      <c r="V998" s="51"/>
      <c r="W998" s="51"/>
    </row>
    <row r="999" spans="17:23" x14ac:dyDescent="0.2">
      <c r="Q999" s="23"/>
      <c r="V999" s="51"/>
      <c r="W999" s="51"/>
    </row>
    <row r="1000" spans="17:23" x14ac:dyDescent="0.2">
      <c r="Q1000" s="23"/>
      <c r="V1000" s="51"/>
      <c r="W1000" s="51"/>
    </row>
    <row r="1001" spans="17:23" x14ac:dyDescent="0.2">
      <c r="Q1001" s="23"/>
      <c r="V1001" s="51"/>
      <c r="W1001" s="51"/>
    </row>
    <row r="1002" spans="17:23" x14ac:dyDescent="0.2">
      <c r="Q1002" s="23"/>
      <c r="V1002" s="51"/>
      <c r="W1002" s="51"/>
    </row>
    <row r="1003" spans="17:23" x14ac:dyDescent="0.2">
      <c r="Q1003" s="23"/>
      <c r="V1003" s="51"/>
      <c r="W1003" s="51"/>
    </row>
    <row r="1004" spans="17:23" x14ac:dyDescent="0.2">
      <c r="Q1004" s="23"/>
      <c r="V1004" s="51"/>
      <c r="W1004" s="51"/>
    </row>
    <row r="1005" spans="17:23" x14ac:dyDescent="0.2">
      <c r="Q1005" s="23"/>
      <c r="V1005" s="51"/>
      <c r="W1005" s="51"/>
    </row>
    <row r="1006" spans="17:23" x14ac:dyDescent="0.2">
      <c r="Q1006" s="23"/>
      <c r="V1006" s="51"/>
      <c r="W1006" s="51"/>
    </row>
    <row r="1007" spans="17:23" x14ac:dyDescent="0.2">
      <c r="Q1007" s="23"/>
      <c r="V1007" s="51"/>
      <c r="W1007" s="51"/>
    </row>
    <row r="1008" spans="17:23" x14ac:dyDescent="0.2">
      <c r="Q1008" s="23"/>
      <c r="V1008" s="51"/>
      <c r="W1008" s="51"/>
    </row>
    <row r="1009" spans="17:23" x14ac:dyDescent="0.2">
      <c r="Q1009" s="23"/>
      <c r="V1009" s="51"/>
      <c r="W1009" s="51"/>
    </row>
    <row r="1010" spans="17:23" x14ac:dyDescent="0.2">
      <c r="Q1010" s="23"/>
      <c r="V1010" s="51"/>
      <c r="W1010" s="51"/>
    </row>
    <row r="1011" spans="17:23" x14ac:dyDescent="0.2">
      <c r="V1011" s="51"/>
      <c r="W1011" s="51"/>
    </row>
    <row r="1012" spans="17:23" x14ac:dyDescent="0.2">
      <c r="V1012" s="51"/>
      <c r="W1012" s="51"/>
    </row>
    <row r="1013" spans="17:23" x14ac:dyDescent="0.2">
      <c r="V1013" s="51"/>
      <c r="W1013" s="51"/>
    </row>
    <row r="1014" spans="17:23" x14ac:dyDescent="0.2">
      <c r="V1014" s="51"/>
      <c r="W1014" s="51"/>
    </row>
    <row r="1015" spans="17:23" x14ac:dyDescent="0.2">
      <c r="V1015" s="51"/>
      <c r="W1015" s="51"/>
    </row>
    <row r="1016" spans="17:23" x14ac:dyDescent="0.2">
      <c r="V1016" s="51"/>
      <c r="W1016" s="51"/>
    </row>
    <row r="1017" spans="17:23" x14ac:dyDescent="0.2">
      <c r="V1017" s="51"/>
      <c r="W1017" s="51"/>
    </row>
    <row r="1018" spans="17:23" x14ac:dyDescent="0.2">
      <c r="V1018" s="51"/>
      <c r="W1018" s="51"/>
    </row>
    <row r="1019" spans="17:23" x14ac:dyDescent="0.2">
      <c r="V1019" s="51"/>
      <c r="W1019" s="51"/>
    </row>
    <row r="1020" spans="17:23" x14ac:dyDescent="0.2">
      <c r="V1020" s="51"/>
      <c r="W1020" s="51"/>
    </row>
    <row r="1021" spans="17:23" x14ac:dyDescent="0.2">
      <c r="V1021" s="51"/>
      <c r="W1021" s="51"/>
    </row>
    <row r="1022" spans="17:23" x14ac:dyDescent="0.2">
      <c r="V1022" s="51"/>
      <c r="W1022" s="51"/>
    </row>
    <row r="1023" spans="17:23" x14ac:dyDescent="0.2">
      <c r="V1023" s="51"/>
      <c r="W1023" s="51"/>
    </row>
    <row r="1024" spans="17:23" x14ac:dyDescent="0.2">
      <c r="V1024" s="51"/>
      <c r="W1024" s="51"/>
    </row>
    <row r="1025" spans="17:23" x14ac:dyDescent="0.2">
      <c r="V1025" s="51"/>
      <c r="W1025" s="51"/>
    </row>
    <row r="1026" spans="17:23" x14ac:dyDescent="0.2">
      <c r="V1026" s="51"/>
      <c r="W1026" s="51"/>
    </row>
    <row r="1027" spans="17:23" x14ac:dyDescent="0.2">
      <c r="V1027" s="51"/>
      <c r="W1027" s="51"/>
    </row>
    <row r="1028" spans="17:23" x14ac:dyDescent="0.2">
      <c r="V1028" s="51"/>
      <c r="W1028" s="51"/>
    </row>
    <row r="1029" spans="17:23" x14ac:dyDescent="0.2">
      <c r="V1029" s="51"/>
      <c r="W1029" s="51"/>
    </row>
    <row r="1030" spans="17:23" x14ac:dyDescent="0.2">
      <c r="V1030" s="51"/>
      <c r="W1030" s="51"/>
    </row>
    <row r="1031" spans="17:23" x14ac:dyDescent="0.2">
      <c r="V1031" s="51"/>
      <c r="W1031" s="51"/>
    </row>
    <row r="1032" spans="17:23" x14ac:dyDescent="0.2">
      <c r="V1032" s="51"/>
      <c r="W1032" s="51"/>
    </row>
    <row r="1033" spans="17:23" x14ac:dyDescent="0.2">
      <c r="V1033" s="51"/>
      <c r="W1033" s="51"/>
    </row>
    <row r="1034" spans="17:23" x14ac:dyDescent="0.2">
      <c r="V1034" s="51"/>
      <c r="W1034" s="51"/>
    </row>
    <row r="1035" spans="17:23" x14ac:dyDescent="0.2">
      <c r="V1035" s="51"/>
      <c r="W1035" s="51"/>
    </row>
    <row r="1036" spans="17:23" x14ac:dyDescent="0.2">
      <c r="V1036" s="51"/>
      <c r="W1036" s="51"/>
    </row>
    <row r="1037" spans="17:23" x14ac:dyDescent="0.2">
      <c r="V1037" s="51"/>
      <c r="W1037" s="51"/>
    </row>
    <row r="1038" spans="17:23" x14ac:dyDescent="0.2">
      <c r="V1038" s="51"/>
      <c r="W1038" s="51"/>
    </row>
    <row r="1039" spans="17:23" x14ac:dyDescent="0.2">
      <c r="Q1039" s="23"/>
      <c r="V1039" s="51"/>
      <c r="W1039" s="51"/>
    </row>
    <row r="1040" spans="17:23" x14ac:dyDescent="0.2">
      <c r="Q1040" s="23"/>
      <c r="V1040" s="51"/>
      <c r="W1040" s="51"/>
    </row>
    <row r="1041" spans="17:23" x14ac:dyDescent="0.2">
      <c r="Q1041" s="23"/>
      <c r="V1041" s="51"/>
      <c r="W1041" s="51"/>
    </row>
    <row r="1042" spans="17:23" x14ac:dyDescent="0.2">
      <c r="Q1042" s="23"/>
      <c r="V1042" s="51"/>
      <c r="W1042" s="51"/>
    </row>
    <row r="1043" spans="17:23" x14ac:dyDescent="0.2">
      <c r="Q1043" s="23"/>
      <c r="V1043" s="51"/>
      <c r="W1043" s="51"/>
    </row>
    <row r="1044" spans="17:23" x14ac:dyDescent="0.2">
      <c r="Q1044" s="23"/>
      <c r="V1044" s="51"/>
      <c r="W1044" s="51"/>
    </row>
    <row r="1045" spans="17:23" x14ac:dyDescent="0.2">
      <c r="Q1045" s="23"/>
      <c r="V1045" s="51"/>
      <c r="W1045" s="51"/>
    </row>
    <row r="1046" spans="17:23" x14ac:dyDescent="0.2">
      <c r="Q1046" s="23"/>
      <c r="V1046" s="51"/>
      <c r="W1046" s="51"/>
    </row>
    <row r="1047" spans="17:23" x14ac:dyDescent="0.2">
      <c r="Q1047" s="23"/>
      <c r="V1047" s="51"/>
      <c r="W1047" s="51"/>
    </row>
    <row r="1048" spans="17:23" x14ac:dyDescent="0.2">
      <c r="Q1048" s="23"/>
      <c r="V1048" s="51"/>
      <c r="W1048" s="51"/>
    </row>
    <row r="1049" spans="17:23" x14ac:dyDescent="0.2">
      <c r="Q1049" s="23"/>
      <c r="V1049" s="51"/>
      <c r="W1049" s="51"/>
    </row>
    <row r="1050" spans="17:23" x14ac:dyDescent="0.2">
      <c r="Q1050" s="23"/>
      <c r="V1050" s="51"/>
      <c r="W1050" s="51"/>
    </row>
    <row r="1051" spans="17:23" x14ac:dyDescent="0.2">
      <c r="Q1051" s="23"/>
      <c r="V1051" s="51"/>
      <c r="W1051" s="51"/>
    </row>
    <row r="1052" spans="17:23" x14ac:dyDescent="0.2">
      <c r="Q1052" s="23"/>
      <c r="V1052" s="51"/>
      <c r="W1052" s="51"/>
    </row>
    <row r="1053" spans="17:23" x14ac:dyDescent="0.2">
      <c r="Q1053" s="23"/>
      <c r="V1053" s="51"/>
      <c r="W1053" s="51"/>
    </row>
    <row r="1054" spans="17:23" x14ac:dyDescent="0.2">
      <c r="Q1054" s="23"/>
      <c r="V1054" s="51"/>
      <c r="W1054" s="51"/>
    </row>
    <row r="1055" spans="17:23" x14ac:dyDescent="0.2">
      <c r="Q1055" s="23"/>
      <c r="V1055" s="51"/>
      <c r="W1055" s="51"/>
    </row>
    <row r="1056" spans="17:23" x14ac:dyDescent="0.2">
      <c r="Q1056" s="23"/>
      <c r="V1056" s="51"/>
      <c r="W1056" s="51"/>
    </row>
    <row r="1057" spans="17:23" x14ac:dyDescent="0.2">
      <c r="Q1057" s="23"/>
      <c r="V1057" s="51"/>
      <c r="W1057" s="51"/>
    </row>
    <row r="1058" spans="17:23" x14ac:dyDescent="0.2">
      <c r="Q1058" s="23"/>
      <c r="V1058" s="51"/>
      <c r="W1058" s="51"/>
    </row>
    <row r="1059" spans="17:23" x14ac:dyDescent="0.2">
      <c r="Q1059" s="23"/>
      <c r="V1059" s="51"/>
      <c r="W1059" s="51"/>
    </row>
    <row r="1060" spans="17:23" x14ac:dyDescent="0.2">
      <c r="Q1060" s="23"/>
      <c r="V1060" s="51"/>
      <c r="W1060" s="51"/>
    </row>
    <row r="1061" spans="17:23" x14ac:dyDescent="0.2">
      <c r="Q1061" s="23"/>
      <c r="V1061" s="51"/>
      <c r="W1061" s="51"/>
    </row>
    <row r="1062" spans="17:23" x14ac:dyDescent="0.2">
      <c r="Q1062" s="23"/>
      <c r="V1062" s="51"/>
      <c r="W1062" s="51"/>
    </row>
    <row r="1063" spans="17:23" x14ac:dyDescent="0.2">
      <c r="Q1063" s="23"/>
      <c r="V1063" s="51"/>
      <c r="W1063" s="51"/>
    </row>
    <row r="1064" spans="17:23" x14ac:dyDescent="0.2">
      <c r="Q1064" s="23"/>
      <c r="V1064" s="51"/>
      <c r="W1064" s="51"/>
    </row>
    <row r="1065" spans="17:23" x14ac:dyDescent="0.2">
      <c r="Q1065" s="23"/>
      <c r="V1065" s="51"/>
      <c r="W1065" s="51"/>
    </row>
    <row r="1066" spans="17:23" x14ac:dyDescent="0.2">
      <c r="Q1066" s="23"/>
      <c r="V1066" s="51"/>
      <c r="W1066" s="51"/>
    </row>
    <row r="1067" spans="17:23" x14ac:dyDescent="0.2">
      <c r="Q1067" s="23"/>
      <c r="V1067" s="51"/>
      <c r="W1067" s="51"/>
    </row>
    <row r="1068" spans="17:23" x14ac:dyDescent="0.2">
      <c r="Q1068" s="23"/>
      <c r="V1068" s="51"/>
      <c r="W1068" s="51"/>
    </row>
    <row r="1069" spans="17:23" x14ac:dyDescent="0.2">
      <c r="Q1069" s="23"/>
      <c r="V1069" s="51"/>
      <c r="W1069" s="51"/>
    </row>
    <row r="1070" spans="17:23" x14ac:dyDescent="0.2">
      <c r="Q1070" s="23"/>
      <c r="V1070" s="51"/>
      <c r="W1070" s="51"/>
    </row>
    <row r="1071" spans="17:23" x14ac:dyDescent="0.2">
      <c r="Q1071" s="23"/>
      <c r="V1071" s="51"/>
      <c r="W1071" s="51"/>
    </row>
    <row r="1072" spans="17:23" x14ac:dyDescent="0.2">
      <c r="Q1072" s="23"/>
      <c r="V1072" s="51"/>
      <c r="W1072" s="51"/>
    </row>
    <row r="1073" spans="17:23" x14ac:dyDescent="0.2">
      <c r="Q1073" s="23"/>
      <c r="V1073" s="51"/>
      <c r="W1073" s="51"/>
    </row>
    <row r="1074" spans="17:23" x14ac:dyDescent="0.2">
      <c r="Q1074" s="23"/>
      <c r="V1074" s="51"/>
      <c r="W1074" s="51"/>
    </row>
    <row r="1075" spans="17:23" x14ac:dyDescent="0.2">
      <c r="Q1075" s="23"/>
      <c r="V1075" s="51"/>
      <c r="W1075" s="51"/>
    </row>
    <row r="1076" spans="17:23" x14ac:dyDescent="0.2">
      <c r="Q1076" s="23"/>
      <c r="V1076" s="51"/>
      <c r="W1076" s="51"/>
    </row>
    <row r="1077" spans="17:23" x14ac:dyDescent="0.2">
      <c r="Q1077" s="23"/>
      <c r="V1077" s="51"/>
      <c r="W1077" s="51"/>
    </row>
    <row r="1078" spans="17:23" x14ac:dyDescent="0.2">
      <c r="Q1078" s="23"/>
      <c r="V1078" s="51"/>
      <c r="W1078" s="51"/>
    </row>
    <row r="1079" spans="17:23" x14ac:dyDescent="0.2">
      <c r="Q1079" s="23"/>
      <c r="V1079" s="51"/>
      <c r="W1079" s="51"/>
    </row>
    <row r="1080" spans="17:23" x14ac:dyDescent="0.2">
      <c r="Q1080" s="23"/>
      <c r="V1080" s="51"/>
      <c r="W1080" s="51"/>
    </row>
    <row r="1081" spans="17:23" x14ac:dyDescent="0.2">
      <c r="Q1081" s="23"/>
      <c r="V1081" s="51"/>
      <c r="W1081" s="51"/>
    </row>
    <row r="1082" spans="17:23" x14ac:dyDescent="0.2">
      <c r="Q1082" s="23"/>
      <c r="V1082" s="51"/>
      <c r="W1082" s="51"/>
    </row>
    <row r="1083" spans="17:23" x14ac:dyDescent="0.2">
      <c r="Q1083" s="23"/>
      <c r="V1083" s="51"/>
      <c r="W1083" s="51"/>
    </row>
    <row r="1084" spans="17:23" x14ac:dyDescent="0.2">
      <c r="Q1084" s="23"/>
      <c r="V1084" s="51"/>
      <c r="W1084" s="51"/>
    </row>
    <row r="1085" spans="17:23" x14ac:dyDescent="0.2">
      <c r="Q1085" s="23"/>
      <c r="V1085" s="51"/>
      <c r="W1085" s="51"/>
    </row>
    <row r="1086" spans="17:23" x14ac:dyDescent="0.2">
      <c r="Q1086" s="23"/>
      <c r="V1086" s="51"/>
      <c r="W1086" s="51"/>
    </row>
    <row r="1087" spans="17:23" x14ac:dyDescent="0.2">
      <c r="Q1087" s="23"/>
      <c r="V1087" s="51"/>
      <c r="W1087" s="51"/>
    </row>
    <row r="1088" spans="17:23" x14ac:dyDescent="0.2">
      <c r="Q1088" s="23"/>
      <c r="V1088" s="51"/>
      <c r="W1088" s="51"/>
    </row>
    <row r="1089" spans="17:23" x14ac:dyDescent="0.2">
      <c r="Q1089" s="23"/>
      <c r="V1089" s="51"/>
      <c r="W1089" s="51"/>
    </row>
    <row r="1090" spans="17:23" x14ac:dyDescent="0.2">
      <c r="Q1090" s="23"/>
      <c r="V1090" s="51"/>
      <c r="W1090" s="51"/>
    </row>
    <row r="1091" spans="17:23" x14ac:dyDescent="0.2">
      <c r="Q1091" s="23"/>
      <c r="V1091" s="51"/>
      <c r="W1091" s="51"/>
    </row>
    <row r="1092" spans="17:23" x14ac:dyDescent="0.2">
      <c r="Q1092" s="23"/>
      <c r="V1092" s="51"/>
      <c r="W1092" s="51"/>
    </row>
    <row r="1093" spans="17:23" x14ac:dyDescent="0.2">
      <c r="Q1093" s="23"/>
      <c r="V1093" s="51"/>
      <c r="W1093" s="51"/>
    </row>
    <row r="1094" spans="17:23" x14ac:dyDescent="0.2">
      <c r="Q1094" s="23"/>
      <c r="V1094" s="51"/>
      <c r="W1094" s="51"/>
    </row>
    <row r="1095" spans="17:23" x14ac:dyDescent="0.2">
      <c r="Q1095" s="23"/>
      <c r="V1095" s="51"/>
      <c r="W1095" s="51"/>
    </row>
    <row r="1096" spans="17:23" x14ac:dyDescent="0.2">
      <c r="Q1096" s="23"/>
      <c r="V1096" s="51"/>
      <c r="W1096" s="51"/>
    </row>
    <row r="1097" spans="17:23" x14ac:dyDescent="0.2">
      <c r="Q1097" s="23"/>
      <c r="V1097" s="51"/>
      <c r="W1097" s="51"/>
    </row>
    <row r="1098" spans="17:23" x14ac:dyDescent="0.2">
      <c r="Q1098" s="23"/>
      <c r="V1098" s="51"/>
      <c r="W1098" s="51"/>
    </row>
    <row r="1099" spans="17:23" x14ac:dyDescent="0.2">
      <c r="Q1099" s="23"/>
      <c r="V1099" s="51"/>
      <c r="W1099" s="51"/>
    </row>
    <row r="1100" spans="17:23" x14ac:dyDescent="0.2">
      <c r="Q1100" s="23"/>
      <c r="V1100" s="51"/>
      <c r="W1100" s="51"/>
    </row>
    <row r="1101" spans="17:23" x14ac:dyDescent="0.2">
      <c r="Q1101" s="23"/>
      <c r="V1101" s="51"/>
      <c r="W1101" s="51"/>
    </row>
    <row r="1102" spans="17:23" x14ac:dyDescent="0.2">
      <c r="Q1102" s="23"/>
      <c r="V1102" s="51"/>
      <c r="W1102" s="51"/>
    </row>
    <row r="1103" spans="17:23" x14ac:dyDescent="0.2">
      <c r="Q1103" s="23"/>
      <c r="V1103" s="51"/>
      <c r="W1103" s="51"/>
    </row>
    <row r="1104" spans="17:23" x14ac:dyDescent="0.2">
      <c r="Q1104" s="23"/>
      <c r="V1104" s="51"/>
      <c r="W1104" s="51"/>
    </row>
    <row r="1105" spans="17:23" x14ac:dyDescent="0.2">
      <c r="Q1105" s="23"/>
      <c r="V1105" s="51"/>
      <c r="W1105" s="51"/>
    </row>
    <row r="1106" spans="17:23" x14ac:dyDescent="0.2">
      <c r="Q1106" s="23"/>
      <c r="V1106" s="51"/>
      <c r="W1106" s="51"/>
    </row>
    <row r="1107" spans="17:23" x14ac:dyDescent="0.2">
      <c r="Q1107" s="23"/>
      <c r="V1107" s="51"/>
      <c r="W1107" s="51"/>
    </row>
    <row r="1108" spans="17:23" x14ac:dyDescent="0.2">
      <c r="Q1108" s="23"/>
      <c r="V1108" s="51"/>
      <c r="W1108" s="51"/>
    </row>
    <row r="1109" spans="17:23" x14ac:dyDescent="0.2">
      <c r="Q1109" s="23"/>
      <c r="V1109" s="51"/>
      <c r="W1109" s="51"/>
    </row>
    <row r="1110" spans="17:23" x14ac:dyDescent="0.2">
      <c r="Q1110" s="23"/>
      <c r="V1110" s="51"/>
      <c r="W1110" s="51"/>
    </row>
    <row r="1111" spans="17:23" x14ac:dyDescent="0.2">
      <c r="Q1111" s="23"/>
      <c r="V1111" s="51"/>
      <c r="W1111" s="51"/>
    </row>
    <row r="1112" spans="17:23" x14ac:dyDescent="0.2">
      <c r="Q1112" s="23"/>
      <c r="V1112" s="51"/>
      <c r="W1112" s="51"/>
    </row>
    <row r="1113" spans="17:23" x14ac:dyDescent="0.2">
      <c r="Q1113" s="23"/>
      <c r="V1113" s="51"/>
      <c r="W1113" s="51"/>
    </row>
    <row r="1114" spans="17:23" x14ac:dyDescent="0.2">
      <c r="Q1114" s="23"/>
      <c r="V1114" s="51"/>
      <c r="W1114" s="51"/>
    </row>
    <row r="1115" spans="17:23" x14ac:dyDescent="0.2">
      <c r="Q1115" s="23"/>
      <c r="V1115" s="51"/>
      <c r="W1115" s="51"/>
    </row>
    <row r="1116" spans="17:23" x14ac:dyDescent="0.2">
      <c r="Q1116" s="23"/>
      <c r="V1116" s="51"/>
      <c r="W1116" s="51"/>
    </row>
    <row r="1117" spans="17:23" x14ac:dyDescent="0.2">
      <c r="Q1117" s="23"/>
      <c r="V1117" s="51"/>
      <c r="W1117" s="51"/>
    </row>
    <row r="1118" spans="17:23" x14ac:dyDescent="0.2">
      <c r="Q1118" s="23"/>
      <c r="V1118" s="51"/>
      <c r="W1118" s="51"/>
    </row>
    <row r="1119" spans="17:23" x14ac:dyDescent="0.2">
      <c r="Q1119" s="23"/>
      <c r="V1119" s="51"/>
      <c r="W1119" s="51"/>
    </row>
    <row r="1120" spans="17:23" x14ac:dyDescent="0.2">
      <c r="Q1120" s="23"/>
      <c r="V1120" s="51"/>
      <c r="W1120" s="51"/>
    </row>
    <row r="1121" spans="15:23" x14ac:dyDescent="0.2">
      <c r="Q1121" s="23"/>
      <c r="V1121" s="51"/>
      <c r="W1121" s="51"/>
    </row>
    <row r="1122" spans="15:23" x14ac:dyDescent="0.2">
      <c r="Q1122" s="23"/>
      <c r="V1122" s="51"/>
      <c r="W1122" s="51"/>
    </row>
    <row r="1123" spans="15:23" x14ac:dyDescent="0.2">
      <c r="O1123" s="23"/>
      <c r="V1123" s="51"/>
      <c r="W1123" s="51"/>
    </row>
    <row r="1124" spans="15:23" x14ac:dyDescent="0.2">
      <c r="O1124" s="23"/>
      <c r="V1124" s="51"/>
      <c r="W1124" s="51"/>
    </row>
    <row r="1125" spans="15:23" x14ac:dyDescent="0.2">
      <c r="O1125" s="23"/>
      <c r="V1125" s="51"/>
      <c r="W1125" s="51"/>
    </row>
    <row r="1126" spans="15:23" x14ac:dyDescent="0.2">
      <c r="O1126" s="23"/>
      <c r="V1126" s="51"/>
      <c r="W1126" s="51"/>
    </row>
    <row r="1127" spans="15:23" x14ac:dyDescent="0.2">
      <c r="O1127" s="23"/>
      <c r="V1127" s="51"/>
      <c r="W1127" s="51"/>
    </row>
    <row r="1128" spans="15:23" x14ac:dyDescent="0.2">
      <c r="O1128" s="23"/>
      <c r="V1128" s="51"/>
      <c r="W1128" s="51"/>
    </row>
    <row r="1129" spans="15:23" x14ac:dyDescent="0.2">
      <c r="O1129" s="23"/>
      <c r="V1129" s="51"/>
      <c r="W1129" s="51"/>
    </row>
    <row r="1130" spans="15:23" x14ac:dyDescent="0.2">
      <c r="O1130" s="23"/>
      <c r="V1130" s="51"/>
      <c r="W1130" s="51"/>
    </row>
    <row r="1131" spans="15:23" x14ac:dyDescent="0.2">
      <c r="O1131" s="23"/>
      <c r="V1131" s="51"/>
      <c r="W1131" s="51"/>
    </row>
    <row r="1132" spans="15:23" x14ac:dyDescent="0.2">
      <c r="O1132" s="23"/>
      <c r="V1132" s="51"/>
      <c r="W1132" s="51"/>
    </row>
    <row r="1133" spans="15:23" x14ac:dyDescent="0.2">
      <c r="O1133" s="23"/>
      <c r="V1133" s="51"/>
      <c r="W1133" s="51"/>
    </row>
    <row r="1134" spans="15:23" x14ac:dyDescent="0.2">
      <c r="O1134" s="23"/>
      <c r="V1134" s="51"/>
      <c r="W1134" s="51"/>
    </row>
    <row r="1135" spans="15:23" x14ac:dyDescent="0.2">
      <c r="O1135" s="23"/>
      <c r="V1135" s="51"/>
      <c r="W1135" s="51"/>
    </row>
    <row r="1136" spans="15:23" x14ac:dyDescent="0.2">
      <c r="O1136" s="23"/>
      <c r="V1136" s="51"/>
      <c r="W1136" s="51"/>
    </row>
    <row r="1137" spans="15:23" x14ac:dyDescent="0.2">
      <c r="O1137" s="23"/>
      <c r="V1137" s="51"/>
      <c r="W1137" s="51"/>
    </row>
    <row r="1138" spans="15:23" x14ac:dyDescent="0.2">
      <c r="O1138" s="23"/>
      <c r="V1138" s="51"/>
      <c r="W1138" s="51"/>
    </row>
    <row r="1139" spans="15:23" x14ac:dyDescent="0.2">
      <c r="O1139" s="23"/>
      <c r="V1139" s="51"/>
      <c r="W1139" s="51"/>
    </row>
    <row r="1140" spans="15:23" x14ac:dyDescent="0.2">
      <c r="O1140" s="23"/>
      <c r="V1140" s="51"/>
      <c r="W1140" s="51"/>
    </row>
    <row r="1141" spans="15:23" x14ac:dyDescent="0.2">
      <c r="O1141" s="23"/>
      <c r="V1141" s="51"/>
      <c r="W1141" s="51"/>
    </row>
    <row r="1142" spans="15:23" x14ac:dyDescent="0.2">
      <c r="O1142" s="23"/>
      <c r="V1142" s="51"/>
      <c r="W1142" s="51"/>
    </row>
    <row r="1143" spans="15:23" x14ac:dyDescent="0.2">
      <c r="O1143" s="23"/>
      <c r="V1143" s="51"/>
      <c r="W1143" s="51"/>
    </row>
    <row r="1144" spans="15:23" x14ac:dyDescent="0.2">
      <c r="O1144" s="23"/>
      <c r="V1144" s="51"/>
      <c r="W1144" s="51"/>
    </row>
    <row r="1145" spans="15:23" x14ac:dyDescent="0.2">
      <c r="O1145" s="23"/>
      <c r="V1145" s="51"/>
      <c r="W1145" s="51"/>
    </row>
    <row r="1146" spans="15:23" x14ac:dyDescent="0.2">
      <c r="O1146" s="23"/>
      <c r="V1146" s="51"/>
      <c r="W1146" s="51"/>
    </row>
    <row r="1147" spans="15:23" x14ac:dyDescent="0.2">
      <c r="O1147" s="23"/>
      <c r="V1147" s="51"/>
      <c r="W1147" s="51"/>
    </row>
    <row r="1148" spans="15:23" x14ac:dyDescent="0.2">
      <c r="O1148" s="23"/>
      <c r="V1148" s="51"/>
      <c r="W1148" s="51"/>
    </row>
    <row r="1149" spans="15:23" x14ac:dyDescent="0.2">
      <c r="O1149" s="23"/>
      <c r="V1149" s="51"/>
      <c r="W1149" s="51"/>
    </row>
    <row r="1150" spans="15:23" x14ac:dyDescent="0.2">
      <c r="O1150" s="23"/>
      <c r="V1150" s="51"/>
      <c r="W1150" s="51"/>
    </row>
    <row r="1151" spans="15:23" x14ac:dyDescent="0.2">
      <c r="O1151" s="23"/>
      <c r="Q1151" s="23"/>
      <c r="V1151" s="51"/>
      <c r="W1151" s="51"/>
    </row>
    <row r="1152" spans="15:23" x14ac:dyDescent="0.2">
      <c r="O1152" s="23"/>
      <c r="Q1152" s="23"/>
      <c r="V1152" s="51"/>
      <c r="W1152" s="51"/>
    </row>
    <row r="1153" spans="15:23" x14ac:dyDescent="0.2">
      <c r="O1153" s="23"/>
      <c r="Q1153" s="23"/>
      <c r="V1153" s="51"/>
      <c r="W1153" s="51"/>
    </row>
    <row r="1154" spans="15:23" x14ac:dyDescent="0.2">
      <c r="O1154" s="23"/>
      <c r="Q1154" s="23"/>
      <c r="V1154" s="51"/>
      <c r="W1154" s="51"/>
    </row>
    <row r="1155" spans="15:23" x14ac:dyDescent="0.2">
      <c r="O1155" s="23"/>
      <c r="Q1155" s="23"/>
      <c r="V1155" s="51"/>
      <c r="W1155" s="51"/>
    </row>
    <row r="1156" spans="15:23" x14ac:dyDescent="0.2">
      <c r="O1156" s="23"/>
      <c r="Q1156" s="23"/>
      <c r="V1156" s="51"/>
      <c r="W1156" s="51"/>
    </row>
    <row r="1157" spans="15:23" x14ac:dyDescent="0.2">
      <c r="O1157" s="23"/>
      <c r="Q1157" s="23"/>
      <c r="V1157" s="51"/>
      <c r="W1157" s="51"/>
    </row>
    <row r="1158" spans="15:23" x14ac:dyDescent="0.2">
      <c r="O1158" s="23"/>
      <c r="Q1158" s="23"/>
      <c r="V1158" s="51"/>
      <c r="W1158" s="51"/>
    </row>
    <row r="1159" spans="15:23" x14ac:dyDescent="0.2">
      <c r="O1159" s="23"/>
      <c r="Q1159" s="23"/>
      <c r="V1159" s="51"/>
      <c r="W1159" s="51"/>
    </row>
    <row r="1160" spans="15:23" x14ac:dyDescent="0.2">
      <c r="O1160" s="23"/>
      <c r="Q1160" s="23"/>
      <c r="V1160" s="51"/>
      <c r="W1160" s="51"/>
    </row>
    <row r="1161" spans="15:23" x14ac:dyDescent="0.2">
      <c r="O1161" s="23"/>
      <c r="Q1161" s="23"/>
      <c r="V1161" s="51"/>
      <c r="W1161" s="51"/>
    </row>
    <row r="1162" spans="15:23" x14ac:dyDescent="0.2">
      <c r="O1162" s="23"/>
      <c r="Q1162" s="23"/>
      <c r="V1162" s="51"/>
      <c r="W1162" s="51"/>
    </row>
    <row r="1163" spans="15:23" x14ac:dyDescent="0.2">
      <c r="O1163" s="23"/>
      <c r="Q1163" s="23"/>
      <c r="V1163" s="51"/>
      <c r="W1163" s="51"/>
    </row>
    <row r="1164" spans="15:23" x14ac:dyDescent="0.2">
      <c r="O1164" s="23"/>
      <c r="Q1164" s="23"/>
      <c r="V1164" s="51"/>
      <c r="W1164" s="51"/>
    </row>
    <row r="1165" spans="15:23" x14ac:dyDescent="0.2">
      <c r="O1165" s="23"/>
      <c r="Q1165" s="23"/>
      <c r="V1165" s="51"/>
      <c r="W1165" s="51"/>
    </row>
    <row r="1166" spans="15:23" x14ac:dyDescent="0.2">
      <c r="O1166" s="23"/>
      <c r="Q1166" s="23"/>
      <c r="V1166" s="51"/>
      <c r="W1166" s="51"/>
    </row>
    <row r="1167" spans="15:23" x14ac:dyDescent="0.2">
      <c r="O1167" s="23"/>
      <c r="Q1167" s="23"/>
      <c r="V1167" s="51"/>
      <c r="W1167" s="51"/>
    </row>
    <row r="1168" spans="15:23" x14ac:dyDescent="0.2">
      <c r="O1168" s="23"/>
      <c r="Q1168" s="23"/>
      <c r="V1168" s="51"/>
      <c r="W1168" s="51"/>
    </row>
    <row r="1169" spans="15:23" x14ac:dyDescent="0.2">
      <c r="O1169" s="23"/>
      <c r="Q1169" s="23"/>
      <c r="V1169" s="51"/>
      <c r="W1169" s="51"/>
    </row>
    <row r="1170" spans="15:23" x14ac:dyDescent="0.2">
      <c r="O1170" s="23"/>
      <c r="Q1170" s="23"/>
      <c r="V1170" s="51"/>
      <c r="W1170" s="51"/>
    </row>
    <row r="1171" spans="15:23" x14ac:dyDescent="0.2">
      <c r="O1171" s="23"/>
      <c r="Q1171" s="23"/>
      <c r="V1171" s="51"/>
      <c r="W1171" s="51"/>
    </row>
    <row r="1172" spans="15:23" x14ac:dyDescent="0.2">
      <c r="O1172" s="23"/>
      <c r="Q1172" s="23"/>
      <c r="V1172" s="51"/>
      <c r="W1172" s="51"/>
    </row>
    <row r="1173" spans="15:23" x14ac:dyDescent="0.2">
      <c r="O1173" s="23"/>
      <c r="Q1173" s="23"/>
      <c r="V1173" s="51"/>
      <c r="W1173" s="51"/>
    </row>
    <row r="1174" spans="15:23" x14ac:dyDescent="0.2">
      <c r="O1174" s="23"/>
      <c r="Q1174" s="23"/>
      <c r="V1174" s="51"/>
      <c r="W1174" s="51"/>
    </row>
    <row r="1175" spans="15:23" x14ac:dyDescent="0.2">
      <c r="O1175" s="23"/>
      <c r="Q1175" s="23"/>
      <c r="V1175" s="51"/>
      <c r="W1175" s="51"/>
    </row>
    <row r="1176" spans="15:23" x14ac:dyDescent="0.2">
      <c r="O1176" s="23"/>
      <c r="Q1176" s="23"/>
      <c r="V1176" s="51"/>
      <c r="W1176" s="51"/>
    </row>
    <row r="1177" spans="15:23" x14ac:dyDescent="0.2">
      <c r="O1177" s="23"/>
      <c r="Q1177" s="23"/>
      <c r="V1177" s="51"/>
      <c r="W1177" s="51"/>
    </row>
    <row r="1178" spans="15:23" x14ac:dyDescent="0.2">
      <c r="O1178" s="23"/>
      <c r="Q1178" s="23"/>
      <c r="V1178" s="51"/>
      <c r="W1178" s="51"/>
    </row>
    <row r="1179" spans="15:23" x14ac:dyDescent="0.2">
      <c r="O1179" s="23"/>
      <c r="Q1179" s="23"/>
      <c r="V1179" s="51"/>
      <c r="W1179" s="51"/>
    </row>
    <row r="1180" spans="15:23" x14ac:dyDescent="0.2">
      <c r="O1180" s="23"/>
      <c r="Q1180" s="23"/>
      <c r="V1180" s="51"/>
      <c r="W1180" s="51"/>
    </row>
    <row r="1181" spans="15:23" x14ac:dyDescent="0.2">
      <c r="O1181" s="23"/>
      <c r="Q1181" s="23"/>
      <c r="V1181" s="51"/>
      <c r="W1181" s="51"/>
    </row>
    <row r="1182" spans="15:23" x14ac:dyDescent="0.2">
      <c r="O1182" s="23"/>
      <c r="Q1182" s="23"/>
      <c r="V1182" s="51"/>
      <c r="W1182" s="51"/>
    </row>
    <row r="1183" spans="15:23" x14ac:dyDescent="0.2">
      <c r="O1183" s="23"/>
      <c r="Q1183" s="23"/>
      <c r="V1183" s="51"/>
      <c r="W1183" s="51"/>
    </row>
    <row r="1184" spans="15:23" x14ac:dyDescent="0.2">
      <c r="O1184" s="23"/>
      <c r="Q1184" s="23"/>
      <c r="V1184" s="51"/>
      <c r="W1184" s="51"/>
    </row>
    <row r="1185" spans="15:23" x14ac:dyDescent="0.2">
      <c r="O1185" s="23"/>
      <c r="Q1185" s="23"/>
      <c r="V1185" s="51"/>
      <c r="W1185" s="51"/>
    </row>
    <row r="1186" spans="15:23" x14ac:dyDescent="0.2">
      <c r="O1186" s="23"/>
      <c r="Q1186" s="23"/>
      <c r="V1186" s="51"/>
      <c r="W1186" s="51"/>
    </row>
    <row r="1187" spans="15:23" x14ac:dyDescent="0.2">
      <c r="O1187" s="23"/>
      <c r="Q1187" s="23"/>
      <c r="V1187" s="51"/>
      <c r="W1187" s="51"/>
    </row>
    <row r="1188" spans="15:23" x14ac:dyDescent="0.2">
      <c r="O1188" s="23"/>
      <c r="Q1188" s="23"/>
      <c r="V1188" s="51"/>
      <c r="W1188" s="51"/>
    </row>
    <row r="1189" spans="15:23" x14ac:dyDescent="0.2">
      <c r="O1189" s="23"/>
      <c r="Q1189" s="23"/>
      <c r="V1189" s="51"/>
      <c r="W1189" s="51"/>
    </row>
    <row r="1190" spans="15:23" x14ac:dyDescent="0.2">
      <c r="O1190" s="23"/>
      <c r="Q1190" s="23"/>
      <c r="V1190" s="51"/>
      <c r="W1190" s="51"/>
    </row>
    <row r="1191" spans="15:23" x14ac:dyDescent="0.2">
      <c r="O1191" s="23"/>
      <c r="Q1191" s="23"/>
      <c r="V1191" s="51"/>
      <c r="W1191" s="51"/>
    </row>
    <row r="1192" spans="15:23" x14ac:dyDescent="0.2">
      <c r="O1192" s="23"/>
      <c r="Q1192" s="23"/>
      <c r="V1192" s="51"/>
      <c r="W1192" s="51"/>
    </row>
    <row r="1193" spans="15:23" x14ac:dyDescent="0.2">
      <c r="O1193" s="23"/>
      <c r="Q1193" s="23"/>
      <c r="V1193" s="51"/>
      <c r="W1193" s="51"/>
    </row>
    <row r="1194" spans="15:23" x14ac:dyDescent="0.2">
      <c r="O1194" s="23"/>
      <c r="Q1194" s="23"/>
      <c r="V1194" s="51"/>
      <c r="W1194" s="51"/>
    </row>
    <row r="1195" spans="15:23" x14ac:dyDescent="0.2">
      <c r="O1195" s="23"/>
      <c r="Q1195" s="23"/>
      <c r="V1195" s="51"/>
      <c r="W1195" s="51"/>
    </row>
    <row r="1196" spans="15:23" x14ac:dyDescent="0.2">
      <c r="O1196" s="23"/>
      <c r="Q1196" s="23"/>
      <c r="V1196" s="51"/>
      <c r="W1196" s="51"/>
    </row>
    <row r="1197" spans="15:23" x14ac:dyDescent="0.2">
      <c r="O1197" s="23"/>
      <c r="Q1197" s="23"/>
      <c r="V1197" s="51"/>
      <c r="W1197" s="51"/>
    </row>
    <row r="1198" spans="15:23" x14ac:dyDescent="0.2">
      <c r="O1198" s="23"/>
      <c r="Q1198" s="23"/>
      <c r="V1198" s="51"/>
      <c r="W1198" s="51"/>
    </row>
    <row r="1199" spans="15:23" x14ac:dyDescent="0.2">
      <c r="O1199" s="23"/>
      <c r="Q1199" s="23"/>
      <c r="V1199" s="51"/>
      <c r="W1199" s="51"/>
    </row>
    <row r="1200" spans="15:23" x14ac:dyDescent="0.2">
      <c r="O1200" s="23"/>
      <c r="Q1200" s="23"/>
      <c r="V1200" s="51"/>
      <c r="W1200" s="51"/>
    </row>
    <row r="1201" spans="15:23" x14ac:dyDescent="0.2">
      <c r="O1201" s="23"/>
      <c r="Q1201" s="23"/>
      <c r="V1201" s="51"/>
      <c r="W1201" s="51"/>
    </row>
    <row r="1202" spans="15:23" x14ac:dyDescent="0.2">
      <c r="O1202" s="23"/>
      <c r="Q1202" s="23"/>
      <c r="V1202" s="51"/>
      <c r="W1202" s="51"/>
    </row>
    <row r="1203" spans="15:23" x14ac:dyDescent="0.2">
      <c r="O1203" s="23"/>
      <c r="Q1203" s="23"/>
      <c r="V1203" s="51"/>
      <c r="W1203" s="51"/>
    </row>
    <row r="1204" spans="15:23" x14ac:dyDescent="0.2">
      <c r="O1204" s="23"/>
      <c r="Q1204" s="23"/>
      <c r="V1204" s="51"/>
      <c r="W1204" s="51"/>
    </row>
    <row r="1205" spans="15:23" x14ac:dyDescent="0.2">
      <c r="O1205" s="23"/>
      <c r="Q1205" s="23"/>
      <c r="V1205" s="51"/>
      <c r="W1205" s="51"/>
    </row>
    <row r="1206" spans="15:23" x14ac:dyDescent="0.2">
      <c r="O1206" s="23"/>
      <c r="Q1206" s="23"/>
      <c r="V1206" s="51"/>
      <c r="W1206" s="51"/>
    </row>
    <row r="1207" spans="15:23" x14ac:dyDescent="0.2">
      <c r="O1207" s="23"/>
      <c r="Q1207" s="23"/>
      <c r="V1207" s="51"/>
      <c r="W1207" s="51"/>
    </row>
    <row r="1208" spans="15:23" x14ac:dyDescent="0.2">
      <c r="O1208" s="23"/>
      <c r="Q1208" s="23"/>
      <c r="V1208" s="51"/>
      <c r="W1208" s="51"/>
    </row>
    <row r="1209" spans="15:23" x14ac:dyDescent="0.2">
      <c r="O1209" s="23"/>
      <c r="Q1209" s="23"/>
      <c r="V1209" s="51"/>
      <c r="W1209" s="51"/>
    </row>
    <row r="1210" spans="15:23" x14ac:dyDescent="0.2">
      <c r="O1210" s="23"/>
      <c r="Q1210" s="23"/>
      <c r="V1210" s="51"/>
      <c r="W1210" s="51"/>
    </row>
    <row r="1211" spans="15:23" x14ac:dyDescent="0.2">
      <c r="O1211" s="23"/>
      <c r="Q1211" s="23"/>
      <c r="V1211" s="51"/>
      <c r="W1211" s="51"/>
    </row>
    <row r="1212" spans="15:23" x14ac:dyDescent="0.2">
      <c r="O1212" s="23"/>
      <c r="Q1212" s="23"/>
      <c r="V1212" s="51"/>
      <c r="W1212" s="51"/>
    </row>
    <row r="1213" spans="15:23" x14ac:dyDescent="0.2">
      <c r="O1213" s="23"/>
      <c r="Q1213" s="23"/>
      <c r="V1213" s="51"/>
      <c r="W1213" s="51"/>
    </row>
    <row r="1214" spans="15:23" x14ac:dyDescent="0.2">
      <c r="O1214" s="23"/>
      <c r="Q1214" s="23"/>
      <c r="V1214" s="51"/>
      <c r="W1214" s="51"/>
    </row>
    <row r="1215" spans="15:23" x14ac:dyDescent="0.2">
      <c r="O1215" s="23"/>
      <c r="Q1215" s="23"/>
      <c r="V1215" s="51"/>
      <c r="W1215" s="51"/>
    </row>
    <row r="1216" spans="15:23" x14ac:dyDescent="0.2">
      <c r="O1216" s="23"/>
      <c r="Q1216" s="23"/>
      <c r="V1216" s="51"/>
      <c r="W1216" s="51"/>
    </row>
    <row r="1217" spans="15:23" x14ac:dyDescent="0.2">
      <c r="O1217" s="23"/>
      <c r="Q1217" s="23"/>
      <c r="V1217" s="51"/>
      <c r="W1217" s="51"/>
    </row>
    <row r="1218" spans="15:23" x14ac:dyDescent="0.2">
      <c r="O1218" s="23"/>
      <c r="Q1218" s="23"/>
      <c r="V1218" s="51"/>
      <c r="W1218" s="51"/>
    </row>
    <row r="1219" spans="15:23" x14ac:dyDescent="0.2">
      <c r="O1219" s="23"/>
      <c r="Q1219" s="23"/>
      <c r="V1219" s="51"/>
      <c r="W1219" s="51"/>
    </row>
    <row r="1220" spans="15:23" x14ac:dyDescent="0.2">
      <c r="O1220" s="23"/>
      <c r="Q1220" s="23"/>
      <c r="V1220" s="51"/>
      <c r="W1220" s="51"/>
    </row>
    <row r="1221" spans="15:23" x14ac:dyDescent="0.2">
      <c r="O1221" s="23"/>
      <c r="Q1221" s="23"/>
      <c r="V1221" s="51"/>
      <c r="W1221" s="51"/>
    </row>
    <row r="1222" spans="15:23" x14ac:dyDescent="0.2">
      <c r="O1222" s="23"/>
      <c r="Q1222" s="23"/>
      <c r="V1222" s="51"/>
      <c r="W1222" s="51"/>
    </row>
    <row r="1223" spans="15:23" x14ac:dyDescent="0.2">
      <c r="O1223" s="23"/>
      <c r="Q1223" s="23"/>
      <c r="V1223" s="51"/>
      <c r="W1223" s="51"/>
    </row>
    <row r="1224" spans="15:23" x14ac:dyDescent="0.2">
      <c r="O1224" s="23"/>
      <c r="Q1224" s="23"/>
      <c r="V1224" s="51"/>
      <c r="W1224" s="51"/>
    </row>
    <row r="1225" spans="15:23" x14ac:dyDescent="0.2">
      <c r="O1225" s="23"/>
      <c r="Q1225" s="23"/>
      <c r="V1225" s="51"/>
      <c r="W1225" s="51"/>
    </row>
    <row r="1226" spans="15:23" x14ac:dyDescent="0.2">
      <c r="O1226" s="23"/>
      <c r="Q1226" s="23"/>
      <c r="V1226" s="51"/>
      <c r="W1226" s="51"/>
    </row>
    <row r="1227" spans="15:23" x14ac:dyDescent="0.2">
      <c r="O1227" s="23"/>
      <c r="Q1227" s="23"/>
      <c r="V1227" s="51"/>
      <c r="W1227" s="51"/>
    </row>
    <row r="1228" spans="15:23" x14ac:dyDescent="0.2">
      <c r="O1228" s="23"/>
      <c r="Q1228" s="23"/>
      <c r="V1228" s="51"/>
      <c r="W1228" s="51"/>
    </row>
    <row r="1229" spans="15:23" x14ac:dyDescent="0.2">
      <c r="O1229" s="23"/>
      <c r="Q1229" s="23"/>
      <c r="V1229" s="51"/>
      <c r="W1229" s="51"/>
    </row>
    <row r="1230" spans="15:23" x14ac:dyDescent="0.2">
      <c r="O1230" s="23"/>
      <c r="Q1230" s="23"/>
      <c r="V1230" s="51"/>
      <c r="W1230" s="51"/>
    </row>
    <row r="1231" spans="15:23" x14ac:dyDescent="0.2">
      <c r="O1231" s="23"/>
      <c r="Q1231" s="23"/>
      <c r="V1231" s="51"/>
      <c r="W1231" s="51"/>
    </row>
    <row r="1232" spans="15:23" x14ac:dyDescent="0.2">
      <c r="O1232" s="23"/>
      <c r="Q1232" s="23"/>
      <c r="V1232" s="51"/>
      <c r="W1232" s="51"/>
    </row>
    <row r="1233" spans="15:23" x14ac:dyDescent="0.2">
      <c r="O1233" s="23"/>
      <c r="Q1233" s="23"/>
      <c r="V1233" s="51"/>
      <c r="W1233" s="51"/>
    </row>
    <row r="1234" spans="15:23" x14ac:dyDescent="0.2">
      <c r="O1234" s="23"/>
      <c r="Q1234" s="23"/>
      <c r="V1234" s="51"/>
      <c r="W1234" s="51"/>
    </row>
    <row r="1235" spans="15:23" x14ac:dyDescent="0.2">
      <c r="O1235" s="23"/>
      <c r="V1235" s="51"/>
      <c r="W1235" s="51"/>
    </row>
    <row r="1236" spans="15:23" x14ac:dyDescent="0.2">
      <c r="O1236" s="23"/>
      <c r="V1236" s="51"/>
      <c r="W1236" s="51"/>
    </row>
    <row r="1237" spans="15:23" x14ac:dyDescent="0.2">
      <c r="O1237" s="23"/>
      <c r="V1237" s="51"/>
      <c r="W1237" s="51"/>
    </row>
    <row r="1238" spans="15:23" x14ac:dyDescent="0.2">
      <c r="O1238" s="23"/>
      <c r="V1238" s="51"/>
      <c r="W1238" s="51"/>
    </row>
    <row r="1239" spans="15:23" x14ac:dyDescent="0.2">
      <c r="O1239" s="23"/>
      <c r="V1239" s="51"/>
      <c r="W1239" s="51"/>
    </row>
    <row r="1240" spans="15:23" x14ac:dyDescent="0.2">
      <c r="O1240" s="23"/>
      <c r="V1240" s="51"/>
      <c r="W1240" s="51"/>
    </row>
    <row r="1241" spans="15:23" x14ac:dyDescent="0.2">
      <c r="O1241" s="23"/>
      <c r="V1241" s="51"/>
      <c r="W1241" s="51"/>
    </row>
    <row r="1242" spans="15:23" x14ac:dyDescent="0.2">
      <c r="O1242" s="23"/>
      <c r="V1242" s="51"/>
      <c r="W1242" s="51"/>
    </row>
    <row r="1243" spans="15:23" x14ac:dyDescent="0.2">
      <c r="O1243" s="23"/>
      <c r="V1243" s="51"/>
      <c r="W1243" s="51"/>
    </row>
    <row r="1244" spans="15:23" x14ac:dyDescent="0.2">
      <c r="O1244" s="23"/>
      <c r="V1244" s="51"/>
      <c r="W1244" s="51"/>
    </row>
    <row r="1245" spans="15:23" x14ac:dyDescent="0.2">
      <c r="O1245" s="23"/>
      <c r="V1245" s="51"/>
      <c r="W1245" s="51"/>
    </row>
    <row r="1246" spans="15:23" x14ac:dyDescent="0.2">
      <c r="O1246" s="23"/>
      <c r="V1246" s="51"/>
      <c r="W1246" s="51"/>
    </row>
    <row r="1247" spans="15:23" x14ac:dyDescent="0.2">
      <c r="O1247" s="23"/>
      <c r="V1247" s="51"/>
      <c r="W1247" s="51"/>
    </row>
    <row r="1248" spans="15:23" x14ac:dyDescent="0.2">
      <c r="O1248" s="23"/>
      <c r="V1248" s="51"/>
      <c r="W1248" s="51"/>
    </row>
    <row r="1249" spans="15:23" x14ac:dyDescent="0.2">
      <c r="O1249" s="23"/>
      <c r="V1249" s="51"/>
      <c r="W1249" s="51"/>
    </row>
    <row r="1250" spans="15:23" x14ac:dyDescent="0.2">
      <c r="O1250" s="23"/>
      <c r="V1250" s="51"/>
      <c r="W1250" s="51"/>
    </row>
    <row r="1251" spans="15:23" x14ac:dyDescent="0.2">
      <c r="O1251" s="23"/>
      <c r="V1251" s="51"/>
      <c r="W1251" s="51"/>
    </row>
    <row r="1252" spans="15:23" x14ac:dyDescent="0.2">
      <c r="O1252" s="23"/>
      <c r="V1252" s="51"/>
      <c r="W1252" s="51"/>
    </row>
    <row r="1253" spans="15:23" x14ac:dyDescent="0.2">
      <c r="O1253" s="23"/>
      <c r="V1253" s="51"/>
      <c r="W1253" s="51"/>
    </row>
    <row r="1254" spans="15:23" x14ac:dyDescent="0.2">
      <c r="O1254" s="23"/>
      <c r="V1254" s="51"/>
      <c r="W1254" s="51"/>
    </row>
    <row r="1255" spans="15:23" x14ac:dyDescent="0.2">
      <c r="O1255" s="23"/>
      <c r="V1255" s="51"/>
      <c r="W1255" s="51"/>
    </row>
    <row r="1256" spans="15:23" x14ac:dyDescent="0.2">
      <c r="O1256" s="23"/>
      <c r="V1256" s="51"/>
      <c r="W1256" s="51"/>
    </row>
    <row r="1257" spans="15:23" x14ac:dyDescent="0.2">
      <c r="O1257" s="23"/>
      <c r="V1257" s="51"/>
      <c r="W1257" s="51"/>
    </row>
    <row r="1258" spans="15:23" x14ac:dyDescent="0.2">
      <c r="O1258" s="23"/>
      <c r="V1258" s="51"/>
      <c r="W1258" s="51"/>
    </row>
    <row r="1259" spans="15:23" x14ac:dyDescent="0.2">
      <c r="O1259" s="23"/>
      <c r="V1259" s="51"/>
      <c r="W1259" s="51"/>
    </row>
    <row r="1260" spans="15:23" x14ac:dyDescent="0.2">
      <c r="O1260" s="23"/>
      <c r="V1260" s="51"/>
      <c r="W1260" s="51"/>
    </row>
    <row r="1261" spans="15:23" x14ac:dyDescent="0.2">
      <c r="O1261" s="23"/>
      <c r="V1261" s="51"/>
      <c r="W1261" s="51"/>
    </row>
    <row r="1262" spans="15:23" x14ac:dyDescent="0.2">
      <c r="O1262" s="23"/>
      <c r="V1262" s="51"/>
      <c r="W1262" s="51"/>
    </row>
    <row r="1263" spans="15:23" x14ac:dyDescent="0.2">
      <c r="O1263" s="23"/>
      <c r="Q1263" s="23"/>
      <c r="V1263" s="51"/>
      <c r="W1263" s="51"/>
    </row>
    <row r="1264" spans="15:23" x14ac:dyDescent="0.2">
      <c r="O1264" s="23"/>
      <c r="Q1264" s="23"/>
      <c r="V1264" s="51"/>
      <c r="W1264" s="51"/>
    </row>
    <row r="1265" spans="15:23" x14ac:dyDescent="0.2">
      <c r="O1265" s="23"/>
      <c r="Q1265" s="23"/>
      <c r="V1265" s="51"/>
      <c r="W1265" s="51"/>
    </row>
    <row r="1266" spans="15:23" x14ac:dyDescent="0.2">
      <c r="O1266" s="23"/>
      <c r="Q1266" s="23"/>
      <c r="V1266" s="51"/>
      <c r="W1266" s="51"/>
    </row>
    <row r="1267" spans="15:23" x14ac:dyDescent="0.2">
      <c r="O1267" s="23"/>
      <c r="Q1267" s="23"/>
      <c r="V1267" s="51"/>
      <c r="W1267" s="51"/>
    </row>
    <row r="1268" spans="15:23" x14ac:dyDescent="0.2">
      <c r="O1268" s="23"/>
      <c r="Q1268" s="23"/>
      <c r="V1268" s="51"/>
      <c r="W1268" s="51"/>
    </row>
    <row r="1269" spans="15:23" x14ac:dyDescent="0.2">
      <c r="O1269" s="23"/>
      <c r="Q1269" s="23"/>
      <c r="V1269" s="51"/>
      <c r="W1269" s="51"/>
    </row>
    <row r="1270" spans="15:23" x14ac:dyDescent="0.2">
      <c r="O1270" s="23"/>
      <c r="Q1270" s="23"/>
      <c r="V1270" s="51"/>
      <c r="W1270" s="51"/>
    </row>
    <row r="1271" spans="15:23" x14ac:dyDescent="0.2">
      <c r="O1271" s="23"/>
      <c r="Q1271" s="23"/>
      <c r="V1271" s="51"/>
      <c r="W1271" s="51"/>
    </row>
    <row r="1272" spans="15:23" x14ac:dyDescent="0.2">
      <c r="O1272" s="23"/>
      <c r="Q1272" s="23"/>
      <c r="V1272" s="51"/>
      <c r="W1272" s="51"/>
    </row>
    <row r="1273" spans="15:23" x14ac:dyDescent="0.2">
      <c r="O1273" s="23"/>
      <c r="Q1273" s="23"/>
      <c r="V1273" s="51"/>
      <c r="W1273" s="51"/>
    </row>
    <row r="1274" spans="15:23" x14ac:dyDescent="0.2">
      <c r="O1274" s="23"/>
      <c r="Q1274" s="23"/>
      <c r="V1274" s="51"/>
      <c r="W1274" s="51"/>
    </row>
    <row r="1275" spans="15:23" x14ac:dyDescent="0.2">
      <c r="O1275" s="23"/>
      <c r="Q1275" s="23"/>
      <c r="V1275" s="51"/>
      <c r="W1275" s="51"/>
    </row>
    <row r="1276" spans="15:23" x14ac:dyDescent="0.2">
      <c r="O1276" s="23"/>
      <c r="Q1276" s="23"/>
      <c r="V1276" s="51"/>
      <c r="W1276" s="51"/>
    </row>
    <row r="1277" spans="15:23" x14ac:dyDescent="0.2">
      <c r="O1277" s="23"/>
      <c r="Q1277" s="23"/>
      <c r="V1277" s="51"/>
      <c r="W1277" s="51"/>
    </row>
    <row r="1278" spans="15:23" x14ac:dyDescent="0.2">
      <c r="O1278" s="23"/>
      <c r="Q1278" s="23"/>
      <c r="V1278" s="51"/>
      <c r="W1278" s="51"/>
    </row>
    <row r="1279" spans="15:23" x14ac:dyDescent="0.2">
      <c r="O1279" s="23"/>
      <c r="Q1279" s="23"/>
      <c r="V1279" s="51"/>
      <c r="W1279" s="51"/>
    </row>
    <row r="1280" spans="15:23" x14ac:dyDescent="0.2">
      <c r="O1280" s="23"/>
      <c r="Q1280" s="23"/>
      <c r="V1280" s="51"/>
      <c r="W1280" s="51"/>
    </row>
    <row r="1281" spans="15:23" x14ac:dyDescent="0.2">
      <c r="O1281" s="23"/>
      <c r="Q1281" s="23"/>
      <c r="V1281" s="51"/>
      <c r="W1281" s="51"/>
    </row>
    <row r="1282" spans="15:23" x14ac:dyDescent="0.2">
      <c r="O1282" s="23"/>
      <c r="Q1282" s="23"/>
      <c r="V1282" s="51"/>
      <c r="W1282" s="51"/>
    </row>
    <row r="1283" spans="15:23" x14ac:dyDescent="0.2">
      <c r="O1283" s="23"/>
      <c r="Q1283" s="23"/>
      <c r="V1283" s="51"/>
      <c r="W1283" s="51"/>
    </row>
    <row r="1284" spans="15:23" x14ac:dyDescent="0.2">
      <c r="O1284" s="23"/>
      <c r="Q1284" s="23"/>
      <c r="V1284" s="51"/>
      <c r="W1284" s="51"/>
    </row>
    <row r="1285" spans="15:23" x14ac:dyDescent="0.2">
      <c r="O1285" s="23"/>
      <c r="Q1285" s="23"/>
      <c r="V1285" s="51"/>
      <c r="W1285" s="51"/>
    </row>
    <row r="1286" spans="15:23" x14ac:dyDescent="0.2">
      <c r="O1286" s="23"/>
      <c r="Q1286" s="23"/>
      <c r="V1286" s="51"/>
      <c r="W1286" s="51"/>
    </row>
    <row r="1287" spans="15:23" x14ac:dyDescent="0.2">
      <c r="O1287" s="23"/>
      <c r="Q1287" s="23"/>
      <c r="V1287" s="51"/>
      <c r="W1287" s="51"/>
    </row>
    <row r="1288" spans="15:23" x14ac:dyDescent="0.2">
      <c r="O1288" s="23"/>
      <c r="Q1288" s="23"/>
      <c r="V1288" s="51"/>
      <c r="W1288" s="51"/>
    </row>
    <row r="1289" spans="15:23" x14ac:dyDescent="0.2">
      <c r="O1289" s="23"/>
      <c r="Q1289" s="23"/>
      <c r="V1289" s="51"/>
      <c r="W1289" s="51"/>
    </row>
    <row r="1290" spans="15:23" x14ac:dyDescent="0.2">
      <c r="O1290" s="23"/>
      <c r="Q1290" s="23"/>
      <c r="V1290" s="51"/>
      <c r="W1290" s="51"/>
    </row>
    <row r="1291" spans="15:23" x14ac:dyDescent="0.2">
      <c r="O1291" s="23"/>
      <c r="Q1291" s="23"/>
      <c r="V1291" s="51"/>
      <c r="W1291" s="51"/>
    </row>
    <row r="1292" spans="15:23" x14ac:dyDescent="0.2">
      <c r="O1292" s="23"/>
      <c r="Q1292" s="23"/>
      <c r="V1292" s="51"/>
      <c r="W1292" s="51"/>
    </row>
    <row r="1293" spans="15:23" x14ac:dyDescent="0.2">
      <c r="O1293" s="23"/>
      <c r="Q1293" s="23"/>
      <c r="V1293" s="51"/>
      <c r="W1293" s="51"/>
    </row>
    <row r="1294" spans="15:23" x14ac:dyDescent="0.2">
      <c r="O1294" s="23"/>
      <c r="Q1294" s="23"/>
      <c r="V1294" s="51"/>
      <c r="W1294" s="51"/>
    </row>
    <row r="1295" spans="15:23" x14ac:dyDescent="0.2">
      <c r="O1295" s="23"/>
      <c r="Q1295" s="23"/>
      <c r="V1295" s="51"/>
      <c r="W1295" s="51"/>
    </row>
    <row r="1296" spans="15:23" x14ac:dyDescent="0.2">
      <c r="O1296" s="23"/>
      <c r="Q1296" s="23"/>
      <c r="V1296" s="51"/>
      <c r="W1296" s="51"/>
    </row>
    <row r="1297" spans="15:23" x14ac:dyDescent="0.2">
      <c r="O1297" s="23"/>
      <c r="Q1297" s="23"/>
      <c r="V1297" s="51"/>
      <c r="W1297" s="51"/>
    </row>
    <row r="1298" spans="15:23" x14ac:dyDescent="0.2">
      <c r="O1298" s="23"/>
      <c r="Q1298" s="23"/>
      <c r="V1298" s="51"/>
      <c r="W1298" s="51"/>
    </row>
    <row r="1299" spans="15:23" x14ac:dyDescent="0.2">
      <c r="O1299" s="23"/>
      <c r="Q1299" s="23"/>
      <c r="V1299" s="51"/>
      <c r="W1299" s="51"/>
    </row>
    <row r="1300" spans="15:23" x14ac:dyDescent="0.2">
      <c r="O1300" s="23"/>
      <c r="Q1300" s="23"/>
      <c r="V1300" s="51"/>
      <c r="W1300" s="51"/>
    </row>
    <row r="1301" spans="15:23" x14ac:dyDescent="0.2">
      <c r="O1301" s="23"/>
      <c r="Q1301" s="23"/>
      <c r="V1301" s="51"/>
      <c r="W1301" s="51"/>
    </row>
    <row r="1302" spans="15:23" x14ac:dyDescent="0.2">
      <c r="O1302" s="23"/>
      <c r="Q1302" s="23"/>
      <c r="V1302" s="51"/>
      <c r="W1302" s="51"/>
    </row>
    <row r="1303" spans="15:23" x14ac:dyDescent="0.2">
      <c r="O1303" s="23"/>
      <c r="Q1303" s="23"/>
      <c r="V1303" s="51"/>
      <c r="W1303" s="51"/>
    </row>
    <row r="1304" spans="15:23" x14ac:dyDescent="0.2">
      <c r="O1304" s="23"/>
      <c r="Q1304" s="23"/>
      <c r="V1304" s="51"/>
      <c r="W1304" s="51"/>
    </row>
    <row r="1305" spans="15:23" x14ac:dyDescent="0.2">
      <c r="O1305" s="23"/>
      <c r="Q1305" s="23"/>
      <c r="V1305" s="51"/>
      <c r="W1305" s="51"/>
    </row>
    <row r="1306" spans="15:23" x14ac:dyDescent="0.2">
      <c r="O1306" s="23"/>
      <c r="Q1306" s="23"/>
      <c r="V1306" s="51"/>
      <c r="W1306" s="51"/>
    </row>
    <row r="1307" spans="15:23" x14ac:dyDescent="0.2">
      <c r="O1307" s="23"/>
      <c r="Q1307" s="23"/>
      <c r="V1307" s="51"/>
      <c r="W1307" s="51"/>
    </row>
    <row r="1308" spans="15:23" x14ac:dyDescent="0.2">
      <c r="O1308" s="23"/>
      <c r="Q1308" s="23"/>
      <c r="V1308" s="51"/>
      <c r="W1308" s="51"/>
    </row>
    <row r="1309" spans="15:23" x14ac:dyDescent="0.2">
      <c r="O1309" s="23"/>
      <c r="Q1309" s="23"/>
      <c r="V1309" s="51"/>
      <c r="W1309" s="51"/>
    </row>
    <row r="1310" spans="15:23" x14ac:dyDescent="0.2">
      <c r="O1310" s="23"/>
      <c r="Q1310" s="23"/>
      <c r="V1310" s="51"/>
      <c r="W1310" s="51"/>
    </row>
    <row r="1311" spans="15:23" x14ac:dyDescent="0.2">
      <c r="O1311" s="23"/>
      <c r="Q1311" s="23"/>
      <c r="V1311" s="51"/>
      <c r="W1311" s="51"/>
    </row>
    <row r="1312" spans="15:23" x14ac:dyDescent="0.2">
      <c r="O1312" s="23"/>
      <c r="Q1312" s="23"/>
      <c r="V1312" s="51"/>
      <c r="W1312" s="51"/>
    </row>
    <row r="1313" spans="15:23" x14ac:dyDescent="0.2">
      <c r="O1313" s="23"/>
      <c r="Q1313" s="23"/>
      <c r="V1313" s="51"/>
      <c r="W1313" s="51"/>
    </row>
    <row r="1314" spans="15:23" x14ac:dyDescent="0.2">
      <c r="O1314" s="23"/>
      <c r="Q1314" s="23"/>
      <c r="V1314" s="51"/>
      <c r="W1314" s="51"/>
    </row>
    <row r="1315" spans="15:23" x14ac:dyDescent="0.2">
      <c r="O1315" s="23"/>
      <c r="Q1315" s="23"/>
      <c r="V1315" s="51"/>
      <c r="W1315" s="51"/>
    </row>
    <row r="1316" spans="15:23" x14ac:dyDescent="0.2">
      <c r="O1316" s="23"/>
      <c r="Q1316" s="23"/>
      <c r="V1316" s="51"/>
      <c r="W1316" s="51"/>
    </row>
    <row r="1317" spans="15:23" x14ac:dyDescent="0.2">
      <c r="O1317" s="23"/>
      <c r="Q1317" s="23"/>
      <c r="V1317" s="51"/>
      <c r="W1317" s="51"/>
    </row>
    <row r="1318" spans="15:23" x14ac:dyDescent="0.2">
      <c r="O1318" s="23"/>
      <c r="Q1318" s="23"/>
      <c r="V1318" s="51"/>
      <c r="W1318" s="51"/>
    </row>
    <row r="1319" spans="15:23" x14ac:dyDescent="0.2">
      <c r="O1319" s="23"/>
      <c r="Q1319" s="23"/>
      <c r="V1319" s="51"/>
      <c r="W1319" s="51"/>
    </row>
    <row r="1320" spans="15:23" x14ac:dyDescent="0.2">
      <c r="O1320" s="23"/>
      <c r="Q1320" s="23"/>
      <c r="V1320" s="51"/>
      <c r="W1320" s="51"/>
    </row>
    <row r="1321" spans="15:23" x14ac:dyDescent="0.2">
      <c r="O1321" s="23"/>
      <c r="Q1321" s="23"/>
      <c r="V1321" s="51"/>
      <c r="W1321" s="51"/>
    </row>
    <row r="1322" spans="15:23" x14ac:dyDescent="0.2">
      <c r="O1322" s="23"/>
      <c r="Q1322" s="23"/>
      <c r="V1322" s="51"/>
      <c r="W1322" s="51"/>
    </row>
    <row r="1323" spans="15:23" x14ac:dyDescent="0.2">
      <c r="O1323" s="23"/>
      <c r="Q1323" s="23"/>
      <c r="V1323" s="51"/>
      <c r="W1323" s="51"/>
    </row>
    <row r="1324" spans="15:23" x14ac:dyDescent="0.2">
      <c r="O1324" s="23"/>
      <c r="Q1324" s="23"/>
      <c r="V1324" s="51"/>
      <c r="W1324" s="51"/>
    </row>
    <row r="1325" spans="15:23" x14ac:dyDescent="0.2">
      <c r="O1325" s="23"/>
      <c r="Q1325" s="23"/>
      <c r="V1325" s="51"/>
      <c r="W1325" s="51"/>
    </row>
    <row r="1326" spans="15:23" x14ac:dyDescent="0.2">
      <c r="O1326" s="23"/>
      <c r="Q1326" s="23"/>
      <c r="V1326" s="51"/>
      <c r="W1326" s="51"/>
    </row>
    <row r="1327" spans="15:23" x14ac:dyDescent="0.2">
      <c r="O1327" s="23"/>
      <c r="Q1327" s="23"/>
      <c r="V1327" s="51"/>
      <c r="W1327" s="51"/>
    </row>
    <row r="1328" spans="15:23" x14ac:dyDescent="0.2">
      <c r="O1328" s="23"/>
      <c r="Q1328" s="23"/>
      <c r="V1328" s="51"/>
      <c r="W1328" s="51"/>
    </row>
    <row r="1329" spans="15:23" x14ac:dyDescent="0.2">
      <c r="O1329" s="23"/>
      <c r="Q1329" s="23"/>
      <c r="V1329" s="51"/>
      <c r="W1329" s="51"/>
    </row>
    <row r="1330" spans="15:23" x14ac:dyDescent="0.2">
      <c r="O1330" s="23"/>
      <c r="Q1330" s="23"/>
      <c r="V1330" s="51"/>
      <c r="W1330" s="51"/>
    </row>
    <row r="1331" spans="15:23" x14ac:dyDescent="0.2">
      <c r="O1331" s="23"/>
      <c r="Q1331" s="23"/>
      <c r="V1331" s="51"/>
      <c r="W1331" s="51"/>
    </row>
    <row r="1332" spans="15:23" x14ac:dyDescent="0.2">
      <c r="O1332" s="23"/>
      <c r="Q1332" s="23"/>
      <c r="V1332" s="51"/>
      <c r="W1332" s="51"/>
    </row>
    <row r="1333" spans="15:23" x14ac:dyDescent="0.2">
      <c r="O1333" s="23"/>
      <c r="Q1333" s="23"/>
      <c r="V1333" s="51"/>
      <c r="W1333" s="51"/>
    </row>
    <row r="1334" spans="15:23" x14ac:dyDescent="0.2">
      <c r="O1334" s="23"/>
      <c r="Q1334" s="23"/>
      <c r="V1334" s="51"/>
      <c r="W1334" s="51"/>
    </row>
    <row r="1335" spans="15:23" x14ac:dyDescent="0.2">
      <c r="O1335" s="23"/>
      <c r="Q1335" s="23"/>
      <c r="V1335" s="51"/>
      <c r="W1335" s="51"/>
    </row>
    <row r="1336" spans="15:23" x14ac:dyDescent="0.2">
      <c r="O1336" s="23"/>
      <c r="Q1336" s="23"/>
      <c r="V1336" s="51"/>
      <c r="W1336" s="51"/>
    </row>
    <row r="1337" spans="15:23" x14ac:dyDescent="0.2">
      <c r="O1337" s="23"/>
      <c r="Q1337" s="23"/>
      <c r="V1337" s="51"/>
      <c r="W1337" s="51"/>
    </row>
    <row r="1338" spans="15:23" x14ac:dyDescent="0.2">
      <c r="O1338" s="23"/>
      <c r="Q1338" s="23"/>
      <c r="V1338" s="51"/>
      <c r="W1338" s="51"/>
    </row>
    <row r="1339" spans="15:23" x14ac:dyDescent="0.2">
      <c r="O1339" s="23"/>
      <c r="Q1339" s="23"/>
      <c r="V1339" s="51"/>
      <c r="W1339" s="51"/>
    </row>
    <row r="1340" spans="15:23" x14ac:dyDescent="0.2">
      <c r="O1340" s="23"/>
      <c r="Q1340" s="23"/>
      <c r="V1340" s="51"/>
      <c r="W1340" s="51"/>
    </row>
    <row r="1341" spans="15:23" x14ac:dyDescent="0.2">
      <c r="O1341" s="23"/>
      <c r="Q1341" s="23"/>
      <c r="V1341" s="51"/>
      <c r="W1341" s="51"/>
    </row>
    <row r="1342" spans="15:23" x14ac:dyDescent="0.2">
      <c r="O1342" s="23"/>
      <c r="Q1342" s="23"/>
      <c r="V1342" s="51"/>
      <c r="W1342" s="51"/>
    </row>
    <row r="1343" spans="15:23" x14ac:dyDescent="0.2">
      <c r="O1343" s="23"/>
      <c r="Q1343" s="23"/>
      <c r="V1343" s="51"/>
      <c r="W1343" s="51"/>
    </row>
    <row r="1344" spans="15:23" x14ac:dyDescent="0.2">
      <c r="O1344" s="23"/>
      <c r="Q1344" s="23"/>
      <c r="V1344" s="51"/>
      <c r="W1344" s="51"/>
    </row>
    <row r="1345" spans="15:23" x14ac:dyDescent="0.2">
      <c r="O1345" s="23"/>
      <c r="Q1345" s="23"/>
      <c r="V1345" s="51"/>
      <c r="W1345" s="51"/>
    </row>
    <row r="1346" spans="15:23" x14ac:dyDescent="0.2">
      <c r="O1346" s="23"/>
      <c r="Q1346" s="23"/>
      <c r="V1346" s="51"/>
      <c r="W1346" s="51"/>
    </row>
    <row r="1347" spans="15:23" x14ac:dyDescent="0.2">
      <c r="O1347" s="23"/>
      <c r="Q1347" s="23"/>
      <c r="V1347" s="51"/>
      <c r="W1347" s="51"/>
    </row>
    <row r="1348" spans="15:23" x14ac:dyDescent="0.2">
      <c r="O1348" s="23"/>
      <c r="Q1348" s="23"/>
      <c r="V1348" s="51"/>
      <c r="W1348" s="51"/>
    </row>
    <row r="1349" spans="15:23" x14ac:dyDescent="0.2">
      <c r="O1349" s="23"/>
      <c r="Q1349" s="23"/>
      <c r="V1349" s="51"/>
      <c r="W1349" s="51"/>
    </row>
    <row r="1350" spans="15:23" x14ac:dyDescent="0.2">
      <c r="O1350" s="23"/>
      <c r="Q1350" s="23"/>
      <c r="V1350" s="51"/>
      <c r="W1350" s="51"/>
    </row>
    <row r="1351" spans="15:23" x14ac:dyDescent="0.2">
      <c r="O1351" s="23"/>
      <c r="Q1351" s="23"/>
      <c r="V1351" s="51"/>
      <c r="W1351" s="51"/>
    </row>
    <row r="1352" spans="15:23" x14ac:dyDescent="0.2">
      <c r="O1352" s="23"/>
      <c r="Q1352" s="23"/>
      <c r="V1352" s="51"/>
      <c r="W1352" s="51"/>
    </row>
    <row r="1353" spans="15:23" x14ac:dyDescent="0.2">
      <c r="O1353" s="23"/>
      <c r="Q1353" s="23"/>
      <c r="V1353" s="51"/>
      <c r="W1353" s="51"/>
    </row>
    <row r="1354" spans="15:23" x14ac:dyDescent="0.2">
      <c r="O1354" s="23"/>
      <c r="V1354" s="51"/>
      <c r="W1354" s="51"/>
    </row>
    <row r="1355" spans="15:23" x14ac:dyDescent="0.2">
      <c r="O1355" s="23"/>
      <c r="V1355" s="51"/>
      <c r="W1355" s="51"/>
    </row>
    <row r="1356" spans="15:23" x14ac:dyDescent="0.2">
      <c r="O1356" s="23"/>
      <c r="V1356" s="51"/>
      <c r="W1356" s="51"/>
    </row>
    <row r="1357" spans="15:23" x14ac:dyDescent="0.2">
      <c r="O1357" s="23"/>
      <c r="V1357" s="51"/>
      <c r="W1357" s="51"/>
    </row>
    <row r="1358" spans="15:23" x14ac:dyDescent="0.2">
      <c r="O1358" s="23"/>
      <c r="V1358" s="51"/>
      <c r="W1358" s="51"/>
    </row>
    <row r="1359" spans="15:23" x14ac:dyDescent="0.2">
      <c r="O1359" s="23"/>
      <c r="V1359" s="51"/>
      <c r="W1359" s="51"/>
    </row>
    <row r="1360" spans="15:23" x14ac:dyDescent="0.2">
      <c r="O1360" s="23"/>
      <c r="V1360" s="51"/>
      <c r="W1360" s="51"/>
    </row>
    <row r="1361" spans="15:23" x14ac:dyDescent="0.2">
      <c r="O1361" s="23"/>
      <c r="V1361" s="51"/>
      <c r="W1361" s="51"/>
    </row>
    <row r="1362" spans="15:23" x14ac:dyDescent="0.2">
      <c r="O1362" s="23"/>
      <c r="V1362" s="51"/>
      <c r="W1362" s="51"/>
    </row>
    <row r="1363" spans="15:23" x14ac:dyDescent="0.2">
      <c r="O1363" s="23"/>
      <c r="V1363" s="51"/>
      <c r="W1363" s="51"/>
    </row>
    <row r="1364" spans="15:23" x14ac:dyDescent="0.2">
      <c r="O1364" s="23"/>
      <c r="V1364" s="51"/>
      <c r="W1364" s="51"/>
    </row>
    <row r="1365" spans="15:23" x14ac:dyDescent="0.2">
      <c r="O1365" s="23"/>
      <c r="V1365" s="51"/>
      <c r="W1365" s="51"/>
    </row>
    <row r="1366" spans="15:23" x14ac:dyDescent="0.2">
      <c r="O1366" s="23"/>
      <c r="V1366" s="51"/>
      <c r="W1366" s="51"/>
    </row>
    <row r="1367" spans="15:23" x14ac:dyDescent="0.2">
      <c r="O1367" s="23"/>
      <c r="V1367" s="51"/>
      <c r="W1367" s="51"/>
    </row>
    <row r="1368" spans="15:23" x14ac:dyDescent="0.2">
      <c r="O1368" s="23"/>
      <c r="V1368" s="51"/>
      <c r="W1368" s="51"/>
    </row>
    <row r="1369" spans="15:23" x14ac:dyDescent="0.2">
      <c r="O1369" s="23"/>
      <c r="V1369" s="51"/>
      <c r="W1369" s="51"/>
    </row>
    <row r="1370" spans="15:23" x14ac:dyDescent="0.2">
      <c r="O1370" s="23"/>
      <c r="V1370" s="51"/>
      <c r="W1370" s="51"/>
    </row>
    <row r="1371" spans="15:23" x14ac:dyDescent="0.2">
      <c r="O1371" s="23"/>
      <c r="V1371" s="51"/>
      <c r="W1371" s="51"/>
    </row>
    <row r="1372" spans="15:23" x14ac:dyDescent="0.2">
      <c r="O1372" s="23"/>
      <c r="V1372" s="51"/>
      <c r="W1372" s="51"/>
    </row>
    <row r="1373" spans="15:23" x14ac:dyDescent="0.2">
      <c r="O1373" s="23"/>
      <c r="V1373" s="51"/>
      <c r="W1373" s="51"/>
    </row>
    <row r="1374" spans="15:23" x14ac:dyDescent="0.2">
      <c r="O1374" s="23"/>
      <c r="V1374" s="51"/>
      <c r="W1374" s="51"/>
    </row>
    <row r="1375" spans="15:23" x14ac:dyDescent="0.2">
      <c r="O1375" s="23"/>
      <c r="V1375" s="51"/>
      <c r="W1375" s="51"/>
    </row>
    <row r="1376" spans="15:23" x14ac:dyDescent="0.2">
      <c r="O1376" s="23"/>
      <c r="V1376" s="51"/>
      <c r="W1376" s="51"/>
    </row>
    <row r="1377" spans="15:23" x14ac:dyDescent="0.2">
      <c r="O1377" s="23"/>
      <c r="V1377" s="51"/>
      <c r="W1377" s="51"/>
    </row>
    <row r="1378" spans="15:23" x14ac:dyDescent="0.2">
      <c r="O1378" s="23"/>
      <c r="V1378" s="51"/>
      <c r="W1378" s="51"/>
    </row>
    <row r="1379" spans="15:23" x14ac:dyDescent="0.2">
      <c r="O1379" s="23"/>
      <c r="V1379" s="51"/>
      <c r="W1379" s="51"/>
    </row>
    <row r="1380" spans="15:23" x14ac:dyDescent="0.2">
      <c r="O1380" s="23"/>
      <c r="V1380" s="51"/>
      <c r="W1380" s="51"/>
    </row>
    <row r="1381" spans="15:23" x14ac:dyDescent="0.2">
      <c r="O1381" s="23"/>
      <c r="V1381" s="51"/>
      <c r="W1381" s="51"/>
    </row>
    <row r="1382" spans="15:23" x14ac:dyDescent="0.2">
      <c r="O1382" s="23"/>
      <c r="Q1382" s="23"/>
      <c r="V1382" s="51"/>
      <c r="W1382" s="51"/>
    </row>
    <row r="1383" spans="15:23" x14ac:dyDescent="0.2">
      <c r="O1383" s="23"/>
      <c r="Q1383" s="23"/>
      <c r="V1383" s="51"/>
      <c r="W1383" s="51"/>
    </row>
    <row r="1384" spans="15:23" x14ac:dyDescent="0.2">
      <c r="O1384" s="23"/>
      <c r="Q1384" s="23"/>
      <c r="V1384" s="51"/>
      <c r="W1384" s="51"/>
    </row>
    <row r="1385" spans="15:23" x14ac:dyDescent="0.2">
      <c r="O1385" s="23"/>
      <c r="Q1385" s="23"/>
      <c r="V1385" s="51"/>
      <c r="W1385" s="51"/>
    </row>
    <row r="1386" spans="15:23" x14ac:dyDescent="0.2">
      <c r="O1386" s="23"/>
      <c r="Q1386" s="23"/>
      <c r="V1386" s="51"/>
      <c r="W1386" s="51"/>
    </row>
    <row r="1387" spans="15:23" x14ac:dyDescent="0.2">
      <c r="O1387" s="23"/>
      <c r="Q1387" s="23"/>
      <c r="V1387" s="51"/>
      <c r="W1387" s="51"/>
    </row>
    <row r="1388" spans="15:23" x14ac:dyDescent="0.2">
      <c r="O1388" s="23"/>
      <c r="Q1388" s="23"/>
      <c r="V1388" s="51"/>
      <c r="W1388" s="51"/>
    </row>
    <row r="1389" spans="15:23" x14ac:dyDescent="0.2">
      <c r="O1389" s="23"/>
      <c r="Q1389" s="23"/>
      <c r="V1389" s="51"/>
      <c r="W1389" s="51"/>
    </row>
    <row r="1390" spans="15:23" x14ac:dyDescent="0.2">
      <c r="O1390" s="23"/>
      <c r="Q1390" s="23"/>
      <c r="V1390" s="51"/>
      <c r="W1390" s="51"/>
    </row>
    <row r="1391" spans="15:23" x14ac:dyDescent="0.2">
      <c r="O1391" s="23"/>
      <c r="Q1391" s="23"/>
      <c r="V1391" s="51"/>
      <c r="W1391" s="51"/>
    </row>
    <row r="1392" spans="15:23" x14ac:dyDescent="0.2">
      <c r="O1392" s="23"/>
      <c r="Q1392" s="23"/>
      <c r="V1392" s="51"/>
      <c r="W1392" s="51"/>
    </row>
    <row r="1393" spans="15:23" x14ac:dyDescent="0.2">
      <c r="O1393" s="23"/>
      <c r="Q1393" s="23"/>
      <c r="V1393" s="51"/>
      <c r="W1393" s="51"/>
    </row>
    <row r="1394" spans="15:23" x14ac:dyDescent="0.2">
      <c r="O1394" s="23"/>
      <c r="Q1394" s="23"/>
      <c r="V1394" s="51"/>
      <c r="W1394" s="51"/>
    </row>
    <row r="1395" spans="15:23" x14ac:dyDescent="0.2">
      <c r="O1395" s="23"/>
      <c r="Q1395" s="23"/>
      <c r="V1395" s="51"/>
      <c r="W1395" s="51"/>
    </row>
    <row r="1396" spans="15:23" x14ac:dyDescent="0.2">
      <c r="O1396" s="23"/>
      <c r="Q1396" s="23"/>
      <c r="V1396" s="51"/>
      <c r="W1396" s="51"/>
    </row>
    <row r="1397" spans="15:23" x14ac:dyDescent="0.2">
      <c r="O1397" s="23"/>
      <c r="Q1397" s="23"/>
      <c r="V1397" s="51"/>
      <c r="W1397" s="51"/>
    </row>
    <row r="1398" spans="15:23" x14ac:dyDescent="0.2">
      <c r="O1398" s="23"/>
      <c r="Q1398" s="23"/>
      <c r="V1398" s="51"/>
      <c r="W1398" s="51"/>
    </row>
    <row r="1399" spans="15:23" x14ac:dyDescent="0.2">
      <c r="O1399" s="23"/>
      <c r="Q1399" s="23"/>
      <c r="V1399" s="51"/>
      <c r="W1399" s="51"/>
    </row>
    <row r="1400" spans="15:23" x14ac:dyDescent="0.2">
      <c r="O1400" s="23"/>
      <c r="Q1400" s="23"/>
      <c r="V1400" s="51"/>
      <c r="W1400" s="51"/>
    </row>
    <row r="1401" spans="15:23" x14ac:dyDescent="0.2">
      <c r="O1401" s="23"/>
      <c r="Q1401" s="23"/>
      <c r="V1401" s="51"/>
      <c r="W1401" s="51"/>
    </row>
    <row r="1402" spans="15:23" x14ac:dyDescent="0.2">
      <c r="O1402" s="23"/>
      <c r="Q1402" s="23"/>
      <c r="V1402" s="51"/>
      <c r="W1402" s="51"/>
    </row>
    <row r="1403" spans="15:23" x14ac:dyDescent="0.2">
      <c r="O1403" s="23"/>
      <c r="Q1403" s="23"/>
      <c r="V1403" s="51"/>
      <c r="W1403" s="51"/>
    </row>
    <row r="1404" spans="15:23" x14ac:dyDescent="0.2">
      <c r="O1404" s="23"/>
      <c r="Q1404" s="23"/>
      <c r="V1404" s="51"/>
      <c r="W1404" s="51"/>
    </row>
    <row r="1405" spans="15:23" x14ac:dyDescent="0.2">
      <c r="O1405" s="23"/>
      <c r="Q1405" s="23"/>
      <c r="V1405" s="51"/>
      <c r="W1405" s="51"/>
    </row>
    <row r="1406" spans="15:23" x14ac:dyDescent="0.2">
      <c r="O1406" s="23"/>
      <c r="Q1406" s="23"/>
      <c r="V1406" s="51"/>
      <c r="W1406" s="51"/>
    </row>
    <row r="1407" spans="15:23" x14ac:dyDescent="0.2">
      <c r="O1407" s="23"/>
      <c r="Q1407" s="23"/>
      <c r="V1407" s="51"/>
      <c r="W1407" s="51"/>
    </row>
    <row r="1408" spans="15:23" x14ac:dyDescent="0.2">
      <c r="O1408" s="23"/>
      <c r="Q1408" s="23"/>
      <c r="V1408" s="51"/>
      <c r="W1408" s="51"/>
    </row>
    <row r="1409" spans="15:23" x14ac:dyDescent="0.2">
      <c r="O1409" s="23"/>
      <c r="Q1409" s="23"/>
      <c r="V1409" s="51"/>
      <c r="W1409" s="51"/>
    </row>
    <row r="1410" spans="15:23" x14ac:dyDescent="0.2">
      <c r="O1410" s="23"/>
      <c r="Q1410" s="23"/>
      <c r="V1410" s="51"/>
      <c r="W1410" s="51"/>
    </row>
    <row r="1411" spans="15:23" x14ac:dyDescent="0.2">
      <c r="O1411" s="23"/>
      <c r="Q1411" s="23"/>
      <c r="V1411" s="51"/>
      <c r="W1411" s="51"/>
    </row>
    <row r="1412" spans="15:23" x14ac:dyDescent="0.2">
      <c r="O1412" s="23"/>
      <c r="Q1412" s="23"/>
      <c r="V1412" s="51"/>
      <c r="W1412" s="51"/>
    </row>
    <row r="1413" spans="15:23" x14ac:dyDescent="0.2">
      <c r="O1413" s="23"/>
      <c r="Q1413" s="23"/>
      <c r="V1413" s="51"/>
      <c r="W1413" s="51"/>
    </row>
    <row r="1414" spans="15:23" x14ac:dyDescent="0.2">
      <c r="O1414" s="23"/>
      <c r="Q1414" s="23"/>
      <c r="V1414" s="51"/>
      <c r="W1414" s="51"/>
    </row>
    <row r="1415" spans="15:23" x14ac:dyDescent="0.2">
      <c r="O1415" s="23"/>
      <c r="Q1415" s="23"/>
      <c r="V1415" s="51"/>
      <c r="W1415" s="51"/>
    </row>
    <row r="1416" spans="15:23" x14ac:dyDescent="0.2">
      <c r="O1416" s="23"/>
      <c r="Q1416" s="23"/>
      <c r="V1416" s="51"/>
      <c r="W1416" s="51"/>
    </row>
    <row r="1417" spans="15:23" x14ac:dyDescent="0.2">
      <c r="O1417" s="23"/>
      <c r="Q1417" s="23"/>
      <c r="V1417" s="51"/>
      <c r="W1417" s="51"/>
    </row>
    <row r="1418" spans="15:23" x14ac:dyDescent="0.2">
      <c r="O1418" s="23"/>
      <c r="Q1418" s="23"/>
      <c r="V1418" s="51"/>
      <c r="W1418" s="51"/>
    </row>
    <row r="1419" spans="15:23" x14ac:dyDescent="0.2">
      <c r="O1419" s="23"/>
      <c r="Q1419" s="23"/>
      <c r="V1419" s="51"/>
      <c r="W1419" s="51"/>
    </row>
    <row r="1420" spans="15:23" x14ac:dyDescent="0.2">
      <c r="O1420" s="23"/>
      <c r="Q1420" s="23"/>
      <c r="V1420" s="51"/>
      <c r="W1420" s="51"/>
    </row>
    <row r="1421" spans="15:23" x14ac:dyDescent="0.2">
      <c r="O1421" s="23"/>
      <c r="Q1421" s="23"/>
      <c r="V1421" s="51"/>
      <c r="W1421" s="51"/>
    </row>
    <row r="1422" spans="15:23" x14ac:dyDescent="0.2">
      <c r="O1422" s="23"/>
      <c r="Q1422" s="23"/>
      <c r="V1422" s="51"/>
      <c r="W1422" s="51"/>
    </row>
    <row r="1423" spans="15:23" x14ac:dyDescent="0.2">
      <c r="O1423" s="23"/>
      <c r="Q1423" s="23"/>
      <c r="V1423" s="51"/>
      <c r="W1423" s="51"/>
    </row>
    <row r="1424" spans="15:23" x14ac:dyDescent="0.2">
      <c r="O1424" s="23"/>
      <c r="Q1424" s="23"/>
      <c r="V1424" s="51"/>
      <c r="W1424" s="51"/>
    </row>
    <row r="1425" spans="15:23" x14ac:dyDescent="0.2">
      <c r="O1425" s="23"/>
      <c r="Q1425" s="23"/>
      <c r="V1425" s="51"/>
      <c r="W1425" s="51"/>
    </row>
    <row r="1426" spans="15:23" x14ac:dyDescent="0.2">
      <c r="O1426" s="23"/>
      <c r="Q1426" s="23"/>
      <c r="V1426" s="51"/>
      <c r="W1426" s="51"/>
    </row>
    <row r="1427" spans="15:23" x14ac:dyDescent="0.2">
      <c r="O1427" s="23"/>
      <c r="Q1427" s="23"/>
      <c r="V1427" s="51"/>
      <c r="W1427" s="51"/>
    </row>
    <row r="1428" spans="15:23" x14ac:dyDescent="0.2">
      <c r="O1428" s="23"/>
      <c r="Q1428" s="23"/>
      <c r="V1428" s="51"/>
      <c r="W1428" s="51"/>
    </row>
    <row r="1429" spans="15:23" x14ac:dyDescent="0.2">
      <c r="O1429" s="23"/>
      <c r="Q1429" s="23"/>
      <c r="V1429" s="51"/>
      <c r="W1429" s="51"/>
    </row>
    <row r="1430" spans="15:23" x14ac:dyDescent="0.2">
      <c r="O1430" s="23"/>
      <c r="Q1430" s="23"/>
      <c r="V1430" s="51"/>
      <c r="W1430" s="51"/>
    </row>
    <row r="1431" spans="15:23" x14ac:dyDescent="0.2">
      <c r="O1431" s="23"/>
      <c r="Q1431" s="23"/>
      <c r="V1431" s="51"/>
      <c r="W1431" s="51"/>
    </row>
    <row r="1432" spans="15:23" x14ac:dyDescent="0.2">
      <c r="O1432" s="23"/>
      <c r="Q1432" s="23"/>
      <c r="V1432" s="51"/>
      <c r="W1432" s="51"/>
    </row>
    <row r="1433" spans="15:23" x14ac:dyDescent="0.2">
      <c r="O1433" s="23"/>
      <c r="Q1433" s="23"/>
      <c r="V1433" s="51"/>
      <c r="W1433" s="51"/>
    </row>
    <row r="1434" spans="15:23" x14ac:dyDescent="0.2">
      <c r="O1434" s="23"/>
      <c r="Q1434" s="23"/>
      <c r="V1434" s="51"/>
      <c r="W1434" s="51"/>
    </row>
    <row r="1435" spans="15:23" x14ac:dyDescent="0.2">
      <c r="O1435" s="23"/>
      <c r="Q1435" s="23"/>
      <c r="V1435" s="51"/>
      <c r="W1435" s="51"/>
    </row>
    <row r="1436" spans="15:23" x14ac:dyDescent="0.2">
      <c r="O1436" s="23"/>
      <c r="Q1436" s="23"/>
      <c r="V1436" s="51"/>
      <c r="W1436" s="51"/>
    </row>
    <row r="1437" spans="15:23" x14ac:dyDescent="0.2">
      <c r="O1437" s="23"/>
      <c r="Q1437" s="23"/>
      <c r="V1437" s="51"/>
      <c r="W1437" s="51"/>
    </row>
    <row r="1438" spans="15:23" x14ac:dyDescent="0.2">
      <c r="O1438" s="23"/>
      <c r="Q1438" s="23"/>
      <c r="V1438" s="51"/>
      <c r="W1438" s="51"/>
    </row>
    <row r="1439" spans="15:23" x14ac:dyDescent="0.2">
      <c r="O1439" s="23"/>
      <c r="Q1439" s="23"/>
      <c r="V1439" s="51"/>
      <c r="W1439" s="51"/>
    </row>
    <row r="1440" spans="15:23" x14ac:dyDescent="0.2">
      <c r="O1440" s="23"/>
      <c r="Q1440" s="23"/>
      <c r="V1440" s="51"/>
      <c r="W1440" s="51"/>
    </row>
    <row r="1441" spans="15:23" x14ac:dyDescent="0.2">
      <c r="O1441" s="23"/>
      <c r="Q1441" s="23"/>
      <c r="V1441" s="51"/>
      <c r="W1441" s="51"/>
    </row>
    <row r="1442" spans="15:23" x14ac:dyDescent="0.2">
      <c r="O1442" s="23"/>
      <c r="Q1442" s="23"/>
      <c r="V1442" s="51"/>
      <c r="W1442" s="51"/>
    </row>
    <row r="1443" spans="15:23" x14ac:dyDescent="0.2">
      <c r="O1443" s="23"/>
      <c r="Q1443" s="23"/>
      <c r="V1443" s="51"/>
      <c r="W1443" s="51"/>
    </row>
    <row r="1444" spans="15:23" x14ac:dyDescent="0.2">
      <c r="O1444" s="23"/>
      <c r="Q1444" s="23"/>
      <c r="V1444" s="51"/>
      <c r="W1444" s="51"/>
    </row>
    <row r="1445" spans="15:23" x14ac:dyDescent="0.2">
      <c r="O1445" s="23"/>
      <c r="Q1445" s="23"/>
      <c r="V1445" s="51"/>
      <c r="W1445" s="51"/>
    </row>
    <row r="1446" spans="15:23" x14ac:dyDescent="0.2">
      <c r="O1446" s="23"/>
      <c r="Q1446" s="23"/>
      <c r="V1446" s="51"/>
      <c r="W1446" s="51"/>
    </row>
    <row r="1447" spans="15:23" x14ac:dyDescent="0.2">
      <c r="O1447" s="23"/>
      <c r="Q1447" s="23"/>
      <c r="V1447" s="51"/>
      <c r="W1447" s="51"/>
    </row>
    <row r="1448" spans="15:23" x14ac:dyDescent="0.2">
      <c r="O1448" s="23"/>
      <c r="Q1448" s="23"/>
      <c r="V1448" s="51"/>
      <c r="W1448" s="51"/>
    </row>
    <row r="1449" spans="15:23" x14ac:dyDescent="0.2">
      <c r="O1449" s="23"/>
      <c r="Q1449" s="23"/>
      <c r="V1449" s="51"/>
      <c r="W1449" s="51"/>
    </row>
    <row r="1450" spans="15:23" x14ac:dyDescent="0.2">
      <c r="O1450" s="23"/>
      <c r="Q1450" s="23"/>
      <c r="V1450" s="51"/>
      <c r="W1450" s="51"/>
    </row>
    <row r="1451" spans="15:23" x14ac:dyDescent="0.2">
      <c r="O1451" s="23"/>
      <c r="Q1451" s="23"/>
      <c r="V1451" s="51"/>
      <c r="W1451" s="51"/>
    </row>
    <row r="1452" spans="15:23" x14ac:dyDescent="0.2">
      <c r="O1452" s="23"/>
      <c r="Q1452" s="23"/>
      <c r="V1452" s="51"/>
      <c r="W1452" s="51"/>
    </row>
    <row r="1453" spans="15:23" x14ac:dyDescent="0.2">
      <c r="O1453" s="23"/>
      <c r="Q1453" s="23"/>
      <c r="V1453" s="51"/>
      <c r="W1453" s="51"/>
    </row>
    <row r="1454" spans="15:23" x14ac:dyDescent="0.2">
      <c r="O1454" s="23"/>
      <c r="Q1454" s="23"/>
      <c r="V1454" s="51"/>
      <c r="W1454" s="51"/>
    </row>
    <row r="1455" spans="15:23" x14ac:dyDescent="0.2">
      <c r="O1455" s="23"/>
      <c r="Q1455" s="23"/>
      <c r="V1455" s="51"/>
      <c r="W1455" s="51"/>
    </row>
    <row r="1456" spans="15:23" x14ac:dyDescent="0.2">
      <c r="O1456" s="23"/>
      <c r="Q1456" s="23"/>
      <c r="V1456" s="51"/>
      <c r="W1456" s="51"/>
    </row>
    <row r="1457" spans="15:23" x14ac:dyDescent="0.2">
      <c r="O1457" s="23"/>
      <c r="Q1457" s="23"/>
      <c r="V1457" s="51"/>
      <c r="W1457" s="51"/>
    </row>
    <row r="1458" spans="15:23" x14ac:dyDescent="0.2">
      <c r="O1458" s="23"/>
      <c r="Q1458" s="23"/>
      <c r="V1458" s="51"/>
      <c r="W1458" s="51"/>
    </row>
    <row r="1459" spans="15:23" x14ac:dyDescent="0.2">
      <c r="O1459" s="23"/>
      <c r="Q1459" s="23"/>
      <c r="V1459" s="51"/>
      <c r="W1459" s="51"/>
    </row>
    <row r="1460" spans="15:23" x14ac:dyDescent="0.2">
      <c r="O1460" s="23"/>
      <c r="Q1460" s="23"/>
      <c r="V1460" s="51"/>
      <c r="W1460" s="51"/>
    </row>
    <row r="1461" spans="15:23" x14ac:dyDescent="0.2">
      <c r="O1461" s="23"/>
      <c r="Q1461" s="23"/>
      <c r="V1461" s="51"/>
      <c r="W1461" s="51"/>
    </row>
    <row r="1462" spans="15:23" x14ac:dyDescent="0.2">
      <c r="O1462" s="23"/>
      <c r="Q1462" s="23"/>
      <c r="V1462" s="51"/>
      <c r="W1462" s="51"/>
    </row>
    <row r="1463" spans="15:23" x14ac:dyDescent="0.2">
      <c r="O1463" s="23"/>
      <c r="Q1463" s="23"/>
      <c r="V1463" s="51"/>
      <c r="W1463" s="51"/>
    </row>
    <row r="1464" spans="15:23" x14ac:dyDescent="0.2">
      <c r="O1464" s="23"/>
      <c r="Q1464" s="23"/>
      <c r="V1464" s="51"/>
      <c r="W1464" s="51"/>
    </row>
    <row r="1465" spans="15:23" x14ac:dyDescent="0.2">
      <c r="O1465" s="23"/>
      <c r="Q1465" s="23"/>
      <c r="V1465" s="51"/>
      <c r="W1465" s="51"/>
    </row>
    <row r="1466" spans="15:23" x14ac:dyDescent="0.2">
      <c r="O1466" s="23"/>
      <c r="V1466" s="51"/>
      <c r="W1466" s="51"/>
    </row>
    <row r="1467" spans="15:23" x14ac:dyDescent="0.2">
      <c r="O1467" s="23"/>
      <c r="V1467" s="51"/>
      <c r="W1467" s="51"/>
    </row>
    <row r="1468" spans="15:23" x14ac:dyDescent="0.2">
      <c r="O1468" s="23"/>
      <c r="V1468" s="51"/>
      <c r="W1468" s="51"/>
    </row>
    <row r="1469" spans="15:23" x14ac:dyDescent="0.2">
      <c r="O1469" s="23"/>
      <c r="V1469" s="51"/>
      <c r="W1469" s="51"/>
    </row>
    <row r="1470" spans="15:23" x14ac:dyDescent="0.2">
      <c r="O1470" s="23"/>
      <c r="V1470" s="51"/>
      <c r="W1470" s="51"/>
    </row>
    <row r="1471" spans="15:23" x14ac:dyDescent="0.2">
      <c r="O1471" s="23"/>
      <c r="V1471" s="51"/>
      <c r="W1471" s="51"/>
    </row>
    <row r="1472" spans="15:23" x14ac:dyDescent="0.2">
      <c r="O1472" s="23"/>
      <c r="V1472" s="51"/>
      <c r="W1472" s="51"/>
    </row>
    <row r="1473" spans="15:23" x14ac:dyDescent="0.2">
      <c r="O1473" s="23"/>
      <c r="V1473" s="51"/>
      <c r="W1473" s="51"/>
    </row>
    <row r="1474" spans="15:23" x14ac:dyDescent="0.2">
      <c r="O1474" s="23"/>
      <c r="V1474" s="51"/>
      <c r="W1474" s="51"/>
    </row>
    <row r="1475" spans="15:23" x14ac:dyDescent="0.2">
      <c r="O1475" s="23"/>
      <c r="V1475" s="51"/>
      <c r="W1475" s="51"/>
    </row>
    <row r="1476" spans="15:23" x14ac:dyDescent="0.2">
      <c r="O1476" s="23"/>
      <c r="V1476" s="51"/>
      <c r="W1476" s="51"/>
    </row>
    <row r="1477" spans="15:23" x14ac:dyDescent="0.2">
      <c r="O1477" s="23"/>
      <c r="V1477" s="51"/>
      <c r="W1477" s="51"/>
    </row>
    <row r="1478" spans="15:23" x14ac:dyDescent="0.2">
      <c r="O1478" s="23"/>
      <c r="V1478" s="51"/>
      <c r="W1478" s="51"/>
    </row>
    <row r="1479" spans="15:23" x14ac:dyDescent="0.2">
      <c r="O1479" s="23"/>
      <c r="V1479" s="51"/>
      <c r="W1479" s="51"/>
    </row>
    <row r="1480" spans="15:23" x14ac:dyDescent="0.2">
      <c r="O1480" s="23"/>
      <c r="V1480" s="51"/>
      <c r="W1480" s="51"/>
    </row>
    <row r="1481" spans="15:23" x14ac:dyDescent="0.2">
      <c r="O1481" s="23"/>
      <c r="V1481" s="51"/>
      <c r="W1481" s="51"/>
    </row>
    <row r="1482" spans="15:23" x14ac:dyDescent="0.2">
      <c r="O1482" s="23"/>
      <c r="V1482" s="51"/>
      <c r="W1482" s="51"/>
    </row>
    <row r="1483" spans="15:23" x14ac:dyDescent="0.2">
      <c r="O1483" s="23"/>
      <c r="V1483" s="51"/>
      <c r="W1483" s="51"/>
    </row>
    <row r="1484" spans="15:23" x14ac:dyDescent="0.2">
      <c r="O1484" s="23"/>
      <c r="V1484" s="51"/>
      <c r="W1484" s="51"/>
    </row>
    <row r="1485" spans="15:23" x14ac:dyDescent="0.2">
      <c r="O1485" s="23"/>
      <c r="V1485" s="51"/>
      <c r="W1485" s="51"/>
    </row>
    <row r="1486" spans="15:23" x14ac:dyDescent="0.2">
      <c r="O1486" s="23"/>
      <c r="V1486" s="51"/>
      <c r="W1486" s="51"/>
    </row>
    <row r="1487" spans="15:23" x14ac:dyDescent="0.2">
      <c r="O1487" s="23"/>
      <c r="V1487" s="51"/>
      <c r="W1487" s="51"/>
    </row>
    <row r="1488" spans="15:23" x14ac:dyDescent="0.2">
      <c r="O1488" s="23"/>
      <c r="V1488" s="51"/>
      <c r="W1488" s="51"/>
    </row>
    <row r="1489" spans="15:23" x14ac:dyDescent="0.2">
      <c r="O1489" s="23"/>
      <c r="V1489" s="51"/>
      <c r="W1489" s="51"/>
    </row>
    <row r="1490" spans="15:23" x14ac:dyDescent="0.2">
      <c r="O1490" s="23"/>
      <c r="V1490" s="51"/>
      <c r="W1490" s="51"/>
    </row>
    <row r="1491" spans="15:23" x14ac:dyDescent="0.2">
      <c r="O1491" s="23"/>
      <c r="V1491" s="51"/>
      <c r="W1491" s="51"/>
    </row>
    <row r="1492" spans="15:23" x14ac:dyDescent="0.2">
      <c r="O1492" s="23"/>
      <c r="V1492" s="51"/>
      <c r="W1492" s="51"/>
    </row>
    <row r="1493" spans="15:23" x14ac:dyDescent="0.2">
      <c r="O1493" s="23"/>
      <c r="V1493" s="51"/>
      <c r="W1493" s="51"/>
    </row>
    <row r="1494" spans="15:23" x14ac:dyDescent="0.2">
      <c r="O1494" s="23"/>
      <c r="Q1494" s="23"/>
      <c r="V1494" s="51"/>
      <c r="W1494" s="51"/>
    </row>
    <row r="1495" spans="15:23" x14ac:dyDescent="0.2">
      <c r="O1495" s="23"/>
      <c r="Q1495" s="23"/>
      <c r="V1495" s="51"/>
      <c r="W1495" s="51"/>
    </row>
    <row r="1496" spans="15:23" x14ac:dyDescent="0.2">
      <c r="O1496" s="23"/>
      <c r="Q1496" s="23"/>
      <c r="V1496" s="51"/>
      <c r="W1496" s="51"/>
    </row>
    <row r="1497" spans="15:23" x14ac:dyDescent="0.2">
      <c r="O1497" s="23"/>
      <c r="Q1497" s="23"/>
      <c r="V1497" s="51"/>
      <c r="W1497" s="51"/>
    </row>
    <row r="1498" spans="15:23" x14ac:dyDescent="0.2">
      <c r="O1498" s="23"/>
      <c r="Q1498" s="23"/>
      <c r="V1498" s="51"/>
      <c r="W1498" s="51"/>
    </row>
    <row r="1499" spans="15:23" x14ac:dyDescent="0.2">
      <c r="O1499" s="23"/>
      <c r="Q1499" s="23"/>
      <c r="V1499" s="51"/>
      <c r="W1499" s="51"/>
    </row>
    <row r="1500" spans="15:23" x14ac:dyDescent="0.2">
      <c r="O1500" s="23"/>
      <c r="Q1500" s="23"/>
      <c r="V1500" s="51"/>
      <c r="W1500" s="51"/>
    </row>
    <row r="1501" spans="15:23" x14ac:dyDescent="0.2">
      <c r="O1501" s="23"/>
      <c r="Q1501" s="23"/>
      <c r="V1501" s="51"/>
      <c r="W1501" s="51"/>
    </row>
    <row r="1502" spans="15:23" x14ac:dyDescent="0.2">
      <c r="O1502" s="23"/>
      <c r="Q1502" s="23"/>
      <c r="V1502" s="51"/>
      <c r="W1502" s="51"/>
    </row>
    <row r="1503" spans="15:23" x14ac:dyDescent="0.2">
      <c r="O1503" s="23"/>
      <c r="Q1503" s="23"/>
      <c r="V1503" s="51"/>
      <c r="W1503" s="51"/>
    </row>
    <row r="1504" spans="15:23" x14ac:dyDescent="0.2">
      <c r="O1504" s="23"/>
      <c r="Q1504" s="23"/>
      <c r="V1504" s="51"/>
      <c r="W1504" s="51"/>
    </row>
    <row r="1505" spans="15:23" x14ac:dyDescent="0.2">
      <c r="O1505" s="23"/>
      <c r="Q1505" s="23"/>
      <c r="V1505" s="51"/>
      <c r="W1505" s="51"/>
    </row>
    <row r="1506" spans="15:23" x14ac:dyDescent="0.2">
      <c r="O1506" s="23"/>
      <c r="Q1506" s="23"/>
      <c r="V1506" s="51"/>
      <c r="W1506" s="51"/>
    </row>
    <row r="1507" spans="15:23" x14ac:dyDescent="0.2">
      <c r="O1507" s="23"/>
      <c r="Q1507" s="23"/>
      <c r="V1507" s="51"/>
      <c r="W1507" s="51"/>
    </row>
    <row r="1508" spans="15:23" x14ac:dyDescent="0.2">
      <c r="O1508" s="23"/>
      <c r="Q1508" s="23"/>
      <c r="V1508" s="51"/>
      <c r="W1508" s="51"/>
    </row>
    <row r="1509" spans="15:23" x14ac:dyDescent="0.2">
      <c r="O1509" s="23"/>
      <c r="Q1509" s="23"/>
      <c r="V1509" s="51"/>
      <c r="W1509" s="51"/>
    </row>
    <row r="1510" spans="15:23" x14ac:dyDescent="0.2">
      <c r="O1510" s="23"/>
      <c r="Q1510" s="23"/>
      <c r="V1510" s="51"/>
      <c r="W1510" s="51"/>
    </row>
    <row r="1511" spans="15:23" x14ac:dyDescent="0.2">
      <c r="O1511" s="23"/>
      <c r="Q1511" s="23"/>
      <c r="V1511" s="51"/>
      <c r="W1511" s="51"/>
    </row>
    <row r="1512" spans="15:23" x14ac:dyDescent="0.2">
      <c r="O1512" s="23"/>
      <c r="Q1512" s="23"/>
      <c r="V1512" s="51"/>
      <c r="W1512" s="51"/>
    </row>
    <row r="1513" spans="15:23" x14ac:dyDescent="0.2">
      <c r="O1513" s="23"/>
      <c r="Q1513" s="23"/>
      <c r="V1513" s="51"/>
      <c r="W1513" s="51"/>
    </row>
    <row r="1514" spans="15:23" x14ac:dyDescent="0.2">
      <c r="O1514" s="23"/>
      <c r="Q1514" s="23"/>
      <c r="V1514" s="51"/>
      <c r="W1514" s="51"/>
    </row>
    <row r="1515" spans="15:23" x14ac:dyDescent="0.2">
      <c r="O1515" s="23"/>
      <c r="Q1515" s="23"/>
      <c r="V1515" s="51"/>
      <c r="W1515" s="51"/>
    </row>
    <row r="1516" spans="15:23" x14ac:dyDescent="0.2">
      <c r="O1516" s="23"/>
      <c r="Q1516" s="23"/>
      <c r="V1516" s="51"/>
      <c r="W1516" s="51"/>
    </row>
    <row r="1517" spans="15:23" x14ac:dyDescent="0.2">
      <c r="O1517" s="23"/>
      <c r="Q1517" s="23"/>
      <c r="V1517" s="51"/>
      <c r="W1517" s="51"/>
    </row>
    <row r="1518" spans="15:23" x14ac:dyDescent="0.2">
      <c r="O1518" s="23"/>
      <c r="Q1518" s="23"/>
      <c r="V1518" s="51"/>
      <c r="W1518" s="51"/>
    </row>
    <row r="1519" spans="15:23" x14ac:dyDescent="0.2">
      <c r="O1519" s="23"/>
      <c r="Q1519" s="23"/>
      <c r="V1519" s="51"/>
      <c r="W1519" s="51"/>
    </row>
    <row r="1520" spans="15:23" x14ac:dyDescent="0.2">
      <c r="O1520" s="23"/>
      <c r="Q1520" s="23"/>
      <c r="V1520" s="51"/>
      <c r="W1520" s="51"/>
    </row>
    <row r="1521" spans="15:23" x14ac:dyDescent="0.2">
      <c r="O1521" s="23"/>
      <c r="Q1521" s="23"/>
      <c r="V1521" s="51"/>
      <c r="W1521" s="51"/>
    </row>
    <row r="1522" spans="15:23" x14ac:dyDescent="0.2">
      <c r="O1522" s="23"/>
      <c r="Q1522" s="23"/>
      <c r="V1522" s="51"/>
      <c r="W1522" s="51"/>
    </row>
    <row r="1523" spans="15:23" x14ac:dyDescent="0.2">
      <c r="O1523" s="23"/>
      <c r="Q1523" s="23"/>
      <c r="V1523" s="51"/>
      <c r="W1523" s="51"/>
    </row>
    <row r="1524" spans="15:23" x14ac:dyDescent="0.2">
      <c r="O1524" s="23"/>
      <c r="Q1524" s="23"/>
      <c r="V1524" s="51"/>
      <c r="W1524" s="51"/>
    </row>
    <row r="1525" spans="15:23" x14ac:dyDescent="0.2">
      <c r="O1525" s="23"/>
      <c r="Q1525" s="23"/>
      <c r="V1525" s="51"/>
      <c r="W1525" s="51"/>
    </row>
    <row r="1526" spans="15:23" x14ac:dyDescent="0.2">
      <c r="O1526" s="23"/>
      <c r="Q1526" s="23"/>
      <c r="V1526" s="51"/>
      <c r="W1526" s="51"/>
    </row>
    <row r="1527" spans="15:23" x14ac:dyDescent="0.2">
      <c r="O1527" s="23"/>
      <c r="Q1527" s="23"/>
      <c r="V1527" s="51"/>
      <c r="W1527" s="51"/>
    </row>
    <row r="1528" spans="15:23" x14ac:dyDescent="0.2">
      <c r="O1528" s="23"/>
      <c r="Q1528" s="23"/>
      <c r="V1528" s="51"/>
      <c r="W1528" s="51"/>
    </row>
    <row r="1529" spans="15:23" x14ac:dyDescent="0.2">
      <c r="O1529" s="23"/>
      <c r="Q1529" s="23"/>
      <c r="V1529" s="51"/>
      <c r="W1529" s="51"/>
    </row>
    <row r="1530" spans="15:23" x14ac:dyDescent="0.2">
      <c r="O1530" s="23"/>
      <c r="Q1530" s="23"/>
      <c r="V1530" s="51"/>
      <c r="W1530" s="51"/>
    </row>
    <row r="1531" spans="15:23" x14ac:dyDescent="0.2">
      <c r="O1531" s="23"/>
      <c r="Q1531" s="23"/>
      <c r="V1531" s="51"/>
      <c r="W1531" s="51"/>
    </row>
    <row r="1532" spans="15:23" x14ac:dyDescent="0.2">
      <c r="O1532" s="23"/>
      <c r="Q1532" s="23"/>
      <c r="V1532" s="51"/>
      <c r="W1532" s="51"/>
    </row>
    <row r="1533" spans="15:23" x14ac:dyDescent="0.2">
      <c r="O1533" s="23"/>
      <c r="Q1533" s="23"/>
      <c r="V1533" s="51"/>
      <c r="W1533" s="51"/>
    </row>
    <row r="1534" spans="15:23" x14ac:dyDescent="0.2">
      <c r="O1534" s="23"/>
      <c r="Q1534" s="23"/>
      <c r="V1534" s="51"/>
      <c r="W1534" s="51"/>
    </row>
    <row r="1535" spans="15:23" x14ac:dyDescent="0.2">
      <c r="O1535" s="23"/>
      <c r="Q1535" s="23"/>
      <c r="V1535" s="51"/>
      <c r="W1535" s="51"/>
    </row>
    <row r="1536" spans="15:23" x14ac:dyDescent="0.2">
      <c r="O1536" s="23"/>
      <c r="Q1536" s="23"/>
      <c r="V1536" s="51"/>
      <c r="W1536" s="51"/>
    </row>
    <row r="1537" spans="15:23" x14ac:dyDescent="0.2">
      <c r="O1537" s="23"/>
      <c r="Q1537" s="23"/>
      <c r="V1537" s="51"/>
      <c r="W1537" s="51"/>
    </row>
    <row r="1538" spans="15:23" x14ac:dyDescent="0.2">
      <c r="O1538" s="23"/>
      <c r="Q1538" s="23"/>
      <c r="V1538" s="51"/>
      <c r="W1538" s="51"/>
    </row>
    <row r="1539" spans="15:23" x14ac:dyDescent="0.2">
      <c r="O1539" s="23"/>
      <c r="Q1539" s="23"/>
      <c r="V1539" s="51"/>
      <c r="W1539" s="51"/>
    </row>
    <row r="1540" spans="15:23" x14ac:dyDescent="0.2">
      <c r="O1540" s="23"/>
      <c r="Q1540" s="23"/>
      <c r="V1540" s="51"/>
      <c r="W1540" s="51"/>
    </row>
    <row r="1541" spans="15:23" x14ac:dyDescent="0.2">
      <c r="O1541" s="23"/>
      <c r="Q1541" s="23"/>
      <c r="V1541" s="51"/>
      <c r="W1541" s="51"/>
    </row>
    <row r="1542" spans="15:23" x14ac:dyDescent="0.2">
      <c r="O1542" s="23"/>
      <c r="Q1542" s="23"/>
      <c r="V1542" s="51"/>
      <c r="W1542" s="51"/>
    </row>
    <row r="1543" spans="15:23" x14ac:dyDescent="0.2">
      <c r="O1543" s="23"/>
      <c r="Q1543" s="23"/>
      <c r="V1543" s="51"/>
      <c r="W1543" s="51"/>
    </row>
    <row r="1544" spans="15:23" x14ac:dyDescent="0.2">
      <c r="O1544" s="23"/>
      <c r="Q1544" s="23"/>
      <c r="V1544" s="51"/>
      <c r="W1544" s="51"/>
    </row>
    <row r="1545" spans="15:23" x14ac:dyDescent="0.2">
      <c r="O1545" s="23"/>
      <c r="Q1545" s="23"/>
      <c r="V1545" s="51"/>
      <c r="W1545" s="51"/>
    </row>
    <row r="1546" spans="15:23" x14ac:dyDescent="0.2">
      <c r="O1546" s="23"/>
      <c r="Q1546" s="23"/>
      <c r="V1546" s="51"/>
      <c r="W1546" s="51"/>
    </row>
    <row r="1547" spans="15:23" x14ac:dyDescent="0.2">
      <c r="O1547" s="23"/>
      <c r="Q1547" s="23"/>
      <c r="V1547" s="51"/>
      <c r="W1547" s="51"/>
    </row>
    <row r="1548" spans="15:23" x14ac:dyDescent="0.2">
      <c r="O1548" s="23"/>
      <c r="Q1548" s="23"/>
      <c r="V1548" s="51"/>
      <c r="W1548" s="51"/>
    </row>
    <row r="1549" spans="15:23" x14ac:dyDescent="0.2">
      <c r="O1549" s="23"/>
      <c r="Q1549" s="23"/>
      <c r="V1549" s="51"/>
      <c r="W1549" s="51"/>
    </row>
    <row r="1550" spans="15:23" x14ac:dyDescent="0.2">
      <c r="O1550" s="23"/>
      <c r="Q1550" s="23"/>
      <c r="V1550" s="51"/>
      <c r="W1550" s="51"/>
    </row>
    <row r="1551" spans="15:23" x14ac:dyDescent="0.2">
      <c r="O1551" s="23"/>
      <c r="Q1551" s="23"/>
      <c r="V1551" s="51"/>
      <c r="W1551" s="51"/>
    </row>
    <row r="1552" spans="15:23" x14ac:dyDescent="0.2">
      <c r="O1552" s="23"/>
      <c r="Q1552" s="23"/>
      <c r="V1552" s="51"/>
      <c r="W1552" s="51"/>
    </row>
    <row r="1553" spans="15:23" x14ac:dyDescent="0.2">
      <c r="O1553" s="23"/>
      <c r="Q1553" s="23"/>
      <c r="V1553" s="51"/>
      <c r="W1553" s="51"/>
    </row>
    <row r="1554" spans="15:23" x14ac:dyDescent="0.2">
      <c r="O1554" s="23"/>
      <c r="Q1554" s="23"/>
      <c r="V1554" s="51"/>
      <c r="W1554" s="51"/>
    </row>
    <row r="1555" spans="15:23" x14ac:dyDescent="0.2">
      <c r="O1555" s="23"/>
      <c r="Q1555" s="23"/>
      <c r="V1555" s="51"/>
      <c r="W1555" s="51"/>
    </row>
    <row r="1556" spans="15:23" x14ac:dyDescent="0.2">
      <c r="O1556" s="23"/>
      <c r="Q1556" s="23"/>
      <c r="V1556" s="51"/>
      <c r="W1556" s="51"/>
    </row>
    <row r="1557" spans="15:23" x14ac:dyDescent="0.2">
      <c r="O1557" s="23"/>
      <c r="Q1557" s="23"/>
      <c r="V1557" s="51"/>
      <c r="W1557" s="51"/>
    </row>
    <row r="1558" spans="15:23" x14ac:dyDescent="0.2">
      <c r="O1558" s="23"/>
      <c r="Q1558" s="23"/>
      <c r="V1558" s="51"/>
      <c r="W1558" s="51"/>
    </row>
    <row r="1559" spans="15:23" x14ac:dyDescent="0.2">
      <c r="O1559" s="23"/>
      <c r="Q1559" s="23"/>
      <c r="V1559" s="51"/>
      <c r="W1559" s="51"/>
    </row>
    <row r="1560" spans="15:23" x14ac:dyDescent="0.2">
      <c r="O1560" s="23"/>
      <c r="Q1560" s="23"/>
      <c r="V1560" s="51"/>
      <c r="W1560" s="51"/>
    </row>
    <row r="1561" spans="15:23" x14ac:dyDescent="0.2">
      <c r="O1561" s="23"/>
      <c r="Q1561" s="23"/>
      <c r="V1561" s="51"/>
      <c r="W1561" s="51"/>
    </row>
    <row r="1562" spans="15:23" x14ac:dyDescent="0.2">
      <c r="O1562" s="23"/>
      <c r="Q1562" s="23"/>
      <c r="V1562" s="51"/>
      <c r="W1562" s="51"/>
    </row>
    <row r="1563" spans="15:23" x14ac:dyDescent="0.2">
      <c r="O1563" s="23"/>
      <c r="Q1563" s="23"/>
      <c r="V1563" s="51"/>
      <c r="W1563" s="51"/>
    </row>
    <row r="1564" spans="15:23" x14ac:dyDescent="0.2">
      <c r="O1564" s="23"/>
      <c r="Q1564" s="23"/>
      <c r="V1564" s="51"/>
      <c r="W1564" s="51"/>
    </row>
    <row r="1565" spans="15:23" x14ac:dyDescent="0.2">
      <c r="O1565" s="23"/>
      <c r="Q1565" s="23"/>
      <c r="V1565" s="51"/>
      <c r="W1565" s="51"/>
    </row>
    <row r="1566" spans="15:23" x14ac:dyDescent="0.2">
      <c r="O1566" s="23"/>
      <c r="Q1566" s="23"/>
      <c r="V1566" s="51"/>
      <c r="W1566" s="51"/>
    </row>
    <row r="1567" spans="15:23" x14ac:dyDescent="0.2">
      <c r="O1567" s="23"/>
      <c r="Q1567" s="23"/>
      <c r="V1567" s="51"/>
      <c r="W1567" s="51"/>
    </row>
    <row r="1568" spans="15:23" x14ac:dyDescent="0.2">
      <c r="O1568" s="23"/>
      <c r="Q1568" s="23"/>
      <c r="V1568" s="51"/>
      <c r="W1568" s="51"/>
    </row>
    <row r="1569" spans="15:23" x14ac:dyDescent="0.2">
      <c r="O1569" s="23"/>
      <c r="Q1569" s="23"/>
      <c r="V1569" s="51"/>
      <c r="W1569" s="51"/>
    </row>
    <row r="1570" spans="15:23" x14ac:dyDescent="0.2">
      <c r="O1570" s="23"/>
      <c r="Q1570" s="23"/>
      <c r="V1570" s="51"/>
      <c r="W1570" s="51"/>
    </row>
    <row r="1571" spans="15:23" x14ac:dyDescent="0.2">
      <c r="O1571" s="23"/>
      <c r="Q1571" s="23"/>
      <c r="V1571" s="51"/>
      <c r="W1571" s="51"/>
    </row>
    <row r="1572" spans="15:23" x14ac:dyDescent="0.2">
      <c r="O1572" s="23"/>
      <c r="Q1572" s="23"/>
      <c r="V1572" s="51"/>
      <c r="W1572" s="51"/>
    </row>
    <row r="1573" spans="15:23" x14ac:dyDescent="0.2">
      <c r="O1573" s="23"/>
      <c r="Q1573" s="23"/>
      <c r="V1573" s="51"/>
      <c r="W1573" s="51"/>
    </row>
    <row r="1574" spans="15:23" x14ac:dyDescent="0.2">
      <c r="O1574" s="23"/>
      <c r="Q1574" s="23"/>
      <c r="V1574" s="51"/>
      <c r="W1574" s="51"/>
    </row>
    <row r="1575" spans="15:23" x14ac:dyDescent="0.2">
      <c r="O1575" s="23"/>
      <c r="Q1575" s="23"/>
      <c r="V1575" s="51"/>
      <c r="W1575" s="51"/>
    </row>
    <row r="1576" spans="15:23" x14ac:dyDescent="0.2">
      <c r="O1576" s="23"/>
      <c r="Q1576" s="23"/>
      <c r="V1576" s="51"/>
      <c r="W1576" s="51"/>
    </row>
    <row r="1577" spans="15:23" x14ac:dyDescent="0.2">
      <c r="O1577" s="23"/>
      <c r="Q1577" s="23"/>
      <c r="V1577" s="51"/>
      <c r="W1577" s="51"/>
    </row>
    <row r="1578" spans="15:23" x14ac:dyDescent="0.2">
      <c r="O1578" s="23"/>
      <c r="V1578" s="51"/>
      <c r="W1578" s="51"/>
    </row>
    <row r="1579" spans="15:23" x14ac:dyDescent="0.2">
      <c r="O1579" s="23"/>
      <c r="V1579" s="51"/>
      <c r="W1579" s="51"/>
    </row>
    <row r="1580" spans="15:23" x14ac:dyDescent="0.2">
      <c r="O1580" s="23"/>
      <c r="V1580" s="51"/>
      <c r="W1580" s="51"/>
    </row>
    <row r="1581" spans="15:23" x14ac:dyDescent="0.2">
      <c r="O1581" s="23"/>
      <c r="V1581" s="51"/>
      <c r="W1581" s="51"/>
    </row>
    <row r="1582" spans="15:23" x14ac:dyDescent="0.2">
      <c r="O1582" s="23"/>
      <c r="V1582" s="51"/>
      <c r="W1582" s="51"/>
    </row>
    <row r="1583" spans="15:23" x14ac:dyDescent="0.2">
      <c r="O1583" s="23"/>
      <c r="V1583" s="51"/>
      <c r="W1583" s="51"/>
    </row>
    <row r="1584" spans="15:23" x14ac:dyDescent="0.2">
      <c r="O1584" s="23"/>
      <c r="V1584" s="51"/>
      <c r="W1584" s="51"/>
    </row>
    <row r="1585" spans="15:23" x14ac:dyDescent="0.2">
      <c r="O1585" s="23"/>
      <c r="V1585" s="51"/>
      <c r="W1585" s="51"/>
    </row>
    <row r="1586" spans="15:23" x14ac:dyDescent="0.2">
      <c r="O1586" s="23"/>
      <c r="V1586" s="51"/>
      <c r="W1586" s="51"/>
    </row>
    <row r="1587" spans="15:23" x14ac:dyDescent="0.2">
      <c r="O1587" s="23"/>
      <c r="V1587" s="51"/>
      <c r="W1587" s="51"/>
    </row>
    <row r="1588" spans="15:23" x14ac:dyDescent="0.2">
      <c r="O1588" s="23"/>
      <c r="V1588" s="51"/>
      <c r="W1588" s="51"/>
    </row>
    <row r="1589" spans="15:23" x14ac:dyDescent="0.2">
      <c r="O1589" s="23"/>
      <c r="V1589" s="51"/>
      <c r="W1589" s="51"/>
    </row>
    <row r="1590" spans="15:23" x14ac:dyDescent="0.2">
      <c r="O1590" s="23"/>
      <c r="V1590" s="51"/>
      <c r="W1590" s="51"/>
    </row>
    <row r="1591" spans="15:23" x14ac:dyDescent="0.2">
      <c r="O1591" s="23"/>
      <c r="V1591" s="51"/>
      <c r="W1591" s="51"/>
    </row>
    <row r="1592" spans="15:23" x14ac:dyDescent="0.2">
      <c r="O1592" s="23"/>
      <c r="V1592" s="51"/>
      <c r="W1592" s="51"/>
    </row>
    <row r="1593" spans="15:23" x14ac:dyDescent="0.2">
      <c r="O1593" s="23"/>
      <c r="V1593" s="51"/>
      <c r="W1593" s="51"/>
    </row>
    <row r="1594" spans="15:23" x14ac:dyDescent="0.2">
      <c r="O1594" s="23"/>
      <c r="V1594" s="51"/>
      <c r="W1594" s="51"/>
    </row>
    <row r="1595" spans="15:23" x14ac:dyDescent="0.2">
      <c r="O1595" s="23"/>
      <c r="V1595" s="51"/>
      <c r="W1595" s="51"/>
    </row>
    <row r="1596" spans="15:23" x14ac:dyDescent="0.2">
      <c r="O1596" s="23"/>
      <c r="V1596" s="51"/>
      <c r="W1596" s="51"/>
    </row>
    <row r="1597" spans="15:23" x14ac:dyDescent="0.2">
      <c r="O1597" s="23"/>
      <c r="V1597" s="51"/>
      <c r="W1597" s="51"/>
    </row>
    <row r="1598" spans="15:23" x14ac:dyDescent="0.2">
      <c r="O1598" s="23"/>
      <c r="V1598" s="51"/>
      <c r="W1598" s="51"/>
    </row>
    <row r="1599" spans="15:23" x14ac:dyDescent="0.2">
      <c r="O1599" s="23"/>
      <c r="V1599" s="51"/>
      <c r="W1599" s="51"/>
    </row>
    <row r="1600" spans="15:23" x14ac:dyDescent="0.2">
      <c r="O1600" s="23"/>
      <c r="V1600" s="51"/>
      <c r="W1600" s="51"/>
    </row>
    <row r="1601" spans="15:23" x14ac:dyDescent="0.2">
      <c r="O1601" s="23"/>
      <c r="V1601" s="51"/>
      <c r="W1601" s="51"/>
    </row>
    <row r="1602" spans="15:23" x14ac:dyDescent="0.2">
      <c r="O1602" s="23"/>
      <c r="V1602" s="51"/>
      <c r="W1602" s="51"/>
    </row>
    <row r="1603" spans="15:23" x14ac:dyDescent="0.2">
      <c r="O1603" s="23"/>
      <c r="V1603" s="51"/>
      <c r="W1603" s="51"/>
    </row>
    <row r="1604" spans="15:23" x14ac:dyDescent="0.2">
      <c r="O1604" s="23"/>
      <c r="V1604" s="51"/>
      <c r="W1604" s="51"/>
    </row>
    <row r="1605" spans="15:23" x14ac:dyDescent="0.2">
      <c r="O1605" s="23"/>
      <c r="V1605" s="51"/>
      <c r="W1605" s="51"/>
    </row>
    <row r="1606" spans="15:23" x14ac:dyDescent="0.2">
      <c r="O1606" s="23"/>
      <c r="Q1606" s="23"/>
      <c r="V1606" s="51"/>
      <c r="W1606" s="51"/>
    </row>
    <row r="1607" spans="15:23" x14ac:dyDescent="0.2">
      <c r="O1607" s="23"/>
      <c r="Q1607" s="23"/>
      <c r="V1607" s="51"/>
      <c r="W1607" s="51"/>
    </row>
    <row r="1608" spans="15:23" x14ac:dyDescent="0.2">
      <c r="O1608" s="23"/>
      <c r="Q1608" s="23"/>
      <c r="V1608" s="51"/>
      <c r="W1608" s="51"/>
    </row>
    <row r="1609" spans="15:23" x14ac:dyDescent="0.2">
      <c r="O1609" s="23"/>
      <c r="Q1609" s="23"/>
      <c r="V1609" s="51"/>
      <c r="W1609" s="51"/>
    </row>
    <row r="1610" spans="15:23" x14ac:dyDescent="0.2">
      <c r="O1610" s="23"/>
      <c r="Q1610" s="23"/>
      <c r="V1610" s="51"/>
      <c r="W1610" s="51"/>
    </row>
    <row r="1611" spans="15:23" x14ac:dyDescent="0.2">
      <c r="O1611" s="23"/>
      <c r="Q1611" s="23"/>
      <c r="V1611" s="51"/>
      <c r="W1611" s="51"/>
    </row>
    <row r="1612" spans="15:23" x14ac:dyDescent="0.2">
      <c r="O1612" s="23"/>
      <c r="Q1612" s="23"/>
      <c r="V1612" s="51"/>
      <c r="W1612" s="51"/>
    </row>
    <row r="1613" spans="15:23" x14ac:dyDescent="0.2">
      <c r="O1613" s="23"/>
      <c r="Q1613" s="23"/>
      <c r="V1613" s="51"/>
      <c r="W1613" s="51"/>
    </row>
    <row r="1614" spans="15:23" x14ac:dyDescent="0.2">
      <c r="O1614" s="23"/>
      <c r="Q1614" s="23"/>
      <c r="V1614" s="51"/>
      <c r="W1614" s="51"/>
    </row>
    <row r="1615" spans="15:23" x14ac:dyDescent="0.2">
      <c r="O1615" s="23"/>
      <c r="Q1615" s="23"/>
      <c r="V1615" s="51"/>
      <c r="W1615" s="51"/>
    </row>
    <row r="1616" spans="15:23" x14ac:dyDescent="0.2">
      <c r="O1616" s="23"/>
      <c r="Q1616" s="23"/>
      <c r="V1616" s="51"/>
      <c r="W1616" s="51"/>
    </row>
    <row r="1617" spans="15:23" x14ac:dyDescent="0.2">
      <c r="O1617" s="23"/>
      <c r="Q1617" s="23"/>
      <c r="V1617" s="51"/>
      <c r="W1617" s="51"/>
    </row>
    <row r="1618" spans="15:23" x14ac:dyDescent="0.2">
      <c r="O1618" s="23"/>
      <c r="Q1618" s="23"/>
      <c r="V1618" s="51"/>
      <c r="W1618" s="51"/>
    </row>
    <row r="1619" spans="15:23" x14ac:dyDescent="0.2">
      <c r="O1619" s="23"/>
      <c r="Q1619" s="23"/>
      <c r="V1619" s="51"/>
      <c r="W1619" s="51"/>
    </row>
    <row r="1620" spans="15:23" x14ac:dyDescent="0.2">
      <c r="O1620" s="23"/>
      <c r="Q1620" s="23"/>
      <c r="V1620" s="51"/>
      <c r="W1620" s="51"/>
    </row>
    <row r="1621" spans="15:23" x14ac:dyDescent="0.2">
      <c r="O1621" s="23"/>
      <c r="Q1621" s="23"/>
      <c r="V1621" s="51"/>
      <c r="W1621" s="51"/>
    </row>
    <row r="1622" spans="15:23" x14ac:dyDescent="0.2">
      <c r="O1622" s="23"/>
      <c r="Q1622" s="23"/>
      <c r="V1622" s="51"/>
      <c r="W1622" s="51"/>
    </row>
    <row r="1623" spans="15:23" x14ac:dyDescent="0.2">
      <c r="O1623" s="23"/>
      <c r="Q1623" s="23"/>
      <c r="V1623" s="51"/>
      <c r="W1623" s="51"/>
    </row>
    <row r="1624" spans="15:23" x14ac:dyDescent="0.2">
      <c r="O1624" s="23"/>
      <c r="Q1624" s="23"/>
      <c r="V1624" s="51"/>
      <c r="W1624" s="51"/>
    </row>
    <row r="1625" spans="15:23" x14ac:dyDescent="0.2">
      <c r="O1625" s="23"/>
      <c r="Q1625" s="23"/>
      <c r="V1625" s="51"/>
      <c r="W1625" s="51"/>
    </row>
    <row r="1626" spans="15:23" x14ac:dyDescent="0.2">
      <c r="O1626" s="23"/>
      <c r="Q1626" s="23"/>
      <c r="V1626" s="51"/>
      <c r="W1626" s="51"/>
    </row>
    <row r="1627" spans="15:23" x14ac:dyDescent="0.2">
      <c r="O1627" s="23"/>
      <c r="Q1627" s="23"/>
      <c r="V1627" s="51"/>
      <c r="W1627" s="51"/>
    </row>
    <row r="1628" spans="15:23" x14ac:dyDescent="0.2">
      <c r="O1628" s="23"/>
      <c r="Q1628" s="23"/>
      <c r="V1628" s="51"/>
      <c r="W1628" s="51"/>
    </row>
    <row r="1629" spans="15:23" x14ac:dyDescent="0.2">
      <c r="O1629" s="23"/>
      <c r="Q1629" s="23"/>
      <c r="V1629" s="51"/>
      <c r="W1629" s="51"/>
    </row>
    <row r="1630" spans="15:23" x14ac:dyDescent="0.2">
      <c r="O1630" s="23"/>
      <c r="Q1630" s="23"/>
      <c r="V1630" s="51"/>
      <c r="W1630" s="51"/>
    </row>
    <row r="1631" spans="15:23" x14ac:dyDescent="0.2">
      <c r="O1631" s="23"/>
      <c r="Q1631" s="23"/>
      <c r="V1631" s="51"/>
      <c r="W1631" s="51"/>
    </row>
    <row r="1632" spans="15:23" x14ac:dyDescent="0.2">
      <c r="O1632" s="23"/>
      <c r="Q1632" s="23"/>
      <c r="V1632" s="51"/>
      <c r="W1632" s="51"/>
    </row>
    <row r="1633" spans="15:23" x14ac:dyDescent="0.2">
      <c r="O1633" s="23"/>
      <c r="Q1633" s="23"/>
      <c r="V1633" s="51"/>
      <c r="W1633" s="51"/>
    </row>
    <row r="1634" spans="15:23" x14ac:dyDescent="0.2">
      <c r="O1634" s="23"/>
      <c r="Q1634" s="23"/>
      <c r="V1634" s="51"/>
      <c r="W1634" s="51"/>
    </row>
    <row r="1635" spans="15:23" x14ac:dyDescent="0.2">
      <c r="O1635" s="23"/>
      <c r="Q1635" s="23"/>
      <c r="V1635" s="51"/>
      <c r="W1635" s="51"/>
    </row>
    <row r="1636" spans="15:23" x14ac:dyDescent="0.2">
      <c r="O1636" s="23"/>
      <c r="Q1636" s="23"/>
      <c r="V1636" s="51"/>
      <c r="W1636" s="51"/>
    </row>
    <row r="1637" spans="15:23" x14ac:dyDescent="0.2">
      <c r="O1637" s="23"/>
      <c r="Q1637" s="23"/>
      <c r="V1637" s="51"/>
      <c r="W1637" s="51"/>
    </row>
    <row r="1638" spans="15:23" x14ac:dyDescent="0.2">
      <c r="O1638" s="23"/>
      <c r="Q1638" s="23"/>
      <c r="V1638" s="51"/>
      <c r="W1638" s="51"/>
    </row>
    <row r="1639" spans="15:23" x14ac:dyDescent="0.2">
      <c r="O1639" s="23"/>
      <c r="Q1639" s="23"/>
      <c r="V1639" s="51"/>
      <c r="W1639" s="51"/>
    </row>
    <row r="1640" spans="15:23" x14ac:dyDescent="0.2">
      <c r="O1640" s="23"/>
      <c r="Q1640" s="23"/>
      <c r="V1640" s="51"/>
      <c r="W1640" s="51"/>
    </row>
    <row r="1641" spans="15:23" x14ac:dyDescent="0.2">
      <c r="O1641" s="23"/>
      <c r="Q1641" s="23"/>
      <c r="V1641" s="51"/>
      <c r="W1641" s="51"/>
    </row>
    <row r="1642" spans="15:23" x14ac:dyDescent="0.2">
      <c r="O1642" s="23"/>
      <c r="Q1642" s="23"/>
      <c r="V1642" s="51"/>
      <c r="W1642" s="51"/>
    </row>
    <row r="1643" spans="15:23" x14ac:dyDescent="0.2">
      <c r="O1643" s="23"/>
      <c r="Q1643" s="23"/>
      <c r="V1643" s="51"/>
      <c r="W1643" s="51"/>
    </row>
    <row r="1644" spans="15:23" x14ac:dyDescent="0.2">
      <c r="O1644" s="23"/>
      <c r="Q1644" s="23"/>
      <c r="V1644" s="51"/>
      <c r="W1644" s="51"/>
    </row>
    <row r="1645" spans="15:23" x14ac:dyDescent="0.2">
      <c r="O1645" s="23"/>
      <c r="Q1645" s="23"/>
      <c r="V1645" s="51"/>
      <c r="W1645" s="51"/>
    </row>
    <row r="1646" spans="15:23" x14ac:dyDescent="0.2">
      <c r="O1646" s="23"/>
      <c r="Q1646" s="23"/>
      <c r="V1646" s="51"/>
      <c r="W1646" s="51"/>
    </row>
    <row r="1647" spans="15:23" x14ac:dyDescent="0.2">
      <c r="O1647" s="23"/>
      <c r="Q1647" s="23"/>
      <c r="V1647" s="51"/>
      <c r="W1647" s="51"/>
    </row>
    <row r="1648" spans="15:23" x14ac:dyDescent="0.2">
      <c r="O1648" s="23"/>
      <c r="Q1648" s="23"/>
      <c r="V1648" s="51"/>
      <c r="W1648" s="51"/>
    </row>
    <row r="1649" spans="15:23" x14ac:dyDescent="0.2">
      <c r="O1649" s="23"/>
      <c r="Q1649" s="23"/>
      <c r="V1649" s="51"/>
      <c r="W1649" s="51"/>
    </row>
    <row r="1650" spans="15:23" x14ac:dyDescent="0.2">
      <c r="O1650" s="23"/>
      <c r="Q1650" s="23"/>
      <c r="V1650" s="51"/>
      <c r="W1650" s="51"/>
    </row>
    <row r="1651" spans="15:23" x14ac:dyDescent="0.2">
      <c r="O1651" s="23"/>
      <c r="Q1651" s="23"/>
      <c r="V1651" s="51"/>
      <c r="W1651" s="51"/>
    </row>
    <row r="1652" spans="15:23" x14ac:dyDescent="0.2">
      <c r="O1652" s="23"/>
      <c r="Q1652" s="23"/>
      <c r="V1652" s="51"/>
      <c r="W1652" s="51"/>
    </row>
    <row r="1653" spans="15:23" x14ac:dyDescent="0.2">
      <c r="O1653" s="23"/>
      <c r="Q1653" s="23"/>
      <c r="V1653" s="51"/>
      <c r="W1653" s="51"/>
    </row>
    <row r="1654" spans="15:23" x14ac:dyDescent="0.2">
      <c r="O1654" s="23"/>
      <c r="Q1654" s="23"/>
      <c r="V1654" s="51"/>
      <c r="W1654" s="51"/>
    </row>
    <row r="1655" spans="15:23" x14ac:dyDescent="0.2">
      <c r="O1655" s="23"/>
      <c r="Q1655" s="23"/>
      <c r="V1655" s="51"/>
      <c r="W1655" s="51"/>
    </row>
    <row r="1656" spans="15:23" x14ac:dyDescent="0.2">
      <c r="O1656" s="23"/>
      <c r="Q1656" s="23"/>
      <c r="V1656" s="51"/>
      <c r="W1656" s="51"/>
    </row>
    <row r="1657" spans="15:23" x14ac:dyDescent="0.2">
      <c r="O1657" s="23"/>
      <c r="Q1657" s="23"/>
      <c r="V1657" s="51"/>
      <c r="W1657" s="51"/>
    </row>
    <row r="1658" spans="15:23" x14ac:dyDescent="0.2">
      <c r="O1658" s="23"/>
      <c r="Q1658" s="23"/>
      <c r="V1658" s="51"/>
      <c r="W1658" s="51"/>
    </row>
    <row r="1659" spans="15:23" x14ac:dyDescent="0.2">
      <c r="O1659" s="23"/>
      <c r="Q1659" s="23"/>
      <c r="V1659" s="51"/>
      <c r="W1659" s="51"/>
    </row>
    <row r="1660" spans="15:23" x14ac:dyDescent="0.2">
      <c r="O1660" s="23"/>
      <c r="Q1660" s="23"/>
      <c r="V1660" s="51"/>
      <c r="W1660" s="51"/>
    </row>
    <row r="1661" spans="15:23" x14ac:dyDescent="0.2">
      <c r="O1661" s="23"/>
      <c r="Q1661" s="23"/>
      <c r="V1661" s="51"/>
      <c r="W1661" s="51"/>
    </row>
    <row r="1662" spans="15:23" x14ac:dyDescent="0.2">
      <c r="O1662" s="23"/>
      <c r="Q1662" s="23"/>
      <c r="V1662" s="51"/>
      <c r="W1662" s="51"/>
    </row>
    <row r="1663" spans="15:23" x14ac:dyDescent="0.2">
      <c r="O1663" s="23"/>
      <c r="Q1663" s="23"/>
      <c r="V1663" s="51"/>
      <c r="W1663" s="51"/>
    </row>
    <row r="1664" spans="15:23" x14ac:dyDescent="0.2">
      <c r="O1664" s="23"/>
      <c r="Q1664" s="23"/>
      <c r="V1664" s="51"/>
      <c r="W1664" s="51"/>
    </row>
    <row r="1665" spans="15:23" x14ac:dyDescent="0.2">
      <c r="O1665" s="23"/>
      <c r="Q1665" s="23"/>
      <c r="V1665" s="51"/>
      <c r="W1665" s="51"/>
    </row>
    <row r="1666" spans="15:23" x14ac:dyDescent="0.2">
      <c r="O1666" s="23"/>
      <c r="Q1666" s="23"/>
      <c r="V1666" s="51"/>
      <c r="W1666" s="51"/>
    </row>
    <row r="1667" spans="15:23" x14ac:dyDescent="0.2">
      <c r="O1667" s="23"/>
      <c r="Q1667" s="23"/>
      <c r="V1667" s="51"/>
      <c r="W1667" s="51"/>
    </row>
    <row r="1668" spans="15:23" x14ac:dyDescent="0.2">
      <c r="O1668" s="23"/>
      <c r="Q1668" s="23"/>
      <c r="V1668" s="51"/>
      <c r="W1668" s="51"/>
    </row>
    <row r="1669" spans="15:23" x14ac:dyDescent="0.2">
      <c r="O1669" s="23"/>
      <c r="Q1669" s="23"/>
      <c r="V1669" s="51"/>
      <c r="W1669" s="51"/>
    </row>
    <row r="1670" spans="15:23" x14ac:dyDescent="0.2">
      <c r="O1670" s="23"/>
      <c r="Q1670" s="23"/>
      <c r="V1670" s="51"/>
      <c r="W1670" s="51"/>
    </row>
    <row r="1671" spans="15:23" x14ac:dyDescent="0.2">
      <c r="O1671" s="23"/>
      <c r="Q1671" s="23"/>
      <c r="V1671" s="51"/>
      <c r="W1671" s="51"/>
    </row>
    <row r="1672" spans="15:23" x14ac:dyDescent="0.2">
      <c r="O1672" s="23"/>
      <c r="Q1672" s="23"/>
      <c r="V1672" s="51"/>
      <c r="W1672" s="51"/>
    </row>
    <row r="1673" spans="15:23" x14ac:dyDescent="0.2">
      <c r="O1673" s="23"/>
      <c r="Q1673" s="23"/>
      <c r="V1673" s="51"/>
      <c r="W1673" s="51"/>
    </row>
    <row r="1674" spans="15:23" x14ac:dyDescent="0.2">
      <c r="O1674" s="23"/>
      <c r="Q1674" s="23"/>
      <c r="V1674" s="51"/>
      <c r="W1674" s="51"/>
    </row>
    <row r="1675" spans="15:23" x14ac:dyDescent="0.2">
      <c r="O1675" s="23"/>
      <c r="Q1675" s="23"/>
      <c r="V1675" s="51"/>
      <c r="W1675" s="51"/>
    </row>
    <row r="1676" spans="15:23" x14ac:dyDescent="0.2">
      <c r="O1676" s="23"/>
      <c r="Q1676" s="23"/>
      <c r="V1676" s="51"/>
      <c r="W1676" s="51"/>
    </row>
    <row r="1677" spans="15:23" x14ac:dyDescent="0.2">
      <c r="O1677" s="23"/>
      <c r="Q1677" s="23"/>
      <c r="V1677" s="51"/>
      <c r="W1677" s="51"/>
    </row>
    <row r="1678" spans="15:23" x14ac:dyDescent="0.2">
      <c r="O1678" s="23"/>
      <c r="Q1678" s="23"/>
      <c r="V1678" s="51"/>
      <c r="W1678" s="51"/>
    </row>
    <row r="1679" spans="15:23" x14ac:dyDescent="0.2">
      <c r="O1679" s="23"/>
      <c r="Q1679" s="23"/>
      <c r="V1679" s="51"/>
      <c r="W1679" s="51"/>
    </row>
    <row r="1680" spans="15:23" x14ac:dyDescent="0.2">
      <c r="O1680" s="23"/>
      <c r="Q1680" s="23"/>
      <c r="V1680" s="51"/>
      <c r="W1680" s="51"/>
    </row>
    <row r="1681" spans="15:23" x14ac:dyDescent="0.2">
      <c r="O1681" s="23"/>
      <c r="Q1681" s="23"/>
      <c r="V1681" s="51"/>
      <c r="W1681" s="51"/>
    </row>
    <row r="1682" spans="15:23" x14ac:dyDescent="0.2">
      <c r="O1682" s="23"/>
      <c r="Q1682" s="23"/>
      <c r="V1682" s="51"/>
      <c r="W1682" s="51"/>
    </row>
    <row r="1683" spans="15:23" x14ac:dyDescent="0.2">
      <c r="Q1683" s="23"/>
      <c r="V1683" s="51"/>
      <c r="W1683" s="51"/>
    </row>
    <row r="1684" spans="15:23" x14ac:dyDescent="0.2">
      <c r="Q1684" s="23"/>
      <c r="V1684" s="51"/>
      <c r="W1684" s="51"/>
    </row>
    <row r="1685" spans="15:23" x14ac:dyDescent="0.2">
      <c r="Q1685" s="23"/>
      <c r="V1685" s="51"/>
      <c r="W1685" s="51"/>
    </row>
    <row r="1686" spans="15:23" x14ac:dyDescent="0.2">
      <c r="Q1686" s="23"/>
      <c r="V1686" s="51"/>
      <c r="W1686" s="51"/>
    </row>
    <row r="1687" spans="15:23" x14ac:dyDescent="0.2">
      <c r="Q1687" s="23"/>
      <c r="V1687" s="51"/>
      <c r="W1687" s="51"/>
    </row>
    <row r="1688" spans="15:23" x14ac:dyDescent="0.2">
      <c r="Q1688" s="23"/>
      <c r="V1688" s="51"/>
      <c r="W1688" s="51"/>
    </row>
    <row r="1689" spans="15:23" x14ac:dyDescent="0.2">
      <c r="Q1689" s="23"/>
      <c r="V1689" s="51"/>
      <c r="W1689" s="51"/>
    </row>
    <row r="1690" spans="15:23" x14ac:dyDescent="0.2">
      <c r="V1690" s="51"/>
      <c r="W1690" s="51"/>
    </row>
    <row r="1691" spans="15:23" x14ac:dyDescent="0.2">
      <c r="V1691" s="51"/>
      <c r="W1691" s="51"/>
    </row>
    <row r="1692" spans="15:23" x14ac:dyDescent="0.2">
      <c r="V1692" s="51"/>
      <c r="W1692" s="51"/>
    </row>
    <row r="1693" spans="15:23" x14ac:dyDescent="0.2">
      <c r="V1693" s="51"/>
      <c r="W1693" s="51"/>
    </row>
    <row r="1694" spans="15:23" x14ac:dyDescent="0.2">
      <c r="V1694" s="51"/>
      <c r="W1694" s="51"/>
    </row>
    <row r="1695" spans="15:23" x14ac:dyDescent="0.2">
      <c r="V1695" s="51"/>
      <c r="W1695" s="51"/>
    </row>
    <row r="1696" spans="15:23" x14ac:dyDescent="0.2">
      <c r="V1696" s="51"/>
      <c r="W1696" s="51"/>
    </row>
    <row r="1697" spans="22:23" x14ac:dyDescent="0.2">
      <c r="V1697" s="51"/>
      <c r="W1697" s="51"/>
    </row>
    <row r="1698" spans="22:23" x14ac:dyDescent="0.2">
      <c r="V1698" s="51"/>
      <c r="W1698" s="51"/>
    </row>
    <row r="1699" spans="22:23" x14ac:dyDescent="0.2">
      <c r="V1699" s="51"/>
      <c r="W1699" s="51"/>
    </row>
    <row r="1700" spans="22:23" x14ac:dyDescent="0.2">
      <c r="V1700" s="51"/>
      <c r="W1700" s="51"/>
    </row>
    <row r="1701" spans="22:23" x14ac:dyDescent="0.2">
      <c r="V1701" s="51"/>
      <c r="W1701" s="51"/>
    </row>
    <row r="1702" spans="22:23" x14ac:dyDescent="0.2">
      <c r="V1702" s="51"/>
      <c r="W1702" s="51"/>
    </row>
    <row r="1703" spans="22:23" x14ac:dyDescent="0.2">
      <c r="V1703" s="51"/>
      <c r="W1703" s="51"/>
    </row>
    <row r="1704" spans="22:23" x14ac:dyDescent="0.2">
      <c r="V1704" s="51"/>
      <c r="W1704" s="51"/>
    </row>
    <row r="1705" spans="22:23" x14ac:dyDescent="0.2">
      <c r="V1705" s="51"/>
      <c r="W1705" s="51"/>
    </row>
    <row r="1706" spans="22:23" x14ac:dyDescent="0.2">
      <c r="V1706" s="51"/>
      <c r="W1706" s="51"/>
    </row>
    <row r="1707" spans="22:23" x14ac:dyDescent="0.2">
      <c r="V1707" s="51"/>
      <c r="W1707" s="51"/>
    </row>
    <row r="1708" spans="22:23" x14ac:dyDescent="0.2">
      <c r="V1708" s="51"/>
      <c r="W1708" s="51"/>
    </row>
    <row r="1709" spans="22:23" x14ac:dyDescent="0.2">
      <c r="V1709" s="51"/>
      <c r="W1709" s="51"/>
    </row>
    <row r="1710" spans="22:23" x14ac:dyDescent="0.2">
      <c r="V1710" s="51"/>
      <c r="W1710" s="51"/>
    </row>
    <row r="1711" spans="22:23" x14ac:dyDescent="0.2">
      <c r="V1711" s="51"/>
      <c r="W1711" s="51"/>
    </row>
    <row r="1712" spans="22:23" x14ac:dyDescent="0.2">
      <c r="V1712" s="51"/>
      <c r="W1712" s="51"/>
    </row>
    <row r="1713" spans="17:23" x14ac:dyDescent="0.2">
      <c r="V1713" s="51"/>
      <c r="W1713" s="51"/>
    </row>
    <row r="1714" spans="17:23" x14ac:dyDescent="0.2">
      <c r="V1714" s="51"/>
      <c r="W1714" s="51"/>
    </row>
    <row r="1715" spans="17:23" x14ac:dyDescent="0.2">
      <c r="V1715" s="51"/>
      <c r="W1715" s="51"/>
    </row>
    <row r="1716" spans="17:23" x14ac:dyDescent="0.2">
      <c r="V1716" s="51"/>
      <c r="W1716" s="51"/>
    </row>
    <row r="1717" spans="17:23" x14ac:dyDescent="0.2">
      <c r="V1717" s="51"/>
      <c r="W1717" s="51"/>
    </row>
    <row r="1718" spans="17:23" x14ac:dyDescent="0.2">
      <c r="Q1718" s="23"/>
      <c r="V1718" s="51"/>
      <c r="W1718" s="51"/>
    </row>
    <row r="1719" spans="17:23" x14ac:dyDescent="0.2">
      <c r="Q1719" s="23"/>
      <c r="V1719" s="51"/>
      <c r="W1719" s="51"/>
    </row>
    <row r="1720" spans="17:23" x14ac:dyDescent="0.2">
      <c r="Q1720" s="23"/>
      <c r="V1720" s="51"/>
      <c r="W1720" s="51"/>
    </row>
    <row r="1721" spans="17:23" x14ac:dyDescent="0.2">
      <c r="Q1721" s="23"/>
      <c r="V1721" s="51"/>
      <c r="W1721" s="51"/>
    </row>
    <row r="1722" spans="17:23" x14ac:dyDescent="0.2">
      <c r="Q1722" s="23"/>
      <c r="V1722" s="51"/>
      <c r="W1722" s="51"/>
    </row>
    <row r="1723" spans="17:23" x14ac:dyDescent="0.2">
      <c r="Q1723" s="23"/>
      <c r="V1723" s="51"/>
      <c r="W1723" s="51"/>
    </row>
    <row r="1724" spans="17:23" x14ac:dyDescent="0.2">
      <c r="Q1724" s="23"/>
      <c r="V1724" s="51"/>
      <c r="W1724" s="51"/>
    </row>
    <row r="1725" spans="17:23" x14ac:dyDescent="0.2">
      <c r="Q1725" s="23"/>
      <c r="V1725" s="51"/>
      <c r="W1725" s="51"/>
    </row>
    <row r="1726" spans="17:23" x14ac:dyDescent="0.2">
      <c r="Q1726" s="23"/>
      <c r="V1726" s="51"/>
      <c r="W1726" s="51"/>
    </row>
    <row r="1727" spans="17:23" x14ac:dyDescent="0.2">
      <c r="Q1727" s="23"/>
      <c r="V1727" s="51"/>
      <c r="W1727" s="51"/>
    </row>
    <row r="1728" spans="17:23" x14ac:dyDescent="0.2">
      <c r="Q1728" s="23"/>
      <c r="V1728" s="51"/>
      <c r="W1728" s="51"/>
    </row>
    <row r="1729" spans="17:23" x14ac:dyDescent="0.2">
      <c r="Q1729" s="23"/>
      <c r="V1729" s="51"/>
      <c r="W1729" s="51"/>
    </row>
    <row r="1730" spans="17:23" x14ac:dyDescent="0.2">
      <c r="Q1730" s="23"/>
      <c r="V1730" s="51"/>
      <c r="W1730" s="51"/>
    </row>
    <row r="1731" spans="17:23" x14ac:dyDescent="0.2">
      <c r="Q1731" s="23"/>
      <c r="V1731" s="51"/>
      <c r="W1731" s="51"/>
    </row>
    <row r="1732" spans="17:23" x14ac:dyDescent="0.2">
      <c r="Q1732" s="23"/>
      <c r="V1732" s="51"/>
      <c r="W1732" s="51"/>
    </row>
    <row r="1733" spans="17:23" x14ac:dyDescent="0.2">
      <c r="Q1733" s="23"/>
      <c r="V1733" s="51"/>
      <c r="W1733" s="51"/>
    </row>
    <row r="1734" spans="17:23" x14ac:dyDescent="0.2">
      <c r="Q1734" s="23"/>
      <c r="V1734" s="51"/>
      <c r="W1734" s="51"/>
    </row>
    <row r="1735" spans="17:23" x14ac:dyDescent="0.2">
      <c r="Q1735" s="23"/>
      <c r="V1735" s="51"/>
      <c r="W1735" s="51"/>
    </row>
    <row r="1736" spans="17:23" x14ac:dyDescent="0.2">
      <c r="Q1736" s="23"/>
      <c r="V1736" s="51"/>
      <c r="W1736" s="51"/>
    </row>
    <row r="1737" spans="17:23" x14ac:dyDescent="0.2">
      <c r="Q1737" s="23"/>
      <c r="V1737" s="51"/>
      <c r="W1737" s="51"/>
    </row>
    <row r="1738" spans="17:23" x14ac:dyDescent="0.2">
      <c r="Q1738" s="23"/>
      <c r="V1738" s="51"/>
      <c r="W1738" s="51"/>
    </row>
    <row r="1739" spans="17:23" x14ac:dyDescent="0.2">
      <c r="Q1739" s="23"/>
      <c r="V1739" s="51"/>
      <c r="W1739" s="51"/>
    </row>
    <row r="1740" spans="17:23" x14ac:dyDescent="0.2">
      <c r="Q1740" s="23"/>
      <c r="V1740" s="51"/>
      <c r="W1740" s="51"/>
    </row>
    <row r="1741" spans="17:23" x14ac:dyDescent="0.2">
      <c r="Q1741" s="23"/>
      <c r="V1741" s="51"/>
      <c r="W1741" s="51"/>
    </row>
    <row r="1742" spans="17:23" x14ac:dyDescent="0.2">
      <c r="Q1742" s="23"/>
      <c r="V1742" s="51"/>
      <c r="W1742" s="51"/>
    </row>
    <row r="1743" spans="17:23" x14ac:dyDescent="0.2">
      <c r="Q1743" s="23"/>
      <c r="V1743" s="51"/>
      <c r="W1743" s="51"/>
    </row>
    <row r="1744" spans="17:23" x14ac:dyDescent="0.2">
      <c r="Q1744" s="23"/>
      <c r="V1744" s="51"/>
      <c r="W1744" s="51"/>
    </row>
    <row r="1745" spans="17:23" x14ac:dyDescent="0.2">
      <c r="Q1745" s="23"/>
      <c r="V1745" s="51"/>
      <c r="W1745" s="51"/>
    </row>
    <row r="1746" spans="17:23" x14ac:dyDescent="0.2">
      <c r="Q1746" s="23"/>
      <c r="V1746" s="51"/>
      <c r="W1746" s="51"/>
    </row>
    <row r="1747" spans="17:23" x14ac:dyDescent="0.2">
      <c r="Q1747" s="23"/>
      <c r="V1747" s="51"/>
      <c r="W1747" s="51"/>
    </row>
    <row r="1748" spans="17:23" x14ac:dyDescent="0.2">
      <c r="Q1748" s="23"/>
      <c r="V1748" s="51"/>
      <c r="W1748" s="51"/>
    </row>
    <row r="1749" spans="17:23" x14ac:dyDescent="0.2">
      <c r="Q1749" s="23"/>
      <c r="V1749" s="51"/>
      <c r="W1749" s="51"/>
    </row>
    <row r="1750" spans="17:23" x14ac:dyDescent="0.2">
      <c r="Q1750" s="23"/>
      <c r="V1750" s="51"/>
      <c r="W1750" s="51"/>
    </row>
    <row r="1751" spans="17:23" x14ac:dyDescent="0.2">
      <c r="Q1751" s="23"/>
      <c r="V1751" s="51"/>
      <c r="W1751" s="51"/>
    </row>
    <row r="1752" spans="17:23" x14ac:dyDescent="0.2">
      <c r="Q1752" s="23"/>
      <c r="V1752" s="51"/>
      <c r="W1752" s="51"/>
    </row>
    <row r="1753" spans="17:23" x14ac:dyDescent="0.2">
      <c r="Q1753" s="23"/>
      <c r="V1753" s="51"/>
      <c r="W1753" s="51"/>
    </row>
    <row r="1754" spans="17:23" x14ac:dyDescent="0.2">
      <c r="Q1754" s="23"/>
      <c r="V1754" s="51"/>
      <c r="W1754" s="51"/>
    </row>
    <row r="1755" spans="17:23" x14ac:dyDescent="0.2">
      <c r="Q1755" s="23"/>
      <c r="V1755" s="51"/>
      <c r="W1755" s="51"/>
    </row>
    <row r="1756" spans="17:23" x14ac:dyDescent="0.2">
      <c r="Q1756" s="23"/>
      <c r="V1756" s="51"/>
      <c r="W1756" s="51"/>
    </row>
    <row r="1757" spans="17:23" x14ac:dyDescent="0.2">
      <c r="Q1757" s="23"/>
      <c r="V1757" s="51"/>
      <c r="W1757" s="51"/>
    </row>
    <row r="1758" spans="17:23" x14ac:dyDescent="0.2">
      <c r="Q1758" s="23"/>
      <c r="V1758" s="51"/>
      <c r="W1758" s="51"/>
    </row>
    <row r="1759" spans="17:23" x14ac:dyDescent="0.2">
      <c r="Q1759" s="23"/>
      <c r="V1759" s="51"/>
      <c r="W1759" s="51"/>
    </row>
    <row r="1760" spans="17:23" x14ac:dyDescent="0.2">
      <c r="Q1760" s="23"/>
      <c r="V1760" s="51"/>
      <c r="W1760" s="51"/>
    </row>
    <row r="1761" spans="17:23" x14ac:dyDescent="0.2">
      <c r="Q1761" s="23"/>
      <c r="V1761" s="51"/>
      <c r="W1761" s="51"/>
    </row>
    <row r="1762" spans="17:23" x14ac:dyDescent="0.2">
      <c r="Q1762" s="23"/>
      <c r="V1762" s="51"/>
      <c r="W1762" s="51"/>
    </row>
    <row r="1763" spans="17:23" x14ac:dyDescent="0.2">
      <c r="Q1763" s="23"/>
      <c r="V1763" s="51"/>
      <c r="W1763" s="51"/>
    </row>
    <row r="1764" spans="17:23" x14ac:dyDescent="0.2">
      <c r="Q1764" s="23"/>
      <c r="V1764" s="51"/>
      <c r="W1764" s="51"/>
    </row>
    <row r="1765" spans="17:23" x14ac:dyDescent="0.2">
      <c r="Q1765" s="23"/>
      <c r="V1765" s="51"/>
      <c r="W1765" s="51"/>
    </row>
    <row r="1766" spans="17:23" x14ac:dyDescent="0.2">
      <c r="Q1766" s="23"/>
      <c r="V1766" s="51"/>
      <c r="W1766" s="51"/>
    </row>
    <row r="1767" spans="17:23" x14ac:dyDescent="0.2">
      <c r="Q1767" s="23"/>
      <c r="V1767" s="51"/>
      <c r="W1767" s="51"/>
    </row>
    <row r="1768" spans="17:23" x14ac:dyDescent="0.2">
      <c r="Q1768" s="23"/>
      <c r="V1768" s="51"/>
      <c r="W1768" s="51"/>
    </row>
    <row r="1769" spans="17:23" x14ac:dyDescent="0.2">
      <c r="Q1769" s="23"/>
      <c r="V1769" s="51"/>
      <c r="W1769" s="51"/>
    </row>
    <row r="1770" spans="17:23" x14ac:dyDescent="0.2">
      <c r="Q1770" s="23"/>
      <c r="V1770" s="51"/>
      <c r="W1770" s="51"/>
    </row>
    <row r="1771" spans="17:23" x14ac:dyDescent="0.2">
      <c r="Q1771" s="23"/>
      <c r="V1771" s="51"/>
      <c r="W1771" s="51"/>
    </row>
    <row r="1772" spans="17:23" x14ac:dyDescent="0.2">
      <c r="Q1772" s="23"/>
      <c r="V1772" s="51"/>
      <c r="W1772" s="51"/>
    </row>
    <row r="1773" spans="17:23" x14ac:dyDescent="0.2">
      <c r="Q1773" s="23"/>
      <c r="V1773" s="51"/>
      <c r="W1773" s="51"/>
    </row>
    <row r="1774" spans="17:23" x14ac:dyDescent="0.2">
      <c r="Q1774" s="23"/>
      <c r="V1774" s="51"/>
      <c r="W1774" s="51"/>
    </row>
    <row r="1775" spans="17:23" x14ac:dyDescent="0.2">
      <c r="Q1775" s="23"/>
      <c r="V1775" s="51"/>
      <c r="W1775" s="51"/>
    </row>
    <row r="1776" spans="17:23" x14ac:dyDescent="0.2">
      <c r="Q1776" s="23"/>
      <c r="V1776" s="51"/>
      <c r="W1776" s="51"/>
    </row>
    <row r="1777" spans="17:23" x14ac:dyDescent="0.2">
      <c r="Q1777" s="23"/>
      <c r="V1777" s="51"/>
      <c r="W1777" s="51"/>
    </row>
    <row r="1778" spans="17:23" x14ac:dyDescent="0.2">
      <c r="Q1778" s="23"/>
      <c r="V1778" s="51"/>
      <c r="W1778" s="51"/>
    </row>
    <row r="1779" spans="17:23" x14ac:dyDescent="0.2">
      <c r="Q1779" s="23"/>
      <c r="V1779" s="51"/>
      <c r="W1779" s="51"/>
    </row>
    <row r="1780" spans="17:23" x14ac:dyDescent="0.2">
      <c r="Q1780" s="23"/>
      <c r="V1780" s="51"/>
      <c r="W1780" s="51"/>
    </row>
    <row r="1781" spans="17:23" x14ac:dyDescent="0.2">
      <c r="Q1781" s="23"/>
      <c r="V1781" s="51"/>
      <c r="W1781" s="51"/>
    </row>
    <row r="1782" spans="17:23" x14ac:dyDescent="0.2">
      <c r="Q1782" s="23"/>
      <c r="V1782" s="51"/>
      <c r="W1782" s="51"/>
    </row>
    <row r="1783" spans="17:23" x14ac:dyDescent="0.2">
      <c r="Q1783" s="23"/>
      <c r="V1783" s="51"/>
      <c r="W1783" s="51"/>
    </row>
    <row r="1784" spans="17:23" x14ac:dyDescent="0.2">
      <c r="Q1784" s="23"/>
      <c r="V1784" s="51"/>
      <c r="W1784" s="51"/>
    </row>
    <row r="1785" spans="17:23" x14ac:dyDescent="0.2">
      <c r="Q1785" s="23"/>
      <c r="V1785" s="51"/>
      <c r="W1785" s="51"/>
    </row>
    <row r="1786" spans="17:23" x14ac:dyDescent="0.2">
      <c r="Q1786" s="23"/>
      <c r="V1786" s="51"/>
      <c r="W1786" s="51"/>
    </row>
    <row r="1787" spans="17:23" x14ac:dyDescent="0.2">
      <c r="Q1787" s="23"/>
      <c r="V1787" s="51"/>
      <c r="W1787" s="51"/>
    </row>
    <row r="1788" spans="17:23" x14ac:dyDescent="0.2">
      <c r="Q1788" s="23"/>
      <c r="V1788" s="51"/>
      <c r="W1788" s="51"/>
    </row>
    <row r="1789" spans="17:23" x14ac:dyDescent="0.2">
      <c r="Q1789" s="23"/>
      <c r="V1789" s="51"/>
      <c r="W1789" s="51"/>
    </row>
    <row r="1790" spans="17:23" x14ac:dyDescent="0.2">
      <c r="Q1790" s="23"/>
      <c r="V1790" s="51"/>
      <c r="W1790" s="51"/>
    </row>
    <row r="1791" spans="17:23" x14ac:dyDescent="0.2">
      <c r="Q1791" s="23"/>
      <c r="V1791" s="51"/>
      <c r="W1791" s="51"/>
    </row>
    <row r="1792" spans="17:23" x14ac:dyDescent="0.2">
      <c r="Q1792" s="23"/>
      <c r="V1792" s="51"/>
      <c r="W1792" s="51"/>
    </row>
    <row r="1793" spans="17:23" x14ac:dyDescent="0.2">
      <c r="Q1793" s="23"/>
      <c r="V1793" s="51"/>
      <c r="W1793" s="51"/>
    </row>
    <row r="1794" spans="17:23" x14ac:dyDescent="0.2">
      <c r="Q1794" s="23"/>
      <c r="V1794" s="51"/>
      <c r="W1794" s="51"/>
    </row>
    <row r="1795" spans="17:23" x14ac:dyDescent="0.2">
      <c r="Q1795" s="23"/>
      <c r="V1795" s="51"/>
      <c r="W1795" s="51"/>
    </row>
    <row r="1796" spans="17:23" x14ac:dyDescent="0.2">
      <c r="Q1796" s="23"/>
      <c r="V1796" s="51"/>
      <c r="W1796" s="51"/>
    </row>
    <row r="1797" spans="17:23" x14ac:dyDescent="0.2">
      <c r="Q1797" s="23"/>
      <c r="V1797" s="51"/>
      <c r="W1797" s="51"/>
    </row>
    <row r="1798" spans="17:23" x14ac:dyDescent="0.2">
      <c r="Q1798" s="23"/>
      <c r="V1798" s="51"/>
      <c r="W1798" s="51"/>
    </row>
    <row r="1799" spans="17:23" x14ac:dyDescent="0.2">
      <c r="Q1799" s="23"/>
      <c r="V1799" s="51"/>
      <c r="W1799" s="51"/>
    </row>
    <row r="1800" spans="17:23" x14ac:dyDescent="0.2">
      <c r="Q1800" s="23"/>
      <c r="V1800" s="51"/>
      <c r="W1800" s="51"/>
    </row>
    <row r="1801" spans="17:23" x14ac:dyDescent="0.2">
      <c r="Q1801" s="23"/>
      <c r="V1801" s="51"/>
      <c r="W1801" s="51"/>
    </row>
    <row r="1802" spans="17:23" x14ac:dyDescent="0.2">
      <c r="V1802" s="51"/>
      <c r="W1802" s="51"/>
    </row>
    <row r="1803" spans="17:23" x14ac:dyDescent="0.2">
      <c r="V1803" s="51"/>
      <c r="W1803" s="51"/>
    </row>
    <row r="1804" spans="17:23" x14ac:dyDescent="0.2">
      <c r="V1804" s="51"/>
      <c r="W1804" s="51"/>
    </row>
    <row r="1805" spans="17:23" x14ac:dyDescent="0.2">
      <c r="V1805" s="51"/>
      <c r="W1805" s="51"/>
    </row>
    <row r="1806" spans="17:23" x14ac:dyDescent="0.2">
      <c r="V1806" s="51"/>
      <c r="W1806" s="51"/>
    </row>
    <row r="1807" spans="17:23" x14ac:dyDescent="0.2">
      <c r="V1807" s="51"/>
      <c r="W1807" s="51"/>
    </row>
    <row r="1808" spans="17:23" x14ac:dyDescent="0.2">
      <c r="V1808" s="51"/>
      <c r="W1808" s="51"/>
    </row>
    <row r="1809" spans="22:23" x14ac:dyDescent="0.2">
      <c r="V1809" s="51"/>
      <c r="W1809" s="51"/>
    </row>
    <row r="1810" spans="22:23" x14ac:dyDescent="0.2">
      <c r="V1810" s="51"/>
      <c r="W1810" s="51"/>
    </row>
    <row r="1811" spans="22:23" x14ac:dyDescent="0.2">
      <c r="V1811" s="51"/>
      <c r="W1811" s="51"/>
    </row>
    <row r="1812" spans="22:23" x14ac:dyDescent="0.2">
      <c r="V1812" s="51"/>
      <c r="W1812" s="51"/>
    </row>
    <row r="1813" spans="22:23" x14ac:dyDescent="0.2">
      <c r="V1813" s="51"/>
      <c r="W1813" s="51"/>
    </row>
    <row r="1814" spans="22:23" x14ac:dyDescent="0.2">
      <c r="V1814" s="51"/>
      <c r="W1814" s="51"/>
    </row>
    <row r="1815" spans="22:23" x14ac:dyDescent="0.2">
      <c r="V1815" s="51"/>
      <c r="W1815" s="51"/>
    </row>
    <row r="1816" spans="22:23" x14ac:dyDescent="0.2">
      <c r="V1816" s="51"/>
      <c r="W1816" s="51"/>
    </row>
    <row r="1817" spans="22:23" x14ac:dyDescent="0.2">
      <c r="V1817" s="51"/>
      <c r="W1817" s="51"/>
    </row>
    <row r="1818" spans="22:23" x14ac:dyDescent="0.2">
      <c r="V1818" s="51"/>
      <c r="W1818" s="51"/>
    </row>
    <row r="1819" spans="22:23" x14ac:dyDescent="0.2">
      <c r="V1819" s="51"/>
      <c r="W1819" s="51"/>
    </row>
    <row r="1820" spans="22:23" x14ac:dyDescent="0.2">
      <c r="V1820" s="51"/>
      <c r="W1820" s="51"/>
    </row>
    <row r="1821" spans="22:23" x14ac:dyDescent="0.2">
      <c r="V1821" s="51"/>
      <c r="W1821" s="51"/>
    </row>
    <row r="1822" spans="22:23" x14ac:dyDescent="0.2">
      <c r="V1822" s="51"/>
      <c r="W1822" s="51"/>
    </row>
    <row r="1823" spans="22:23" x14ac:dyDescent="0.2">
      <c r="V1823" s="51"/>
      <c r="W1823" s="51"/>
    </row>
    <row r="1824" spans="22:23" x14ac:dyDescent="0.2">
      <c r="V1824" s="51"/>
      <c r="W1824" s="51"/>
    </row>
    <row r="1825" spans="17:23" x14ac:dyDescent="0.2">
      <c r="V1825" s="51"/>
      <c r="W1825" s="51"/>
    </row>
    <row r="1826" spans="17:23" x14ac:dyDescent="0.2">
      <c r="V1826" s="51"/>
      <c r="W1826" s="51"/>
    </row>
    <row r="1827" spans="17:23" x14ac:dyDescent="0.2">
      <c r="V1827" s="51"/>
      <c r="W1827" s="51"/>
    </row>
    <row r="1828" spans="17:23" x14ac:dyDescent="0.2">
      <c r="V1828" s="51"/>
      <c r="W1828" s="51"/>
    </row>
    <row r="1829" spans="17:23" x14ac:dyDescent="0.2">
      <c r="V1829" s="51"/>
      <c r="W1829" s="51"/>
    </row>
    <row r="1830" spans="17:23" x14ac:dyDescent="0.2">
      <c r="Q1830" s="23"/>
      <c r="V1830" s="51"/>
      <c r="W1830" s="51"/>
    </row>
    <row r="1831" spans="17:23" x14ac:dyDescent="0.2">
      <c r="Q1831" s="23"/>
      <c r="V1831" s="51"/>
      <c r="W1831" s="51"/>
    </row>
    <row r="1832" spans="17:23" x14ac:dyDescent="0.2">
      <c r="Q1832" s="23"/>
      <c r="V1832" s="51"/>
      <c r="W1832" s="51"/>
    </row>
    <row r="1833" spans="17:23" x14ac:dyDescent="0.2">
      <c r="Q1833" s="23"/>
      <c r="V1833" s="51"/>
      <c r="W1833" s="51"/>
    </row>
    <row r="1834" spans="17:23" x14ac:dyDescent="0.2">
      <c r="Q1834" s="23"/>
      <c r="V1834" s="51"/>
      <c r="W1834" s="51"/>
    </row>
    <row r="1835" spans="17:23" x14ac:dyDescent="0.2">
      <c r="Q1835" s="23"/>
      <c r="V1835" s="51"/>
      <c r="W1835" s="51"/>
    </row>
    <row r="1836" spans="17:23" x14ac:dyDescent="0.2">
      <c r="Q1836" s="23"/>
      <c r="V1836" s="51"/>
      <c r="W1836" s="51"/>
    </row>
    <row r="1837" spans="17:23" x14ac:dyDescent="0.2">
      <c r="Q1837" s="23"/>
      <c r="V1837" s="51"/>
      <c r="W1837" s="51"/>
    </row>
    <row r="1838" spans="17:23" x14ac:dyDescent="0.2">
      <c r="Q1838" s="23"/>
      <c r="V1838" s="51"/>
      <c r="W1838" s="51"/>
    </row>
    <row r="1839" spans="17:23" x14ac:dyDescent="0.2">
      <c r="Q1839" s="23"/>
      <c r="V1839" s="51"/>
      <c r="W1839" s="51"/>
    </row>
    <row r="1840" spans="17:23" x14ac:dyDescent="0.2">
      <c r="Q1840" s="23"/>
      <c r="V1840" s="51"/>
      <c r="W1840" s="51"/>
    </row>
    <row r="1841" spans="17:23" x14ac:dyDescent="0.2">
      <c r="Q1841" s="23"/>
      <c r="V1841" s="51"/>
      <c r="W1841" s="51"/>
    </row>
    <row r="1842" spans="17:23" x14ac:dyDescent="0.2">
      <c r="Q1842" s="23"/>
      <c r="V1842" s="51"/>
      <c r="W1842" s="51"/>
    </row>
    <row r="1843" spans="17:23" x14ac:dyDescent="0.2">
      <c r="Q1843" s="23"/>
      <c r="V1843" s="51"/>
      <c r="W1843" s="51"/>
    </row>
    <row r="1844" spans="17:23" x14ac:dyDescent="0.2">
      <c r="Q1844" s="23"/>
      <c r="V1844" s="51"/>
      <c r="W1844" s="51"/>
    </row>
    <row r="1845" spans="17:23" x14ac:dyDescent="0.2">
      <c r="Q1845" s="23"/>
      <c r="V1845" s="51"/>
      <c r="W1845" s="51"/>
    </row>
    <row r="1846" spans="17:23" x14ac:dyDescent="0.2">
      <c r="Q1846" s="23"/>
      <c r="V1846" s="51"/>
      <c r="W1846" s="51"/>
    </row>
    <row r="1847" spans="17:23" x14ac:dyDescent="0.2">
      <c r="Q1847" s="23"/>
      <c r="V1847" s="51"/>
      <c r="W1847" s="51"/>
    </row>
    <row r="1848" spans="17:23" x14ac:dyDescent="0.2">
      <c r="Q1848" s="23"/>
      <c r="V1848" s="51"/>
      <c r="W1848" s="51"/>
    </row>
    <row r="1849" spans="17:23" x14ac:dyDescent="0.2">
      <c r="Q1849" s="23"/>
      <c r="V1849" s="51"/>
      <c r="W1849" s="51"/>
    </row>
    <row r="1850" spans="17:23" x14ac:dyDescent="0.2">
      <c r="Q1850" s="23"/>
      <c r="V1850" s="51"/>
      <c r="W1850" s="51"/>
    </row>
    <row r="1851" spans="17:23" x14ac:dyDescent="0.2">
      <c r="Q1851" s="23"/>
      <c r="V1851" s="51"/>
      <c r="W1851" s="51"/>
    </row>
    <row r="1852" spans="17:23" x14ac:dyDescent="0.2">
      <c r="Q1852" s="23"/>
      <c r="V1852" s="51"/>
      <c r="W1852" s="51"/>
    </row>
    <row r="1853" spans="17:23" x14ac:dyDescent="0.2">
      <c r="Q1853" s="23"/>
      <c r="V1853" s="51"/>
      <c r="W1853" s="51"/>
    </row>
    <row r="1854" spans="17:23" x14ac:dyDescent="0.2">
      <c r="Q1854" s="23"/>
      <c r="V1854" s="51"/>
      <c r="W1854" s="51"/>
    </row>
    <row r="1855" spans="17:23" x14ac:dyDescent="0.2">
      <c r="Q1855" s="23"/>
      <c r="V1855" s="51"/>
      <c r="W1855" s="51"/>
    </row>
    <row r="1856" spans="17:23" x14ac:dyDescent="0.2">
      <c r="Q1856" s="23"/>
      <c r="V1856" s="51"/>
      <c r="W1856" s="51"/>
    </row>
    <row r="1857" spans="17:23" x14ac:dyDescent="0.2">
      <c r="Q1857" s="23"/>
      <c r="V1857" s="51"/>
      <c r="W1857" s="51"/>
    </row>
    <row r="1858" spans="17:23" x14ac:dyDescent="0.2">
      <c r="Q1858" s="23"/>
      <c r="V1858" s="51"/>
      <c r="W1858" s="51"/>
    </row>
    <row r="1859" spans="17:23" x14ac:dyDescent="0.2">
      <c r="Q1859" s="23"/>
      <c r="V1859" s="51"/>
      <c r="W1859" s="51"/>
    </row>
    <row r="1860" spans="17:23" x14ac:dyDescent="0.2">
      <c r="Q1860" s="23"/>
      <c r="V1860" s="51"/>
      <c r="W1860" s="51"/>
    </row>
    <row r="1861" spans="17:23" x14ac:dyDescent="0.2">
      <c r="Q1861" s="23"/>
      <c r="V1861" s="51"/>
      <c r="W1861" s="51"/>
    </row>
    <row r="1862" spans="17:23" x14ac:dyDescent="0.2">
      <c r="Q1862" s="23"/>
      <c r="V1862" s="51"/>
      <c r="W1862" s="51"/>
    </row>
    <row r="1863" spans="17:23" x14ac:dyDescent="0.2">
      <c r="Q1863" s="23"/>
      <c r="V1863" s="51"/>
      <c r="W1863" s="51"/>
    </row>
    <row r="1864" spans="17:23" x14ac:dyDescent="0.2">
      <c r="Q1864" s="23"/>
      <c r="V1864" s="51"/>
      <c r="W1864" s="51"/>
    </row>
    <row r="1865" spans="17:23" x14ac:dyDescent="0.2">
      <c r="Q1865" s="23"/>
      <c r="V1865" s="51"/>
      <c r="W1865" s="51"/>
    </row>
    <row r="1866" spans="17:23" x14ac:dyDescent="0.2">
      <c r="Q1866" s="23"/>
      <c r="V1866" s="51"/>
      <c r="W1866" s="51"/>
    </row>
    <row r="1867" spans="17:23" x14ac:dyDescent="0.2">
      <c r="Q1867" s="23"/>
      <c r="V1867" s="51"/>
      <c r="W1867" s="51"/>
    </row>
    <row r="1868" spans="17:23" x14ac:dyDescent="0.2">
      <c r="Q1868" s="23"/>
      <c r="V1868" s="51"/>
      <c r="W1868" s="51"/>
    </row>
    <row r="1869" spans="17:23" x14ac:dyDescent="0.2">
      <c r="Q1869" s="23"/>
      <c r="V1869" s="51"/>
      <c r="W1869" s="51"/>
    </row>
    <row r="1870" spans="17:23" x14ac:dyDescent="0.2">
      <c r="Q1870" s="23"/>
      <c r="V1870" s="51"/>
      <c r="W1870" s="51"/>
    </row>
    <row r="1871" spans="17:23" x14ac:dyDescent="0.2">
      <c r="Q1871" s="23"/>
      <c r="V1871" s="51"/>
      <c r="W1871" s="51"/>
    </row>
    <row r="1872" spans="17:23" x14ac:dyDescent="0.2">
      <c r="Q1872" s="23"/>
      <c r="V1872" s="51"/>
      <c r="W1872" s="51"/>
    </row>
    <row r="1873" spans="17:23" x14ac:dyDescent="0.2">
      <c r="Q1873" s="23"/>
      <c r="V1873" s="51"/>
      <c r="W1873" s="51"/>
    </row>
    <row r="1874" spans="17:23" x14ac:dyDescent="0.2">
      <c r="Q1874" s="23"/>
      <c r="V1874" s="51"/>
      <c r="W1874" s="51"/>
    </row>
    <row r="1875" spans="17:23" x14ac:dyDescent="0.2">
      <c r="Q1875" s="23"/>
      <c r="V1875" s="51"/>
      <c r="W1875" s="51"/>
    </row>
    <row r="1876" spans="17:23" x14ac:dyDescent="0.2">
      <c r="Q1876" s="23"/>
      <c r="V1876" s="51"/>
      <c r="W1876" s="51"/>
    </row>
    <row r="1877" spans="17:23" x14ac:dyDescent="0.2">
      <c r="Q1877" s="23"/>
      <c r="V1877" s="51"/>
      <c r="W1877" s="51"/>
    </row>
    <row r="1878" spans="17:23" x14ac:dyDescent="0.2">
      <c r="Q1878" s="23"/>
      <c r="V1878" s="51"/>
      <c r="W1878" s="51"/>
    </row>
    <row r="1879" spans="17:23" x14ac:dyDescent="0.2">
      <c r="Q1879" s="23"/>
      <c r="V1879" s="51"/>
      <c r="W1879" s="51"/>
    </row>
    <row r="1880" spans="17:23" x14ac:dyDescent="0.2">
      <c r="Q1880" s="23"/>
      <c r="V1880" s="51"/>
      <c r="W1880" s="51"/>
    </row>
    <row r="1881" spans="17:23" x14ac:dyDescent="0.2">
      <c r="Q1881" s="23"/>
      <c r="V1881" s="51"/>
      <c r="W1881" s="51"/>
    </row>
    <row r="1882" spans="17:23" x14ac:dyDescent="0.2">
      <c r="Q1882" s="23"/>
      <c r="V1882" s="51"/>
      <c r="W1882" s="51"/>
    </row>
    <row r="1883" spans="17:23" x14ac:dyDescent="0.2">
      <c r="Q1883" s="23"/>
      <c r="V1883" s="51"/>
      <c r="W1883" s="51"/>
    </row>
    <row r="1884" spans="17:23" x14ac:dyDescent="0.2">
      <c r="Q1884" s="23"/>
      <c r="V1884" s="51"/>
      <c r="W1884" s="51"/>
    </row>
    <row r="1885" spans="17:23" x14ac:dyDescent="0.2">
      <c r="Q1885" s="23"/>
      <c r="V1885" s="51"/>
      <c r="W1885" s="51"/>
    </row>
    <row r="1886" spans="17:23" x14ac:dyDescent="0.2">
      <c r="Q1886" s="23"/>
      <c r="V1886" s="51"/>
      <c r="W1886" s="51"/>
    </row>
    <row r="1887" spans="17:23" x14ac:dyDescent="0.2">
      <c r="Q1887" s="23"/>
      <c r="V1887" s="51"/>
      <c r="W1887" s="51"/>
    </row>
    <row r="1888" spans="17:23" x14ac:dyDescent="0.2">
      <c r="Q1888" s="23"/>
      <c r="V1888" s="51"/>
      <c r="W1888" s="51"/>
    </row>
    <row r="1889" spans="17:23" x14ac:dyDescent="0.2">
      <c r="Q1889" s="23"/>
      <c r="V1889" s="51"/>
      <c r="W1889" s="51"/>
    </row>
    <row r="1890" spans="17:23" x14ac:dyDescent="0.2">
      <c r="Q1890" s="23"/>
      <c r="V1890" s="51"/>
      <c r="W1890" s="51"/>
    </row>
    <row r="1891" spans="17:23" x14ac:dyDescent="0.2">
      <c r="Q1891" s="23"/>
      <c r="V1891" s="51"/>
      <c r="W1891" s="51"/>
    </row>
    <row r="1892" spans="17:23" x14ac:dyDescent="0.2">
      <c r="Q1892" s="23"/>
      <c r="V1892" s="51"/>
      <c r="W1892" s="51"/>
    </row>
    <row r="1893" spans="17:23" x14ac:dyDescent="0.2">
      <c r="Q1893" s="23"/>
      <c r="V1893" s="51"/>
      <c r="W1893" s="51"/>
    </row>
    <row r="1894" spans="17:23" x14ac:dyDescent="0.2">
      <c r="Q1894" s="23"/>
      <c r="V1894" s="51"/>
      <c r="W1894" s="51"/>
    </row>
    <row r="1895" spans="17:23" x14ac:dyDescent="0.2">
      <c r="Q1895" s="23"/>
      <c r="V1895" s="51"/>
      <c r="W1895" s="51"/>
    </row>
    <row r="1896" spans="17:23" x14ac:dyDescent="0.2">
      <c r="Q1896" s="23"/>
      <c r="V1896" s="51"/>
      <c r="W1896" s="51"/>
    </row>
    <row r="1897" spans="17:23" x14ac:dyDescent="0.2">
      <c r="Q1897" s="23"/>
      <c r="V1897" s="51"/>
      <c r="W1897" s="51"/>
    </row>
    <row r="1898" spans="17:23" x14ac:dyDescent="0.2">
      <c r="Q1898" s="23"/>
      <c r="V1898" s="51"/>
      <c r="W1898" s="51"/>
    </row>
    <row r="1899" spans="17:23" x14ac:dyDescent="0.2">
      <c r="Q1899" s="23"/>
      <c r="V1899" s="51"/>
      <c r="W1899" s="51"/>
    </row>
    <row r="1900" spans="17:23" x14ac:dyDescent="0.2">
      <c r="Q1900" s="23"/>
      <c r="V1900" s="51"/>
      <c r="W1900" s="51"/>
    </row>
    <row r="1901" spans="17:23" x14ac:dyDescent="0.2">
      <c r="Q1901" s="23"/>
      <c r="V1901" s="51"/>
      <c r="W1901" s="51"/>
    </row>
    <row r="1902" spans="17:23" x14ac:dyDescent="0.2">
      <c r="Q1902" s="23"/>
      <c r="V1902" s="51"/>
      <c r="W1902" s="51"/>
    </row>
    <row r="1903" spans="17:23" x14ac:dyDescent="0.2">
      <c r="Q1903" s="23"/>
      <c r="V1903" s="51"/>
      <c r="W1903" s="51"/>
    </row>
    <row r="1904" spans="17:23" x14ac:dyDescent="0.2">
      <c r="Q1904" s="23"/>
      <c r="V1904" s="51"/>
      <c r="W1904" s="51"/>
    </row>
    <row r="1905" spans="17:23" x14ac:dyDescent="0.2">
      <c r="Q1905" s="23"/>
      <c r="V1905" s="51"/>
      <c r="W1905" s="51"/>
    </row>
    <row r="1906" spans="17:23" x14ac:dyDescent="0.2">
      <c r="Q1906" s="23"/>
      <c r="V1906" s="51"/>
      <c r="W1906" s="51"/>
    </row>
    <row r="1907" spans="17:23" x14ac:dyDescent="0.2">
      <c r="Q1907" s="23"/>
      <c r="V1907" s="51"/>
      <c r="W1907" s="51"/>
    </row>
    <row r="1908" spans="17:23" x14ac:dyDescent="0.2">
      <c r="Q1908" s="23"/>
      <c r="V1908" s="51"/>
      <c r="W1908" s="51"/>
    </row>
    <row r="1909" spans="17:23" x14ac:dyDescent="0.2">
      <c r="Q1909" s="23"/>
      <c r="V1909" s="51"/>
      <c r="W1909" s="51"/>
    </row>
    <row r="1910" spans="17:23" x14ac:dyDescent="0.2">
      <c r="Q1910" s="23"/>
      <c r="V1910" s="51"/>
      <c r="W1910" s="51"/>
    </row>
    <row r="1911" spans="17:23" x14ac:dyDescent="0.2">
      <c r="Q1911" s="23"/>
      <c r="V1911" s="51"/>
      <c r="W1911" s="51"/>
    </row>
    <row r="1912" spans="17:23" x14ac:dyDescent="0.2">
      <c r="Q1912" s="23"/>
      <c r="V1912" s="51"/>
      <c r="W1912" s="51"/>
    </row>
    <row r="1913" spans="17:23" x14ac:dyDescent="0.2">
      <c r="Q1913" s="23"/>
      <c r="V1913" s="51"/>
      <c r="W1913" s="51"/>
    </row>
    <row r="1914" spans="17:23" x14ac:dyDescent="0.2">
      <c r="V1914" s="51"/>
      <c r="W1914" s="51"/>
    </row>
    <row r="1915" spans="17:23" x14ac:dyDescent="0.2">
      <c r="V1915" s="51"/>
      <c r="W1915" s="51"/>
    </row>
    <row r="1916" spans="17:23" x14ac:dyDescent="0.2">
      <c r="V1916" s="51"/>
      <c r="W1916" s="51"/>
    </row>
    <row r="1917" spans="17:23" x14ac:dyDescent="0.2">
      <c r="V1917" s="51"/>
      <c r="W1917" s="51"/>
    </row>
    <row r="1918" spans="17:23" x14ac:dyDescent="0.2">
      <c r="V1918" s="51"/>
      <c r="W1918" s="51"/>
    </row>
    <row r="1919" spans="17:23" x14ac:dyDescent="0.2">
      <c r="V1919" s="51"/>
      <c r="W1919" s="51"/>
    </row>
    <row r="1920" spans="17:23" x14ac:dyDescent="0.2">
      <c r="V1920" s="51"/>
      <c r="W1920" s="51"/>
    </row>
    <row r="1921" spans="22:23" x14ac:dyDescent="0.2">
      <c r="V1921" s="51"/>
      <c r="W1921" s="51"/>
    </row>
    <row r="1922" spans="22:23" x14ac:dyDescent="0.2">
      <c r="V1922" s="51"/>
      <c r="W1922" s="51"/>
    </row>
    <row r="1923" spans="22:23" x14ac:dyDescent="0.2">
      <c r="V1923" s="51"/>
      <c r="W1923" s="51"/>
    </row>
    <row r="1924" spans="22:23" x14ac:dyDescent="0.2">
      <c r="V1924" s="51"/>
      <c r="W1924" s="51"/>
    </row>
    <row r="1925" spans="22:23" x14ac:dyDescent="0.2">
      <c r="V1925" s="51"/>
      <c r="W1925" s="51"/>
    </row>
    <row r="1926" spans="22:23" x14ac:dyDescent="0.2">
      <c r="V1926" s="51"/>
      <c r="W1926" s="51"/>
    </row>
    <row r="1927" spans="22:23" x14ac:dyDescent="0.2">
      <c r="V1927" s="51"/>
      <c r="W1927" s="51"/>
    </row>
    <row r="1928" spans="22:23" x14ac:dyDescent="0.2">
      <c r="V1928" s="51"/>
      <c r="W1928" s="51"/>
    </row>
    <row r="1929" spans="22:23" x14ac:dyDescent="0.2">
      <c r="V1929" s="51"/>
      <c r="W1929" s="51"/>
    </row>
    <row r="1930" spans="22:23" x14ac:dyDescent="0.2">
      <c r="V1930" s="51"/>
      <c r="W1930" s="51"/>
    </row>
    <row r="1931" spans="22:23" x14ac:dyDescent="0.2">
      <c r="V1931" s="51"/>
      <c r="W1931" s="51"/>
    </row>
    <row r="1932" spans="22:23" x14ac:dyDescent="0.2">
      <c r="V1932" s="51"/>
      <c r="W1932" s="51"/>
    </row>
    <row r="1933" spans="22:23" x14ac:dyDescent="0.2">
      <c r="V1933" s="51"/>
      <c r="W1933" s="51"/>
    </row>
    <row r="1934" spans="22:23" x14ac:dyDescent="0.2">
      <c r="V1934" s="51"/>
      <c r="W1934" s="51"/>
    </row>
    <row r="1935" spans="22:23" x14ac:dyDescent="0.2">
      <c r="V1935" s="51"/>
      <c r="W1935" s="51"/>
    </row>
    <row r="1936" spans="22:23" x14ac:dyDescent="0.2">
      <c r="V1936" s="51"/>
      <c r="W1936" s="51"/>
    </row>
    <row r="1937" spans="17:23" x14ac:dyDescent="0.2">
      <c r="V1937" s="51"/>
      <c r="W1937" s="51"/>
    </row>
    <row r="1938" spans="17:23" x14ac:dyDescent="0.2">
      <c r="V1938" s="51"/>
      <c r="W1938" s="51"/>
    </row>
    <row r="1939" spans="17:23" x14ac:dyDescent="0.2">
      <c r="V1939" s="51"/>
      <c r="W1939" s="51"/>
    </row>
    <row r="1940" spans="17:23" x14ac:dyDescent="0.2">
      <c r="V1940" s="51"/>
      <c r="W1940" s="51"/>
    </row>
    <row r="1941" spans="17:23" x14ac:dyDescent="0.2">
      <c r="V1941" s="51"/>
      <c r="W1941" s="51"/>
    </row>
    <row r="1942" spans="17:23" x14ac:dyDescent="0.2">
      <c r="Q1942" s="23"/>
      <c r="V1942" s="51"/>
      <c r="W1942" s="51"/>
    </row>
    <row r="1943" spans="17:23" x14ac:dyDescent="0.2">
      <c r="Q1943" s="23"/>
      <c r="V1943" s="51"/>
      <c r="W1943" s="51"/>
    </row>
    <row r="1944" spans="17:23" x14ac:dyDescent="0.2">
      <c r="Q1944" s="23"/>
      <c r="V1944" s="51"/>
      <c r="W1944" s="51"/>
    </row>
    <row r="1945" spans="17:23" x14ac:dyDescent="0.2">
      <c r="Q1945" s="23"/>
      <c r="V1945" s="51"/>
      <c r="W1945" s="51"/>
    </row>
    <row r="1946" spans="17:23" x14ac:dyDescent="0.2">
      <c r="Q1946" s="23"/>
      <c r="V1946" s="51"/>
      <c r="W1946" s="51"/>
    </row>
    <row r="1947" spans="17:23" x14ac:dyDescent="0.2">
      <c r="Q1947" s="23"/>
      <c r="V1947" s="51"/>
      <c r="W1947" s="51"/>
    </row>
    <row r="1948" spans="17:23" x14ac:dyDescent="0.2">
      <c r="Q1948" s="23"/>
      <c r="V1948" s="51"/>
      <c r="W1948" s="51"/>
    </row>
    <row r="1949" spans="17:23" x14ac:dyDescent="0.2">
      <c r="Q1949" s="23"/>
      <c r="V1949" s="51"/>
      <c r="W1949" s="51"/>
    </row>
    <row r="1950" spans="17:23" x14ac:dyDescent="0.2">
      <c r="Q1950" s="23"/>
      <c r="V1950" s="51"/>
      <c r="W1950" s="51"/>
    </row>
    <row r="1951" spans="17:23" x14ac:dyDescent="0.2">
      <c r="Q1951" s="23"/>
      <c r="V1951" s="51"/>
      <c r="W1951" s="51"/>
    </row>
    <row r="1952" spans="17:23" x14ac:dyDescent="0.2">
      <c r="Q1952" s="23"/>
      <c r="V1952" s="51"/>
      <c r="W1952" s="51"/>
    </row>
    <row r="1953" spans="15:23" x14ac:dyDescent="0.2">
      <c r="Q1953" s="23"/>
      <c r="V1953" s="51"/>
      <c r="W1953" s="51"/>
    </row>
    <row r="1954" spans="15:23" x14ac:dyDescent="0.2">
      <c r="Q1954" s="23"/>
      <c r="V1954" s="51"/>
      <c r="W1954" s="51"/>
    </row>
    <row r="1955" spans="15:23" x14ac:dyDescent="0.2">
      <c r="Q1955" s="23"/>
      <c r="V1955" s="51"/>
      <c r="W1955" s="51"/>
    </row>
    <row r="1956" spans="15:23" x14ac:dyDescent="0.2">
      <c r="Q1956" s="23"/>
      <c r="V1956" s="51"/>
      <c r="W1956" s="51"/>
    </row>
    <row r="1957" spans="15:23" x14ac:dyDescent="0.2">
      <c r="Q1957" s="23"/>
      <c r="V1957" s="51"/>
      <c r="W1957" s="51"/>
    </row>
    <row r="1958" spans="15:23" x14ac:dyDescent="0.2">
      <c r="Q1958" s="23"/>
      <c r="V1958" s="51"/>
      <c r="W1958" s="51"/>
    </row>
    <row r="1959" spans="15:23" x14ac:dyDescent="0.2">
      <c r="Q1959" s="23"/>
      <c r="V1959" s="51"/>
      <c r="W1959" s="51"/>
    </row>
    <row r="1960" spans="15:23" x14ac:dyDescent="0.2">
      <c r="Q1960" s="23"/>
      <c r="V1960" s="51"/>
      <c r="W1960" s="51"/>
    </row>
    <row r="1961" spans="15:23" x14ac:dyDescent="0.2">
      <c r="Q1961" s="23"/>
      <c r="V1961" s="51"/>
      <c r="W1961" s="51"/>
    </row>
    <row r="1962" spans="15:23" x14ac:dyDescent="0.2">
      <c r="Q1962" s="23"/>
      <c r="V1962" s="51"/>
      <c r="W1962" s="51"/>
    </row>
    <row r="1963" spans="15:23" x14ac:dyDescent="0.2">
      <c r="O1963" s="23"/>
      <c r="Q1963" s="23"/>
      <c r="V1963" s="51"/>
      <c r="W1963" s="51"/>
    </row>
    <row r="1964" spans="15:23" x14ac:dyDescent="0.2">
      <c r="O1964" s="23"/>
      <c r="Q1964" s="23"/>
      <c r="V1964" s="51"/>
      <c r="W1964" s="51"/>
    </row>
    <row r="1965" spans="15:23" x14ac:dyDescent="0.2">
      <c r="O1965" s="23"/>
      <c r="Q1965" s="23"/>
      <c r="V1965" s="51"/>
      <c r="W1965" s="51"/>
    </row>
    <row r="1966" spans="15:23" x14ac:dyDescent="0.2">
      <c r="O1966" s="23"/>
      <c r="Q1966" s="23"/>
      <c r="V1966" s="51"/>
      <c r="W1966" s="51"/>
    </row>
    <row r="1967" spans="15:23" x14ac:dyDescent="0.2">
      <c r="O1967" s="23"/>
      <c r="Q1967" s="23"/>
      <c r="V1967" s="51"/>
      <c r="W1967" s="51"/>
    </row>
    <row r="1968" spans="15:23" x14ac:dyDescent="0.2">
      <c r="O1968" s="23"/>
      <c r="Q1968" s="23"/>
      <c r="V1968" s="51"/>
      <c r="W1968" s="51"/>
    </row>
    <row r="1969" spans="15:23" x14ac:dyDescent="0.2">
      <c r="O1969" s="23"/>
      <c r="Q1969" s="23"/>
      <c r="V1969" s="51"/>
      <c r="W1969" s="51"/>
    </row>
    <row r="1970" spans="15:23" x14ac:dyDescent="0.2">
      <c r="O1970" s="23"/>
      <c r="Q1970" s="23"/>
      <c r="V1970" s="51"/>
      <c r="W1970" s="51"/>
    </row>
    <row r="1971" spans="15:23" x14ac:dyDescent="0.2">
      <c r="O1971" s="23"/>
      <c r="Q1971" s="23"/>
      <c r="V1971" s="51"/>
      <c r="W1971" s="51"/>
    </row>
    <row r="1972" spans="15:23" x14ac:dyDescent="0.2">
      <c r="O1972" s="23"/>
      <c r="Q1972" s="23"/>
      <c r="V1972" s="51"/>
      <c r="W1972" s="51"/>
    </row>
    <row r="1973" spans="15:23" x14ac:dyDescent="0.2">
      <c r="O1973" s="23"/>
      <c r="Q1973" s="23"/>
      <c r="V1973" s="51"/>
      <c r="W1973" s="51"/>
    </row>
    <row r="1974" spans="15:23" x14ac:dyDescent="0.2">
      <c r="O1974" s="23"/>
      <c r="Q1974" s="23"/>
      <c r="V1974" s="51"/>
      <c r="W1974" s="51"/>
    </row>
    <row r="1975" spans="15:23" x14ac:dyDescent="0.2">
      <c r="O1975" s="23"/>
      <c r="Q1975" s="23"/>
      <c r="V1975" s="51"/>
      <c r="W1975" s="51"/>
    </row>
    <row r="1976" spans="15:23" x14ac:dyDescent="0.2">
      <c r="O1976" s="23"/>
      <c r="Q1976" s="23"/>
      <c r="V1976" s="51"/>
      <c r="W1976" s="51"/>
    </row>
    <row r="1977" spans="15:23" x14ac:dyDescent="0.2">
      <c r="O1977" s="23"/>
      <c r="Q1977" s="23"/>
      <c r="V1977" s="51"/>
      <c r="W1977" s="51"/>
    </row>
    <row r="1978" spans="15:23" x14ac:dyDescent="0.2">
      <c r="O1978" s="23"/>
      <c r="Q1978" s="23"/>
      <c r="V1978" s="51"/>
      <c r="W1978" s="51"/>
    </row>
    <row r="1979" spans="15:23" x14ac:dyDescent="0.2">
      <c r="O1979" s="23"/>
      <c r="Q1979" s="23"/>
      <c r="V1979" s="51"/>
      <c r="W1979" s="51"/>
    </row>
    <row r="1980" spans="15:23" x14ac:dyDescent="0.2">
      <c r="O1980" s="23"/>
      <c r="Q1980" s="23"/>
      <c r="V1980" s="51"/>
      <c r="W1980" s="51"/>
    </row>
    <row r="1981" spans="15:23" x14ac:dyDescent="0.2">
      <c r="O1981" s="23"/>
      <c r="Q1981" s="23"/>
      <c r="V1981" s="51"/>
      <c r="W1981" s="51"/>
    </row>
    <row r="1982" spans="15:23" x14ac:dyDescent="0.2">
      <c r="O1982" s="23"/>
      <c r="Q1982" s="23"/>
      <c r="V1982" s="51"/>
      <c r="W1982" s="51"/>
    </row>
    <row r="1983" spans="15:23" x14ac:dyDescent="0.2">
      <c r="O1983" s="23"/>
      <c r="Q1983" s="23"/>
      <c r="V1983" s="51"/>
      <c r="W1983" s="51"/>
    </row>
    <row r="1984" spans="15:23" x14ac:dyDescent="0.2">
      <c r="O1984" s="23"/>
      <c r="Q1984" s="23"/>
      <c r="V1984" s="51"/>
      <c r="W1984" s="51"/>
    </row>
    <row r="1985" spans="15:23" x14ac:dyDescent="0.2">
      <c r="O1985" s="23"/>
      <c r="Q1985" s="23"/>
      <c r="V1985" s="51"/>
      <c r="W1985" s="51"/>
    </row>
    <row r="1986" spans="15:23" x14ac:dyDescent="0.2">
      <c r="O1986" s="23"/>
      <c r="Q1986" s="23"/>
      <c r="V1986" s="51"/>
      <c r="W1986" s="51"/>
    </row>
    <row r="1987" spans="15:23" x14ac:dyDescent="0.2">
      <c r="O1987" s="23"/>
      <c r="Q1987" s="23"/>
      <c r="V1987" s="51"/>
      <c r="W1987" s="51"/>
    </row>
    <row r="1988" spans="15:23" x14ac:dyDescent="0.2">
      <c r="O1988" s="23"/>
      <c r="Q1988" s="23"/>
      <c r="V1988" s="51"/>
      <c r="W1988" s="51"/>
    </row>
    <row r="1989" spans="15:23" x14ac:dyDescent="0.2">
      <c r="O1989" s="23"/>
      <c r="Q1989" s="23"/>
      <c r="V1989" s="51"/>
      <c r="W1989" s="51"/>
    </row>
    <row r="1990" spans="15:23" x14ac:dyDescent="0.2">
      <c r="O1990" s="23"/>
      <c r="Q1990" s="23"/>
      <c r="V1990" s="51"/>
      <c r="W1990" s="51"/>
    </row>
    <row r="1991" spans="15:23" x14ac:dyDescent="0.2">
      <c r="O1991" s="23"/>
      <c r="Q1991" s="23"/>
      <c r="V1991" s="51"/>
      <c r="W1991" s="51"/>
    </row>
    <row r="1992" spans="15:23" x14ac:dyDescent="0.2">
      <c r="O1992" s="23"/>
      <c r="Q1992" s="23"/>
      <c r="V1992" s="51"/>
      <c r="W1992" s="51"/>
    </row>
    <row r="1993" spans="15:23" x14ac:dyDescent="0.2">
      <c r="O1993" s="23"/>
      <c r="Q1993" s="23"/>
      <c r="V1993" s="51"/>
      <c r="W1993" s="51"/>
    </row>
    <row r="1994" spans="15:23" x14ac:dyDescent="0.2">
      <c r="O1994" s="23"/>
      <c r="Q1994" s="23"/>
      <c r="V1994" s="51"/>
      <c r="W1994" s="51"/>
    </row>
    <row r="1995" spans="15:23" x14ac:dyDescent="0.2">
      <c r="O1995" s="23"/>
      <c r="Q1995" s="23"/>
      <c r="V1995" s="51"/>
      <c r="W1995" s="51"/>
    </row>
    <row r="1996" spans="15:23" x14ac:dyDescent="0.2">
      <c r="O1996" s="23"/>
      <c r="Q1996" s="23"/>
      <c r="V1996" s="51"/>
      <c r="W1996" s="51"/>
    </row>
    <row r="1997" spans="15:23" x14ac:dyDescent="0.2">
      <c r="O1997" s="23"/>
      <c r="Q1997" s="23"/>
      <c r="V1997" s="51"/>
      <c r="W1997" s="51"/>
    </row>
    <row r="1998" spans="15:23" x14ac:dyDescent="0.2">
      <c r="O1998" s="23"/>
      <c r="Q1998" s="23"/>
      <c r="V1998" s="51"/>
      <c r="W1998" s="51"/>
    </row>
    <row r="1999" spans="15:23" x14ac:dyDescent="0.2">
      <c r="O1999" s="23"/>
      <c r="Q1999" s="23"/>
      <c r="V1999" s="51"/>
      <c r="W1999" s="51"/>
    </row>
    <row r="2000" spans="15:23" x14ac:dyDescent="0.2">
      <c r="O2000" s="23"/>
      <c r="Q2000" s="23"/>
      <c r="V2000" s="51"/>
      <c r="W2000" s="51"/>
    </row>
    <row r="2001" spans="15:23" x14ac:dyDescent="0.2">
      <c r="O2001" s="23"/>
      <c r="Q2001" s="23"/>
      <c r="V2001" s="51"/>
      <c r="W2001" s="51"/>
    </row>
    <row r="2002" spans="15:23" x14ac:dyDescent="0.2">
      <c r="O2002" s="23"/>
      <c r="Q2002" s="23"/>
      <c r="V2002" s="51"/>
      <c r="W2002" s="51"/>
    </row>
    <row r="2003" spans="15:23" x14ac:dyDescent="0.2">
      <c r="O2003" s="23"/>
      <c r="Q2003" s="23"/>
      <c r="V2003" s="51"/>
      <c r="W2003" s="51"/>
    </row>
    <row r="2004" spans="15:23" x14ac:dyDescent="0.2">
      <c r="O2004" s="23"/>
      <c r="Q2004" s="23"/>
      <c r="V2004" s="51"/>
      <c r="W2004" s="51"/>
    </row>
    <row r="2005" spans="15:23" x14ac:dyDescent="0.2">
      <c r="O2005" s="23"/>
      <c r="Q2005" s="23"/>
      <c r="V2005" s="51"/>
      <c r="W2005" s="51"/>
    </row>
    <row r="2006" spans="15:23" x14ac:dyDescent="0.2">
      <c r="O2006" s="23"/>
      <c r="Q2006" s="23"/>
      <c r="V2006" s="51"/>
      <c r="W2006" s="51"/>
    </row>
    <row r="2007" spans="15:23" x14ac:dyDescent="0.2">
      <c r="O2007" s="23"/>
      <c r="Q2007" s="23"/>
      <c r="V2007" s="51"/>
      <c r="W2007" s="51"/>
    </row>
    <row r="2008" spans="15:23" x14ac:dyDescent="0.2">
      <c r="O2008" s="23"/>
      <c r="Q2008" s="23"/>
      <c r="V2008" s="51"/>
      <c r="W2008" s="51"/>
    </row>
    <row r="2009" spans="15:23" x14ac:dyDescent="0.2">
      <c r="O2009" s="23"/>
      <c r="Q2009" s="23"/>
      <c r="V2009" s="51"/>
      <c r="W2009" s="51"/>
    </row>
    <row r="2010" spans="15:23" x14ac:dyDescent="0.2">
      <c r="O2010" s="23"/>
      <c r="Q2010" s="23"/>
      <c r="V2010" s="51"/>
      <c r="W2010" s="51"/>
    </row>
    <row r="2011" spans="15:23" x14ac:dyDescent="0.2">
      <c r="O2011" s="23"/>
      <c r="Q2011" s="23"/>
      <c r="V2011" s="51"/>
      <c r="W2011" s="51"/>
    </row>
    <row r="2012" spans="15:23" x14ac:dyDescent="0.2">
      <c r="O2012" s="23"/>
      <c r="Q2012" s="23"/>
      <c r="V2012" s="51"/>
      <c r="W2012" s="51"/>
    </row>
    <row r="2013" spans="15:23" x14ac:dyDescent="0.2">
      <c r="O2013" s="23"/>
      <c r="Q2013" s="23"/>
      <c r="V2013" s="51"/>
      <c r="W2013" s="51"/>
    </row>
    <row r="2014" spans="15:23" x14ac:dyDescent="0.2">
      <c r="O2014" s="23"/>
      <c r="Q2014" s="23"/>
      <c r="V2014" s="51"/>
      <c r="W2014" s="51"/>
    </row>
    <row r="2015" spans="15:23" x14ac:dyDescent="0.2">
      <c r="O2015" s="23"/>
      <c r="Q2015" s="23"/>
      <c r="V2015" s="51"/>
      <c r="W2015" s="51"/>
    </row>
    <row r="2016" spans="15:23" x14ac:dyDescent="0.2">
      <c r="O2016" s="23"/>
      <c r="Q2016" s="23"/>
      <c r="V2016" s="51"/>
      <c r="W2016" s="51"/>
    </row>
    <row r="2017" spans="15:23" x14ac:dyDescent="0.2">
      <c r="O2017" s="23"/>
      <c r="Q2017" s="23"/>
      <c r="V2017" s="51"/>
      <c r="W2017" s="51"/>
    </row>
    <row r="2018" spans="15:23" x14ac:dyDescent="0.2">
      <c r="O2018" s="23"/>
      <c r="Q2018" s="23"/>
      <c r="V2018" s="51"/>
      <c r="W2018" s="51"/>
    </row>
    <row r="2019" spans="15:23" x14ac:dyDescent="0.2">
      <c r="O2019" s="23"/>
      <c r="Q2019" s="23"/>
      <c r="V2019" s="51"/>
      <c r="W2019" s="51"/>
    </row>
    <row r="2020" spans="15:23" x14ac:dyDescent="0.2">
      <c r="O2020" s="23"/>
      <c r="Q2020" s="23"/>
      <c r="V2020" s="51"/>
      <c r="W2020" s="51"/>
    </row>
    <row r="2021" spans="15:23" x14ac:dyDescent="0.2">
      <c r="O2021" s="23"/>
      <c r="Q2021" s="23"/>
      <c r="V2021" s="51"/>
      <c r="W2021" s="51"/>
    </row>
    <row r="2022" spans="15:23" x14ac:dyDescent="0.2">
      <c r="O2022" s="23"/>
      <c r="Q2022" s="23"/>
      <c r="V2022" s="51"/>
      <c r="W2022" s="51"/>
    </row>
    <row r="2023" spans="15:23" x14ac:dyDescent="0.2">
      <c r="O2023" s="23"/>
      <c r="Q2023" s="23"/>
      <c r="V2023" s="51"/>
      <c r="W2023" s="51"/>
    </row>
    <row r="2024" spans="15:23" x14ac:dyDescent="0.2">
      <c r="O2024" s="23"/>
      <c r="Q2024" s="23"/>
      <c r="V2024" s="51"/>
      <c r="W2024" s="51"/>
    </row>
    <row r="2025" spans="15:23" x14ac:dyDescent="0.2">
      <c r="O2025" s="23"/>
      <c r="Q2025" s="23"/>
      <c r="V2025" s="51"/>
      <c r="W2025" s="51"/>
    </row>
    <row r="2026" spans="15:23" x14ac:dyDescent="0.2">
      <c r="O2026" s="23"/>
      <c r="V2026" s="51"/>
      <c r="W2026" s="51"/>
    </row>
    <row r="2027" spans="15:23" x14ac:dyDescent="0.2">
      <c r="O2027" s="23"/>
      <c r="V2027" s="51"/>
      <c r="W2027" s="51"/>
    </row>
    <row r="2028" spans="15:23" x14ac:dyDescent="0.2">
      <c r="O2028" s="23"/>
      <c r="V2028" s="51"/>
      <c r="W2028" s="51"/>
    </row>
    <row r="2029" spans="15:23" x14ac:dyDescent="0.2">
      <c r="O2029" s="23"/>
      <c r="V2029" s="51"/>
      <c r="W2029" s="51"/>
    </row>
    <row r="2030" spans="15:23" x14ac:dyDescent="0.2">
      <c r="O2030" s="23"/>
      <c r="V2030" s="51"/>
      <c r="W2030" s="51"/>
    </row>
    <row r="2031" spans="15:23" x14ac:dyDescent="0.2">
      <c r="O2031" s="23"/>
      <c r="V2031" s="51"/>
      <c r="W2031" s="51"/>
    </row>
    <row r="2032" spans="15:23" x14ac:dyDescent="0.2">
      <c r="O2032" s="23"/>
      <c r="V2032" s="51"/>
      <c r="W2032" s="51"/>
    </row>
    <row r="2033" spans="15:23" x14ac:dyDescent="0.2">
      <c r="O2033" s="23"/>
      <c r="V2033" s="51"/>
      <c r="W2033" s="51"/>
    </row>
    <row r="2034" spans="15:23" x14ac:dyDescent="0.2">
      <c r="O2034" s="23"/>
      <c r="V2034" s="51"/>
      <c r="W2034" s="51"/>
    </row>
    <row r="2035" spans="15:23" x14ac:dyDescent="0.2">
      <c r="O2035" s="23"/>
      <c r="V2035" s="51"/>
      <c r="W2035" s="51"/>
    </row>
    <row r="2036" spans="15:23" x14ac:dyDescent="0.2">
      <c r="O2036" s="23"/>
      <c r="V2036" s="51"/>
      <c r="W2036" s="51"/>
    </row>
    <row r="2037" spans="15:23" x14ac:dyDescent="0.2">
      <c r="O2037" s="23"/>
      <c r="V2037" s="51"/>
      <c r="W2037" s="51"/>
    </row>
    <row r="2038" spans="15:23" x14ac:dyDescent="0.2">
      <c r="O2038" s="23"/>
      <c r="V2038" s="51"/>
      <c r="W2038" s="51"/>
    </row>
    <row r="2039" spans="15:23" x14ac:dyDescent="0.2">
      <c r="O2039" s="23"/>
      <c r="V2039" s="51"/>
      <c r="W2039" s="51"/>
    </row>
    <row r="2040" spans="15:23" x14ac:dyDescent="0.2">
      <c r="O2040" s="23"/>
      <c r="V2040" s="51"/>
      <c r="W2040" s="51"/>
    </row>
    <row r="2041" spans="15:23" x14ac:dyDescent="0.2">
      <c r="O2041" s="23"/>
      <c r="V2041" s="51"/>
      <c r="W2041" s="51"/>
    </row>
    <row r="2042" spans="15:23" x14ac:dyDescent="0.2">
      <c r="O2042" s="23"/>
      <c r="V2042" s="51"/>
      <c r="W2042" s="51"/>
    </row>
    <row r="2043" spans="15:23" x14ac:dyDescent="0.2">
      <c r="O2043" s="23"/>
      <c r="V2043" s="51"/>
      <c r="W2043" s="51"/>
    </row>
    <row r="2044" spans="15:23" x14ac:dyDescent="0.2">
      <c r="O2044" s="23"/>
      <c r="V2044" s="51"/>
      <c r="W2044" s="51"/>
    </row>
    <row r="2045" spans="15:23" x14ac:dyDescent="0.2">
      <c r="O2045" s="23"/>
      <c r="V2045" s="51"/>
      <c r="W2045" s="51"/>
    </row>
    <row r="2046" spans="15:23" x14ac:dyDescent="0.2">
      <c r="O2046" s="23"/>
      <c r="V2046" s="51"/>
      <c r="W2046" s="51"/>
    </row>
    <row r="2047" spans="15:23" x14ac:dyDescent="0.2">
      <c r="O2047" s="23"/>
      <c r="V2047" s="51"/>
      <c r="W2047" s="51"/>
    </row>
    <row r="2048" spans="15:23" x14ac:dyDescent="0.2">
      <c r="O2048" s="23"/>
      <c r="V2048" s="51"/>
      <c r="W2048" s="51"/>
    </row>
    <row r="2049" spans="15:23" x14ac:dyDescent="0.2">
      <c r="O2049" s="23"/>
      <c r="V2049" s="51"/>
      <c r="W2049" s="51"/>
    </row>
    <row r="2050" spans="15:23" x14ac:dyDescent="0.2">
      <c r="O2050" s="23"/>
      <c r="V2050" s="51"/>
      <c r="W2050" s="51"/>
    </row>
    <row r="2051" spans="15:23" x14ac:dyDescent="0.2">
      <c r="O2051" s="23"/>
      <c r="V2051" s="51"/>
      <c r="W2051" s="51"/>
    </row>
    <row r="2052" spans="15:23" x14ac:dyDescent="0.2">
      <c r="O2052" s="23"/>
      <c r="V2052" s="51"/>
      <c r="W2052" s="51"/>
    </row>
    <row r="2053" spans="15:23" x14ac:dyDescent="0.2">
      <c r="O2053" s="23"/>
      <c r="V2053" s="51"/>
      <c r="W2053" s="51"/>
    </row>
    <row r="2054" spans="15:23" x14ac:dyDescent="0.2">
      <c r="O2054" s="23"/>
      <c r="Q2054" s="23"/>
      <c r="V2054" s="51"/>
      <c r="W2054" s="51"/>
    </row>
    <row r="2055" spans="15:23" x14ac:dyDescent="0.2">
      <c r="O2055" s="23"/>
      <c r="Q2055" s="23"/>
      <c r="V2055" s="51"/>
      <c r="W2055" s="51"/>
    </row>
    <row r="2056" spans="15:23" x14ac:dyDescent="0.2">
      <c r="O2056" s="23"/>
      <c r="Q2056" s="23"/>
      <c r="V2056" s="51"/>
      <c r="W2056" s="51"/>
    </row>
    <row r="2057" spans="15:23" x14ac:dyDescent="0.2">
      <c r="O2057" s="23"/>
      <c r="Q2057" s="23"/>
      <c r="V2057" s="51"/>
      <c r="W2057" s="51"/>
    </row>
    <row r="2058" spans="15:23" x14ac:dyDescent="0.2">
      <c r="O2058" s="23"/>
      <c r="Q2058" s="23"/>
      <c r="V2058" s="51"/>
      <c r="W2058" s="51"/>
    </row>
    <row r="2059" spans="15:23" x14ac:dyDescent="0.2">
      <c r="O2059" s="23"/>
      <c r="Q2059" s="23"/>
      <c r="V2059" s="51"/>
      <c r="W2059" s="51"/>
    </row>
    <row r="2060" spans="15:23" x14ac:dyDescent="0.2">
      <c r="O2060" s="23"/>
      <c r="Q2060" s="23"/>
      <c r="V2060" s="51"/>
      <c r="W2060" s="51"/>
    </row>
    <row r="2061" spans="15:23" x14ac:dyDescent="0.2">
      <c r="O2061" s="23"/>
      <c r="Q2061" s="23"/>
      <c r="V2061" s="51"/>
      <c r="W2061" s="51"/>
    </row>
    <row r="2062" spans="15:23" x14ac:dyDescent="0.2">
      <c r="O2062" s="23"/>
      <c r="Q2062" s="23"/>
      <c r="V2062" s="51"/>
      <c r="W2062" s="51"/>
    </row>
    <row r="2063" spans="15:23" x14ac:dyDescent="0.2">
      <c r="O2063" s="23"/>
      <c r="Q2063" s="23"/>
      <c r="V2063" s="51"/>
      <c r="W2063" s="51"/>
    </row>
    <row r="2064" spans="15:23" x14ac:dyDescent="0.2">
      <c r="O2064" s="23"/>
      <c r="Q2064" s="23"/>
      <c r="V2064" s="51"/>
      <c r="W2064" s="51"/>
    </row>
    <row r="2065" spans="15:23" x14ac:dyDescent="0.2">
      <c r="O2065" s="23"/>
      <c r="Q2065" s="23"/>
      <c r="V2065" s="51"/>
      <c r="W2065" s="51"/>
    </row>
    <row r="2066" spans="15:23" x14ac:dyDescent="0.2">
      <c r="O2066" s="23"/>
      <c r="Q2066" s="23"/>
      <c r="V2066" s="51"/>
      <c r="W2066" s="51"/>
    </row>
    <row r="2067" spans="15:23" x14ac:dyDescent="0.2">
      <c r="O2067" s="23"/>
      <c r="Q2067" s="23"/>
      <c r="V2067" s="51"/>
      <c r="W2067" s="51"/>
    </row>
    <row r="2068" spans="15:23" x14ac:dyDescent="0.2">
      <c r="O2068" s="23"/>
      <c r="Q2068" s="23"/>
      <c r="V2068" s="51"/>
      <c r="W2068" s="51"/>
    </row>
    <row r="2069" spans="15:23" x14ac:dyDescent="0.2">
      <c r="O2069" s="23"/>
      <c r="Q2069" s="23"/>
      <c r="V2069" s="51"/>
      <c r="W2069" s="51"/>
    </row>
    <row r="2070" spans="15:23" x14ac:dyDescent="0.2">
      <c r="O2070" s="23"/>
      <c r="Q2070" s="23"/>
      <c r="V2070" s="51"/>
      <c r="W2070" s="51"/>
    </row>
    <row r="2071" spans="15:23" x14ac:dyDescent="0.2">
      <c r="O2071" s="23"/>
      <c r="Q2071" s="23"/>
      <c r="V2071" s="51"/>
      <c r="W2071" s="51"/>
    </row>
    <row r="2072" spans="15:23" x14ac:dyDescent="0.2">
      <c r="O2072" s="23"/>
      <c r="Q2072" s="23"/>
      <c r="V2072" s="51"/>
      <c r="W2072" s="51"/>
    </row>
    <row r="2073" spans="15:23" x14ac:dyDescent="0.2">
      <c r="O2073" s="23"/>
      <c r="Q2073" s="23"/>
      <c r="V2073" s="51"/>
      <c r="W2073" s="51"/>
    </row>
    <row r="2074" spans="15:23" x14ac:dyDescent="0.2">
      <c r="O2074" s="23"/>
      <c r="Q2074" s="23"/>
      <c r="V2074" s="51"/>
      <c r="W2074" s="51"/>
    </row>
    <row r="2075" spans="15:23" x14ac:dyDescent="0.2">
      <c r="O2075" s="23"/>
      <c r="Q2075" s="23"/>
      <c r="V2075" s="51"/>
      <c r="W2075" s="51"/>
    </row>
    <row r="2076" spans="15:23" x14ac:dyDescent="0.2">
      <c r="O2076" s="23"/>
      <c r="Q2076" s="23"/>
      <c r="V2076" s="51"/>
      <c r="W2076" s="51"/>
    </row>
    <row r="2077" spans="15:23" x14ac:dyDescent="0.2">
      <c r="O2077" s="23"/>
      <c r="Q2077" s="23"/>
      <c r="V2077" s="51"/>
      <c r="W2077" s="51"/>
    </row>
    <row r="2078" spans="15:23" x14ac:dyDescent="0.2">
      <c r="O2078" s="23"/>
      <c r="Q2078" s="23"/>
      <c r="V2078" s="51"/>
      <c r="W2078" s="51"/>
    </row>
    <row r="2079" spans="15:23" x14ac:dyDescent="0.2">
      <c r="O2079" s="23"/>
      <c r="Q2079" s="23"/>
      <c r="V2079" s="51"/>
      <c r="W2079" s="51"/>
    </row>
    <row r="2080" spans="15:23" x14ac:dyDescent="0.2">
      <c r="O2080" s="23"/>
      <c r="Q2080" s="23"/>
      <c r="V2080" s="51"/>
      <c r="W2080" s="51"/>
    </row>
    <row r="2081" spans="15:23" x14ac:dyDescent="0.2">
      <c r="O2081" s="23"/>
      <c r="Q2081" s="23"/>
      <c r="V2081" s="51"/>
      <c r="W2081" s="51"/>
    </row>
    <row r="2082" spans="15:23" x14ac:dyDescent="0.2">
      <c r="O2082" s="23"/>
      <c r="Q2082" s="23"/>
      <c r="V2082" s="51"/>
      <c r="W2082" s="51"/>
    </row>
    <row r="2083" spans="15:23" x14ac:dyDescent="0.2">
      <c r="O2083" s="23"/>
      <c r="Q2083" s="23"/>
      <c r="V2083" s="51"/>
      <c r="W2083" s="51"/>
    </row>
    <row r="2084" spans="15:23" x14ac:dyDescent="0.2">
      <c r="O2084" s="23"/>
      <c r="Q2084" s="23"/>
      <c r="V2084" s="51"/>
      <c r="W2084" s="51"/>
    </row>
    <row r="2085" spans="15:23" x14ac:dyDescent="0.2">
      <c r="O2085" s="23"/>
      <c r="Q2085" s="23"/>
      <c r="V2085" s="51"/>
      <c r="W2085" s="51"/>
    </row>
    <row r="2086" spans="15:23" x14ac:dyDescent="0.2">
      <c r="O2086" s="23"/>
      <c r="Q2086" s="23"/>
      <c r="V2086" s="51"/>
      <c r="W2086" s="51"/>
    </row>
    <row r="2087" spans="15:23" x14ac:dyDescent="0.2">
      <c r="O2087" s="23"/>
      <c r="Q2087" s="23"/>
      <c r="V2087" s="51"/>
      <c r="W2087" s="51"/>
    </row>
    <row r="2088" spans="15:23" x14ac:dyDescent="0.2">
      <c r="O2088" s="23"/>
      <c r="Q2088" s="23"/>
      <c r="V2088" s="51"/>
      <c r="W2088" s="51"/>
    </row>
    <row r="2089" spans="15:23" x14ac:dyDescent="0.2">
      <c r="O2089" s="23"/>
      <c r="Q2089" s="23"/>
      <c r="V2089" s="51"/>
      <c r="W2089" s="51"/>
    </row>
    <row r="2090" spans="15:23" x14ac:dyDescent="0.2">
      <c r="O2090" s="23"/>
      <c r="Q2090" s="23"/>
      <c r="V2090" s="51"/>
      <c r="W2090" s="51"/>
    </row>
    <row r="2091" spans="15:23" x14ac:dyDescent="0.2">
      <c r="O2091" s="23"/>
      <c r="Q2091" s="23"/>
      <c r="V2091" s="51"/>
      <c r="W2091" s="51"/>
    </row>
    <row r="2092" spans="15:23" x14ac:dyDescent="0.2">
      <c r="O2092" s="23"/>
      <c r="Q2092" s="23"/>
      <c r="V2092" s="51"/>
      <c r="W2092" s="51"/>
    </row>
    <row r="2093" spans="15:23" x14ac:dyDescent="0.2">
      <c r="O2093" s="23"/>
      <c r="Q2093" s="23"/>
      <c r="V2093" s="51"/>
      <c r="W2093" s="51"/>
    </row>
    <row r="2094" spans="15:23" x14ac:dyDescent="0.2">
      <c r="O2094" s="23"/>
      <c r="Q2094" s="23"/>
      <c r="V2094" s="51"/>
      <c r="W2094" s="51"/>
    </row>
    <row r="2095" spans="15:23" x14ac:dyDescent="0.2">
      <c r="O2095" s="23"/>
      <c r="Q2095" s="23"/>
      <c r="V2095" s="51"/>
      <c r="W2095" s="51"/>
    </row>
    <row r="2096" spans="15:23" x14ac:dyDescent="0.2">
      <c r="O2096" s="23"/>
      <c r="Q2096" s="23"/>
      <c r="V2096" s="51"/>
      <c r="W2096" s="51"/>
    </row>
    <row r="2097" spans="15:23" x14ac:dyDescent="0.2">
      <c r="O2097" s="23"/>
      <c r="Q2097" s="23"/>
      <c r="V2097" s="51"/>
      <c r="W2097" s="51"/>
    </row>
    <row r="2098" spans="15:23" x14ac:dyDescent="0.2">
      <c r="O2098" s="23"/>
      <c r="Q2098" s="23"/>
      <c r="V2098" s="51"/>
      <c r="W2098" s="51"/>
    </row>
    <row r="2099" spans="15:23" x14ac:dyDescent="0.2">
      <c r="O2099" s="23"/>
      <c r="Q2099" s="23"/>
      <c r="V2099" s="51"/>
      <c r="W2099" s="51"/>
    </row>
    <row r="2100" spans="15:23" x14ac:dyDescent="0.2">
      <c r="O2100" s="23"/>
      <c r="Q2100" s="23"/>
      <c r="V2100" s="51"/>
      <c r="W2100" s="51"/>
    </row>
    <row r="2101" spans="15:23" x14ac:dyDescent="0.2">
      <c r="O2101" s="23"/>
      <c r="Q2101" s="23"/>
      <c r="V2101" s="51"/>
      <c r="W2101" s="51"/>
    </row>
    <row r="2102" spans="15:23" x14ac:dyDescent="0.2">
      <c r="O2102" s="23"/>
      <c r="Q2102" s="23"/>
      <c r="V2102" s="51"/>
      <c r="W2102" s="51"/>
    </row>
    <row r="2103" spans="15:23" x14ac:dyDescent="0.2">
      <c r="O2103" s="23"/>
      <c r="Q2103" s="23"/>
      <c r="V2103" s="51"/>
      <c r="W2103" s="51"/>
    </row>
    <row r="2104" spans="15:23" x14ac:dyDescent="0.2">
      <c r="O2104" s="23"/>
      <c r="Q2104" s="23"/>
      <c r="V2104" s="51"/>
      <c r="W2104" s="51"/>
    </row>
    <row r="2105" spans="15:23" x14ac:dyDescent="0.2">
      <c r="O2105" s="23"/>
      <c r="Q2105" s="23"/>
      <c r="V2105" s="51"/>
      <c r="W2105" s="51"/>
    </row>
    <row r="2106" spans="15:23" x14ac:dyDescent="0.2">
      <c r="O2106" s="23"/>
      <c r="Q2106" s="23"/>
      <c r="V2106" s="51"/>
      <c r="W2106" s="51"/>
    </row>
    <row r="2107" spans="15:23" x14ac:dyDescent="0.2">
      <c r="O2107" s="23"/>
      <c r="Q2107" s="23"/>
      <c r="V2107" s="51"/>
      <c r="W2107" s="51"/>
    </row>
    <row r="2108" spans="15:23" x14ac:dyDescent="0.2">
      <c r="O2108" s="23"/>
      <c r="Q2108" s="23"/>
      <c r="V2108" s="51"/>
      <c r="W2108" s="51"/>
    </row>
    <row r="2109" spans="15:23" x14ac:dyDescent="0.2">
      <c r="O2109" s="23"/>
      <c r="Q2109" s="23"/>
      <c r="V2109" s="51"/>
      <c r="W2109" s="51"/>
    </row>
    <row r="2110" spans="15:23" x14ac:dyDescent="0.2">
      <c r="O2110" s="23"/>
      <c r="Q2110" s="23"/>
      <c r="V2110" s="51"/>
      <c r="W2110" s="51"/>
    </row>
    <row r="2111" spans="15:23" x14ac:dyDescent="0.2">
      <c r="O2111" s="23"/>
      <c r="Q2111" s="23"/>
      <c r="V2111" s="51"/>
      <c r="W2111" s="51"/>
    </row>
    <row r="2112" spans="15:23" x14ac:dyDescent="0.2">
      <c r="O2112" s="23"/>
      <c r="Q2112" s="23"/>
      <c r="V2112" s="51"/>
      <c r="W2112" s="51"/>
    </row>
    <row r="2113" spans="15:23" x14ac:dyDescent="0.2">
      <c r="O2113" s="23"/>
      <c r="Q2113" s="23"/>
      <c r="V2113" s="51"/>
      <c r="W2113" s="51"/>
    </row>
    <row r="2114" spans="15:23" x14ac:dyDescent="0.2">
      <c r="O2114" s="23"/>
      <c r="Q2114" s="23"/>
      <c r="V2114" s="51"/>
      <c r="W2114" s="51"/>
    </row>
    <row r="2115" spans="15:23" x14ac:dyDescent="0.2">
      <c r="O2115" s="23"/>
      <c r="Q2115" s="23"/>
      <c r="V2115" s="51"/>
      <c r="W2115" s="51"/>
    </row>
    <row r="2116" spans="15:23" x14ac:dyDescent="0.2">
      <c r="O2116" s="23"/>
      <c r="Q2116" s="23"/>
      <c r="V2116" s="51"/>
      <c r="W2116" s="51"/>
    </row>
    <row r="2117" spans="15:23" x14ac:dyDescent="0.2">
      <c r="O2117" s="23"/>
      <c r="Q2117" s="23"/>
      <c r="V2117" s="51"/>
      <c r="W2117" s="51"/>
    </row>
    <row r="2118" spans="15:23" x14ac:dyDescent="0.2">
      <c r="O2118" s="23"/>
      <c r="Q2118" s="23"/>
      <c r="V2118" s="51"/>
      <c r="W2118" s="51"/>
    </row>
    <row r="2119" spans="15:23" x14ac:dyDescent="0.2">
      <c r="O2119" s="23"/>
      <c r="Q2119" s="23"/>
      <c r="V2119" s="51"/>
      <c r="W2119" s="51"/>
    </row>
    <row r="2120" spans="15:23" x14ac:dyDescent="0.2">
      <c r="O2120" s="23"/>
      <c r="Q2120" s="23"/>
      <c r="V2120" s="51"/>
      <c r="W2120" s="51"/>
    </row>
    <row r="2121" spans="15:23" x14ac:dyDescent="0.2">
      <c r="O2121" s="23"/>
      <c r="Q2121" s="23"/>
      <c r="V2121" s="51"/>
      <c r="W2121" s="51"/>
    </row>
    <row r="2122" spans="15:23" x14ac:dyDescent="0.2">
      <c r="O2122" s="23"/>
      <c r="Q2122" s="23"/>
      <c r="V2122" s="51"/>
      <c r="W2122" s="51"/>
    </row>
    <row r="2123" spans="15:23" x14ac:dyDescent="0.2">
      <c r="O2123" s="23"/>
      <c r="Q2123" s="23"/>
      <c r="V2123" s="51"/>
      <c r="W2123" s="51"/>
    </row>
    <row r="2124" spans="15:23" x14ac:dyDescent="0.2">
      <c r="O2124" s="23"/>
      <c r="Q2124" s="23"/>
      <c r="V2124" s="51"/>
      <c r="W2124" s="51"/>
    </row>
    <row r="2125" spans="15:23" x14ac:dyDescent="0.2">
      <c r="O2125" s="23"/>
      <c r="Q2125" s="23"/>
      <c r="V2125" s="51"/>
      <c r="W2125" s="51"/>
    </row>
    <row r="2126" spans="15:23" x14ac:dyDescent="0.2">
      <c r="O2126" s="23"/>
      <c r="Q2126" s="23"/>
      <c r="V2126" s="51"/>
      <c r="W2126" s="51"/>
    </row>
    <row r="2127" spans="15:23" x14ac:dyDescent="0.2">
      <c r="O2127" s="23"/>
      <c r="Q2127" s="23"/>
      <c r="V2127" s="51"/>
      <c r="W2127" s="51"/>
    </row>
    <row r="2128" spans="15:23" x14ac:dyDescent="0.2">
      <c r="O2128" s="23"/>
      <c r="Q2128" s="23"/>
      <c r="V2128" s="51"/>
      <c r="W2128" s="51"/>
    </row>
    <row r="2129" spans="15:23" x14ac:dyDescent="0.2">
      <c r="O2129" s="23"/>
      <c r="Q2129" s="23"/>
      <c r="V2129" s="51"/>
      <c r="W2129" s="51"/>
    </row>
    <row r="2130" spans="15:23" x14ac:dyDescent="0.2">
      <c r="O2130" s="23"/>
      <c r="Q2130" s="23"/>
      <c r="V2130" s="51"/>
      <c r="W2130" s="51"/>
    </row>
    <row r="2131" spans="15:23" x14ac:dyDescent="0.2">
      <c r="O2131" s="23"/>
      <c r="Q2131" s="23"/>
      <c r="V2131" s="51"/>
      <c r="W2131" s="51"/>
    </row>
    <row r="2132" spans="15:23" x14ac:dyDescent="0.2">
      <c r="O2132" s="23"/>
      <c r="Q2132" s="23"/>
      <c r="V2132" s="51"/>
      <c r="W2132" s="51"/>
    </row>
    <row r="2133" spans="15:23" x14ac:dyDescent="0.2">
      <c r="O2133" s="23"/>
      <c r="Q2133" s="23"/>
      <c r="V2133" s="51"/>
      <c r="W2133" s="51"/>
    </row>
    <row r="2134" spans="15:23" x14ac:dyDescent="0.2">
      <c r="O2134" s="23"/>
      <c r="Q2134" s="23"/>
      <c r="V2134" s="51"/>
      <c r="W2134" s="51"/>
    </row>
    <row r="2135" spans="15:23" x14ac:dyDescent="0.2">
      <c r="O2135" s="23"/>
      <c r="Q2135" s="23"/>
      <c r="V2135" s="51"/>
      <c r="W2135" s="51"/>
    </row>
    <row r="2136" spans="15:23" x14ac:dyDescent="0.2">
      <c r="O2136" s="23"/>
      <c r="Q2136" s="23"/>
      <c r="V2136" s="51"/>
      <c r="W2136" s="51"/>
    </row>
    <row r="2137" spans="15:23" x14ac:dyDescent="0.2">
      <c r="O2137" s="23"/>
      <c r="Q2137" s="23"/>
      <c r="V2137" s="51"/>
      <c r="W2137" s="51"/>
    </row>
    <row r="2138" spans="15:23" x14ac:dyDescent="0.2">
      <c r="O2138" s="23"/>
      <c r="V2138" s="51"/>
      <c r="W2138" s="51"/>
    </row>
    <row r="2139" spans="15:23" x14ac:dyDescent="0.2">
      <c r="O2139" s="23"/>
      <c r="V2139" s="51"/>
      <c r="W2139" s="51"/>
    </row>
    <row r="2140" spans="15:23" x14ac:dyDescent="0.2">
      <c r="O2140" s="23"/>
      <c r="V2140" s="51"/>
      <c r="W2140" s="51"/>
    </row>
    <row r="2141" spans="15:23" x14ac:dyDescent="0.2">
      <c r="O2141" s="23"/>
      <c r="V2141" s="51"/>
      <c r="W2141" s="51"/>
    </row>
    <row r="2142" spans="15:23" x14ac:dyDescent="0.2">
      <c r="O2142" s="23"/>
      <c r="V2142" s="51"/>
      <c r="W2142" s="51"/>
    </row>
    <row r="2143" spans="15:23" x14ac:dyDescent="0.2">
      <c r="O2143" s="23"/>
      <c r="V2143" s="51"/>
      <c r="W2143" s="51"/>
    </row>
    <row r="2144" spans="15:23" x14ac:dyDescent="0.2">
      <c r="O2144" s="23"/>
      <c r="V2144" s="51"/>
      <c r="W2144" s="51"/>
    </row>
    <row r="2145" spans="15:23" x14ac:dyDescent="0.2">
      <c r="O2145" s="23"/>
      <c r="V2145" s="51"/>
      <c r="W2145" s="51"/>
    </row>
    <row r="2146" spans="15:23" x14ac:dyDescent="0.2">
      <c r="O2146" s="23"/>
      <c r="V2146" s="51"/>
      <c r="W2146" s="51"/>
    </row>
    <row r="2147" spans="15:23" x14ac:dyDescent="0.2">
      <c r="O2147" s="23"/>
      <c r="V2147" s="51"/>
      <c r="W2147" s="51"/>
    </row>
    <row r="2148" spans="15:23" x14ac:dyDescent="0.2">
      <c r="O2148" s="23"/>
      <c r="V2148" s="51"/>
      <c r="W2148" s="51"/>
    </row>
    <row r="2149" spans="15:23" x14ac:dyDescent="0.2">
      <c r="O2149" s="23"/>
      <c r="V2149" s="51"/>
      <c r="W2149" s="51"/>
    </row>
    <row r="2150" spans="15:23" x14ac:dyDescent="0.2">
      <c r="O2150" s="23"/>
      <c r="V2150" s="51"/>
      <c r="W2150" s="51"/>
    </row>
    <row r="2151" spans="15:23" x14ac:dyDescent="0.2">
      <c r="O2151" s="23"/>
      <c r="V2151" s="51"/>
      <c r="W2151" s="51"/>
    </row>
    <row r="2152" spans="15:23" x14ac:dyDescent="0.2">
      <c r="O2152" s="23"/>
      <c r="V2152" s="51"/>
      <c r="W2152" s="51"/>
    </row>
    <row r="2153" spans="15:23" x14ac:dyDescent="0.2">
      <c r="O2153" s="23"/>
      <c r="V2153" s="51"/>
      <c r="W2153" s="51"/>
    </row>
    <row r="2154" spans="15:23" x14ac:dyDescent="0.2">
      <c r="O2154" s="23"/>
      <c r="V2154" s="51"/>
      <c r="W2154" s="51"/>
    </row>
    <row r="2155" spans="15:23" x14ac:dyDescent="0.2">
      <c r="O2155" s="23"/>
      <c r="V2155" s="51"/>
      <c r="W2155" s="51"/>
    </row>
    <row r="2156" spans="15:23" x14ac:dyDescent="0.2">
      <c r="O2156" s="23"/>
      <c r="V2156" s="51"/>
      <c r="W2156" s="51"/>
    </row>
    <row r="2157" spans="15:23" x14ac:dyDescent="0.2">
      <c r="O2157" s="23"/>
      <c r="V2157" s="51"/>
      <c r="W2157" s="51"/>
    </row>
    <row r="2158" spans="15:23" x14ac:dyDescent="0.2">
      <c r="O2158" s="23"/>
      <c r="V2158" s="51"/>
      <c r="W2158" s="51"/>
    </row>
    <row r="2159" spans="15:23" x14ac:dyDescent="0.2">
      <c r="O2159" s="23"/>
      <c r="V2159" s="51"/>
      <c r="W2159" s="51"/>
    </row>
    <row r="2160" spans="15:23" x14ac:dyDescent="0.2">
      <c r="O2160" s="23"/>
      <c r="V2160" s="51"/>
      <c r="W2160" s="51"/>
    </row>
    <row r="2161" spans="15:23" x14ac:dyDescent="0.2">
      <c r="O2161" s="23"/>
      <c r="V2161" s="51"/>
      <c r="W2161" s="51"/>
    </row>
    <row r="2162" spans="15:23" x14ac:dyDescent="0.2">
      <c r="O2162" s="23"/>
      <c r="V2162" s="51"/>
      <c r="W2162" s="51"/>
    </row>
    <row r="2163" spans="15:23" x14ac:dyDescent="0.2">
      <c r="O2163" s="23"/>
      <c r="V2163" s="51"/>
      <c r="W2163" s="51"/>
    </row>
    <row r="2164" spans="15:23" x14ac:dyDescent="0.2">
      <c r="O2164" s="23"/>
      <c r="V2164" s="51"/>
      <c r="W2164" s="51"/>
    </row>
    <row r="2165" spans="15:23" x14ac:dyDescent="0.2">
      <c r="O2165" s="23"/>
      <c r="V2165" s="51"/>
      <c r="W2165" s="51"/>
    </row>
    <row r="2166" spans="15:23" x14ac:dyDescent="0.2">
      <c r="O2166" s="23"/>
      <c r="Q2166" s="23"/>
      <c r="V2166" s="51"/>
      <c r="W2166" s="51"/>
    </row>
    <row r="2167" spans="15:23" x14ac:dyDescent="0.2">
      <c r="O2167" s="23"/>
      <c r="Q2167" s="23"/>
      <c r="V2167" s="51"/>
      <c r="W2167" s="51"/>
    </row>
    <row r="2168" spans="15:23" x14ac:dyDescent="0.2">
      <c r="O2168" s="23"/>
      <c r="Q2168" s="23"/>
      <c r="V2168" s="51"/>
      <c r="W2168" s="51"/>
    </row>
    <row r="2169" spans="15:23" x14ac:dyDescent="0.2">
      <c r="O2169" s="23"/>
      <c r="Q2169" s="23"/>
      <c r="V2169" s="51"/>
      <c r="W2169" s="51"/>
    </row>
    <row r="2170" spans="15:23" x14ac:dyDescent="0.2">
      <c r="O2170" s="23"/>
      <c r="Q2170" s="23"/>
      <c r="V2170" s="51"/>
      <c r="W2170" s="51"/>
    </row>
    <row r="2171" spans="15:23" x14ac:dyDescent="0.2">
      <c r="O2171" s="23"/>
      <c r="Q2171" s="23"/>
      <c r="V2171" s="51"/>
      <c r="W2171" s="51"/>
    </row>
    <row r="2172" spans="15:23" x14ac:dyDescent="0.2">
      <c r="O2172" s="23"/>
      <c r="Q2172" s="23"/>
      <c r="V2172" s="51"/>
      <c r="W2172" s="51"/>
    </row>
    <row r="2173" spans="15:23" x14ac:dyDescent="0.2">
      <c r="O2173" s="23"/>
      <c r="Q2173" s="23"/>
      <c r="V2173" s="51"/>
      <c r="W2173" s="51"/>
    </row>
    <row r="2174" spans="15:23" x14ac:dyDescent="0.2">
      <c r="O2174" s="23"/>
      <c r="Q2174" s="23"/>
      <c r="V2174" s="51"/>
      <c r="W2174" s="51"/>
    </row>
    <row r="2175" spans="15:23" x14ac:dyDescent="0.2">
      <c r="O2175" s="23"/>
      <c r="Q2175" s="23"/>
      <c r="V2175" s="51"/>
      <c r="W2175" s="51"/>
    </row>
    <row r="2176" spans="15:23" x14ac:dyDescent="0.2">
      <c r="O2176" s="23"/>
      <c r="Q2176" s="23"/>
      <c r="V2176" s="51"/>
      <c r="W2176" s="51"/>
    </row>
    <row r="2177" spans="15:23" x14ac:dyDescent="0.2">
      <c r="O2177" s="23"/>
      <c r="Q2177" s="23"/>
      <c r="V2177" s="51"/>
      <c r="W2177" s="51"/>
    </row>
    <row r="2178" spans="15:23" x14ac:dyDescent="0.2">
      <c r="O2178" s="23"/>
      <c r="Q2178" s="23"/>
      <c r="V2178" s="51"/>
      <c r="W2178" s="51"/>
    </row>
    <row r="2179" spans="15:23" x14ac:dyDescent="0.2">
      <c r="O2179" s="23"/>
      <c r="Q2179" s="23"/>
      <c r="V2179" s="51"/>
      <c r="W2179" s="51"/>
    </row>
    <row r="2180" spans="15:23" x14ac:dyDescent="0.2">
      <c r="O2180" s="23"/>
      <c r="Q2180" s="23"/>
      <c r="V2180" s="51"/>
      <c r="W2180" s="51"/>
    </row>
    <row r="2181" spans="15:23" x14ac:dyDescent="0.2">
      <c r="O2181" s="23"/>
      <c r="Q2181" s="23"/>
      <c r="V2181" s="51"/>
      <c r="W2181" s="51"/>
    </row>
    <row r="2182" spans="15:23" x14ac:dyDescent="0.2">
      <c r="O2182" s="23"/>
      <c r="Q2182" s="23"/>
      <c r="V2182" s="51"/>
      <c r="W2182" s="51"/>
    </row>
    <row r="2183" spans="15:23" x14ac:dyDescent="0.2">
      <c r="O2183" s="23"/>
      <c r="Q2183" s="23"/>
      <c r="V2183" s="51"/>
      <c r="W2183" s="51"/>
    </row>
    <row r="2184" spans="15:23" x14ac:dyDescent="0.2">
      <c r="O2184" s="23"/>
      <c r="Q2184" s="23"/>
      <c r="V2184" s="51"/>
      <c r="W2184" s="51"/>
    </row>
    <row r="2185" spans="15:23" x14ac:dyDescent="0.2">
      <c r="O2185" s="23"/>
      <c r="Q2185" s="23"/>
      <c r="V2185" s="51"/>
      <c r="W2185" s="51"/>
    </row>
    <row r="2186" spans="15:23" x14ac:dyDescent="0.2">
      <c r="O2186" s="23"/>
      <c r="Q2186" s="23"/>
      <c r="V2186" s="51"/>
      <c r="W2186" s="51"/>
    </row>
    <row r="2187" spans="15:23" x14ac:dyDescent="0.2">
      <c r="O2187" s="23"/>
      <c r="Q2187" s="23"/>
      <c r="V2187" s="51"/>
      <c r="W2187" s="51"/>
    </row>
    <row r="2188" spans="15:23" x14ac:dyDescent="0.2">
      <c r="O2188" s="23"/>
      <c r="Q2188" s="23"/>
      <c r="V2188" s="51"/>
      <c r="W2188" s="51"/>
    </row>
    <row r="2189" spans="15:23" x14ac:dyDescent="0.2">
      <c r="O2189" s="23"/>
      <c r="Q2189" s="23"/>
      <c r="V2189" s="51"/>
      <c r="W2189" s="51"/>
    </row>
    <row r="2190" spans="15:23" x14ac:dyDescent="0.2">
      <c r="O2190" s="23"/>
      <c r="Q2190" s="23"/>
      <c r="V2190" s="51"/>
      <c r="W2190" s="51"/>
    </row>
    <row r="2191" spans="15:23" x14ac:dyDescent="0.2">
      <c r="O2191" s="23"/>
      <c r="Q2191" s="23"/>
      <c r="V2191" s="51"/>
      <c r="W2191" s="51"/>
    </row>
    <row r="2192" spans="15:23" x14ac:dyDescent="0.2">
      <c r="O2192" s="23"/>
      <c r="Q2192" s="23"/>
      <c r="V2192" s="51"/>
      <c r="W2192" s="51"/>
    </row>
    <row r="2193" spans="15:23" x14ac:dyDescent="0.2">
      <c r="O2193" s="23"/>
      <c r="Q2193" s="23"/>
      <c r="V2193" s="51"/>
      <c r="W2193" s="51"/>
    </row>
    <row r="2194" spans="15:23" x14ac:dyDescent="0.2">
      <c r="O2194" s="23"/>
      <c r="Q2194" s="23"/>
      <c r="V2194" s="51"/>
      <c r="W2194" s="51"/>
    </row>
    <row r="2195" spans="15:23" x14ac:dyDescent="0.2">
      <c r="O2195" s="23"/>
      <c r="Q2195" s="23"/>
      <c r="V2195" s="51"/>
      <c r="W2195" s="51"/>
    </row>
    <row r="2196" spans="15:23" x14ac:dyDescent="0.2">
      <c r="O2196" s="23"/>
      <c r="Q2196" s="23"/>
      <c r="V2196" s="51"/>
      <c r="W2196" s="51"/>
    </row>
    <row r="2197" spans="15:23" x14ac:dyDescent="0.2">
      <c r="O2197" s="23"/>
      <c r="Q2197" s="23"/>
      <c r="V2197" s="51"/>
      <c r="W2197" s="51"/>
    </row>
    <row r="2198" spans="15:23" x14ac:dyDescent="0.2">
      <c r="O2198" s="23"/>
      <c r="Q2198" s="23"/>
      <c r="V2198" s="51"/>
      <c r="W2198" s="51"/>
    </row>
    <row r="2199" spans="15:23" x14ac:dyDescent="0.2">
      <c r="O2199" s="23"/>
      <c r="Q2199" s="23"/>
      <c r="V2199" s="51"/>
      <c r="W2199" s="51"/>
    </row>
    <row r="2200" spans="15:23" x14ac:dyDescent="0.2">
      <c r="O2200" s="23"/>
      <c r="Q2200" s="23"/>
      <c r="V2200" s="51"/>
      <c r="W2200" s="51"/>
    </row>
    <row r="2201" spans="15:23" x14ac:dyDescent="0.2">
      <c r="O2201" s="23"/>
      <c r="Q2201" s="23"/>
      <c r="V2201" s="51"/>
      <c r="W2201" s="51"/>
    </row>
    <row r="2202" spans="15:23" x14ac:dyDescent="0.2">
      <c r="O2202" s="23"/>
      <c r="Q2202" s="23"/>
      <c r="V2202" s="51"/>
      <c r="W2202" s="51"/>
    </row>
    <row r="2203" spans="15:23" x14ac:dyDescent="0.2">
      <c r="O2203" s="23"/>
      <c r="Q2203" s="23"/>
      <c r="V2203" s="51"/>
      <c r="W2203" s="51"/>
    </row>
    <row r="2204" spans="15:23" x14ac:dyDescent="0.2">
      <c r="O2204" s="23"/>
      <c r="Q2204" s="23"/>
      <c r="V2204" s="51"/>
      <c r="W2204" s="51"/>
    </row>
    <row r="2205" spans="15:23" x14ac:dyDescent="0.2">
      <c r="O2205" s="23"/>
      <c r="Q2205" s="23"/>
      <c r="V2205" s="51"/>
      <c r="W2205" s="51"/>
    </row>
    <row r="2206" spans="15:23" x14ac:dyDescent="0.2">
      <c r="O2206" s="23"/>
      <c r="Q2206" s="23"/>
      <c r="V2206" s="51"/>
      <c r="W2206" s="51"/>
    </row>
    <row r="2207" spans="15:23" x14ac:dyDescent="0.2">
      <c r="O2207" s="23"/>
      <c r="Q2207" s="23"/>
      <c r="V2207" s="51"/>
      <c r="W2207" s="51"/>
    </row>
    <row r="2208" spans="15:23" x14ac:dyDescent="0.2">
      <c r="O2208" s="23"/>
      <c r="Q2208" s="23"/>
      <c r="V2208" s="51"/>
      <c r="W2208" s="51"/>
    </row>
    <row r="2209" spans="15:23" x14ac:dyDescent="0.2">
      <c r="O2209" s="23"/>
      <c r="Q2209" s="23"/>
      <c r="V2209" s="51"/>
      <c r="W2209" s="51"/>
    </row>
    <row r="2210" spans="15:23" x14ac:dyDescent="0.2">
      <c r="O2210" s="23"/>
      <c r="Q2210" s="23"/>
      <c r="V2210" s="51"/>
      <c r="W2210" s="51"/>
    </row>
    <row r="2211" spans="15:23" x14ac:dyDescent="0.2">
      <c r="O2211" s="23"/>
      <c r="Q2211" s="23"/>
      <c r="V2211" s="51"/>
      <c r="W2211" s="51"/>
    </row>
    <row r="2212" spans="15:23" x14ac:dyDescent="0.2">
      <c r="O2212" s="23"/>
      <c r="Q2212" s="23"/>
      <c r="V2212" s="51"/>
      <c r="W2212" s="51"/>
    </row>
    <row r="2213" spans="15:23" x14ac:dyDescent="0.2">
      <c r="O2213" s="23"/>
      <c r="Q2213" s="23"/>
      <c r="V2213" s="51"/>
      <c r="W2213" s="51"/>
    </row>
    <row r="2214" spans="15:23" x14ac:dyDescent="0.2">
      <c r="O2214" s="23"/>
      <c r="Q2214" s="23"/>
      <c r="V2214" s="51"/>
      <c r="W2214" s="51"/>
    </row>
    <row r="2215" spans="15:23" x14ac:dyDescent="0.2">
      <c r="O2215" s="23"/>
      <c r="Q2215" s="23"/>
      <c r="V2215" s="51"/>
      <c r="W2215" s="51"/>
    </row>
    <row r="2216" spans="15:23" x14ac:dyDescent="0.2">
      <c r="O2216" s="23"/>
      <c r="Q2216" s="23"/>
      <c r="V2216" s="51"/>
      <c r="W2216" s="51"/>
    </row>
    <row r="2217" spans="15:23" x14ac:dyDescent="0.2">
      <c r="O2217" s="23"/>
      <c r="Q2217" s="23"/>
      <c r="V2217" s="51"/>
      <c r="W2217" s="51"/>
    </row>
    <row r="2218" spans="15:23" x14ac:dyDescent="0.2">
      <c r="O2218" s="23"/>
      <c r="Q2218" s="23"/>
      <c r="V2218" s="51"/>
      <c r="W2218" s="51"/>
    </row>
    <row r="2219" spans="15:23" x14ac:dyDescent="0.2">
      <c r="O2219" s="23"/>
      <c r="Q2219" s="23"/>
      <c r="V2219" s="51"/>
      <c r="W2219" s="51"/>
    </row>
    <row r="2220" spans="15:23" x14ac:dyDescent="0.2">
      <c r="O2220" s="23"/>
      <c r="Q2220" s="23"/>
      <c r="V2220" s="51"/>
      <c r="W2220" s="51"/>
    </row>
    <row r="2221" spans="15:23" x14ac:dyDescent="0.2">
      <c r="O2221" s="23"/>
      <c r="Q2221" s="23"/>
      <c r="V2221" s="51"/>
      <c r="W2221" s="51"/>
    </row>
    <row r="2222" spans="15:23" x14ac:dyDescent="0.2">
      <c r="O2222" s="23"/>
      <c r="Q2222" s="23"/>
      <c r="V2222" s="51"/>
      <c r="W2222" s="51"/>
    </row>
    <row r="2223" spans="15:23" x14ac:dyDescent="0.2">
      <c r="O2223" s="23"/>
      <c r="Q2223" s="23"/>
      <c r="V2223" s="51"/>
      <c r="W2223" s="51"/>
    </row>
    <row r="2224" spans="15:23" x14ac:dyDescent="0.2">
      <c r="O2224" s="23"/>
      <c r="Q2224" s="23"/>
      <c r="V2224" s="51"/>
      <c r="W2224" s="51"/>
    </row>
    <row r="2225" spans="15:23" x14ac:dyDescent="0.2">
      <c r="O2225" s="23"/>
      <c r="Q2225" s="23"/>
      <c r="V2225" s="51"/>
      <c r="W2225" s="51"/>
    </row>
    <row r="2226" spans="15:23" x14ac:dyDescent="0.2">
      <c r="O2226" s="23"/>
      <c r="Q2226" s="23"/>
      <c r="V2226" s="51"/>
      <c r="W2226" s="51"/>
    </row>
    <row r="2227" spans="15:23" x14ac:dyDescent="0.2">
      <c r="O2227" s="23"/>
      <c r="Q2227" s="23"/>
      <c r="V2227" s="51"/>
      <c r="W2227" s="51"/>
    </row>
    <row r="2228" spans="15:23" x14ac:dyDescent="0.2">
      <c r="O2228" s="23"/>
      <c r="Q2228" s="23"/>
      <c r="V2228" s="51"/>
      <c r="W2228" s="51"/>
    </row>
    <row r="2229" spans="15:23" x14ac:dyDescent="0.2">
      <c r="O2229" s="23"/>
      <c r="Q2229" s="23"/>
      <c r="V2229" s="51"/>
      <c r="W2229" s="51"/>
    </row>
    <row r="2230" spans="15:23" x14ac:dyDescent="0.2">
      <c r="O2230" s="23"/>
      <c r="Q2230" s="23"/>
      <c r="V2230" s="51"/>
      <c r="W2230" s="51"/>
    </row>
    <row r="2231" spans="15:23" x14ac:dyDescent="0.2">
      <c r="O2231" s="23"/>
      <c r="Q2231" s="23"/>
      <c r="V2231" s="51"/>
      <c r="W2231" s="51"/>
    </row>
    <row r="2232" spans="15:23" x14ac:dyDescent="0.2">
      <c r="O2232" s="23"/>
      <c r="Q2232" s="23"/>
      <c r="V2232" s="51"/>
      <c r="W2232" s="51"/>
    </row>
    <row r="2233" spans="15:23" x14ac:dyDescent="0.2">
      <c r="O2233" s="23"/>
      <c r="Q2233" s="23"/>
      <c r="V2233" s="51"/>
      <c r="W2233" s="51"/>
    </row>
    <row r="2234" spans="15:23" x14ac:dyDescent="0.2">
      <c r="O2234" s="23"/>
      <c r="Q2234" s="23"/>
      <c r="V2234" s="51"/>
      <c r="W2234" s="51"/>
    </row>
    <row r="2235" spans="15:23" x14ac:dyDescent="0.2">
      <c r="O2235" s="23"/>
      <c r="Q2235" s="23"/>
      <c r="V2235" s="51"/>
      <c r="W2235" s="51"/>
    </row>
    <row r="2236" spans="15:23" x14ac:dyDescent="0.2">
      <c r="O2236" s="23"/>
      <c r="Q2236" s="23"/>
      <c r="V2236" s="51"/>
      <c r="W2236" s="51"/>
    </row>
    <row r="2237" spans="15:23" x14ac:dyDescent="0.2">
      <c r="O2237" s="23"/>
      <c r="Q2237" s="23"/>
      <c r="V2237" s="51"/>
      <c r="W2237" s="51"/>
    </row>
    <row r="2238" spans="15:23" x14ac:dyDescent="0.2">
      <c r="O2238" s="23"/>
      <c r="Q2238" s="23"/>
      <c r="V2238" s="51"/>
      <c r="W2238" s="51"/>
    </row>
    <row r="2239" spans="15:23" x14ac:dyDescent="0.2">
      <c r="O2239" s="23"/>
      <c r="Q2239" s="23"/>
      <c r="V2239" s="51"/>
      <c r="W2239" s="51"/>
    </row>
    <row r="2240" spans="15:23" x14ac:dyDescent="0.2">
      <c r="O2240" s="23"/>
      <c r="Q2240" s="23"/>
      <c r="V2240" s="51"/>
      <c r="W2240" s="51"/>
    </row>
    <row r="2241" spans="15:23" x14ac:dyDescent="0.2">
      <c r="O2241" s="23"/>
      <c r="Q2241" s="23"/>
      <c r="V2241" s="51"/>
      <c r="W2241" s="51"/>
    </row>
    <row r="2242" spans="15:23" x14ac:dyDescent="0.2">
      <c r="O2242" s="23"/>
      <c r="Q2242" s="23"/>
      <c r="V2242" s="51"/>
      <c r="W2242" s="51"/>
    </row>
    <row r="2243" spans="15:23" x14ac:dyDescent="0.2">
      <c r="O2243" s="23"/>
      <c r="Q2243" s="23"/>
      <c r="V2243" s="51"/>
      <c r="W2243" s="51"/>
    </row>
    <row r="2244" spans="15:23" x14ac:dyDescent="0.2">
      <c r="O2244" s="23"/>
      <c r="Q2244" s="23"/>
      <c r="V2244" s="51"/>
      <c r="W2244" s="51"/>
    </row>
    <row r="2245" spans="15:23" x14ac:dyDescent="0.2">
      <c r="O2245" s="23"/>
      <c r="Q2245" s="23"/>
      <c r="V2245" s="51"/>
      <c r="W2245" s="51"/>
    </row>
    <row r="2246" spans="15:23" x14ac:dyDescent="0.2">
      <c r="O2246" s="23"/>
      <c r="Q2246" s="23"/>
      <c r="V2246" s="51"/>
      <c r="W2246" s="51"/>
    </row>
    <row r="2247" spans="15:23" x14ac:dyDescent="0.2">
      <c r="O2247" s="23"/>
      <c r="Q2247" s="23"/>
      <c r="V2247" s="51"/>
      <c r="W2247" s="51"/>
    </row>
    <row r="2248" spans="15:23" x14ac:dyDescent="0.2">
      <c r="O2248" s="23"/>
      <c r="Q2248" s="23"/>
      <c r="V2248" s="51"/>
      <c r="W2248" s="51"/>
    </row>
    <row r="2249" spans="15:23" x14ac:dyDescent="0.2">
      <c r="O2249" s="23"/>
      <c r="Q2249" s="23"/>
      <c r="V2249" s="51"/>
      <c r="W2249" s="51"/>
    </row>
    <row r="2250" spans="15:23" x14ac:dyDescent="0.2">
      <c r="O2250" s="23"/>
      <c r="V2250" s="51"/>
      <c r="W2250" s="51"/>
    </row>
    <row r="2251" spans="15:23" x14ac:dyDescent="0.2">
      <c r="O2251" s="23"/>
      <c r="V2251" s="51"/>
      <c r="W2251" s="51"/>
    </row>
    <row r="2252" spans="15:23" x14ac:dyDescent="0.2">
      <c r="O2252" s="23"/>
      <c r="V2252" s="51"/>
      <c r="W2252" s="51"/>
    </row>
    <row r="2253" spans="15:23" x14ac:dyDescent="0.2">
      <c r="O2253" s="23"/>
      <c r="V2253" s="51"/>
      <c r="W2253" s="51"/>
    </row>
    <row r="2254" spans="15:23" x14ac:dyDescent="0.2">
      <c r="O2254" s="23"/>
      <c r="V2254" s="51"/>
      <c r="W2254" s="51"/>
    </row>
    <row r="2255" spans="15:23" x14ac:dyDescent="0.2">
      <c r="O2255" s="23"/>
      <c r="V2255" s="51"/>
      <c r="W2255" s="51"/>
    </row>
    <row r="2256" spans="15:23" x14ac:dyDescent="0.2">
      <c r="O2256" s="23"/>
      <c r="V2256" s="51"/>
      <c r="W2256" s="51"/>
    </row>
    <row r="2257" spans="15:23" x14ac:dyDescent="0.2">
      <c r="O2257" s="23"/>
      <c r="V2257" s="51"/>
      <c r="W2257" s="51"/>
    </row>
    <row r="2258" spans="15:23" x14ac:dyDescent="0.2">
      <c r="O2258" s="23"/>
      <c r="V2258" s="51"/>
      <c r="W2258" s="51"/>
    </row>
    <row r="2259" spans="15:23" x14ac:dyDescent="0.2">
      <c r="O2259" s="23"/>
      <c r="V2259" s="51"/>
      <c r="W2259" s="51"/>
    </row>
    <row r="2260" spans="15:23" x14ac:dyDescent="0.2">
      <c r="O2260" s="23"/>
      <c r="V2260" s="51"/>
      <c r="W2260" s="51"/>
    </row>
    <row r="2261" spans="15:23" x14ac:dyDescent="0.2">
      <c r="O2261" s="23"/>
      <c r="V2261" s="51"/>
      <c r="W2261" s="51"/>
    </row>
    <row r="2262" spans="15:23" x14ac:dyDescent="0.2">
      <c r="O2262" s="23"/>
      <c r="V2262" s="51"/>
      <c r="W2262" s="51"/>
    </row>
    <row r="2263" spans="15:23" x14ac:dyDescent="0.2">
      <c r="O2263" s="23"/>
      <c r="V2263" s="51"/>
      <c r="W2263" s="51"/>
    </row>
    <row r="2264" spans="15:23" x14ac:dyDescent="0.2">
      <c r="O2264" s="23"/>
      <c r="V2264" s="51"/>
      <c r="W2264" s="51"/>
    </row>
    <row r="2265" spans="15:23" x14ac:dyDescent="0.2">
      <c r="O2265" s="23"/>
      <c r="V2265" s="51"/>
      <c r="W2265" s="51"/>
    </row>
    <row r="2266" spans="15:23" x14ac:dyDescent="0.2">
      <c r="O2266" s="23"/>
      <c r="V2266" s="51"/>
      <c r="W2266" s="51"/>
    </row>
    <row r="2267" spans="15:23" x14ac:dyDescent="0.2">
      <c r="O2267" s="23"/>
      <c r="V2267" s="51"/>
      <c r="W2267" s="51"/>
    </row>
    <row r="2268" spans="15:23" x14ac:dyDescent="0.2">
      <c r="O2268" s="23"/>
      <c r="V2268" s="51"/>
      <c r="W2268" s="51"/>
    </row>
    <row r="2269" spans="15:23" x14ac:dyDescent="0.2">
      <c r="O2269" s="23"/>
      <c r="V2269" s="51"/>
      <c r="W2269" s="51"/>
    </row>
    <row r="2270" spans="15:23" x14ac:dyDescent="0.2">
      <c r="O2270" s="23"/>
      <c r="V2270" s="51"/>
      <c r="W2270" s="51"/>
    </row>
    <row r="2271" spans="15:23" x14ac:dyDescent="0.2">
      <c r="O2271" s="23"/>
      <c r="V2271" s="51"/>
      <c r="W2271" s="51"/>
    </row>
    <row r="2272" spans="15:23" x14ac:dyDescent="0.2">
      <c r="O2272" s="23"/>
      <c r="V2272" s="51"/>
      <c r="W2272" s="51"/>
    </row>
    <row r="2273" spans="15:23" x14ac:dyDescent="0.2">
      <c r="O2273" s="23"/>
      <c r="V2273" s="51"/>
      <c r="W2273" s="51"/>
    </row>
    <row r="2274" spans="15:23" x14ac:dyDescent="0.2">
      <c r="O2274" s="23"/>
      <c r="V2274" s="51"/>
      <c r="W2274" s="51"/>
    </row>
    <row r="2275" spans="15:23" x14ac:dyDescent="0.2">
      <c r="O2275" s="23"/>
      <c r="V2275" s="51"/>
      <c r="W2275" s="51"/>
    </row>
    <row r="2276" spans="15:23" x14ac:dyDescent="0.2">
      <c r="O2276" s="23"/>
      <c r="V2276" s="51"/>
      <c r="W2276" s="51"/>
    </row>
    <row r="2277" spans="15:23" x14ac:dyDescent="0.2">
      <c r="O2277" s="23"/>
      <c r="V2277" s="51"/>
      <c r="W2277" s="51"/>
    </row>
    <row r="2278" spans="15:23" x14ac:dyDescent="0.2">
      <c r="O2278" s="23"/>
      <c r="Q2278" s="23"/>
      <c r="V2278" s="51"/>
      <c r="W2278" s="51"/>
    </row>
    <row r="2279" spans="15:23" x14ac:dyDescent="0.2">
      <c r="O2279" s="23"/>
      <c r="Q2279" s="23"/>
      <c r="V2279" s="51"/>
      <c r="W2279" s="51"/>
    </row>
    <row r="2280" spans="15:23" x14ac:dyDescent="0.2">
      <c r="O2280" s="23"/>
      <c r="Q2280" s="23"/>
      <c r="V2280" s="51"/>
      <c r="W2280" s="51"/>
    </row>
    <row r="2281" spans="15:23" x14ac:dyDescent="0.2">
      <c r="O2281" s="23"/>
      <c r="Q2281" s="23"/>
      <c r="V2281" s="51"/>
      <c r="W2281" s="51"/>
    </row>
    <row r="2282" spans="15:23" x14ac:dyDescent="0.2">
      <c r="O2282" s="23"/>
      <c r="Q2282" s="23"/>
      <c r="V2282" s="51"/>
      <c r="W2282" s="51"/>
    </row>
    <row r="2283" spans="15:23" x14ac:dyDescent="0.2">
      <c r="O2283" s="23"/>
      <c r="Q2283" s="23"/>
      <c r="V2283" s="51"/>
      <c r="W2283" s="51"/>
    </row>
    <row r="2284" spans="15:23" x14ac:dyDescent="0.2">
      <c r="O2284" s="23"/>
      <c r="Q2284" s="23"/>
      <c r="V2284" s="51"/>
      <c r="W2284" s="51"/>
    </row>
    <row r="2285" spans="15:23" x14ac:dyDescent="0.2">
      <c r="O2285" s="23"/>
      <c r="Q2285" s="23"/>
      <c r="V2285" s="51"/>
      <c r="W2285" s="51"/>
    </row>
    <row r="2286" spans="15:23" x14ac:dyDescent="0.2">
      <c r="O2286" s="23"/>
      <c r="Q2286" s="23"/>
      <c r="V2286" s="51"/>
      <c r="W2286" s="51"/>
    </row>
    <row r="2287" spans="15:23" x14ac:dyDescent="0.2">
      <c r="O2287" s="23"/>
      <c r="Q2287" s="23"/>
      <c r="V2287" s="51"/>
      <c r="W2287" s="51"/>
    </row>
    <row r="2288" spans="15:23" x14ac:dyDescent="0.2">
      <c r="O2288" s="23"/>
      <c r="Q2288" s="23"/>
      <c r="V2288" s="51"/>
      <c r="W2288" s="51"/>
    </row>
    <row r="2289" spans="15:23" x14ac:dyDescent="0.2">
      <c r="O2289" s="23"/>
      <c r="Q2289" s="23"/>
      <c r="V2289" s="51"/>
      <c r="W2289" s="51"/>
    </row>
    <row r="2290" spans="15:23" x14ac:dyDescent="0.2">
      <c r="O2290" s="23"/>
      <c r="Q2290" s="23"/>
      <c r="V2290" s="51"/>
      <c r="W2290" s="51"/>
    </row>
    <row r="2291" spans="15:23" x14ac:dyDescent="0.2">
      <c r="O2291" s="23"/>
      <c r="Q2291" s="23"/>
      <c r="V2291" s="51"/>
      <c r="W2291" s="51"/>
    </row>
    <row r="2292" spans="15:23" x14ac:dyDescent="0.2">
      <c r="O2292" s="23"/>
      <c r="Q2292" s="23"/>
      <c r="V2292" s="51"/>
      <c r="W2292" s="51"/>
    </row>
    <row r="2293" spans="15:23" x14ac:dyDescent="0.2">
      <c r="O2293" s="23"/>
      <c r="Q2293" s="23"/>
      <c r="V2293" s="51"/>
      <c r="W2293" s="51"/>
    </row>
    <row r="2294" spans="15:23" x14ac:dyDescent="0.2">
      <c r="O2294" s="23"/>
      <c r="Q2294" s="23"/>
      <c r="V2294" s="51"/>
      <c r="W2294" s="51"/>
    </row>
    <row r="2295" spans="15:23" x14ac:dyDescent="0.2">
      <c r="O2295" s="23"/>
      <c r="Q2295" s="23"/>
      <c r="V2295" s="51"/>
      <c r="W2295" s="51"/>
    </row>
    <row r="2296" spans="15:23" x14ac:dyDescent="0.2">
      <c r="O2296" s="23"/>
      <c r="Q2296" s="23"/>
      <c r="V2296" s="51"/>
      <c r="W2296" s="51"/>
    </row>
    <row r="2297" spans="15:23" x14ac:dyDescent="0.2">
      <c r="O2297" s="23"/>
      <c r="Q2297" s="23"/>
      <c r="V2297" s="51"/>
      <c r="W2297" s="51"/>
    </row>
    <row r="2298" spans="15:23" x14ac:dyDescent="0.2">
      <c r="O2298" s="23"/>
      <c r="Q2298" s="23"/>
      <c r="V2298" s="51"/>
      <c r="W2298" s="51"/>
    </row>
    <row r="2299" spans="15:23" x14ac:dyDescent="0.2">
      <c r="O2299" s="23"/>
      <c r="Q2299" s="23"/>
      <c r="V2299" s="51"/>
      <c r="W2299" s="51"/>
    </row>
    <row r="2300" spans="15:23" x14ac:dyDescent="0.2">
      <c r="O2300" s="23"/>
      <c r="Q2300" s="23"/>
      <c r="V2300" s="51"/>
      <c r="W2300" s="51"/>
    </row>
    <row r="2301" spans="15:23" x14ac:dyDescent="0.2">
      <c r="O2301" s="23"/>
      <c r="Q2301" s="23"/>
      <c r="V2301" s="51"/>
      <c r="W2301" s="51"/>
    </row>
    <row r="2302" spans="15:23" x14ac:dyDescent="0.2">
      <c r="O2302" s="23"/>
      <c r="Q2302" s="23"/>
      <c r="V2302" s="51"/>
      <c r="W2302" s="51"/>
    </row>
    <row r="2303" spans="15:23" x14ac:dyDescent="0.2">
      <c r="O2303" s="23"/>
      <c r="Q2303" s="23"/>
      <c r="V2303" s="51"/>
      <c r="W2303" s="51"/>
    </row>
    <row r="2304" spans="15:23" x14ac:dyDescent="0.2">
      <c r="O2304" s="23"/>
      <c r="Q2304" s="23"/>
      <c r="V2304" s="51"/>
      <c r="W2304" s="51"/>
    </row>
    <row r="2305" spans="15:23" x14ac:dyDescent="0.2">
      <c r="O2305" s="23"/>
      <c r="Q2305" s="23"/>
      <c r="V2305" s="51"/>
      <c r="W2305" s="51"/>
    </row>
    <row r="2306" spans="15:23" x14ac:dyDescent="0.2">
      <c r="O2306" s="23"/>
      <c r="Q2306" s="23"/>
      <c r="V2306" s="51"/>
      <c r="W2306" s="51"/>
    </row>
    <row r="2307" spans="15:23" x14ac:dyDescent="0.2">
      <c r="O2307" s="23"/>
      <c r="Q2307" s="23"/>
      <c r="V2307" s="51"/>
      <c r="W2307" s="51"/>
    </row>
    <row r="2308" spans="15:23" x14ac:dyDescent="0.2">
      <c r="O2308" s="23"/>
      <c r="Q2308" s="23"/>
      <c r="V2308" s="51"/>
      <c r="W2308" s="51"/>
    </row>
    <row r="2309" spans="15:23" x14ac:dyDescent="0.2">
      <c r="O2309" s="23"/>
      <c r="Q2309" s="23"/>
      <c r="V2309" s="51"/>
      <c r="W2309" s="51"/>
    </row>
    <row r="2310" spans="15:23" x14ac:dyDescent="0.2">
      <c r="O2310" s="23"/>
      <c r="Q2310" s="23"/>
      <c r="V2310" s="51"/>
      <c r="W2310" s="51"/>
    </row>
    <row r="2311" spans="15:23" x14ac:dyDescent="0.2">
      <c r="O2311" s="23"/>
      <c r="Q2311" s="23"/>
      <c r="V2311" s="51"/>
      <c r="W2311" s="51"/>
    </row>
    <row r="2312" spans="15:23" x14ac:dyDescent="0.2">
      <c r="O2312" s="23"/>
      <c r="Q2312" s="23"/>
      <c r="V2312" s="51"/>
      <c r="W2312" s="51"/>
    </row>
    <row r="2313" spans="15:23" x14ac:dyDescent="0.2">
      <c r="O2313" s="23"/>
      <c r="Q2313" s="23"/>
      <c r="V2313" s="51"/>
      <c r="W2313" s="51"/>
    </row>
    <row r="2314" spans="15:23" x14ac:dyDescent="0.2">
      <c r="O2314" s="23"/>
      <c r="Q2314" s="23"/>
      <c r="V2314" s="51"/>
      <c r="W2314" s="51"/>
    </row>
    <row r="2315" spans="15:23" x14ac:dyDescent="0.2">
      <c r="O2315" s="23"/>
      <c r="Q2315" s="23"/>
      <c r="V2315" s="51"/>
      <c r="W2315" s="51"/>
    </row>
    <row r="2316" spans="15:23" x14ac:dyDescent="0.2">
      <c r="O2316" s="23"/>
      <c r="Q2316" s="23"/>
      <c r="V2316" s="51"/>
      <c r="W2316" s="51"/>
    </row>
    <row r="2317" spans="15:23" x14ac:dyDescent="0.2">
      <c r="O2317" s="23"/>
      <c r="Q2317" s="23"/>
      <c r="V2317" s="51"/>
      <c r="W2317" s="51"/>
    </row>
    <row r="2318" spans="15:23" x14ac:dyDescent="0.2">
      <c r="O2318" s="23"/>
      <c r="Q2318" s="23"/>
      <c r="V2318" s="51"/>
      <c r="W2318" s="51"/>
    </row>
    <row r="2319" spans="15:23" x14ac:dyDescent="0.2">
      <c r="O2319" s="23"/>
      <c r="Q2319" s="23"/>
      <c r="V2319" s="51"/>
      <c r="W2319" s="51"/>
    </row>
    <row r="2320" spans="15:23" x14ac:dyDescent="0.2">
      <c r="O2320" s="23"/>
      <c r="Q2320" s="23"/>
      <c r="V2320" s="51"/>
      <c r="W2320" s="51"/>
    </row>
    <row r="2321" spans="15:23" x14ac:dyDescent="0.2">
      <c r="O2321" s="23"/>
      <c r="Q2321" s="23"/>
      <c r="V2321" s="51"/>
      <c r="W2321" s="51"/>
    </row>
    <row r="2322" spans="15:23" x14ac:dyDescent="0.2">
      <c r="O2322" s="23"/>
      <c r="Q2322" s="23"/>
      <c r="V2322" s="51"/>
      <c r="W2322" s="51"/>
    </row>
    <row r="2323" spans="15:23" x14ac:dyDescent="0.2">
      <c r="O2323" s="23"/>
      <c r="Q2323" s="23"/>
      <c r="V2323" s="51"/>
      <c r="W2323" s="51"/>
    </row>
    <row r="2324" spans="15:23" x14ac:dyDescent="0.2">
      <c r="O2324" s="23"/>
      <c r="Q2324" s="23"/>
      <c r="V2324" s="51"/>
      <c r="W2324" s="51"/>
    </row>
    <row r="2325" spans="15:23" x14ac:dyDescent="0.2">
      <c r="O2325" s="23"/>
      <c r="Q2325" s="23"/>
      <c r="V2325" s="51"/>
      <c r="W2325" s="51"/>
    </row>
    <row r="2326" spans="15:23" x14ac:dyDescent="0.2">
      <c r="O2326" s="23"/>
      <c r="Q2326" s="23"/>
      <c r="V2326" s="51"/>
      <c r="W2326" s="51"/>
    </row>
    <row r="2327" spans="15:23" x14ac:dyDescent="0.2">
      <c r="O2327" s="23"/>
      <c r="Q2327" s="23"/>
      <c r="V2327" s="51"/>
      <c r="W2327" s="51"/>
    </row>
    <row r="2328" spans="15:23" x14ac:dyDescent="0.2">
      <c r="O2328" s="23"/>
      <c r="Q2328" s="23"/>
      <c r="V2328" s="51"/>
      <c r="W2328" s="51"/>
    </row>
    <row r="2329" spans="15:23" x14ac:dyDescent="0.2">
      <c r="O2329" s="23"/>
      <c r="Q2329" s="23"/>
      <c r="V2329" s="51"/>
      <c r="W2329" s="51"/>
    </row>
    <row r="2330" spans="15:23" x14ac:dyDescent="0.2">
      <c r="O2330" s="23"/>
      <c r="Q2330" s="23"/>
      <c r="V2330" s="51"/>
      <c r="W2330" s="51"/>
    </row>
    <row r="2331" spans="15:23" x14ac:dyDescent="0.2">
      <c r="O2331" s="23"/>
      <c r="Q2331" s="23"/>
      <c r="V2331" s="51"/>
      <c r="W2331" s="51"/>
    </row>
    <row r="2332" spans="15:23" x14ac:dyDescent="0.2">
      <c r="O2332" s="23"/>
      <c r="Q2332" s="23"/>
      <c r="V2332" s="51"/>
      <c r="W2332" s="51"/>
    </row>
    <row r="2333" spans="15:23" x14ac:dyDescent="0.2">
      <c r="O2333" s="23"/>
      <c r="Q2333" s="23"/>
      <c r="V2333" s="51"/>
      <c r="W2333" s="51"/>
    </row>
    <row r="2334" spans="15:23" x14ac:dyDescent="0.2">
      <c r="O2334" s="23"/>
      <c r="Q2334" s="23"/>
      <c r="V2334" s="51"/>
      <c r="W2334" s="51"/>
    </row>
    <row r="2335" spans="15:23" x14ac:dyDescent="0.2">
      <c r="O2335" s="23"/>
      <c r="Q2335" s="23"/>
      <c r="V2335" s="51"/>
      <c r="W2335" s="51"/>
    </row>
    <row r="2336" spans="15:23" x14ac:dyDescent="0.2">
      <c r="O2336" s="23"/>
      <c r="Q2336" s="23"/>
      <c r="V2336" s="51"/>
      <c r="W2336" s="51"/>
    </row>
    <row r="2337" spans="15:23" x14ac:dyDescent="0.2">
      <c r="O2337" s="23"/>
      <c r="Q2337" s="23"/>
      <c r="V2337" s="51"/>
      <c r="W2337" s="51"/>
    </row>
    <row r="2338" spans="15:23" x14ac:dyDescent="0.2">
      <c r="O2338" s="23"/>
      <c r="Q2338" s="23"/>
      <c r="V2338" s="51"/>
      <c r="W2338" s="51"/>
    </row>
    <row r="2339" spans="15:23" x14ac:dyDescent="0.2">
      <c r="O2339" s="23"/>
      <c r="Q2339" s="23"/>
      <c r="V2339" s="51"/>
      <c r="W2339" s="51"/>
    </row>
    <row r="2340" spans="15:23" x14ac:dyDescent="0.2">
      <c r="O2340" s="23"/>
      <c r="Q2340" s="23"/>
      <c r="V2340" s="51"/>
      <c r="W2340" s="51"/>
    </row>
    <row r="2341" spans="15:23" x14ac:dyDescent="0.2">
      <c r="O2341" s="23"/>
      <c r="Q2341" s="23"/>
      <c r="V2341" s="51"/>
      <c r="W2341" s="51"/>
    </row>
    <row r="2342" spans="15:23" x14ac:dyDescent="0.2">
      <c r="O2342" s="23"/>
      <c r="Q2342" s="23"/>
      <c r="V2342" s="51"/>
      <c r="W2342" s="51"/>
    </row>
    <row r="2343" spans="15:23" x14ac:dyDescent="0.2">
      <c r="O2343" s="23"/>
      <c r="Q2343" s="23"/>
      <c r="V2343" s="51"/>
      <c r="W2343" s="51"/>
    </row>
    <row r="2344" spans="15:23" x14ac:dyDescent="0.2">
      <c r="O2344" s="23"/>
      <c r="Q2344" s="23"/>
      <c r="V2344" s="51"/>
      <c r="W2344" s="51"/>
    </row>
    <row r="2345" spans="15:23" x14ac:dyDescent="0.2">
      <c r="O2345" s="23"/>
      <c r="Q2345" s="23"/>
      <c r="V2345" s="51"/>
      <c r="W2345" s="51"/>
    </row>
    <row r="2346" spans="15:23" x14ac:dyDescent="0.2">
      <c r="O2346" s="23"/>
      <c r="Q2346" s="23"/>
      <c r="V2346" s="51"/>
      <c r="W2346" s="51"/>
    </row>
    <row r="2347" spans="15:23" x14ac:dyDescent="0.2">
      <c r="O2347" s="23"/>
      <c r="Q2347" s="23"/>
      <c r="V2347" s="51"/>
      <c r="W2347" s="51"/>
    </row>
    <row r="2348" spans="15:23" x14ac:dyDescent="0.2">
      <c r="O2348" s="23"/>
      <c r="Q2348" s="23"/>
      <c r="V2348" s="51"/>
      <c r="W2348" s="51"/>
    </row>
    <row r="2349" spans="15:23" x14ac:dyDescent="0.2">
      <c r="O2349" s="23"/>
      <c r="Q2349" s="23"/>
      <c r="V2349" s="51"/>
      <c r="W2349" s="51"/>
    </row>
    <row r="2350" spans="15:23" x14ac:dyDescent="0.2">
      <c r="O2350" s="23"/>
      <c r="Q2350" s="23"/>
      <c r="V2350" s="51"/>
      <c r="W2350" s="51"/>
    </row>
    <row r="2351" spans="15:23" x14ac:dyDescent="0.2">
      <c r="O2351" s="23"/>
      <c r="Q2351" s="23"/>
      <c r="V2351" s="51"/>
      <c r="W2351" s="51"/>
    </row>
    <row r="2352" spans="15:23" x14ac:dyDescent="0.2">
      <c r="O2352" s="23"/>
      <c r="Q2352" s="23"/>
      <c r="V2352" s="51"/>
      <c r="W2352" s="51"/>
    </row>
    <row r="2353" spans="15:23" x14ac:dyDescent="0.2">
      <c r="O2353" s="23"/>
      <c r="Q2353" s="23"/>
      <c r="V2353" s="51"/>
      <c r="W2353" s="51"/>
    </row>
    <row r="2354" spans="15:23" x14ac:dyDescent="0.2">
      <c r="O2354" s="23"/>
      <c r="Q2354" s="23"/>
      <c r="V2354" s="51"/>
      <c r="W2354" s="51"/>
    </row>
    <row r="2355" spans="15:23" x14ac:dyDescent="0.2">
      <c r="O2355" s="23"/>
      <c r="Q2355" s="23"/>
      <c r="V2355" s="51"/>
      <c r="W2355" s="51"/>
    </row>
    <row r="2356" spans="15:23" x14ac:dyDescent="0.2">
      <c r="O2356" s="23"/>
      <c r="Q2356" s="23"/>
      <c r="V2356" s="51"/>
      <c r="W2356" s="51"/>
    </row>
    <row r="2357" spans="15:23" x14ac:dyDescent="0.2">
      <c r="O2357" s="23"/>
      <c r="Q2357" s="23"/>
      <c r="V2357" s="51"/>
      <c r="W2357" s="51"/>
    </row>
    <row r="2358" spans="15:23" x14ac:dyDescent="0.2">
      <c r="O2358" s="23"/>
      <c r="Q2358" s="23"/>
      <c r="V2358" s="51"/>
      <c r="W2358" s="51"/>
    </row>
    <row r="2359" spans="15:23" x14ac:dyDescent="0.2">
      <c r="O2359" s="23"/>
      <c r="Q2359" s="23"/>
      <c r="V2359" s="51"/>
      <c r="W2359" s="51"/>
    </row>
    <row r="2360" spans="15:23" x14ac:dyDescent="0.2">
      <c r="O2360" s="23"/>
      <c r="Q2360" s="23"/>
      <c r="V2360" s="51"/>
      <c r="W2360" s="51"/>
    </row>
    <row r="2361" spans="15:23" x14ac:dyDescent="0.2">
      <c r="O2361" s="23"/>
      <c r="Q2361" s="23"/>
      <c r="V2361" s="51"/>
      <c r="W2361" s="51"/>
    </row>
    <row r="2362" spans="15:23" x14ac:dyDescent="0.2">
      <c r="O2362" s="23"/>
      <c r="V2362" s="51"/>
      <c r="W2362" s="51"/>
    </row>
    <row r="2363" spans="15:23" x14ac:dyDescent="0.2">
      <c r="O2363" s="23"/>
      <c r="V2363" s="51"/>
      <c r="W2363" s="51"/>
    </row>
    <row r="2364" spans="15:23" x14ac:dyDescent="0.2">
      <c r="O2364" s="23"/>
      <c r="V2364" s="51"/>
      <c r="W2364" s="51"/>
    </row>
    <row r="2365" spans="15:23" x14ac:dyDescent="0.2">
      <c r="O2365" s="23"/>
      <c r="V2365" s="51"/>
      <c r="W2365" s="51"/>
    </row>
    <row r="2366" spans="15:23" x14ac:dyDescent="0.2">
      <c r="O2366" s="23"/>
      <c r="V2366" s="51"/>
      <c r="W2366" s="51"/>
    </row>
    <row r="2367" spans="15:23" x14ac:dyDescent="0.2">
      <c r="O2367" s="23"/>
      <c r="V2367" s="51"/>
      <c r="W2367" s="51"/>
    </row>
    <row r="2368" spans="15:23" x14ac:dyDescent="0.2">
      <c r="O2368" s="23"/>
      <c r="V2368" s="51"/>
      <c r="W2368" s="51"/>
    </row>
    <row r="2369" spans="15:23" x14ac:dyDescent="0.2">
      <c r="O2369" s="23"/>
      <c r="V2369" s="51"/>
      <c r="W2369" s="51"/>
    </row>
    <row r="2370" spans="15:23" x14ac:dyDescent="0.2">
      <c r="O2370" s="23"/>
      <c r="V2370" s="51"/>
      <c r="W2370" s="51"/>
    </row>
    <row r="2371" spans="15:23" x14ac:dyDescent="0.2">
      <c r="O2371" s="23"/>
      <c r="V2371" s="51"/>
      <c r="W2371" s="51"/>
    </row>
    <row r="2372" spans="15:23" x14ac:dyDescent="0.2">
      <c r="O2372" s="23"/>
      <c r="V2372" s="51"/>
      <c r="W2372" s="51"/>
    </row>
    <row r="2373" spans="15:23" x14ac:dyDescent="0.2">
      <c r="O2373" s="23"/>
      <c r="V2373" s="51"/>
      <c r="W2373" s="51"/>
    </row>
    <row r="2374" spans="15:23" x14ac:dyDescent="0.2">
      <c r="O2374" s="23"/>
      <c r="V2374" s="51"/>
      <c r="W2374" s="51"/>
    </row>
    <row r="2375" spans="15:23" x14ac:dyDescent="0.2">
      <c r="O2375" s="23"/>
      <c r="V2375" s="51"/>
      <c r="W2375" s="51"/>
    </row>
    <row r="2376" spans="15:23" x14ac:dyDescent="0.2">
      <c r="O2376" s="23"/>
      <c r="V2376" s="51"/>
      <c r="W2376" s="51"/>
    </row>
    <row r="2377" spans="15:23" x14ac:dyDescent="0.2">
      <c r="O2377" s="23"/>
      <c r="V2377" s="51"/>
      <c r="W2377" s="51"/>
    </row>
    <row r="2378" spans="15:23" x14ac:dyDescent="0.2">
      <c r="O2378" s="23"/>
      <c r="V2378" s="51"/>
      <c r="W2378" s="51"/>
    </row>
    <row r="2379" spans="15:23" x14ac:dyDescent="0.2">
      <c r="O2379" s="23"/>
      <c r="V2379" s="51"/>
      <c r="W2379" s="51"/>
    </row>
    <row r="2380" spans="15:23" x14ac:dyDescent="0.2">
      <c r="O2380" s="23"/>
      <c r="V2380" s="51"/>
      <c r="W2380" s="51"/>
    </row>
    <row r="2381" spans="15:23" x14ac:dyDescent="0.2">
      <c r="O2381" s="23"/>
      <c r="V2381" s="51"/>
      <c r="W2381" s="51"/>
    </row>
    <row r="2382" spans="15:23" x14ac:dyDescent="0.2">
      <c r="O2382" s="23"/>
      <c r="V2382" s="51"/>
      <c r="W2382" s="51"/>
    </row>
    <row r="2383" spans="15:23" x14ac:dyDescent="0.2">
      <c r="O2383" s="23"/>
      <c r="V2383" s="51"/>
      <c r="W2383" s="51"/>
    </row>
    <row r="2384" spans="15:23" x14ac:dyDescent="0.2">
      <c r="O2384" s="23"/>
      <c r="V2384" s="51"/>
      <c r="W2384" s="51"/>
    </row>
    <row r="2385" spans="15:23" x14ac:dyDescent="0.2">
      <c r="O2385" s="23"/>
      <c r="V2385" s="51"/>
      <c r="W2385" s="51"/>
    </row>
    <row r="2386" spans="15:23" x14ac:dyDescent="0.2">
      <c r="O2386" s="23"/>
      <c r="V2386" s="51"/>
      <c r="W2386" s="51"/>
    </row>
    <row r="2387" spans="15:23" x14ac:dyDescent="0.2">
      <c r="O2387" s="23"/>
      <c r="V2387" s="51"/>
      <c r="W2387" s="51"/>
    </row>
    <row r="2388" spans="15:23" x14ac:dyDescent="0.2">
      <c r="O2388" s="23"/>
      <c r="V2388" s="51"/>
      <c r="W2388" s="51"/>
    </row>
    <row r="2389" spans="15:23" x14ac:dyDescent="0.2">
      <c r="O2389" s="23"/>
      <c r="V2389" s="51"/>
      <c r="W2389" s="51"/>
    </row>
    <row r="2390" spans="15:23" x14ac:dyDescent="0.2">
      <c r="O2390" s="23"/>
      <c r="Q2390" s="23"/>
      <c r="V2390" s="51"/>
      <c r="W2390" s="51"/>
    </row>
    <row r="2391" spans="15:23" x14ac:dyDescent="0.2">
      <c r="O2391" s="23"/>
      <c r="Q2391" s="23"/>
      <c r="V2391" s="51"/>
      <c r="W2391" s="51"/>
    </row>
    <row r="2392" spans="15:23" x14ac:dyDescent="0.2">
      <c r="O2392" s="23"/>
      <c r="Q2392" s="23"/>
      <c r="V2392" s="51"/>
      <c r="W2392" s="51"/>
    </row>
    <row r="2393" spans="15:23" x14ac:dyDescent="0.2">
      <c r="O2393" s="23"/>
      <c r="Q2393" s="23"/>
      <c r="V2393" s="51"/>
      <c r="W2393" s="51"/>
    </row>
    <row r="2394" spans="15:23" x14ac:dyDescent="0.2">
      <c r="O2394" s="23"/>
      <c r="Q2394" s="23"/>
      <c r="V2394" s="51"/>
      <c r="W2394" s="51"/>
    </row>
    <row r="2395" spans="15:23" x14ac:dyDescent="0.2">
      <c r="O2395" s="23"/>
      <c r="Q2395" s="23"/>
      <c r="V2395" s="51"/>
      <c r="W2395" s="51"/>
    </row>
    <row r="2396" spans="15:23" x14ac:dyDescent="0.2">
      <c r="O2396" s="23"/>
      <c r="Q2396" s="23"/>
      <c r="V2396" s="51"/>
      <c r="W2396" s="51"/>
    </row>
    <row r="2397" spans="15:23" x14ac:dyDescent="0.2">
      <c r="O2397" s="23"/>
      <c r="Q2397" s="23"/>
      <c r="V2397" s="51"/>
      <c r="W2397" s="51"/>
    </row>
    <row r="2398" spans="15:23" x14ac:dyDescent="0.2">
      <c r="O2398" s="23"/>
      <c r="Q2398" s="23"/>
      <c r="V2398" s="51"/>
      <c r="W2398" s="51"/>
    </row>
    <row r="2399" spans="15:23" x14ac:dyDescent="0.2">
      <c r="O2399" s="23"/>
      <c r="Q2399" s="23"/>
      <c r="V2399" s="51"/>
      <c r="W2399" s="51"/>
    </row>
    <row r="2400" spans="15:23" x14ac:dyDescent="0.2">
      <c r="O2400" s="23"/>
      <c r="Q2400" s="23"/>
      <c r="V2400" s="51"/>
      <c r="W2400" s="51"/>
    </row>
    <row r="2401" spans="15:23" x14ac:dyDescent="0.2">
      <c r="O2401" s="23"/>
      <c r="Q2401" s="23"/>
      <c r="V2401" s="51"/>
      <c r="W2401" s="51"/>
    </row>
    <row r="2402" spans="15:23" x14ac:dyDescent="0.2">
      <c r="O2402" s="23"/>
      <c r="Q2402" s="23"/>
      <c r="V2402" s="51"/>
      <c r="W2402" s="51"/>
    </row>
    <row r="2403" spans="15:23" x14ac:dyDescent="0.2">
      <c r="O2403" s="23"/>
      <c r="Q2403" s="23"/>
      <c r="V2403" s="51"/>
      <c r="W2403" s="51"/>
    </row>
    <row r="2404" spans="15:23" x14ac:dyDescent="0.2">
      <c r="O2404" s="23"/>
      <c r="Q2404" s="23"/>
      <c r="V2404" s="51"/>
      <c r="W2404" s="51"/>
    </row>
    <row r="2405" spans="15:23" x14ac:dyDescent="0.2">
      <c r="O2405" s="23"/>
      <c r="Q2405" s="23"/>
      <c r="V2405" s="51"/>
      <c r="W2405" s="51"/>
    </row>
    <row r="2406" spans="15:23" x14ac:dyDescent="0.2">
      <c r="O2406" s="23"/>
      <c r="Q2406" s="23"/>
      <c r="V2406" s="51"/>
      <c r="W2406" s="51"/>
    </row>
    <row r="2407" spans="15:23" x14ac:dyDescent="0.2">
      <c r="O2407" s="23"/>
      <c r="Q2407" s="23"/>
      <c r="V2407" s="51"/>
      <c r="W2407" s="51"/>
    </row>
    <row r="2408" spans="15:23" x14ac:dyDescent="0.2">
      <c r="O2408" s="23"/>
      <c r="Q2408" s="23"/>
      <c r="V2408" s="51"/>
      <c r="W2408" s="51"/>
    </row>
    <row r="2409" spans="15:23" x14ac:dyDescent="0.2">
      <c r="O2409" s="23"/>
      <c r="Q2409" s="23"/>
      <c r="V2409" s="51"/>
      <c r="W2409" s="51"/>
    </row>
    <row r="2410" spans="15:23" x14ac:dyDescent="0.2">
      <c r="O2410" s="23"/>
      <c r="Q2410" s="23"/>
      <c r="V2410" s="51"/>
      <c r="W2410" s="51"/>
    </row>
    <row r="2411" spans="15:23" x14ac:dyDescent="0.2">
      <c r="O2411" s="23"/>
      <c r="Q2411" s="23"/>
      <c r="V2411" s="51"/>
      <c r="W2411" s="51"/>
    </row>
    <row r="2412" spans="15:23" x14ac:dyDescent="0.2">
      <c r="O2412" s="23"/>
      <c r="Q2412" s="23"/>
      <c r="V2412" s="51"/>
      <c r="W2412" s="51"/>
    </row>
    <row r="2413" spans="15:23" x14ac:dyDescent="0.2">
      <c r="O2413" s="23"/>
      <c r="Q2413" s="23"/>
      <c r="V2413" s="51"/>
      <c r="W2413" s="51"/>
    </row>
    <row r="2414" spans="15:23" x14ac:dyDescent="0.2">
      <c r="O2414" s="23"/>
      <c r="Q2414" s="23"/>
      <c r="V2414" s="51"/>
      <c r="W2414" s="51"/>
    </row>
    <row r="2415" spans="15:23" x14ac:dyDescent="0.2">
      <c r="O2415" s="23"/>
      <c r="Q2415" s="23"/>
      <c r="V2415" s="51"/>
      <c r="W2415" s="51"/>
    </row>
    <row r="2416" spans="15:23" x14ac:dyDescent="0.2">
      <c r="O2416" s="23"/>
      <c r="Q2416" s="23"/>
      <c r="V2416" s="51"/>
      <c r="W2416" s="51"/>
    </row>
    <row r="2417" spans="15:23" x14ac:dyDescent="0.2">
      <c r="O2417" s="23"/>
      <c r="Q2417" s="23"/>
      <c r="V2417" s="51"/>
      <c r="W2417" s="51"/>
    </row>
    <row r="2418" spans="15:23" x14ac:dyDescent="0.2">
      <c r="O2418" s="23"/>
      <c r="Q2418" s="23"/>
      <c r="V2418" s="51"/>
      <c r="W2418" s="51"/>
    </row>
    <row r="2419" spans="15:23" x14ac:dyDescent="0.2">
      <c r="O2419" s="23"/>
      <c r="Q2419" s="23"/>
      <c r="V2419" s="51"/>
      <c r="W2419" s="51"/>
    </row>
    <row r="2420" spans="15:23" x14ac:dyDescent="0.2">
      <c r="O2420" s="23"/>
      <c r="Q2420" s="23"/>
      <c r="V2420" s="51"/>
      <c r="W2420" s="51"/>
    </row>
    <row r="2421" spans="15:23" x14ac:dyDescent="0.2">
      <c r="O2421" s="23"/>
      <c r="Q2421" s="23"/>
      <c r="V2421" s="51"/>
      <c r="W2421" s="51"/>
    </row>
    <row r="2422" spans="15:23" x14ac:dyDescent="0.2">
      <c r="O2422" s="23"/>
      <c r="Q2422" s="23"/>
      <c r="V2422" s="51"/>
      <c r="W2422" s="51"/>
    </row>
    <row r="2423" spans="15:23" x14ac:dyDescent="0.2">
      <c r="O2423" s="23"/>
      <c r="Q2423" s="23"/>
      <c r="V2423" s="51"/>
      <c r="W2423" s="51"/>
    </row>
    <row r="2424" spans="15:23" x14ac:dyDescent="0.2">
      <c r="O2424" s="23"/>
      <c r="Q2424" s="23"/>
      <c r="V2424" s="51"/>
      <c r="W2424" s="51"/>
    </row>
    <row r="2425" spans="15:23" x14ac:dyDescent="0.2">
      <c r="O2425" s="23"/>
      <c r="Q2425" s="23"/>
      <c r="V2425" s="51"/>
      <c r="W2425" s="51"/>
    </row>
    <row r="2426" spans="15:23" x14ac:dyDescent="0.2">
      <c r="O2426" s="23"/>
      <c r="Q2426" s="23"/>
      <c r="V2426" s="51"/>
      <c r="W2426" s="51"/>
    </row>
    <row r="2427" spans="15:23" x14ac:dyDescent="0.2">
      <c r="O2427" s="23"/>
      <c r="Q2427" s="23"/>
      <c r="V2427" s="51"/>
      <c r="W2427" s="51"/>
    </row>
    <row r="2428" spans="15:23" x14ac:dyDescent="0.2">
      <c r="O2428" s="23"/>
      <c r="Q2428" s="23"/>
      <c r="V2428" s="51"/>
      <c r="W2428" s="51"/>
    </row>
    <row r="2429" spans="15:23" x14ac:dyDescent="0.2">
      <c r="O2429" s="23"/>
      <c r="Q2429" s="23"/>
      <c r="V2429" s="51"/>
      <c r="W2429" s="51"/>
    </row>
    <row r="2430" spans="15:23" x14ac:dyDescent="0.2">
      <c r="O2430" s="23"/>
      <c r="Q2430" s="23"/>
      <c r="V2430" s="51"/>
      <c r="W2430" s="51"/>
    </row>
    <row r="2431" spans="15:23" x14ac:dyDescent="0.2">
      <c r="O2431" s="23"/>
      <c r="Q2431" s="23"/>
      <c r="V2431" s="51"/>
      <c r="W2431" s="51"/>
    </row>
    <row r="2432" spans="15:23" x14ac:dyDescent="0.2">
      <c r="O2432" s="23"/>
      <c r="Q2432" s="23"/>
      <c r="V2432" s="51"/>
      <c r="W2432" s="51"/>
    </row>
    <row r="2433" spans="15:23" x14ac:dyDescent="0.2">
      <c r="O2433" s="23"/>
      <c r="Q2433" s="23"/>
      <c r="V2433" s="51"/>
      <c r="W2433" s="51"/>
    </row>
    <row r="2434" spans="15:23" x14ac:dyDescent="0.2">
      <c r="O2434" s="23"/>
      <c r="Q2434" s="23"/>
      <c r="V2434" s="51"/>
      <c r="W2434" s="51"/>
    </row>
    <row r="2435" spans="15:23" x14ac:dyDescent="0.2">
      <c r="O2435" s="23"/>
      <c r="Q2435" s="23"/>
      <c r="V2435" s="51"/>
      <c r="W2435" s="51"/>
    </row>
    <row r="2436" spans="15:23" x14ac:dyDescent="0.2">
      <c r="O2436" s="23"/>
      <c r="Q2436" s="23"/>
      <c r="V2436" s="51"/>
      <c r="W2436" s="51"/>
    </row>
    <row r="2437" spans="15:23" x14ac:dyDescent="0.2">
      <c r="O2437" s="23"/>
      <c r="Q2437" s="23"/>
      <c r="V2437" s="51"/>
      <c r="W2437" s="51"/>
    </row>
    <row r="2438" spans="15:23" x14ac:dyDescent="0.2">
      <c r="O2438" s="23"/>
      <c r="Q2438" s="23"/>
      <c r="V2438" s="51"/>
      <c r="W2438" s="51"/>
    </row>
    <row r="2439" spans="15:23" x14ac:dyDescent="0.2">
      <c r="O2439" s="23"/>
      <c r="Q2439" s="23"/>
      <c r="V2439" s="51"/>
      <c r="W2439" s="51"/>
    </row>
    <row r="2440" spans="15:23" x14ac:dyDescent="0.2">
      <c r="O2440" s="23"/>
      <c r="Q2440" s="23"/>
      <c r="V2440" s="51"/>
      <c r="W2440" s="51"/>
    </row>
    <row r="2441" spans="15:23" x14ac:dyDescent="0.2">
      <c r="O2441" s="23"/>
      <c r="Q2441" s="23"/>
      <c r="V2441" s="51"/>
      <c r="W2441" s="51"/>
    </row>
    <row r="2442" spans="15:23" x14ac:dyDescent="0.2">
      <c r="O2442" s="23"/>
      <c r="Q2442" s="23"/>
      <c r="V2442" s="51"/>
      <c r="W2442" s="51"/>
    </row>
    <row r="2443" spans="15:23" x14ac:dyDescent="0.2">
      <c r="O2443" s="23"/>
      <c r="Q2443" s="23"/>
      <c r="V2443" s="51"/>
      <c r="W2443" s="51"/>
    </row>
    <row r="2444" spans="15:23" x14ac:dyDescent="0.2">
      <c r="O2444" s="23"/>
      <c r="Q2444" s="23"/>
      <c r="V2444" s="51"/>
      <c r="W2444" s="51"/>
    </row>
    <row r="2445" spans="15:23" x14ac:dyDescent="0.2">
      <c r="O2445" s="23"/>
      <c r="Q2445" s="23"/>
      <c r="V2445" s="51"/>
      <c r="W2445" s="51"/>
    </row>
    <row r="2446" spans="15:23" x14ac:dyDescent="0.2">
      <c r="O2446" s="23"/>
      <c r="Q2446" s="23"/>
      <c r="V2446" s="51"/>
      <c r="W2446" s="51"/>
    </row>
    <row r="2447" spans="15:23" x14ac:dyDescent="0.2">
      <c r="O2447" s="23"/>
      <c r="Q2447" s="23"/>
      <c r="V2447" s="51"/>
      <c r="W2447" s="51"/>
    </row>
    <row r="2448" spans="15:23" x14ac:dyDescent="0.2">
      <c r="O2448" s="23"/>
      <c r="Q2448" s="23"/>
      <c r="V2448" s="51"/>
      <c r="W2448" s="51"/>
    </row>
    <row r="2449" spans="15:23" x14ac:dyDescent="0.2">
      <c r="O2449" s="23"/>
      <c r="Q2449" s="23"/>
      <c r="V2449" s="51"/>
      <c r="W2449" s="51"/>
    </row>
    <row r="2450" spans="15:23" x14ac:dyDescent="0.2">
      <c r="O2450" s="23"/>
      <c r="Q2450" s="23"/>
      <c r="V2450" s="51"/>
      <c r="W2450" s="51"/>
    </row>
    <row r="2451" spans="15:23" x14ac:dyDescent="0.2">
      <c r="O2451" s="23"/>
      <c r="Q2451" s="23"/>
      <c r="V2451" s="51"/>
      <c r="W2451" s="51"/>
    </row>
    <row r="2452" spans="15:23" x14ac:dyDescent="0.2">
      <c r="O2452" s="23"/>
      <c r="Q2452" s="23"/>
      <c r="V2452" s="51"/>
      <c r="W2452" s="51"/>
    </row>
    <row r="2453" spans="15:23" x14ac:dyDescent="0.2">
      <c r="O2453" s="23"/>
      <c r="Q2453" s="23"/>
      <c r="V2453" s="51"/>
      <c r="W2453" s="51"/>
    </row>
    <row r="2454" spans="15:23" x14ac:dyDescent="0.2">
      <c r="O2454" s="23"/>
      <c r="Q2454" s="23"/>
      <c r="V2454" s="51"/>
      <c r="W2454" s="51"/>
    </row>
    <row r="2455" spans="15:23" x14ac:dyDescent="0.2">
      <c r="O2455" s="23"/>
      <c r="Q2455" s="23"/>
      <c r="V2455" s="51"/>
      <c r="W2455" s="51"/>
    </row>
    <row r="2456" spans="15:23" x14ac:dyDescent="0.2">
      <c r="O2456" s="23"/>
      <c r="Q2456" s="23"/>
      <c r="V2456" s="51"/>
      <c r="W2456" s="51"/>
    </row>
    <row r="2457" spans="15:23" x14ac:dyDescent="0.2">
      <c r="O2457" s="23"/>
      <c r="Q2457" s="23"/>
      <c r="V2457" s="51"/>
      <c r="W2457" s="51"/>
    </row>
    <row r="2458" spans="15:23" x14ac:dyDescent="0.2">
      <c r="O2458" s="23"/>
      <c r="Q2458" s="23"/>
      <c r="V2458" s="51"/>
      <c r="W2458" s="51"/>
    </row>
    <row r="2459" spans="15:23" x14ac:dyDescent="0.2">
      <c r="O2459" s="23"/>
      <c r="Q2459" s="23"/>
      <c r="V2459" s="51"/>
      <c r="W2459" s="51"/>
    </row>
    <row r="2460" spans="15:23" x14ac:dyDescent="0.2">
      <c r="O2460" s="23"/>
      <c r="Q2460" s="23"/>
      <c r="V2460" s="51"/>
      <c r="W2460" s="51"/>
    </row>
    <row r="2461" spans="15:23" x14ac:dyDescent="0.2">
      <c r="O2461" s="23"/>
      <c r="Q2461" s="23"/>
      <c r="V2461" s="51"/>
      <c r="W2461" s="51"/>
    </row>
    <row r="2462" spans="15:23" x14ac:dyDescent="0.2">
      <c r="O2462" s="23"/>
      <c r="Q2462" s="23"/>
      <c r="V2462" s="51"/>
      <c r="W2462" s="51"/>
    </row>
    <row r="2463" spans="15:23" x14ac:dyDescent="0.2">
      <c r="O2463" s="23"/>
      <c r="Q2463" s="23"/>
      <c r="V2463" s="51"/>
      <c r="W2463" s="51"/>
    </row>
    <row r="2464" spans="15:23" x14ac:dyDescent="0.2">
      <c r="O2464" s="23"/>
      <c r="Q2464" s="23"/>
      <c r="V2464" s="51"/>
      <c r="W2464" s="51"/>
    </row>
    <row r="2465" spans="15:23" x14ac:dyDescent="0.2">
      <c r="O2465" s="23"/>
      <c r="Q2465" s="23"/>
      <c r="V2465" s="51"/>
      <c r="W2465" s="51"/>
    </row>
    <row r="2466" spans="15:23" x14ac:dyDescent="0.2">
      <c r="O2466" s="23"/>
      <c r="Q2466" s="23"/>
      <c r="V2466" s="51"/>
      <c r="W2466" s="51"/>
    </row>
    <row r="2467" spans="15:23" x14ac:dyDescent="0.2">
      <c r="O2467" s="23"/>
      <c r="Q2467" s="23"/>
      <c r="V2467" s="51"/>
      <c r="W2467" s="51"/>
    </row>
    <row r="2468" spans="15:23" x14ac:dyDescent="0.2">
      <c r="O2468" s="23"/>
      <c r="Q2468" s="23"/>
      <c r="V2468" s="51"/>
      <c r="W2468" s="51"/>
    </row>
    <row r="2469" spans="15:23" x14ac:dyDescent="0.2">
      <c r="O2469" s="23"/>
      <c r="Q2469" s="23"/>
      <c r="V2469" s="51"/>
      <c r="W2469" s="51"/>
    </row>
    <row r="2470" spans="15:23" x14ac:dyDescent="0.2">
      <c r="O2470" s="23"/>
      <c r="Q2470" s="23"/>
      <c r="V2470" s="51"/>
      <c r="W2470" s="51"/>
    </row>
    <row r="2471" spans="15:23" x14ac:dyDescent="0.2">
      <c r="O2471" s="23"/>
      <c r="Q2471" s="23"/>
      <c r="V2471" s="51"/>
      <c r="W2471" s="51"/>
    </row>
    <row r="2472" spans="15:23" x14ac:dyDescent="0.2">
      <c r="O2472" s="23"/>
      <c r="Q2472" s="23"/>
      <c r="V2472" s="51"/>
      <c r="W2472" s="51"/>
    </row>
    <row r="2473" spans="15:23" x14ac:dyDescent="0.2">
      <c r="O2473" s="23"/>
      <c r="Q2473" s="23"/>
      <c r="V2473" s="51"/>
      <c r="W2473" s="51"/>
    </row>
    <row r="2474" spans="15:23" x14ac:dyDescent="0.2">
      <c r="O2474" s="23"/>
      <c r="V2474" s="51"/>
      <c r="W2474" s="51"/>
    </row>
    <row r="2475" spans="15:23" x14ac:dyDescent="0.2">
      <c r="O2475" s="23"/>
      <c r="V2475" s="51"/>
      <c r="W2475" s="51"/>
    </row>
    <row r="2476" spans="15:23" x14ac:dyDescent="0.2">
      <c r="O2476" s="23"/>
      <c r="V2476" s="51"/>
      <c r="W2476" s="51"/>
    </row>
    <row r="2477" spans="15:23" x14ac:dyDescent="0.2">
      <c r="O2477" s="23"/>
      <c r="V2477" s="51"/>
      <c r="W2477" s="51"/>
    </row>
    <row r="2478" spans="15:23" x14ac:dyDescent="0.2">
      <c r="O2478" s="23"/>
      <c r="V2478" s="51"/>
      <c r="W2478" s="51"/>
    </row>
    <row r="2479" spans="15:23" x14ac:dyDescent="0.2">
      <c r="O2479" s="23"/>
      <c r="V2479" s="51"/>
      <c r="W2479" s="51"/>
    </row>
    <row r="2480" spans="15:23" x14ac:dyDescent="0.2">
      <c r="O2480" s="23"/>
      <c r="V2480" s="51"/>
      <c r="W2480" s="51"/>
    </row>
    <row r="2481" spans="15:23" x14ac:dyDescent="0.2">
      <c r="O2481" s="23"/>
      <c r="V2481" s="51"/>
      <c r="W2481" s="51"/>
    </row>
    <row r="2482" spans="15:23" x14ac:dyDescent="0.2">
      <c r="O2482" s="23"/>
      <c r="V2482" s="51"/>
      <c r="W2482" s="51"/>
    </row>
    <row r="2483" spans="15:23" x14ac:dyDescent="0.2">
      <c r="O2483" s="23"/>
      <c r="V2483" s="51"/>
      <c r="W2483" s="51"/>
    </row>
    <row r="2484" spans="15:23" x14ac:dyDescent="0.2">
      <c r="O2484" s="23"/>
      <c r="V2484" s="51"/>
      <c r="W2484" s="51"/>
    </row>
    <row r="2485" spans="15:23" x14ac:dyDescent="0.2">
      <c r="O2485" s="23"/>
      <c r="V2485" s="51"/>
      <c r="W2485" s="51"/>
    </row>
    <row r="2486" spans="15:23" x14ac:dyDescent="0.2">
      <c r="O2486" s="23"/>
      <c r="V2486" s="51"/>
      <c r="W2486" s="51"/>
    </row>
    <row r="2487" spans="15:23" x14ac:dyDescent="0.2">
      <c r="O2487" s="23"/>
      <c r="V2487" s="51"/>
      <c r="W2487" s="51"/>
    </row>
    <row r="2488" spans="15:23" x14ac:dyDescent="0.2">
      <c r="O2488" s="23"/>
      <c r="V2488" s="51"/>
      <c r="W2488" s="51"/>
    </row>
    <row r="2489" spans="15:23" x14ac:dyDescent="0.2">
      <c r="O2489" s="23"/>
      <c r="V2489" s="51"/>
      <c r="W2489" s="51"/>
    </row>
    <row r="2490" spans="15:23" x14ac:dyDescent="0.2">
      <c r="O2490" s="23"/>
      <c r="V2490" s="51"/>
      <c r="W2490" s="51"/>
    </row>
    <row r="2491" spans="15:23" x14ac:dyDescent="0.2">
      <c r="O2491" s="23"/>
      <c r="V2491" s="51"/>
      <c r="W2491" s="51"/>
    </row>
    <row r="2492" spans="15:23" x14ac:dyDescent="0.2">
      <c r="O2492" s="23"/>
      <c r="V2492" s="51"/>
      <c r="W2492" s="51"/>
    </row>
    <row r="2493" spans="15:23" x14ac:dyDescent="0.2">
      <c r="O2493" s="23"/>
      <c r="V2493" s="51"/>
      <c r="W2493" s="51"/>
    </row>
    <row r="2494" spans="15:23" x14ac:dyDescent="0.2">
      <c r="O2494" s="23"/>
      <c r="V2494" s="51"/>
      <c r="W2494" s="51"/>
    </row>
    <row r="2495" spans="15:23" x14ac:dyDescent="0.2">
      <c r="O2495" s="23"/>
      <c r="V2495" s="51"/>
      <c r="W2495" s="51"/>
    </row>
    <row r="2496" spans="15:23" x14ac:dyDescent="0.2">
      <c r="O2496" s="23"/>
      <c r="V2496" s="51"/>
      <c r="W2496" s="51"/>
    </row>
    <row r="2497" spans="15:23" x14ac:dyDescent="0.2">
      <c r="O2497" s="23"/>
      <c r="V2497" s="51"/>
      <c r="W2497" s="51"/>
    </row>
    <row r="2498" spans="15:23" x14ac:dyDescent="0.2">
      <c r="O2498" s="23"/>
      <c r="V2498" s="51"/>
      <c r="W2498" s="51"/>
    </row>
    <row r="2499" spans="15:23" x14ac:dyDescent="0.2">
      <c r="O2499" s="23"/>
      <c r="V2499" s="51"/>
      <c r="W2499" s="51"/>
    </row>
    <row r="2500" spans="15:23" x14ac:dyDescent="0.2">
      <c r="O2500" s="23"/>
      <c r="V2500" s="51"/>
      <c r="W2500" s="51"/>
    </row>
    <row r="2501" spans="15:23" x14ac:dyDescent="0.2">
      <c r="O2501" s="23"/>
      <c r="V2501" s="51"/>
      <c r="W2501" s="51"/>
    </row>
    <row r="2502" spans="15:23" x14ac:dyDescent="0.2">
      <c r="O2502" s="23"/>
      <c r="Q2502" s="23"/>
      <c r="V2502" s="51"/>
      <c r="W2502" s="51"/>
    </row>
    <row r="2503" spans="15:23" x14ac:dyDescent="0.2">
      <c r="O2503" s="23"/>
      <c r="Q2503" s="23"/>
      <c r="V2503" s="51"/>
      <c r="W2503" s="51"/>
    </row>
    <row r="2504" spans="15:23" x14ac:dyDescent="0.2">
      <c r="O2504" s="23"/>
      <c r="Q2504" s="23"/>
      <c r="V2504" s="51"/>
      <c r="W2504" s="51"/>
    </row>
    <row r="2505" spans="15:23" x14ac:dyDescent="0.2">
      <c r="O2505" s="23"/>
      <c r="Q2505" s="23"/>
      <c r="V2505" s="51"/>
      <c r="W2505" s="51"/>
    </row>
    <row r="2506" spans="15:23" x14ac:dyDescent="0.2">
      <c r="O2506" s="23"/>
      <c r="Q2506" s="23"/>
      <c r="V2506" s="51"/>
      <c r="W2506" s="51"/>
    </row>
    <row r="2507" spans="15:23" x14ac:dyDescent="0.2">
      <c r="O2507" s="23"/>
      <c r="Q2507" s="23"/>
      <c r="V2507" s="51"/>
      <c r="W2507" s="51"/>
    </row>
    <row r="2508" spans="15:23" x14ac:dyDescent="0.2">
      <c r="O2508" s="23"/>
      <c r="Q2508" s="23"/>
      <c r="V2508" s="51"/>
      <c r="W2508" s="51"/>
    </row>
    <row r="2509" spans="15:23" x14ac:dyDescent="0.2">
      <c r="O2509" s="23"/>
      <c r="Q2509" s="23"/>
      <c r="V2509" s="51"/>
      <c r="W2509" s="51"/>
    </row>
    <row r="2510" spans="15:23" x14ac:dyDescent="0.2">
      <c r="O2510" s="23"/>
      <c r="Q2510" s="23"/>
      <c r="V2510" s="51"/>
      <c r="W2510" s="51"/>
    </row>
    <row r="2511" spans="15:23" x14ac:dyDescent="0.2">
      <c r="O2511" s="23"/>
      <c r="Q2511" s="23"/>
      <c r="V2511" s="51"/>
      <c r="W2511" s="51"/>
    </row>
    <row r="2512" spans="15:23" x14ac:dyDescent="0.2">
      <c r="O2512" s="23"/>
      <c r="Q2512" s="23"/>
      <c r="V2512" s="51"/>
      <c r="W2512" s="51"/>
    </row>
    <row r="2513" spans="15:23" x14ac:dyDescent="0.2">
      <c r="O2513" s="23"/>
      <c r="Q2513" s="23"/>
      <c r="V2513" s="51"/>
      <c r="W2513" s="51"/>
    </row>
    <row r="2514" spans="15:23" x14ac:dyDescent="0.2">
      <c r="O2514" s="23"/>
      <c r="Q2514" s="23"/>
      <c r="V2514" s="51"/>
      <c r="W2514" s="51"/>
    </row>
    <row r="2515" spans="15:23" x14ac:dyDescent="0.2">
      <c r="O2515" s="23"/>
      <c r="Q2515" s="23"/>
      <c r="V2515" s="51"/>
      <c r="W2515" s="51"/>
    </row>
    <row r="2516" spans="15:23" x14ac:dyDescent="0.2">
      <c r="O2516" s="23"/>
      <c r="Q2516" s="23"/>
      <c r="V2516" s="51"/>
      <c r="W2516" s="51"/>
    </row>
    <row r="2517" spans="15:23" x14ac:dyDescent="0.2">
      <c r="O2517" s="23"/>
      <c r="Q2517" s="23"/>
      <c r="V2517" s="51"/>
      <c r="W2517" s="51"/>
    </row>
    <row r="2518" spans="15:23" x14ac:dyDescent="0.2">
      <c r="O2518" s="23"/>
      <c r="Q2518" s="23"/>
      <c r="V2518" s="51"/>
      <c r="W2518" s="51"/>
    </row>
    <row r="2519" spans="15:23" x14ac:dyDescent="0.2">
      <c r="O2519" s="23"/>
      <c r="Q2519" s="23"/>
      <c r="V2519" s="51"/>
      <c r="W2519" s="51"/>
    </row>
    <row r="2520" spans="15:23" x14ac:dyDescent="0.2">
      <c r="O2520" s="23"/>
      <c r="Q2520" s="23"/>
      <c r="V2520" s="51"/>
      <c r="W2520" s="51"/>
    </row>
    <row r="2521" spans="15:23" x14ac:dyDescent="0.2">
      <c r="O2521" s="23"/>
      <c r="Q2521" s="23"/>
      <c r="V2521" s="51"/>
      <c r="W2521" s="51"/>
    </row>
    <row r="2522" spans="15:23" x14ac:dyDescent="0.2">
      <c r="O2522" s="23"/>
      <c r="Q2522" s="23"/>
      <c r="V2522" s="51"/>
      <c r="W2522" s="51"/>
    </row>
    <row r="2523" spans="15:23" x14ac:dyDescent="0.2">
      <c r="Q2523" s="23"/>
      <c r="V2523" s="51"/>
      <c r="W2523" s="51"/>
    </row>
    <row r="2524" spans="15:23" x14ac:dyDescent="0.2">
      <c r="Q2524" s="23"/>
      <c r="V2524" s="51"/>
      <c r="W2524" s="51"/>
    </row>
    <row r="2525" spans="15:23" x14ac:dyDescent="0.2">
      <c r="Q2525" s="23"/>
      <c r="V2525" s="51"/>
      <c r="W2525" s="51"/>
    </row>
    <row r="2526" spans="15:23" x14ac:dyDescent="0.2">
      <c r="Q2526" s="23"/>
      <c r="V2526" s="51"/>
      <c r="W2526" s="51"/>
    </row>
    <row r="2527" spans="15:23" x14ac:dyDescent="0.2">
      <c r="Q2527" s="23"/>
      <c r="V2527" s="51"/>
      <c r="W2527" s="51"/>
    </row>
    <row r="2528" spans="15:23" x14ac:dyDescent="0.2">
      <c r="Q2528" s="23"/>
      <c r="V2528" s="51"/>
      <c r="W2528" s="51"/>
    </row>
    <row r="2529" spans="17:23" x14ac:dyDescent="0.2">
      <c r="Q2529" s="23"/>
      <c r="V2529" s="51"/>
      <c r="W2529" s="51"/>
    </row>
    <row r="2530" spans="17:23" x14ac:dyDescent="0.2">
      <c r="Q2530" s="23"/>
      <c r="V2530" s="51"/>
      <c r="W2530" s="51"/>
    </row>
    <row r="2531" spans="17:23" x14ac:dyDescent="0.2">
      <c r="Q2531" s="23"/>
      <c r="V2531" s="51"/>
      <c r="W2531" s="51"/>
    </row>
    <row r="2532" spans="17:23" x14ac:dyDescent="0.2">
      <c r="Q2532" s="23"/>
      <c r="V2532" s="51"/>
      <c r="W2532" s="51"/>
    </row>
    <row r="2533" spans="17:23" x14ac:dyDescent="0.2">
      <c r="Q2533" s="23"/>
      <c r="V2533" s="51"/>
      <c r="W2533" s="51"/>
    </row>
    <row r="2534" spans="17:23" x14ac:dyDescent="0.2">
      <c r="Q2534" s="23"/>
      <c r="V2534" s="51"/>
      <c r="W2534" s="51"/>
    </row>
    <row r="2535" spans="17:23" x14ac:dyDescent="0.2">
      <c r="Q2535" s="23"/>
      <c r="V2535" s="51"/>
      <c r="W2535" s="51"/>
    </row>
    <row r="2536" spans="17:23" x14ac:dyDescent="0.2">
      <c r="Q2536" s="23"/>
      <c r="V2536" s="51"/>
      <c r="W2536" s="51"/>
    </row>
    <row r="2537" spans="17:23" x14ac:dyDescent="0.2">
      <c r="Q2537" s="23"/>
      <c r="V2537" s="51"/>
      <c r="W2537" s="51"/>
    </row>
    <row r="2538" spans="17:23" x14ac:dyDescent="0.2">
      <c r="Q2538" s="23"/>
      <c r="V2538" s="51"/>
      <c r="W2538" s="51"/>
    </row>
    <row r="2539" spans="17:23" x14ac:dyDescent="0.2">
      <c r="Q2539" s="23"/>
      <c r="V2539" s="51"/>
      <c r="W2539" s="51"/>
    </row>
    <row r="2540" spans="17:23" x14ac:dyDescent="0.2">
      <c r="Q2540" s="23"/>
      <c r="V2540" s="51"/>
      <c r="W2540" s="51"/>
    </row>
    <row r="2541" spans="17:23" x14ac:dyDescent="0.2">
      <c r="Q2541" s="23"/>
      <c r="V2541" s="51"/>
      <c r="W2541" s="51"/>
    </row>
    <row r="2542" spans="17:23" x14ac:dyDescent="0.2">
      <c r="Q2542" s="23"/>
      <c r="V2542" s="51"/>
      <c r="W2542" s="51"/>
    </row>
    <row r="2543" spans="17:23" x14ac:dyDescent="0.2">
      <c r="Q2543" s="23"/>
      <c r="V2543" s="51"/>
      <c r="W2543" s="51"/>
    </row>
    <row r="2544" spans="17:23" x14ac:dyDescent="0.2">
      <c r="Q2544" s="23"/>
      <c r="V2544" s="51"/>
      <c r="W2544" s="51"/>
    </row>
    <row r="2545" spans="17:23" x14ac:dyDescent="0.2">
      <c r="Q2545" s="23"/>
      <c r="V2545" s="51"/>
      <c r="W2545" s="51"/>
    </row>
    <row r="2546" spans="17:23" x14ac:dyDescent="0.2">
      <c r="Q2546" s="23"/>
      <c r="V2546" s="51"/>
      <c r="W2546" s="51"/>
    </row>
    <row r="2547" spans="17:23" x14ac:dyDescent="0.2">
      <c r="Q2547" s="23"/>
      <c r="V2547" s="51"/>
      <c r="W2547" s="51"/>
    </row>
    <row r="2548" spans="17:23" x14ac:dyDescent="0.2">
      <c r="Q2548" s="23"/>
      <c r="V2548" s="51"/>
      <c r="W2548" s="51"/>
    </row>
    <row r="2549" spans="17:23" x14ac:dyDescent="0.2">
      <c r="Q2549" s="23"/>
      <c r="V2549" s="51"/>
      <c r="W2549" s="51"/>
    </row>
    <row r="2550" spans="17:23" x14ac:dyDescent="0.2">
      <c r="Q2550" s="23"/>
      <c r="V2550" s="51"/>
      <c r="W2550" s="51"/>
    </row>
    <row r="2551" spans="17:23" x14ac:dyDescent="0.2">
      <c r="Q2551" s="23"/>
      <c r="V2551" s="51"/>
      <c r="W2551" s="51"/>
    </row>
    <row r="2552" spans="17:23" x14ac:dyDescent="0.2">
      <c r="Q2552" s="23"/>
      <c r="V2552" s="51"/>
      <c r="W2552" s="51"/>
    </row>
    <row r="2553" spans="17:23" x14ac:dyDescent="0.2">
      <c r="Q2553" s="23"/>
      <c r="V2553" s="51"/>
      <c r="W2553" s="51"/>
    </row>
    <row r="2554" spans="17:23" x14ac:dyDescent="0.2">
      <c r="Q2554" s="23"/>
      <c r="V2554" s="51"/>
      <c r="W2554" s="51"/>
    </row>
    <row r="2555" spans="17:23" x14ac:dyDescent="0.2">
      <c r="Q2555" s="23"/>
      <c r="V2555" s="51"/>
      <c r="W2555" s="51"/>
    </row>
    <row r="2556" spans="17:23" x14ac:dyDescent="0.2">
      <c r="Q2556" s="23"/>
      <c r="V2556" s="51"/>
      <c r="W2556" s="51"/>
    </row>
    <row r="2557" spans="17:23" x14ac:dyDescent="0.2">
      <c r="Q2557" s="23"/>
      <c r="V2557" s="51"/>
      <c r="W2557" s="51"/>
    </row>
    <row r="2558" spans="17:23" x14ac:dyDescent="0.2">
      <c r="Q2558" s="23"/>
      <c r="V2558" s="51"/>
      <c r="W2558" s="51"/>
    </row>
    <row r="2559" spans="17:23" x14ac:dyDescent="0.2">
      <c r="Q2559" s="23"/>
      <c r="V2559" s="51"/>
      <c r="W2559" s="51"/>
    </row>
    <row r="2560" spans="17:23" x14ac:dyDescent="0.2">
      <c r="Q2560" s="23"/>
      <c r="V2560" s="51"/>
      <c r="W2560" s="51"/>
    </row>
    <row r="2561" spans="17:23" x14ac:dyDescent="0.2">
      <c r="Q2561" s="23"/>
      <c r="V2561" s="51"/>
      <c r="W2561" s="51"/>
    </row>
    <row r="2562" spans="17:23" x14ac:dyDescent="0.2">
      <c r="Q2562" s="23"/>
      <c r="V2562" s="51"/>
      <c r="W2562" s="51"/>
    </row>
    <row r="2563" spans="17:23" x14ac:dyDescent="0.2">
      <c r="Q2563" s="23"/>
      <c r="V2563" s="51"/>
      <c r="W2563" s="51"/>
    </row>
    <row r="2564" spans="17:23" x14ac:dyDescent="0.2">
      <c r="Q2564" s="23"/>
      <c r="V2564" s="51"/>
      <c r="W2564" s="51"/>
    </row>
    <row r="2565" spans="17:23" x14ac:dyDescent="0.2">
      <c r="Q2565" s="23"/>
      <c r="V2565" s="51"/>
      <c r="W2565" s="51"/>
    </row>
    <row r="2566" spans="17:23" x14ac:dyDescent="0.2">
      <c r="Q2566" s="23"/>
      <c r="V2566" s="51"/>
      <c r="W2566" s="51"/>
    </row>
    <row r="2567" spans="17:23" x14ac:dyDescent="0.2">
      <c r="Q2567" s="23"/>
      <c r="V2567" s="51"/>
      <c r="W2567" s="51"/>
    </row>
    <row r="2568" spans="17:23" x14ac:dyDescent="0.2">
      <c r="Q2568" s="23"/>
      <c r="V2568" s="51"/>
      <c r="W2568" s="51"/>
    </row>
    <row r="2569" spans="17:23" x14ac:dyDescent="0.2">
      <c r="Q2569" s="23"/>
      <c r="V2569" s="51"/>
      <c r="W2569" s="51"/>
    </row>
    <row r="2570" spans="17:23" x14ac:dyDescent="0.2">
      <c r="Q2570" s="23"/>
      <c r="V2570" s="51"/>
      <c r="W2570" s="51"/>
    </row>
    <row r="2571" spans="17:23" x14ac:dyDescent="0.2">
      <c r="Q2571" s="23"/>
      <c r="V2571" s="51"/>
      <c r="W2571" s="51"/>
    </row>
    <row r="2572" spans="17:23" x14ac:dyDescent="0.2">
      <c r="Q2572" s="23"/>
      <c r="V2572" s="51"/>
      <c r="W2572" s="51"/>
    </row>
    <row r="2573" spans="17:23" x14ac:dyDescent="0.2">
      <c r="Q2573" s="23"/>
      <c r="V2573" s="51"/>
      <c r="W2573" s="51"/>
    </row>
    <row r="2574" spans="17:23" x14ac:dyDescent="0.2">
      <c r="Q2574" s="23"/>
      <c r="V2574" s="51"/>
      <c r="W2574" s="51"/>
    </row>
    <row r="2575" spans="17:23" x14ac:dyDescent="0.2">
      <c r="Q2575" s="23"/>
      <c r="V2575" s="51"/>
      <c r="W2575" s="51"/>
    </row>
    <row r="2576" spans="17:23" x14ac:dyDescent="0.2">
      <c r="Q2576" s="23"/>
      <c r="V2576" s="51"/>
      <c r="W2576" s="51"/>
    </row>
    <row r="2577" spans="17:23" x14ac:dyDescent="0.2">
      <c r="Q2577" s="23"/>
      <c r="V2577" s="51"/>
      <c r="W2577" s="51"/>
    </row>
    <row r="2578" spans="17:23" x14ac:dyDescent="0.2">
      <c r="Q2578" s="23"/>
      <c r="V2578" s="51"/>
      <c r="W2578" s="51"/>
    </row>
    <row r="2579" spans="17:23" x14ac:dyDescent="0.2">
      <c r="Q2579" s="23"/>
      <c r="V2579" s="51"/>
      <c r="W2579" s="51"/>
    </row>
    <row r="2580" spans="17:23" x14ac:dyDescent="0.2">
      <c r="Q2580" s="23"/>
      <c r="V2580" s="51"/>
      <c r="W2580" s="51"/>
    </row>
    <row r="2581" spans="17:23" x14ac:dyDescent="0.2">
      <c r="Q2581" s="23"/>
      <c r="V2581" s="51"/>
      <c r="W2581" s="51"/>
    </row>
    <row r="2582" spans="17:23" x14ac:dyDescent="0.2">
      <c r="Q2582" s="23"/>
      <c r="V2582" s="51"/>
      <c r="W2582" s="51"/>
    </row>
    <row r="2583" spans="17:23" x14ac:dyDescent="0.2">
      <c r="Q2583" s="23"/>
      <c r="V2583" s="51"/>
      <c r="W2583" s="51"/>
    </row>
    <row r="2584" spans="17:23" x14ac:dyDescent="0.2">
      <c r="Q2584" s="23"/>
      <c r="V2584" s="51"/>
      <c r="W2584" s="51"/>
    </row>
    <row r="2585" spans="17:23" x14ac:dyDescent="0.2">
      <c r="Q2585" s="23"/>
      <c r="V2585" s="51"/>
      <c r="W2585" s="51"/>
    </row>
    <row r="2586" spans="17:23" x14ac:dyDescent="0.2">
      <c r="V2586" s="51"/>
      <c r="W2586" s="51"/>
    </row>
    <row r="2587" spans="17:23" x14ac:dyDescent="0.2">
      <c r="V2587" s="51"/>
      <c r="W2587" s="51"/>
    </row>
    <row r="2588" spans="17:23" x14ac:dyDescent="0.2">
      <c r="V2588" s="51"/>
      <c r="W2588" s="51"/>
    </row>
    <row r="2589" spans="17:23" x14ac:dyDescent="0.2">
      <c r="V2589" s="51"/>
      <c r="W2589" s="51"/>
    </row>
    <row r="2590" spans="17:23" x14ac:dyDescent="0.2">
      <c r="V2590" s="51"/>
      <c r="W2590" s="51"/>
    </row>
    <row r="2591" spans="17:23" x14ac:dyDescent="0.2">
      <c r="V2591" s="51"/>
      <c r="W2591" s="51"/>
    </row>
    <row r="2592" spans="17:23" x14ac:dyDescent="0.2">
      <c r="V2592" s="51"/>
      <c r="W2592" s="51"/>
    </row>
    <row r="2593" spans="22:23" x14ac:dyDescent="0.2">
      <c r="V2593" s="51"/>
      <c r="W2593" s="51"/>
    </row>
    <row r="2594" spans="22:23" x14ac:dyDescent="0.2">
      <c r="V2594" s="51"/>
      <c r="W2594" s="51"/>
    </row>
    <row r="2595" spans="22:23" x14ac:dyDescent="0.2">
      <c r="V2595" s="51"/>
      <c r="W2595" s="51"/>
    </row>
    <row r="2596" spans="22:23" x14ac:dyDescent="0.2">
      <c r="V2596" s="51"/>
      <c r="W2596" s="51"/>
    </row>
    <row r="2597" spans="22:23" x14ac:dyDescent="0.2">
      <c r="V2597" s="51"/>
      <c r="W2597" s="51"/>
    </row>
    <row r="2598" spans="22:23" x14ac:dyDescent="0.2">
      <c r="V2598" s="51"/>
      <c r="W2598" s="51"/>
    </row>
    <row r="2599" spans="22:23" x14ac:dyDescent="0.2">
      <c r="V2599" s="51"/>
      <c r="W2599" s="51"/>
    </row>
    <row r="2600" spans="22:23" x14ac:dyDescent="0.2">
      <c r="V2600" s="51"/>
      <c r="W2600" s="51"/>
    </row>
    <row r="2601" spans="22:23" x14ac:dyDescent="0.2">
      <c r="V2601" s="51"/>
      <c r="W2601" s="51"/>
    </row>
    <row r="2602" spans="22:23" x14ac:dyDescent="0.2">
      <c r="V2602" s="51"/>
      <c r="W2602" s="51"/>
    </row>
    <row r="2603" spans="22:23" x14ac:dyDescent="0.2">
      <c r="V2603" s="51"/>
      <c r="W2603" s="51"/>
    </row>
    <row r="2604" spans="22:23" x14ac:dyDescent="0.2">
      <c r="V2604" s="51"/>
      <c r="W2604" s="51"/>
    </row>
    <row r="2605" spans="22:23" x14ac:dyDescent="0.2">
      <c r="V2605" s="51"/>
      <c r="W2605" s="51"/>
    </row>
    <row r="2606" spans="22:23" x14ac:dyDescent="0.2">
      <c r="V2606" s="51"/>
      <c r="W2606" s="51"/>
    </row>
    <row r="2607" spans="22:23" x14ac:dyDescent="0.2">
      <c r="V2607" s="51"/>
      <c r="W2607" s="51"/>
    </row>
    <row r="2608" spans="22:23" x14ac:dyDescent="0.2">
      <c r="V2608" s="51"/>
      <c r="W2608" s="51"/>
    </row>
    <row r="2609" spans="17:23" x14ac:dyDescent="0.2">
      <c r="V2609" s="51"/>
      <c r="W2609" s="51"/>
    </row>
    <row r="2610" spans="17:23" x14ac:dyDescent="0.2">
      <c r="V2610" s="51"/>
      <c r="W2610" s="51"/>
    </row>
    <row r="2611" spans="17:23" x14ac:dyDescent="0.2">
      <c r="V2611" s="51"/>
      <c r="W2611" s="51"/>
    </row>
    <row r="2612" spans="17:23" x14ac:dyDescent="0.2">
      <c r="V2612" s="51"/>
      <c r="W2612" s="51"/>
    </row>
    <row r="2613" spans="17:23" x14ac:dyDescent="0.2">
      <c r="V2613" s="51"/>
      <c r="W2613" s="51"/>
    </row>
    <row r="2614" spans="17:23" x14ac:dyDescent="0.2">
      <c r="Q2614" s="23"/>
      <c r="V2614" s="51"/>
      <c r="W2614" s="51"/>
    </row>
    <row r="2615" spans="17:23" x14ac:dyDescent="0.2">
      <c r="Q2615" s="23"/>
      <c r="V2615" s="51"/>
      <c r="W2615" s="51"/>
    </row>
    <row r="2616" spans="17:23" x14ac:dyDescent="0.2">
      <c r="Q2616" s="23"/>
      <c r="V2616" s="51"/>
      <c r="W2616" s="51"/>
    </row>
    <row r="2617" spans="17:23" x14ac:dyDescent="0.2">
      <c r="Q2617" s="23"/>
      <c r="V2617" s="51"/>
      <c r="W2617" s="51"/>
    </row>
    <row r="2618" spans="17:23" x14ac:dyDescent="0.2">
      <c r="Q2618" s="23"/>
      <c r="V2618" s="51"/>
      <c r="W2618" s="51"/>
    </row>
    <row r="2619" spans="17:23" x14ac:dyDescent="0.2">
      <c r="Q2619" s="23"/>
      <c r="V2619" s="51"/>
      <c r="W2619" s="51"/>
    </row>
    <row r="2620" spans="17:23" x14ac:dyDescent="0.2">
      <c r="Q2620" s="23"/>
      <c r="V2620" s="51"/>
      <c r="W2620" s="51"/>
    </row>
    <row r="2621" spans="17:23" x14ac:dyDescent="0.2">
      <c r="Q2621" s="23"/>
      <c r="V2621" s="51"/>
      <c r="W2621" s="51"/>
    </row>
    <row r="2622" spans="17:23" x14ac:dyDescent="0.2">
      <c r="Q2622" s="23"/>
      <c r="V2622" s="51"/>
      <c r="W2622" s="51"/>
    </row>
    <row r="2623" spans="17:23" x14ac:dyDescent="0.2">
      <c r="Q2623" s="23"/>
      <c r="V2623" s="51"/>
      <c r="W2623" s="51"/>
    </row>
    <row r="2624" spans="17:23" x14ac:dyDescent="0.2">
      <c r="Q2624" s="23"/>
      <c r="V2624" s="51"/>
      <c r="W2624" s="51"/>
    </row>
    <row r="2625" spans="17:23" x14ac:dyDescent="0.2">
      <c r="Q2625" s="23"/>
      <c r="V2625" s="51"/>
      <c r="W2625" s="51"/>
    </row>
    <row r="2626" spans="17:23" x14ac:dyDescent="0.2">
      <c r="Q2626" s="23"/>
      <c r="V2626" s="51"/>
      <c r="W2626" s="51"/>
    </row>
    <row r="2627" spans="17:23" x14ac:dyDescent="0.2">
      <c r="Q2627" s="23"/>
      <c r="V2627" s="51"/>
      <c r="W2627" s="51"/>
    </row>
    <row r="2628" spans="17:23" x14ac:dyDescent="0.2">
      <c r="Q2628" s="23"/>
      <c r="V2628" s="51"/>
      <c r="W2628" s="51"/>
    </row>
    <row r="2629" spans="17:23" x14ac:dyDescent="0.2">
      <c r="Q2629" s="23"/>
      <c r="V2629" s="51"/>
      <c r="W2629" s="51"/>
    </row>
    <row r="2630" spans="17:23" x14ac:dyDescent="0.2">
      <c r="Q2630" s="23"/>
      <c r="V2630" s="51"/>
      <c r="W2630" s="51"/>
    </row>
    <row r="2631" spans="17:23" x14ac:dyDescent="0.2">
      <c r="Q2631" s="23"/>
      <c r="V2631" s="51"/>
      <c r="W2631" s="51"/>
    </row>
    <row r="2632" spans="17:23" x14ac:dyDescent="0.2">
      <c r="Q2632" s="23"/>
      <c r="V2632" s="51"/>
      <c r="W2632" s="51"/>
    </row>
    <row r="2633" spans="17:23" x14ac:dyDescent="0.2">
      <c r="Q2633" s="23"/>
      <c r="V2633" s="51"/>
      <c r="W2633" s="51"/>
    </row>
    <row r="2634" spans="17:23" x14ac:dyDescent="0.2">
      <c r="Q2634" s="23"/>
      <c r="V2634" s="51"/>
      <c r="W2634" s="51"/>
    </row>
    <row r="2635" spans="17:23" x14ac:dyDescent="0.2">
      <c r="Q2635" s="23"/>
      <c r="V2635" s="51"/>
      <c r="W2635" s="51"/>
    </row>
    <row r="2636" spans="17:23" x14ac:dyDescent="0.2">
      <c r="Q2636" s="23"/>
      <c r="V2636" s="51"/>
      <c r="W2636" s="51"/>
    </row>
    <row r="2637" spans="17:23" x14ac:dyDescent="0.2">
      <c r="Q2637" s="23"/>
      <c r="V2637" s="51"/>
      <c r="W2637" s="51"/>
    </row>
    <row r="2638" spans="17:23" x14ac:dyDescent="0.2">
      <c r="Q2638" s="23"/>
      <c r="V2638" s="51"/>
      <c r="W2638" s="51"/>
    </row>
    <row r="2639" spans="17:23" x14ac:dyDescent="0.2">
      <c r="Q2639" s="23"/>
      <c r="V2639" s="51"/>
      <c r="W2639" s="51"/>
    </row>
    <row r="2640" spans="17:23" x14ac:dyDescent="0.2">
      <c r="Q2640" s="23"/>
      <c r="V2640" s="51"/>
      <c r="W2640" s="51"/>
    </row>
    <row r="2641" spans="17:23" x14ac:dyDescent="0.2">
      <c r="Q2641" s="23"/>
      <c r="V2641" s="51"/>
      <c r="W2641" s="51"/>
    </row>
    <row r="2642" spans="17:23" x14ac:dyDescent="0.2">
      <c r="Q2642" s="23"/>
      <c r="V2642" s="51"/>
      <c r="W2642" s="51"/>
    </row>
    <row r="2643" spans="17:23" x14ac:dyDescent="0.2">
      <c r="Q2643" s="23"/>
      <c r="V2643" s="51"/>
      <c r="W2643" s="51"/>
    </row>
    <row r="2644" spans="17:23" x14ac:dyDescent="0.2">
      <c r="Q2644" s="23"/>
      <c r="V2644" s="51"/>
      <c r="W2644" s="51"/>
    </row>
    <row r="2645" spans="17:23" x14ac:dyDescent="0.2">
      <c r="Q2645" s="23"/>
      <c r="V2645" s="51"/>
      <c r="W2645" s="51"/>
    </row>
    <row r="2646" spans="17:23" x14ac:dyDescent="0.2">
      <c r="Q2646" s="23"/>
      <c r="V2646" s="51"/>
      <c r="W2646" s="51"/>
    </row>
    <row r="2647" spans="17:23" x14ac:dyDescent="0.2">
      <c r="Q2647" s="23"/>
      <c r="V2647" s="51"/>
      <c r="W2647" s="51"/>
    </row>
    <row r="2648" spans="17:23" x14ac:dyDescent="0.2">
      <c r="Q2648" s="23"/>
      <c r="V2648" s="51"/>
      <c r="W2648" s="51"/>
    </row>
    <row r="2649" spans="17:23" x14ac:dyDescent="0.2">
      <c r="Q2649" s="23"/>
      <c r="V2649" s="51"/>
      <c r="W2649" s="51"/>
    </row>
    <row r="2650" spans="17:23" x14ac:dyDescent="0.2">
      <c r="Q2650" s="23"/>
      <c r="V2650" s="51"/>
      <c r="W2650" s="51"/>
    </row>
    <row r="2651" spans="17:23" x14ac:dyDescent="0.2">
      <c r="Q2651" s="23"/>
      <c r="V2651" s="51"/>
      <c r="W2651" s="51"/>
    </row>
    <row r="2652" spans="17:23" x14ac:dyDescent="0.2">
      <c r="Q2652" s="23"/>
      <c r="V2652" s="51"/>
      <c r="W2652" s="51"/>
    </row>
    <row r="2653" spans="17:23" x14ac:dyDescent="0.2">
      <c r="Q2653" s="23"/>
      <c r="V2653" s="51"/>
      <c r="W2653" s="51"/>
    </row>
    <row r="2654" spans="17:23" x14ac:dyDescent="0.2">
      <c r="Q2654" s="23"/>
      <c r="V2654" s="51"/>
      <c r="W2654" s="51"/>
    </row>
    <row r="2655" spans="17:23" x14ac:dyDescent="0.2">
      <c r="Q2655" s="23"/>
      <c r="V2655" s="51"/>
      <c r="W2655" s="51"/>
    </row>
    <row r="2656" spans="17:23" x14ac:dyDescent="0.2">
      <c r="Q2656" s="23"/>
      <c r="V2656" s="51"/>
      <c r="W2656" s="51"/>
    </row>
    <row r="2657" spans="17:23" x14ac:dyDescent="0.2">
      <c r="Q2657" s="23"/>
      <c r="V2657" s="51"/>
      <c r="W2657" s="51"/>
    </row>
    <row r="2658" spans="17:23" x14ac:dyDescent="0.2">
      <c r="Q2658" s="23"/>
      <c r="V2658" s="51"/>
      <c r="W2658" s="51"/>
    </row>
    <row r="2659" spans="17:23" x14ac:dyDescent="0.2">
      <c r="Q2659" s="23"/>
      <c r="V2659" s="51"/>
      <c r="W2659" s="51"/>
    </row>
    <row r="2660" spans="17:23" x14ac:dyDescent="0.2">
      <c r="Q2660" s="23"/>
      <c r="V2660" s="51"/>
      <c r="W2660" s="51"/>
    </row>
    <row r="2661" spans="17:23" x14ac:dyDescent="0.2">
      <c r="Q2661" s="23"/>
      <c r="V2661" s="51"/>
      <c r="W2661" s="51"/>
    </row>
    <row r="2662" spans="17:23" x14ac:dyDescent="0.2">
      <c r="Q2662" s="23"/>
      <c r="V2662" s="51"/>
      <c r="W2662" s="51"/>
    </row>
    <row r="2663" spans="17:23" x14ac:dyDescent="0.2">
      <c r="Q2663" s="23"/>
      <c r="V2663" s="51"/>
      <c r="W2663" s="51"/>
    </row>
    <row r="2664" spans="17:23" x14ac:dyDescent="0.2">
      <c r="Q2664" s="23"/>
      <c r="V2664" s="51"/>
      <c r="W2664" s="51"/>
    </row>
    <row r="2665" spans="17:23" x14ac:dyDescent="0.2">
      <c r="Q2665" s="23"/>
      <c r="V2665" s="51"/>
      <c r="W2665" s="51"/>
    </row>
    <row r="2666" spans="17:23" x14ac:dyDescent="0.2">
      <c r="Q2666" s="23"/>
      <c r="V2666" s="51"/>
      <c r="W2666" s="51"/>
    </row>
    <row r="2667" spans="17:23" x14ac:dyDescent="0.2">
      <c r="Q2667" s="23"/>
      <c r="V2667" s="51"/>
      <c r="W2667" s="51"/>
    </row>
    <row r="2668" spans="17:23" x14ac:dyDescent="0.2">
      <c r="Q2668" s="23"/>
      <c r="V2668" s="51"/>
      <c r="W2668" s="51"/>
    </row>
    <row r="2669" spans="17:23" x14ac:dyDescent="0.2">
      <c r="Q2669" s="23"/>
      <c r="V2669" s="51"/>
      <c r="W2669" s="51"/>
    </row>
    <row r="2670" spans="17:23" x14ac:dyDescent="0.2">
      <c r="Q2670" s="23"/>
      <c r="V2670" s="51"/>
      <c r="W2670" s="51"/>
    </row>
    <row r="2671" spans="17:23" x14ac:dyDescent="0.2">
      <c r="Q2671" s="23"/>
      <c r="V2671" s="51"/>
      <c r="W2671" s="51"/>
    </row>
    <row r="2672" spans="17:23" x14ac:dyDescent="0.2">
      <c r="Q2672" s="23"/>
      <c r="V2672" s="51"/>
      <c r="W2672" s="51"/>
    </row>
    <row r="2673" spans="17:23" x14ac:dyDescent="0.2">
      <c r="Q2673" s="23"/>
      <c r="V2673" s="51"/>
      <c r="W2673" s="51"/>
    </row>
    <row r="2674" spans="17:23" x14ac:dyDescent="0.2">
      <c r="Q2674" s="23"/>
      <c r="V2674" s="51"/>
      <c r="W2674" s="51"/>
    </row>
    <row r="2675" spans="17:23" x14ac:dyDescent="0.2">
      <c r="Q2675" s="23"/>
      <c r="V2675" s="51"/>
      <c r="W2675" s="51"/>
    </row>
    <row r="2676" spans="17:23" x14ac:dyDescent="0.2">
      <c r="Q2676" s="23"/>
      <c r="V2676" s="51"/>
      <c r="W2676" s="51"/>
    </row>
    <row r="2677" spans="17:23" x14ac:dyDescent="0.2">
      <c r="Q2677" s="23"/>
      <c r="V2677" s="51"/>
      <c r="W2677" s="51"/>
    </row>
    <row r="2678" spans="17:23" x14ac:dyDescent="0.2">
      <c r="Q2678" s="23"/>
      <c r="V2678" s="51"/>
      <c r="W2678" s="51"/>
    </row>
    <row r="2679" spans="17:23" x14ac:dyDescent="0.2">
      <c r="Q2679" s="23"/>
      <c r="V2679" s="51"/>
      <c r="W2679" s="51"/>
    </row>
    <row r="2680" spans="17:23" x14ac:dyDescent="0.2">
      <c r="Q2680" s="23"/>
      <c r="V2680" s="51"/>
      <c r="W2680" s="51"/>
    </row>
    <row r="2681" spans="17:23" x14ac:dyDescent="0.2">
      <c r="Q2681" s="23"/>
      <c r="V2681" s="51"/>
      <c r="W2681" s="51"/>
    </row>
    <row r="2682" spans="17:23" x14ac:dyDescent="0.2">
      <c r="Q2682" s="23"/>
      <c r="V2682" s="51"/>
      <c r="W2682" s="51"/>
    </row>
    <row r="2683" spans="17:23" x14ac:dyDescent="0.2">
      <c r="Q2683" s="23"/>
      <c r="V2683" s="51"/>
      <c r="W2683" s="51"/>
    </row>
    <row r="2684" spans="17:23" x14ac:dyDescent="0.2">
      <c r="Q2684" s="23"/>
      <c r="V2684" s="51"/>
      <c r="W2684" s="51"/>
    </row>
    <row r="2685" spans="17:23" x14ac:dyDescent="0.2">
      <c r="Q2685" s="23"/>
      <c r="V2685" s="51"/>
      <c r="W2685" s="51"/>
    </row>
    <row r="2686" spans="17:23" x14ac:dyDescent="0.2">
      <c r="Q2686" s="23"/>
      <c r="V2686" s="51"/>
      <c r="W2686" s="51"/>
    </row>
    <row r="2687" spans="17:23" x14ac:dyDescent="0.2">
      <c r="Q2687" s="23"/>
      <c r="V2687" s="51"/>
      <c r="W2687" s="51"/>
    </row>
    <row r="2688" spans="17:23" x14ac:dyDescent="0.2">
      <c r="Q2688" s="23"/>
      <c r="V2688" s="51"/>
      <c r="W2688" s="51"/>
    </row>
    <row r="2689" spans="17:23" x14ac:dyDescent="0.2">
      <c r="Q2689" s="23"/>
      <c r="V2689" s="51"/>
      <c r="W2689" s="51"/>
    </row>
    <row r="2690" spans="17:23" x14ac:dyDescent="0.2">
      <c r="Q2690" s="23"/>
      <c r="V2690" s="51"/>
      <c r="W2690" s="51"/>
    </row>
    <row r="2691" spans="17:23" x14ac:dyDescent="0.2">
      <c r="Q2691" s="23"/>
      <c r="V2691" s="51"/>
      <c r="W2691" s="51"/>
    </row>
    <row r="2692" spans="17:23" x14ac:dyDescent="0.2">
      <c r="Q2692" s="23"/>
      <c r="V2692" s="51"/>
      <c r="W2692" s="51"/>
    </row>
    <row r="2693" spans="17:23" x14ac:dyDescent="0.2">
      <c r="Q2693" s="23"/>
      <c r="V2693" s="51"/>
      <c r="W2693" s="51"/>
    </row>
    <row r="2694" spans="17:23" x14ac:dyDescent="0.2">
      <c r="Q2694" s="23"/>
      <c r="V2694" s="51"/>
      <c r="W2694" s="51"/>
    </row>
    <row r="2695" spans="17:23" x14ac:dyDescent="0.2">
      <c r="Q2695" s="23"/>
      <c r="V2695" s="51"/>
      <c r="W2695" s="51"/>
    </row>
    <row r="2696" spans="17:23" x14ac:dyDescent="0.2">
      <c r="Q2696" s="23"/>
      <c r="V2696" s="51"/>
      <c r="W2696" s="51"/>
    </row>
    <row r="2697" spans="17:23" x14ac:dyDescent="0.2">
      <c r="Q2697" s="23"/>
      <c r="V2697" s="51"/>
      <c r="W2697" s="51"/>
    </row>
    <row r="2698" spans="17:23" x14ac:dyDescent="0.2">
      <c r="Q2698" s="23"/>
      <c r="V2698" s="51"/>
      <c r="W2698" s="51"/>
    </row>
    <row r="2699" spans="17:23" x14ac:dyDescent="0.2">
      <c r="Q2699" s="23"/>
      <c r="V2699" s="51"/>
      <c r="W2699" s="51"/>
    </row>
    <row r="2700" spans="17:23" x14ac:dyDescent="0.2">
      <c r="Q2700" s="23"/>
      <c r="V2700" s="51"/>
      <c r="W2700" s="51"/>
    </row>
    <row r="2701" spans="17:23" x14ac:dyDescent="0.2">
      <c r="Q2701" s="23"/>
      <c r="V2701" s="51"/>
      <c r="W2701" s="51"/>
    </row>
    <row r="2702" spans="17:23" x14ac:dyDescent="0.2">
      <c r="Q2702" s="23"/>
      <c r="V2702" s="51"/>
      <c r="W2702" s="51"/>
    </row>
    <row r="2703" spans="17:23" x14ac:dyDescent="0.2">
      <c r="Q2703" s="23"/>
      <c r="V2703" s="51"/>
      <c r="W2703" s="51"/>
    </row>
    <row r="2704" spans="17:23" x14ac:dyDescent="0.2">
      <c r="Q2704" s="23"/>
      <c r="V2704" s="51"/>
      <c r="W2704" s="51"/>
    </row>
    <row r="2705" spans="17:23" x14ac:dyDescent="0.2">
      <c r="V2705" s="51"/>
      <c r="W2705" s="51"/>
    </row>
    <row r="2706" spans="17:23" x14ac:dyDescent="0.2">
      <c r="V2706" s="51"/>
      <c r="W2706" s="51"/>
    </row>
    <row r="2707" spans="17:23" x14ac:dyDescent="0.2">
      <c r="V2707" s="51"/>
      <c r="W2707" s="51"/>
    </row>
    <row r="2708" spans="17:23" x14ac:dyDescent="0.2">
      <c r="V2708" s="51"/>
      <c r="W2708" s="51"/>
    </row>
    <row r="2709" spans="17:23" x14ac:dyDescent="0.2">
      <c r="V2709" s="51"/>
      <c r="W2709" s="51"/>
    </row>
    <row r="2710" spans="17:23" x14ac:dyDescent="0.2">
      <c r="V2710" s="51"/>
      <c r="W2710" s="51"/>
    </row>
    <row r="2711" spans="17:23" x14ac:dyDescent="0.2">
      <c r="V2711" s="51"/>
      <c r="W2711" s="51"/>
    </row>
    <row r="2712" spans="17:23" x14ac:dyDescent="0.2">
      <c r="Q2712" s="23"/>
      <c r="V2712" s="51"/>
      <c r="W2712" s="51"/>
    </row>
    <row r="2713" spans="17:23" x14ac:dyDescent="0.2">
      <c r="Q2713" s="23"/>
      <c r="V2713" s="51"/>
      <c r="W2713" s="51"/>
    </row>
    <row r="2714" spans="17:23" x14ac:dyDescent="0.2">
      <c r="Q2714" s="23"/>
      <c r="V2714" s="51"/>
      <c r="W2714" s="51"/>
    </row>
    <row r="2715" spans="17:23" x14ac:dyDescent="0.2">
      <c r="Q2715" s="23"/>
      <c r="V2715" s="51"/>
      <c r="W2715" s="51"/>
    </row>
    <row r="2716" spans="17:23" x14ac:dyDescent="0.2">
      <c r="Q2716" s="23"/>
      <c r="V2716" s="51"/>
      <c r="W2716" s="51"/>
    </row>
    <row r="2717" spans="17:23" x14ac:dyDescent="0.2">
      <c r="Q2717" s="23"/>
      <c r="V2717" s="51"/>
      <c r="W2717" s="51"/>
    </row>
    <row r="2718" spans="17:23" x14ac:dyDescent="0.2">
      <c r="Q2718" s="23"/>
      <c r="V2718" s="51"/>
      <c r="W2718" s="51"/>
    </row>
    <row r="2719" spans="17:23" x14ac:dyDescent="0.2">
      <c r="Q2719" s="23"/>
      <c r="V2719" s="51"/>
      <c r="W2719" s="51"/>
    </row>
    <row r="2720" spans="17:23" x14ac:dyDescent="0.2">
      <c r="Q2720" s="23"/>
      <c r="V2720" s="51"/>
      <c r="W2720" s="51"/>
    </row>
    <row r="2721" spans="17:23" x14ac:dyDescent="0.2">
      <c r="Q2721" s="23"/>
      <c r="V2721" s="51"/>
      <c r="W2721" s="51"/>
    </row>
    <row r="2722" spans="17:23" x14ac:dyDescent="0.2">
      <c r="Q2722" s="23"/>
      <c r="V2722" s="51"/>
      <c r="W2722" s="51"/>
    </row>
    <row r="2723" spans="17:23" x14ac:dyDescent="0.2">
      <c r="Q2723" s="23"/>
      <c r="V2723" s="51"/>
      <c r="W2723" s="51"/>
    </row>
    <row r="2724" spans="17:23" x14ac:dyDescent="0.2">
      <c r="Q2724" s="23"/>
      <c r="V2724" s="51"/>
      <c r="W2724" s="51"/>
    </row>
    <row r="2725" spans="17:23" x14ac:dyDescent="0.2">
      <c r="Q2725" s="23"/>
      <c r="V2725" s="51"/>
      <c r="W2725" s="51"/>
    </row>
    <row r="2726" spans="17:23" x14ac:dyDescent="0.2">
      <c r="Q2726" s="23"/>
      <c r="V2726" s="51"/>
      <c r="W2726" s="51"/>
    </row>
    <row r="2727" spans="17:23" x14ac:dyDescent="0.2">
      <c r="Q2727" s="23"/>
      <c r="V2727" s="51"/>
      <c r="W2727" s="51"/>
    </row>
    <row r="2728" spans="17:23" x14ac:dyDescent="0.2">
      <c r="Q2728" s="23"/>
      <c r="V2728" s="51"/>
      <c r="W2728" s="51"/>
    </row>
    <row r="2729" spans="17:23" x14ac:dyDescent="0.2">
      <c r="Q2729" s="23"/>
      <c r="V2729" s="51"/>
      <c r="W2729" s="51"/>
    </row>
    <row r="2730" spans="17:23" x14ac:dyDescent="0.2">
      <c r="Q2730" s="23"/>
      <c r="V2730" s="51"/>
      <c r="W2730" s="51"/>
    </row>
    <row r="2731" spans="17:23" x14ac:dyDescent="0.2">
      <c r="Q2731" s="23"/>
      <c r="V2731" s="51"/>
      <c r="W2731" s="51"/>
    </row>
    <row r="2732" spans="17:23" x14ac:dyDescent="0.2">
      <c r="Q2732" s="23"/>
      <c r="V2732" s="51"/>
      <c r="W2732" s="51"/>
    </row>
    <row r="2733" spans="17:23" x14ac:dyDescent="0.2">
      <c r="Q2733" s="23"/>
      <c r="V2733" s="51"/>
      <c r="W2733" s="51"/>
    </row>
    <row r="2734" spans="17:23" x14ac:dyDescent="0.2">
      <c r="Q2734" s="23"/>
      <c r="V2734" s="51"/>
      <c r="W2734" s="51"/>
    </row>
    <row r="2735" spans="17:23" x14ac:dyDescent="0.2">
      <c r="Q2735" s="23"/>
      <c r="V2735" s="51"/>
      <c r="W2735" s="51"/>
    </row>
    <row r="2736" spans="17:23" x14ac:dyDescent="0.2">
      <c r="Q2736" s="23"/>
      <c r="V2736" s="51"/>
      <c r="W2736" s="51"/>
    </row>
    <row r="2737" spans="17:23" x14ac:dyDescent="0.2">
      <c r="Q2737" s="23"/>
      <c r="V2737" s="51"/>
      <c r="W2737" s="51"/>
    </row>
    <row r="2738" spans="17:23" x14ac:dyDescent="0.2">
      <c r="Q2738" s="23"/>
      <c r="V2738" s="51"/>
      <c r="W2738" s="51"/>
    </row>
    <row r="2739" spans="17:23" x14ac:dyDescent="0.2">
      <c r="Q2739" s="23"/>
      <c r="V2739" s="51"/>
      <c r="W2739" s="51"/>
    </row>
    <row r="2740" spans="17:23" x14ac:dyDescent="0.2">
      <c r="Q2740" s="23"/>
      <c r="V2740" s="51"/>
      <c r="W2740" s="51"/>
    </row>
    <row r="2741" spans="17:23" x14ac:dyDescent="0.2">
      <c r="Q2741" s="23"/>
      <c r="V2741" s="51"/>
      <c r="W2741" s="51"/>
    </row>
    <row r="2742" spans="17:23" x14ac:dyDescent="0.2">
      <c r="Q2742" s="23"/>
      <c r="V2742" s="51"/>
      <c r="W2742" s="51"/>
    </row>
    <row r="2743" spans="17:23" x14ac:dyDescent="0.2">
      <c r="Q2743" s="23"/>
      <c r="V2743" s="51"/>
      <c r="W2743" s="51"/>
    </row>
    <row r="2744" spans="17:23" x14ac:dyDescent="0.2">
      <c r="Q2744" s="23"/>
      <c r="V2744" s="51"/>
      <c r="W2744" s="51"/>
    </row>
    <row r="2745" spans="17:23" x14ac:dyDescent="0.2">
      <c r="Q2745" s="23"/>
      <c r="V2745" s="51"/>
      <c r="W2745" s="51"/>
    </row>
    <row r="2746" spans="17:23" x14ac:dyDescent="0.2">
      <c r="Q2746" s="23"/>
      <c r="V2746" s="51"/>
      <c r="W2746" s="51"/>
    </row>
    <row r="2747" spans="17:23" x14ac:dyDescent="0.2">
      <c r="Q2747" s="23"/>
      <c r="V2747" s="51"/>
      <c r="W2747" s="51"/>
    </row>
    <row r="2748" spans="17:23" x14ac:dyDescent="0.2">
      <c r="Q2748" s="23"/>
      <c r="V2748" s="51"/>
      <c r="W2748" s="51"/>
    </row>
    <row r="2749" spans="17:23" x14ac:dyDescent="0.2">
      <c r="Q2749" s="23"/>
      <c r="V2749" s="51"/>
      <c r="W2749" s="51"/>
    </row>
    <row r="2750" spans="17:23" x14ac:dyDescent="0.2">
      <c r="Q2750" s="23"/>
      <c r="V2750" s="51"/>
      <c r="W2750" s="51"/>
    </row>
    <row r="2751" spans="17:23" x14ac:dyDescent="0.2">
      <c r="Q2751" s="23"/>
      <c r="V2751" s="51"/>
      <c r="W2751" s="51"/>
    </row>
    <row r="2752" spans="17:23" x14ac:dyDescent="0.2">
      <c r="Q2752" s="23"/>
      <c r="V2752" s="51"/>
      <c r="W2752" s="51"/>
    </row>
    <row r="2753" spans="17:23" x14ac:dyDescent="0.2">
      <c r="Q2753" s="23"/>
      <c r="V2753" s="51"/>
      <c r="W2753" s="51"/>
    </row>
    <row r="2754" spans="17:23" x14ac:dyDescent="0.2">
      <c r="Q2754" s="23"/>
      <c r="V2754" s="51"/>
      <c r="W2754" s="51"/>
    </row>
    <row r="2755" spans="17:23" x14ac:dyDescent="0.2">
      <c r="Q2755" s="23"/>
      <c r="V2755" s="51"/>
      <c r="W2755" s="51"/>
    </row>
    <row r="2756" spans="17:23" x14ac:dyDescent="0.2">
      <c r="Q2756" s="23"/>
      <c r="V2756" s="51"/>
      <c r="W2756" s="51"/>
    </row>
    <row r="2757" spans="17:23" x14ac:dyDescent="0.2">
      <c r="Q2757" s="23"/>
      <c r="V2757" s="51"/>
      <c r="W2757" s="51"/>
    </row>
    <row r="2758" spans="17:23" x14ac:dyDescent="0.2">
      <c r="Q2758" s="23"/>
      <c r="V2758" s="51"/>
      <c r="W2758" s="51"/>
    </row>
    <row r="2759" spans="17:23" x14ac:dyDescent="0.2">
      <c r="Q2759" s="23"/>
      <c r="V2759" s="51"/>
      <c r="W2759" s="51"/>
    </row>
    <row r="2760" spans="17:23" x14ac:dyDescent="0.2">
      <c r="Q2760" s="23"/>
      <c r="V2760" s="51"/>
      <c r="W2760" s="51"/>
    </row>
    <row r="2761" spans="17:23" x14ac:dyDescent="0.2">
      <c r="Q2761" s="23"/>
      <c r="V2761" s="51"/>
      <c r="W2761" s="51"/>
    </row>
    <row r="2762" spans="17:23" x14ac:dyDescent="0.2">
      <c r="Q2762" s="23"/>
      <c r="V2762" s="51"/>
      <c r="W2762" s="51"/>
    </row>
    <row r="2763" spans="17:23" x14ac:dyDescent="0.2">
      <c r="Q2763" s="23"/>
      <c r="V2763" s="51"/>
      <c r="W2763" s="51"/>
    </row>
    <row r="2764" spans="17:23" x14ac:dyDescent="0.2">
      <c r="Q2764" s="23"/>
      <c r="V2764" s="51"/>
      <c r="W2764" s="51"/>
    </row>
    <row r="2765" spans="17:23" x14ac:dyDescent="0.2">
      <c r="Q2765" s="23"/>
      <c r="V2765" s="51"/>
      <c r="W2765" s="51"/>
    </row>
    <row r="2766" spans="17:23" x14ac:dyDescent="0.2">
      <c r="Q2766" s="23"/>
      <c r="V2766" s="51"/>
      <c r="W2766" s="51"/>
    </row>
    <row r="2767" spans="17:23" x14ac:dyDescent="0.2">
      <c r="Q2767" s="23"/>
      <c r="V2767" s="51"/>
      <c r="W2767" s="51"/>
    </row>
    <row r="2768" spans="17:23" x14ac:dyDescent="0.2">
      <c r="Q2768" s="23"/>
      <c r="V2768" s="51"/>
      <c r="W2768" s="51"/>
    </row>
    <row r="2769" spans="17:23" x14ac:dyDescent="0.2">
      <c r="Q2769" s="23"/>
      <c r="V2769" s="51"/>
      <c r="W2769" s="51"/>
    </row>
    <row r="2770" spans="17:23" x14ac:dyDescent="0.2">
      <c r="Q2770" s="23"/>
      <c r="V2770" s="51"/>
      <c r="W2770" s="51"/>
    </row>
    <row r="2771" spans="17:23" x14ac:dyDescent="0.2">
      <c r="Q2771" s="23"/>
      <c r="V2771" s="51"/>
      <c r="W2771" s="51"/>
    </row>
    <row r="2772" spans="17:23" x14ac:dyDescent="0.2">
      <c r="Q2772" s="23"/>
      <c r="V2772" s="51"/>
      <c r="W2772" s="51"/>
    </row>
    <row r="2773" spans="17:23" x14ac:dyDescent="0.2">
      <c r="Q2773" s="23"/>
      <c r="V2773" s="51"/>
      <c r="W2773" s="51"/>
    </row>
    <row r="2774" spans="17:23" x14ac:dyDescent="0.2">
      <c r="Q2774" s="23"/>
      <c r="V2774" s="51"/>
      <c r="W2774" s="51"/>
    </row>
    <row r="2775" spans="17:23" x14ac:dyDescent="0.2">
      <c r="Q2775" s="23"/>
      <c r="V2775" s="51"/>
      <c r="W2775" s="51"/>
    </row>
    <row r="2776" spans="17:23" x14ac:dyDescent="0.2">
      <c r="Q2776" s="23"/>
      <c r="V2776" s="51"/>
      <c r="W2776" s="51"/>
    </row>
    <row r="2777" spans="17:23" x14ac:dyDescent="0.2">
      <c r="Q2777" s="23"/>
      <c r="V2777" s="51"/>
      <c r="W2777" s="51"/>
    </row>
    <row r="2778" spans="17:23" x14ac:dyDescent="0.2">
      <c r="Q2778" s="23"/>
      <c r="V2778" s="51"/>
      <c r="W2778" s="51"/>
    </row>
    <row r="2779" spans="17:23" x14ac:dyDescent="0.2">
      <c r="Q2779" s="23"/>
      <c r="V2779" s="51"/>
      <c r="W2779" s="51"/>
    </row>
    <row r="2780" spans="17:23" x14ac:dyDescent="0.2">
      <c r="Q2780" s="23"/>
      <c r="V2780" s="51"/>
      <c r="W2780" s="51"/>
    </row>
    <row r="2781" spans="17:23" x14ac:dyDescent="0.2">
      <c r="Q2781" s="23"/>
      <c r="V2781" s="51"/>
      <c r="W2781" s="51"/>
    </row>
    <row r="2782" spans="17:23" x14ac:dyDescent="0.2">
      <c r="Q2782" s="23"/>
      <c r="V2782" s="51"/>
      <c r="W2782" s="51"/>
    </row>
    <row r="2783" spans="17:23" x14ac:dyDescent="0.2">
      <c r="Q2783" s="23"/>
      <c r="V2783" s="51"/>
      <c r="W2783" s="51"/>
    </row>
    <row r="2784" spans="17:23" x14ac:dyDescent="0.2">
      <c r="Q2784" s="23"/>
      <c r="V2784" s="51"/>
      <c r="W2784" s="51"/>
    </row>
    <row r="2785" spans="17:23" x14ac:dyDescent="0.2">
      <c r="Q2785" s="23"/>
      <c r="V2785" s="51"/>
      <c r="W2785" s="51"/>
    </row>
    <row r="2786" spans="17:23" x14ac:dyDescent="0.2">
      <c r="Q2786" s="23"/>
      <c r="V2786" s="51"/>
      <c r="W2786" s="51"/>
    </row>
    <row r="2787" spans="17:23" x14ac:dyDescent="0.2">
      <c r="Q2787" s="23"/>
      <c r="V2787" s="51"/>
      <c r="W2787" s="51"/>
    </row>
    <row r="2788" spans="17:23" x14ac:dyDescent="0.2">
      <c r="Q2788" s="23"/>
      <c r="V2788" s="51"/>
      <c r="W2788" s="51"/>
    </row>
    <row r="2789" spans="17:23" x14ac:dyDescent="0.2">
      <c r="Q2789" s="23"/>
      <c r="V2789" s="51"/>
      <c r="W2789" s="51"/>
    </row>
    <row r="2790" spans="17:23" x14ac:dyDescent="0.2">
      <c r="Q2790" s="23"/>
      <c r="V2790" s="51"/>
      <c r="W2790" s="51"/>
    </row>
    <row r="2791" spans="17:23" x14ac:dyDescent="0.2">
      <c r="Q2791" s="23"/>
      <c r="V2791" s="51"/>
      <c r="W2791" s="51"/>
    </row>
    <row r="2792" spans="17:23" x14ac:dyDescent="0.2">
      <c r="Q2792" s="23"/>
      <c r="V2792" s="51"/>
      <c r="W2792" s="51"/>
    </row>
    <row r="2793" spans="17:23" x14ac:dyDescent="0.2">
      <c r="Q2793" s="23"/>
      <c r="V2793" s="51"/>
      <c r="W2793" s="51"/>
    </row>
    <row r="2794" spans="17:23" x14ac:dyDescent="0.2">
      <c r="Q2794" s="23"/>
      <c r="V2794" s="51"/>
      <c r="W2794" s="51"/>
    </row>
    <row r="2795" spans="17:23" x14ac:dyDescent="0.2">
      <c r="Q2795" s="23"/>
      <c r="V2795" s="51"/>
      <c r="W2795" s="51"/>
    </row>
    <row r="2796" spans="17:23" x14ac:dyDescent="0.2">
      <c r="V2796" s="51"/>
      <c r="W2796" s="51"/>
    </row>
    <row r="2797" spans="17:23" x14ac:dyDescent="0.2">
      <c r="V2797" s="51"/>
      <c r="W2797" s="51"/>
    </row>
    <row r="2798" spans="17:23" x14ac:dyDescent="0.2">
      <c r="V2798" s="51"/>
      <c r="W2798" s="51"/>
    </row>
    <row r="2799" spans="17:23" x14ac:dyDescent="0.2">
      <c r="V2799" s="51"/>
      <c r="W2799" s="51"/>
    </row>
    <row r="2800" spans="17:23" x14ac:dyDescent="0.2">
      <c r="V2800" s="51"/>
      <c r="W2800" s="51"/>
    </row>
    <row r="2801" spans="15:23" x14ac:dyDescent="0.2">
      <c r="V2801" s="51"/>
      <c r="W2801" s="51"/>
    </row>
    <row r="2802" spans="15:23" x14ac:dyDescent="0.2">
      <c r="V2802" s="51"/>
      <c r="W2802" s="51"/>
    </row>
    <row r="2803" spans="15:23" x14ac:dyDescent="0.2">
      <c r="O2803" s="23"/>
      <c r="V2803" s="51"/>
      <c r="W2803" s="51"/>
    </row>
    <row r="2804" spans="15:23" x14ac:dyDescent="0.2">
      <c r="O2804" s="23"/>
      <c r="V2804" s="51"/>
      <c r="W2804" s="51"/>
    </row>
    <row r="2805" spans="15:23" x14ac:dyDescent="0.2">
      <c r="O2805" s="23"/>
      <c r="V2805" s="51"/>
      <c r="W2805" s="51"/>
    </row>
    <row r="2806" spans="15:23" x14ac:dyDescent="0.2">
      <c r="O2806" s="23"/>
      <c r="V2806" s="51"/>
      <c r="W2806" s="51"/>
    </row>
    <row r="2807" spans="15:23" x14ac:dyDescent="0.2">
      <c r="O2807" s="23"/>
      <c r="V2807" s="51"/>
      <c r="W2807" s="51"/>
    </row>
    <row r="2808" spans="15:23" x14ac:dyDescent="0.2">
      <c r="O2808" s="23"/>
      <c r="V2808" s="51"/>
      <c r="W2808" s="51"/>
    </row>
    <row r="2809" spans="15:23" x14ac:dyDescent="0.2">
      <c r="O2809" s="23"/>
      <c r="V2809" s="51"/>
      <c r="W2809" s="51"/>
    </row>
    <row r="2810" spans="15:23" x14ac:dyDescent="0.2">
      <c r="O2810" s="23"/>
      <c r="V2810" s="51"/>
      <c r="W2810" s="51"/>
    </row>
    <row r="2811" spans="15:23" x14ac:dyDescent="0.2">
      <c r="O2811" s="23"/>
      <c r="V2811" s="51"/>
      <c r="W2811" s="51"/>
    </row>
    <row r="2812" spans="15:23" x14ac:dyDescent="0.2">
      <c r="O2812" s="23"/>
      <c r="V2812" s="51"/>
      <c r="W2812" s="51"/>
    </row>
    <row r="2813" spans="15:23" x14ac:dyDescent="0.2">
      <c r="O2813" s="23"/>
      <c r="V2813" s="51"/>
      <c r="W2813" s="51"/>
    </row>
    <row r="2814" spans="15:23" x14ac:dyDescent="0.2">
      <c r="O2814" s="23"/>
      <c r="V2814" s="51"/>
      <c r="W2814" s="51"/>
    </row>
    <row r="2815" spans="15:23" x14ac:dyDescent="0.2">
      <c r="O2815" s="23"/>
      <c r="V2815" s="51"/>
      <c r="W2815" s="51"/>
    </row>
    <row r="2816" spans="15:23" x14ac:dyDescent="0.2">
      <c r="O2816" s="23"/>
      <c r="V2816" s="51"/>
      <c r="W2816" s="51"/>
    </row>
    <row r="2817" spans="15:23" x14ac:dyDescent="0.2">
      <c r="O2817" s="23"/>
      <c r="V2817" s="51"/>
      <c r="W2817" s="51"/>
    </row>
    <row r="2818" spans="15:23" x14ac:dyDescent="0.2">
      <c r="O2818" s="23"/>
      <c r="V2818" s="51"/>
      <c r="W2818" s="51"/>
    </row>
    <row r="2819" spans="15:23" x14ac:dyDescent="0.2">
      <c r="O2819" s="23"/>
      <c r="V2819" s="51"/>
      <c r="W2819" s="51"/>
    </row>
    <row r="2820" spans="15:23" x14ac:dyDescent="0.2">
      <c r="O2820" s="23"/>
      <c r="V2820" s="51"/>
      <c r="W2820" s="51"/>
    </row>
    <row r="2821" spans="15:23" x14ac:dyDescent="0.2">
      <c r="O2821" s="23"/>
      <c r="V2821" s="51"/>
      <c r="W2821" s="51"/>
    </row>
    <row r="2822" spans="15:23" x14ac:dyDescent="0.2">
      <c r="O2822" s="23"/>
      <c r="V2822" s="51"/>
      <c r="W2822" s="51"/>
    </row>
    <row r="2823" spans="15:23" x14ac:dyDescent="0.2">
      <c r="O2823" s="23"/>
      <c r="V2823" s="51"/>
      <c r="W2823" s="51"/>
    </row>
    <row r="2824" spans="15:23" x14ac:dyDescent="0.2">
      <c r="O2824" s="23"/>
      <c r="Q2824" s="23"/>
      <c r="V2824" s="51"/>
      <c r="W2824" s="51"/>
    </row>
    <row r="2825" spans="15:23" x14ac:dyDescent="0.2">
      <c r="O2825" s="23"/>
      <c r="Q2825" s="23"/>
      <c r="V2825" s="51"/>
      <c r="W2825" s="51"/>
    </row>
    <row r="2826" spans="15:23" x14ac:dyDescent="0.2">
      <c r="O2826" s="23"/>
      <c r="Q2826" s="23"/>
      <c r="V2826" s="51"/>
      <c r="W2826" s="51"/>
    </row>
    <row r="2827" spans="15:23" x14ac:dyDescent="0.2">
      <c r="O2827" s="23"/>
      <c r="Q2827" s="23"/>
      <c r="V2827" s="51"/>
      <c r="W2827" s="51"/>
    </row>
    <row r="2828" spans="15:23" x14ac:dyDescent="0.2">
      <c r="O2828" s="23"/>
      <c r="Q2828" s="23"/>
      <c r="V2828" s="51"/>
      <c r="W2828" s="51"/>
    </row>
    <row r="2829" spans="15:23" x14ac:dyDescent="0.2">
      <c r="O2829" s="23"/>
      <c r="Q2829" s="23"/>
      <c r="V2829" s="51"/>
      <c r="W2829" s="51"/>
    </row>
    <row r="2830" spans="15:23" x14ac:dyDescent="0.2">
      <c r="O2830" s="23"/>
      <c r="Q2830" s="23"/>
      <c r="V2830" s="51"/>
      <c r="W2830" s="51"/>
    </row>
    <row r="2831" spans="15:23" x14ac:dyDescent="0.2">
      <c r="O2831" s="23"/>
      <c r="Q2831" s="23"/>
      <c r="V2831" s="51"/>
      <c r="W2831" s="51"/>
    </row>
    <row r="2832" spans="15:23" x14ac:dyDescent="0.2">
      <c r="O2832" s="23"/>
      <c r="Q2832" s="23"/>
      <c r="V2832" s="51"/>
      <c r="W2832" s="51"/>
    </row>
    <row r="2833" spans="15:23" x14ac:dyDescent="0.2">
      <c r="O2833" s="23"/>
      <c r="Q2833" s="23"/>
      <c r="V2833" s="51"/>
      <c r="W2833" s="51"/>
    </row>
    <row r="2834" spans="15:23" x14ac:dyDescent="0.2">
      <c r="O2834" s="23"/>
      <c r="Q2834" s="23"/>
      <c r="V2834" s="51"/>
      <c r="W2834" s="51"/>
    </row>
    <row r="2835" spans="15:23" x14ac:dyDescent="0.2">
      <c r="O2835" s="23"/>
      <c r="Q2835" s="23"/>
      <c r="V2835" s="51"/>
      <c r="W2835" s="51"/>
    </row>
    <row r="2836" spans="15:23" x14ac:dyDescent="0.2">
      <c r="O2836" s="23"/>
      <c r="Q2836" s="23"/>
      <c r="V2836" s="51"/>
      <c r="W2836" s="51"/>
    </row>
    <row r="2837" spans="15:23" x14ac:dyDescent="0.2">
      <c r="O2837" s="23"/>
      <c r="Q2837" s="23"/>
      <c r="V2837" s="51"/>
      <c r="W2837" s="51"/>
    </row>
    <row r="2838" spans="15:23" x14ac:dyDescent="0.2">
      <c r="O2838" s="23"/>
      <c r="Q2838" s="23"/>
      <c r="V2838" s="51"/>
      <c r="W2838" s="51"/>
    </row>
    <row r="2839" spans="15:23" x14ac:dyDescent="0.2">
      <c r="O2839" s="23"/>
      <c r="Q2839" s="23"/>
      <c r="V2839" s="51"/>
      <c r="W2839" s="51"/>
    </row>
    <row r="2840" spans="15:23" x14ac:dyDescent="0.2">
      <c r="O2840" s="23"/>
      <c r="Q2840" s="23"/>
      <c r="V2840" s="51"/>
      <c r="W2840" s="51"/>
    </row>
    <row r="2841" spans="15:23" x14ac:dyDescent="0.2">
      <c r="O2841" s="23"/>
      <c r="Q2841" s="23"/>
      <c r="V2841" s="51"/>
      <c r="W2841" s="51"/>
    </row>
    <row r="2842" spans="15:23" x14ac:dyDescent="0.2">
      <c r="O2842" s="23"/>
      <c r="Q2842" s="23"/>
      <c r="V2842" s="51"/>
      <c r="W2842" s="51"/>
    </row>
    <row r="2843" spans="15:23" x14ac:dyDescent="0.2">
      <c r="O2843" s="23"/>
      <c r="Q2843" s="23"/>
      <c r="V2843" s="51"/>
      <c r="W2843" s="51"/>
    </row>
    <row r="2844" spans="15:23" x14ac:dyDescent="0.2">
      <c r="O2844" s="23"/>
      <c r="Q2844" s="23"/>
      <c r="V2844" s="51"/>
      <c r="W2844" s="51"/>
    </row>
    <row r="2845" spans="15:23" x14ac:dyDescent="0.2">
      <c r="O2845" s="23"/>
      <c r="Q2845" s="23"/>
      <c r="V2845" s="51"/>
      <c r="W2845" s="51"/>
    </row>
    <row r="2846" spans="15:23" x14ac:dyDescent="0.2">
      <c r="O2846" s="23"/>
      <c r="Q2846" s="23"/>
      <c r="V2846" s="51"/>
      <c r="W2846" s="51"/>
    </row>
    <row r="2847" spans="15:23" x14ac:dyDescent="0.2">
      <c r="O2847" s="23"/>
      <c r="Q2847" s="23"/>
      <c r="V2847" s="51"/>
      <c r="W2847" s="51"/>
    </row>
    <row r="2848" spans="15:23" x14ac:dyDescent="0.2">
      <c r="O2848" s="23"/>
      <c r="Q2848" s="23"/>
      <c r="V2848" s="51"/>
      <c r="W2848" s="51"/>
    </row>
    <row r="2849" spans="15:23" x14ac:dyDescent="0.2">
      <c r="O2849" s="23"/>
      <c r="Q2849" s="23"/>
      <c r="V2849" s="51"/>
      <c r="W2849" s="51"/>
    </row>
    <row r="2850" spans="15:23" x14ac:dyDescent="0.2">
      <c r="O2850" s="23"/>
      <c r="Q2850" s="23"/>
      <c r="V2850" s="51"/>
      <c r="W2850" s="51"/>
    </row>
    <row r="2851" spans="15:23" x14ac:dyDescent="0.2">
      <c r="O2851" s="23"/>
      <c r="Q2851" s="23"/>
      <c r="V2851" s="51"/>
      <c r="W2851" s="51"/>
    </row>
    <row r="2852" spans="15:23" x14ac:dyDescent="0.2">
      <c r="O2852" s="23"/>
      <c r="Q2852" s="23"/>
      <c r="V2852" s="51"/>
      <c r="W2852" s="51"/>
    </row>
    <row r="2853" spans="15:23" x14ac:dyDescent="0.2">
      <c r="O2853" s="23"/>
      <c r="Q2853" s="23"/>
      <c r="V2853" s="51"/>
      <c r="W2853" s="51"/>
    </row>
    <row r="2854" spans="15:23" x14ac:dyDescent="0.2">
      <c r="O2854" s="23"/>
      <c r="Q2854" s="23"/>
      <c r="V2854" s="51"/>
      <c r="W2854" s="51"/>
    </row>
    <row r="2855" spans="15:23" x14ac:dyDescent="0.2">
      <c r="O2855" s="23"/>
      <c r="Q2855" s="23"/>
      <c r="V2855" s="51"/>
      <c r="W2855" s="51"/>
    </row>
    <row r="2856" spans="15:23" x14ac:dyDescent="0.2">
      <c r="O2856" s="23"/>
      <c r="Q2856" s="23"/>
      <c r="V2856" s="51"/>
      <c r="W2856" s="51"/>
    </row>
    <row r="2857" spans="15:23" x14ac:dyDescent="0.2">
      <c r="O2857" s="23"/>
      <c r="Q2857" s="23"/>
      <c r="V2857" s="51"/>
      <c r="W2857" s="51"/>
    </row>
    <row r="2858" spans="15:23" x14ac:dyDescent="0.2">
      <c r="O2858" s="23"/>
      <c r="Q2858" s="23"/>
      <c r="V2858" s="51"/>
      <c r="W2858" s="51"/>
    </row>
    <row r="2859" spans="15:23" x14ac:dyDescent="0.2">
      <c r="O2859" s="23"/>
      <c r="Q2859" s="23"/>
      <c r="V2859" s="51"/>
      <c r="W2859" s="51"/>
    </row>
    <row r="2860" spans="15:23" x14ac:dyDescent="0.2">
      <c r="O2860" s="23"/>
      <c r="Q2860" s="23"/>
      <c r="V2860" s="51"/>
      <c r="W2860" s="51"/>
    </row>
    <row r="2861" spans="15:23" x14ac:dyDescent="0.2">
      <c r="O2861" s="23"/>
      <c r="Q2861" s="23"/>
      <c r="V2861" s="51"/>
      <c r="W2861" s="51"/>
    </row>
    <row r="2862" spans="15:23" x14ac:dyDescent="0.2">
      <c r="O2862" s="23"/>
      <c r="Q2862" s="23"/>
      <c r="V2862" s="51"/>
      <c r="W2862" s="51"/>
    </row>
    <row r="2863" spans="15:23" x14ac:dyDescent="0.2">
      <c r="O2863" s="23"/>
      <c r="Q2863" s="23"/>
      <c r="V2863" s="51"/>
      <c r="W2863" s="51"/>
    </row>
    <row r="2864" spans="15:23" x14ac:dyDescent="0.2">
      <c r="O2864" s="23"/>
      <c r="Q2864" s="23"/>
      <c r="V2864" s="51"/>
      <c r="W2864" s="51"/>
    </row>
    <row r="2865" spans="15:23" x14ac:dyDescent="0.2">
      <c r="O2865" s="23"/>
      <c r="Q2865" s="23"/>
      <c r="V2865" s="51"/>
      <c r="W2865" s="51"/>
    </row>
    <row r="2866" spans="15:23" x14ac:dyDescent="0.2">
      <c r="O2866" s="23"/>
      <c r="Q2866" s="23"/>
      <c r="V2866" s="51"/>
      <c r="W2866" s="51"/>
    </row>
    <row r="2867" spans="15:23" x14ac:dyDescent="0.2">
      <c r="O2867" s="23"/>
      <c r="Q2867" s="23"/>
      <c r="V2867" s="51"/>
      <c r="W2867" s="51"/>
    </row>
    <row r="2868" spans="15:23" x14ac:dyDescent="0.2">
      <c r="O2868" s="23"/>
      <c r="Q2868" s="23"/>
      <c r="V2868" s="51"/>
      <c r="W2868" s="51"/>
    </row>
    <row r="2869" spans="15:23" x14ac:dyDescent="0.2">
      <c r="O2869" s="23"/>
      <c r="Q2869" s="23"/>
      <c r="V2869" s="51"/>
      <c r="W2869" s="51"/>
    </row>
    <row r="2870" spans="15:23" x14ac:dyDescent="0.2">
      <c r="O2870" s="23"/>
      <c r="Q2870" s="23"/>
      <c r="V2870" s="51"/>
      <c r="W2870" s="51"/>
    </row>
    <row r="2871" spans="15:23" x14ac:dyDescent="0.2">
      <c r="O2871" s="23"/>
      <c r="Q2871" s="23"/>
      <c r="V2871" s="51"/>
      <c r="W2871" s="51"/>
    </row>
    <row r="2872" spans="15:23" x14ac:dyDescent="0.2">
      <c r="O2872" s="23"/>
      <c r="Q2872" s="23"/>
      <c r="V2872" s="51"/>
      <c r="W2872" s="51"/>
    </row>
    <row r="2873" spans="15:23" x14ac:dyDescent="0.2">
      <c r="O2873" s="23"/>
      <c r="Q2873" s="23"/>
      <c r="V2873" s="51"/>
      <c r="W2873" s="51"/>
    </row>
    <row r="2874" spans="15:23" x14ac:dyDescent="0.2">
      <c r="O2874" s="23"/>
      <c r="Q2874" s="23"/>
      <c r="V2874" s="51"/>
      <c r="W2874" s="51"/>
    </row>
    <row r="2875" spans="15:23" x14ac:dyDescent="0.2">
      <c r="O2875" s="23"/>
      <c r="Q2875" s="23"/>
      <c r="V2875" s="51"/>
      <c r="W2875" s="51"/>
    </row>
    <row r="2876" spans="15:23" x14ac:dyDescent="0.2">
      <c r="O2876" s="23"/>
      <c r="Q2876" s="23"/>
      <c r="V2876" s="51"/>
      <c r="W2876" s="51"/>
    </row>
    <row r="2877" spans="15:23" x14ac:dyDescent="0.2">
      <c r="O2877" s="23"/>
      <c r="Q2877" s="23"/>
      <c r="V2877" s="51"/>
      <c r="W2877" s="51"/>
    </row>
    <row r="2878" spans="15:23" x14ac:dyDescent="0.2">
      <c r="O2878" s="23"/>
      <c r="Q2878" s="23"/>
      <c r="V2878" s="51"/>
      <c r="W2878" s="51"/>
    </row>
    <row r="2879" spans="15:23" x14ac:dyDescent="0.2">
      <c r="O2879" s="23"/>
      <c r="Q2879" s="23"/>
      <c r="V2879" s="51"/>
      <c r="W2879" s="51"/>
    </row>
    <row r="2880" spans="15:23" x14ac:dyDescent="0.2">
      <c r="O2880" s="23"/>
      <c r="Q2880" s="23"/>
      <c r="V2880" s="51"/>
      <c r="W2880" s="51"/>
    </row>
    <row r="2881" spans="15:23" x14ac:dyDescent="0.2">
      <c r="O2881" s="23"/>
      <c r="Q2881" s="23"/>
      <c r="V2881" s="51"/>
      <c r="W2881" s="51"/>
    </row>
    <row r="2882" spans="15:23" x14ac:dyDescent="0.2">
      <c r="O2882" s="23"/>
      <c r="Q2882" s="23"/>
      <c r="V2882" s="51"/>
      <c r="W2882" s="51"/>
    </row>
    <row r="2883" spans="15:23" x14ac:dyDescent="0.2">
      <c r="O2883" s="23"/>
      <c r="Q2883" s="23"/>
      <c r="V2883" s="51"/>
      <c r="W2883" s="51"/>
    </row>
    <row r="2884" spans="15:23" x14ac:dyDescent="0.2">
      <c r="O2884" s="23"/>
      <c r="Q2884" s="23"/>
      <c r="V2884" s="51"/>
      <c r="W2884" s="51"/>
    </row>
    <row r="2885" spans="15:23" x14ac:dyDescent="0.2">
      <c r="O2885" s="23"/>
      <c r="Q2885" s="23"/>
      <c r="V2885" s="51"/>
      <c r="W2885" s="51"/>
    </row>
    <row r="2886" spans="15:23" x14ac:dyDescent="0.2">
      <c r="O2886" s="23"/>
      <c r="Q2886" s="23"/>
      <c r="V2886" s="51"/>
      <c r="W2886" s="51"/>
    </row>
    <row r="2887" spans="15:23" x14ac:dyDescent="0.2">
      <c r="O2887" s="23"/>
      <c r="Q2887" s="23"/>
      <c r="V2887" s="51"/>
      <c r="W2887" s="51"/>
    </row>
    <row r="2888" spans="15:23" x14ac:dyDescent="0.2">
      <c r="O2888" s="23"/>
      <c r="Q2888" s="23"/>
      <c r="V2888" s="51"/>
      <c r="W2888" s="51"/>
    </row>
    <row r="2889" spans="15:23" x14ac:dyDescent="0.2">
      <c r="O2889" s="23"/>
      <c r="Q2889" s="23"/>
      <c r="V2889" s="51"/>
      <c r="W2889" s="51"/>
    </row>
    <row r="2890" spans="15:23" x14ac:dyDescent="0.2">
      <c r="O2890" s="23"/>
      <c r="Q2890" s="23"/>
      <c r="V2890" s="51"/>
      <c r="W2890" s="51"/>
    </row>
    <row r="2891" spans="15:23" x14ac:dyDescent="0.2">
      <c r="O2891" s="23"/>
      <c r="Q2891" s="23"/>
      <c r="V2891" s="51"/>
      <c r="W2891" s="51"/>
    </row>
    <row r="2892" spans="15:23" x14ac:dyDescent="0.2">
      <c r="O2892" s="23"/>
      <c r="Q2892" s="23"/>
      <c r="V2892" s="51"/>
      <c r="W2892" s="51"/>
    </row>
    <row r="2893" spans="15:23" x14ac:dyDescent="0.2">
      <c r="O2893" s="23"/>
      <c r="Q2893" s="23"/>
      <c r="V2893" s="51"/>
      <c r="W2893" s="51"/>
    </row>
    <row r="2894" spans="15:23" x14ac:dyDescent="0.2">
      <c r="O2894" s="23"/>
      <c r="Q2894" s="23"/>
      <c r="V2894" s="51"/>
      <c r="W2894" s="51"/>
    </row>
    <row r="2895" spans="15:23" x14ac:dyDescent="0.2">
      <c r="O2895" s="23"/>
      <c r="Q2895" s="23"/>
      <c r="V2895" s="51"/>
      <c r="W2895" s="51"/>
    </row>
    <row r="2896" spans="15:23" x14ac:dyDescent="0.2">
      <c r="O2896" s="23"/>
      <c r="Q2896" s="23"/>
      <c r="V2896" s="51"/>
      <c r="W2896" s="51"/>
    </row>
    <row r="2897" spans="15:23" x14ac:dyDescent="0.2">
      <c r="O2897" s="23"/>
      <c r="Q2897" s="23"/>
      <c r="V2897" s="51"/>
      <c r="W2897" s="51"/>
    </row>
    <row r="2898" spans="15:23" x14ac:dyDescent="0.2">
      <c r="O2898" s="23"/>
      <c r="Q2898" s="23"/>
      <c r="V2898" s="51"/>
      <c r="W2898" s="51"/>
    </row>
    <row r="2899" spans="15:23" x14ac:dyDescent="0.2">
      <c r="O2899" s="23"/>
      <c r="Q2899" s="23"/>
      <c r="V2899" s="51"/>
      <c r="W2899" s="51"/>
    </row>
    <row r="2900" spans="15:23" x14ac:dyDescent="0.2">
      <c r="O2900" s="23"/>
      <c r="Q2900" s="23"/>
      <c r="V2900" s="51"/>
      <c r="W2900" s="51"/>
    </row>
    <row r="2901" spans="15:23" x14ac:dyDescent="0.2">
      <c r="O2901" s="23"/>
      <c r="Q2901" s="23"/>
      <c r="V2901" s="51"/>
      <c r="W2901" s="51"/>
    </row>
    <row r="2902" spans="15:23" x14ac:dyDescent="0.2">
      <c r="O2902" s="23"/>
      <c r="Q2902" s="23"/>
      <c r="V2902" s="51"/>
      <c r="W2902" s="51"/>
    </row>
    <row r="2903" spans="15:23" x14ac:dyDescent="0.2">
      <c r="O2903" s="23"/>
      <c r="Q2903" s="23"/>
      <c r="V2903" s="51"/>
      <c r="W2903" s="51"/>
    </row>
    <row r="2904" spans="15:23" x14ac:dyDescent="0.2">
      <c r="O2904" s="23"/>
      <c r="Q2904" s="23"/>
      <c r="V2904" s="51"/>
      <c r="W2904" s="51"/>
    </row>
    <row r="2905" spans="15:23" x14ac:dyDescent="0.2">
      <c r="O2905" s="23"/>
      <c r="Q2905" s="23"/>
      <c r="V2905" s="51"/>
      <c r="W2905" s="51"/>
    </row>
    <row r="2906" spans="15:23" x14ac:dyDescent="0.2">
      <c r="O2906" s="23"/>
      <c r="Q2906" s="23"/>
      <c r="V2906" s="51"/>
      <c r="W2906" s="51"/>
    </row>
    <row r="2907" spans="15:23" x14ac:dyDescent="0.2">
      <c r="O2907" s="23"/>
      <c r="Q2907" s="23"/>
      <c r="V2907" s="51"/>
      <c r="W2907" s="51"/>
    </row>
    <row r="2908" spans="15:23" x14ac:dyDescent="0.2">
      <c r="O2908" s="23"/>
      <c r="V2908" s="51"/>
      <c r="W2908" s="51"/>
    </row>
    <row r="2909" spans="15:23" x14ac:dyDescent="0.2">
      <c r="O2909" s="23"/>
      <c r="V2909" s="51"/>
      <c r="W2909" s="51"/>
    </row>
    <row r="2910" spans="15:23" x14ac:dyDescent="0.2">
      <c r="O2910" s="23"/>
      <c r="V2910" s="51"/>
      <c r="W2910" s="51"/>
    </row>
    <row r="2911" spans="15:23" x14ac:dyDescent="0.2">
      <c r="O2911" s="23"/>
      <c r="V2911" s="51"/>
      <c r="W2911" s="51"/>
    </row>
    <row r="2912" spans="15:23" x14ac:dyDescent="0.2">
      <c r="O2912" s="23"/>
      <c r="V2912" s="51"/>
      <c r="W2912" s="51"/>
    </row>
    <row r="2913" spans="15:23" x14ac:dyDescent="0.2">
      <c r="O2913" s="23"/>
      <c r="V2913" s="51"/>
      <c r="W2913" s="51"/>
    </row>
    <row r="2914" spans="15:23" x14ac:dyDescent="0.2">
      <c r="O2914" s="23"/>
      <c r="V2914" s="51"/>
      <c r="W2914" s="51"/>
    </row>
    <row r="2915" spans="15:23" x14ac:dyDescent="0.2">
      <c r="O2915" s="23"/>
      <c r="V2915" s="51"/>
      <c r="W2915" s="51"/>
    </row>
    <row r="2916" spans="15:23" x14ac:dyDescent="0.2">
      <c r="O2916" s="23"/>
      <c r="V2916" s="51"/>
      <c r="W2916" s="51"/>
    </row>
    <row r="2917" spans="15:23" x14ac:dyDescent="0.2">
      <c r="O2917" s="23"/>
      <c r="V2917" s="51"/>
      <c r="W2917" s="51"/>
    </row>
    <row r="2918" spans="15:23" x14ac:dyDescent="0.2">
      <c r="O2918" s="23"/>
      <c r="V2918" s="51"/>
      <c r="W2918" s="51"/>
    </row>
    <row r="2919" spans="15:23" x14ac:dyDescent="0.2">
      <c r="O2919" s="23"/>
      <c r="V2919" s="51"/>
      <c r="W2919" s="51"/>
    </row>
    <row r="2920" spans="15:23" x14ac:dyDescent="0.2">
      <c r="O2920" s="23"/>
      <c r="V2920" s="51"/>
      <c r="W2920" s="51"/>
    </row>
    <row r="2921" spans="15:23" x14ac:dyDescent="0.2">
      <c r="O2921" s="23"/>
      <c r="V2921" s="51"/>
      <c r="W2921" s="51"/>
    </row>
    <row r="2922" spans="15:23" x14ac:dyDescent="0.2">
      <c r="O2922" s="23"/>
      <c r="V2922" s="51"/>
      <c r="W2922" s="51"/>
    </row>
    <row r="2923" spans="15:23" x14ac:dyDescent="0.2">
      <c r="O2923" s="23"/>
      <c r="V2923" s="51"/>
      <c r="W2923" s="51"/>
    </row>
    <row r="2924" spans="15:23" x14ac:dyDescent="0.2">
      <c r="O2924" s="23"/>
      <c r="V2924" s="51"/>
      <c r="W2924" s="51"/>
    </row>
    <row r="2925" spans="15:23" x14ac:dyDescent="0.2">
      <c r="O2925" s="23"/>
      <c r="V2925" s="51"/>
      <c r="W2925" s="51"/>
    </row>
    <row r="2926" spans="15:23" x14ac:dyDescent="0.2">
      <c r="O2926" s="23"/>
      <c r="V2926" s="51"/>
      <c r="W2926" s="51"/>
    </row>
    <row r="2927" spans="15:23" x14ac:dyDescent="0.2">
      <c r="O2927" s="23"/>
      <c r="V2927" s="51"/>
      <c r="W2927" s="51"/>
    </row>
    <row r="2928" spans="15:23" x14ac:dyDescent="0.2">
      <c r="O2928" s="23"/>
      <c r="V2928" s="51"/>
      <c r="W2928" s="51"/>
    </row>
    <row r="2929" spans="15:23" x14ac:dyDescent="0.2">
      <c r="O2929" s="23"/>
      <c r="V2929" s="51"/>
      <c r="W2929" s="51"/>
    </row>
    <row r="2930" spans="15:23" x14ac:dyDescent="0.2">
      <c r="O2930" s="23"/>
      <c r="V2930" s="51"/>
      <c r="W2930" s="51"/>
    </row>
    <row r="2931" spans="15:23" x14ac:dyDescent="0.2">
      <c r="O2931" s="23"/>
      <c r="V2931" s="51"/>
      <c r="W2931" s="51"/>
    </row>
    <row r="2932" spans="15:23" x14ac:dyDescent="0.2">
      <c r="O2932" s="23"/>
      <c r="V2932" s="51"/>
      <c r="W2932" s="51"/>
    </row>
    <row r="2933" spans="15:23" x14ac:dyDescent="0.2">
      <c r="O2933" s="23"/>
      <c r="V2933" s="51"/>
      <c r="W2933" s="51"/>
    </row>
    <row r="2934" spans="15:23" x14ac:dyDescent="0.2">
      <c r="O2934" s="23"/>
      <c r="V2934" s="51"/>
      <c r="W2934" s="51"/>
    </row>
    <row r="2935" spans="15:23" x14ac:dyDescent="0.2">
      <c r="O2935" s="23"/>
      <c r="V2935" s="51"/>
      <c r="W2935" s="51"/>
    </row>
    <row r="2936" spans="15:23" x14ac:dyDescent="0.2">
      <c r="O2936" s="23"/>
      <c r="Q2936" s="23"/>
      <c r="V2936" s="51"/>
      <c r="W2936" s="51"/>
    </row>
    <row r="2937" spans="15:23" x14ac:dyDescent="0.2">
      <c r="O2937" s="23"/>
      <c r="Q2937" s="23"/>
      <c r="V2937" s="51"/>
      <c r="W2937" s="51"/>
    </row>
    <row r="2938" spans="15:23" x14ac:dyDescent="0.2">
      <c r="O2938" s="23"/>
      <c r="Q2938" s="23"/>
      <c r="V2938" s="51"/>
      <c r="W2938" s="51"/>
    </row>
    <row r="2939" spans="15:23" x14ac:dyDescent="0.2">
      <c r="O2939" s="23"/>
      <c r="Q2939" s="23"/>
      <c r="V2939" s="51"/>
      <c r="W2939" s="51"/>
    </row>
    <row r="2940" spans="15:23" x14ac:dyDescent="0.2">
      <c r="O2940" s="23"/>
      <c r="Q2940" s="23"/>
      <c r="V2940" s="51"/>
      <c r="W2940" s="51"/>
    </row>
    <row r="2941" spans="15:23" x14ac:dyDescent="0.2">
      <c r="O2941" s="23"/>
      <c r="Q2941" s="23"/>
      <c r="V2941" s="51"/>
      <c r="W2941" s="51"/>
    </row>
    <row r="2942" spans="15:23" x14ac:dyDescent="0.2">
      <c r="O2942" s="23"/>
      <c r="Q2942" s="23"/>
      <c r="V2942" s="51"/>
      <c r="W2942" s="51"/>
    </row>
    <row r="2943" spans="15:23" x14ac:dyDescent="0.2">
      <c r="O2943" s="23"/>
      <c r="Q2943" s="23"/>
      <c r="V2943" s="51"/>
      <c r="W2943" s="51"/>
    </row>
    <row r="2944" spans="15:23" x14ac:dyDescent="0.2">
      <c r="O2944" s="23"/>
      <c r="Q2944" s="23"/>
      <c r="V2944" s="51"/>
      <c r="W2944" s="51"/>
    </row>
    <row r="2945" spans="15:23" x14ac:dyDescent="0.2">
      <c r="O2945" s="23"/>
      <c r="Q2945" s="23"/>
      <c r="V2945" s="51"/>
      <c r="W2945" s="51"/>
    </row>
    <row r="2946" spans="15:23" x14ac:dyDescent="0.2">
      <c r="O2946" s="23"/>
      <c r="Q2946" s="23"/>
      <c r="V2946" s="51"/>
      <c r="W2946" s="51"/>
    </row>
    <row r="2947" spans="15:23" x14ac:dyDescent="0.2">
      <c r="O2947" s="23"/>
      <c r="Q2947" s="23"/>
      <c r="V2947" s="51"/>
      <c r="W2947" s="51"/>
    </row>
    <row r="2948" spans="15:23" x14ac:dyDescent="0.2">
      <c r="O2948" s="23"/>
      <c r="Q2948" s="23"/>
      <c r="V2948" s="51"/>
      <c r="W2948" s="51"/>
    </row>
    <row r="2949" spans="15:23" x14ac:dyDescent="0.2">
      <c r="O2949" s="23"/>
      <c r="Q2949" s="23"/>
      <c r="V2949" s="51"/>
      <c r="W2949" s="51"/>
    </row>
    <row r="2950" spans="15:23" x14ac:dyDescent="0.2">
      <c r="O2950" s="23"/>
      <c r="Q2950" s="23"/>
      <c r="V2950" s="51"/>
      <c r="W2950" s="51"/>
    </row>
    <row r="2951" spans="15:23" x14ac:dyDescent="0.2">
      <c r="O2951" s="23"/>
      <c r="Q2951" s="23"/>
      <c r="V2951" s="51"/>
      <c r="W2951" s="51"/>
    </row>
    <row r="2952" spans="15:23" x14ac:dyDescent="0.2">
      <c r="O2952" s="23"/>
      <c r="Q2952" s="23"/>
      <c r="V2952" s="51"/>
      <c r="W2952" s="51"/>
    </row>
    <row r="2953" spans="15:23" x14ac:dyDescent="0.2">
      <c r="O2953" s="23"/>
      <c r="Q2953" s="23"/>
      <c r="V2953" s="51"/>
      <c r="W2953" s="51"/>
    </row>
    <row r="2954" spans="15:23" x14ac:dyDescent="0.2">
      <c r="O2954" s="23"/>
      <c r="Q2954" s="23"/>
      <c r="V2954" s="51"/>
      <c r="W2954" s="51"/>
    </row>
    <row r="2955" spans="15:23" x14ac:dyDescent="0.2">
      <c r="O2955" s="23"/>
      <c r="Q2955" s="23"/>
      <c r="V2955" s="51"/>
      <c r="W2955" s="51"/>
    </row>
    <row r="2956" spans="15:23" x14ac:dyDescent="0.2">
      <c r="O2956" s="23"/>
      <c r="Q2956" s="23"/>
      <c r="V2956" s="51"/>
      <c r="W2956" s="51"/>
    </row>
    <row r="2957" spans="15:23" x14ac:dyDescent="0.2">
      <c r="O2957" s="23"/>
      <c r="Q2957" s="23"/>
      <c r="V2957" s="51"/>
      <c r="W2957" s="51"/>
    </row>
    <row r="2958" spans="15:23" x14ac:dyDescent="0.2">
      <c r="O2958" s="23"/>
      <c r="Q2958" s="23"/>
      <c r="V2958" s="51"/>
      <c r="W2958" s="51"/>
    </row>
    <row r="2959" spans="15:23" x14ac:dyDescent="0.2">
      <c r="O2959" s="23"/>
      <c r="Q2959" s="23"/>
      <c r="V2959" s="51"/>
      <c r="W2959" s="51"/>
    </row>
    <row r="2960" spans="15:23" x14ac:dyDescent="0.2">
      <c r="O2960" s="23"/>
      <c r="Q2960" s="23"/>
      <c r="V2960" s="51"/>
      <c r="W2960" s="51"/>
    </row>
    <row r="2961" spans="15:23" x14ac:dyDescent="0.2">
      <c r="O2961" s="23"/>
      <c r="Q2961" s="23"/>
      <c r="V2961" s="51"/>
      <c r="W2961" s="51"/>
    </row>
    <row r="2962" spans="15:23" x14ac:dyDescent="0.2">
      <c r="O2962" s="23"/>
      <c r="Q2962" s="23"/>
      <c r="V2962" s="51"/>
      <c r="W2962" s="51"/>
    </row>
    <row r="2963" spans="15:23" x14ac:dyDescent="0.2">
      <c r="O2963" s="23"/>
      <c r="Q2963" s="23"/>
      <c r="V2963" s="51"/>
      <c r="W2963" s="51"/>
    </row>
    <row r="2964" spans="15:23" x14ac:dyDescent="0.2">
      <c r="O2964" s="23"/>
      <c r="Q2964" s="23"/>
      <c r="V2964" s="51"/>
      <c r="W2964" s="51"/>
    </row>
    <row r="2965" spans="15:23" x14ac:dyDescent="0.2">
      <c r="O2965" s="23"/>
      <c r="Q2965" s="23"/>
      <c r="V2965" s="51"/>
      <c r="W2965" s="51"/>
    </row>
    <row r="2966" spans="15:23" x14ac:dyDescent="0.2">
      <c r="O2966" s="23"/>
      <c r="Q2966" s="23"/>
      <c r="V2966" s="51"/>
      <c r="W2966" s="51"/>
    </row>
    <row r="2967" spans="15:23" x14ac:dyDescent="0.2">
      <c r="O2967" s="23"/>
      <c r="Q2967" s="23"/>
      <c r="V2967" s="51"/>
      <c r="W2967" s="51"/>
    </row>
    <row r="2968" spans="15:23" x14ac:dyDescent="0.2">
      <c r="O2968" s="23"/>
      <c r="Q2968" s="23"/>
      <c r="V2968" s="51"/>
      <c r="W2968" s="51"/>
    </row>
    <row r="2969" spans="15:23" x14ac:dyDescent="0.2">
      <c r="O2969" s="23"/>
      <c r="Q2969" s="23"/>
      <c r="V2969" s="51"/>
      <c r="W2969" s="51"/>
    </row>
    <row r="2970" spans="15:23" x14ac:dyDescent="0.2">
      <c r="O2970" s="23"/>
      <c r="Q2970" s="23"/>
      <c r="V2970" s="51"/>
      <c r="W2970" s="51"/>
    </row>
    <row r="2971" spans="15:23" x14ac:dyDescent="0.2">
      <c r="O2971" s="23"/>
      <c r="Q2971" s="23"/>
      <c r="V2971" s="51"/>
      <c r="W2971" s="51"/>
    </row>
    <row r="2972" spans="15:23" x14ac:dyDescent="0.2">
      <c r="O2972" s="23"/>
      <c r="Q2972" s="23"/>
      <c r="V2972" s="51"/>
      <c r="W2972" s="51"/>
    </row>
    <row r="2973" spans="15:23" x14ac:dyDescent="0.2">
      <c r="O2973" s="23"/>
      <c r="Q2973" s="23"/>
      <c r="V2973" s="51"/>
      <c r="W2973" s="51"/>
    </row>
    <row r="2974" spans="15:23" x14ac:dyDescent="0.2">
      <c r="O2974" s="23"/>
      <c r="Q2974" s="23"/>
      <c r="V2974" s="51"/>
      <c r="W2974" s="51"/>
    </row>
    <row r="2975" spans="15:23" x14ac:dyDescent="0.2">
      <c r="O2975" s="23"/>
      <c r="Q2975" s="23"/>
      <c r="V2975" s="51"/>
      <c r="W2975" s="51"/>
    </row>
    <row r="2976" spans="15:23" x14ac:dyDescent="0.2">
      <c r="O2976" s="23"/>
      <c r="Q2976" s="23"/>
      <c r="V2976" s="51"/>
      <c r="W2976" s="51"/>
    </row>
    <row r="2977" spans="15:23" x14ac:dyDescent="0.2">
      <c r="O2977" s="23"/>
      <c r="Q2977" s="23"/>
      <c r="V2977" s="51"/>
      <c r="W2977" s="51"/>
    </row>
    <row r="2978" spans="15:23" x14ac:dyDescent="0.2">
      <c r="O2978" s="23"/>
      <c r="Q2978" s="23"/>
      <c r="V2978" s="51"/>
      <c r="W2978" s="51"/>
    </row>
    <row r="2979" spans="15:23" x14ac:dyDescent="0.2">
      <c r="O2979" s="23"/>
      <c r="Q2979" s="23"/>
      <c r="V2979" s="51"/>
      <c r="W2979" s="51"/>
    </row>
    <row r="2980" spans="15:23" x14ac:dyDescent="0.2">
      <c r="O2980" s="23"/>
      <c r="Q2980" s="23"/>
      <c r="V2980" s="51"/>
      <c r="W2980" s="51"/>
    </row>
    <row r="2981" spans="15:23" x14ac:dyDescent="0.2">
      <c r="O2981" s="23"/>
      <c r="Q2981" s="23"/>
      <c r="V2981" s="51"/>
      <c r="W2981" s="51"/>
    </row>
    <row r="2982" spans="15:23" x14ac:dyDescent="0.2">
      <c r="O2982" s="23"/>
      <c r="Q2982" s="23"/>
      <c r="V2982" s="51"/>
      <c r="W2982" s="51"/>
    </row>
    <row r="2983" spans="15:23" x14ac:dyDescent="0.2">
      <c r="O2983" s="23"/>
      <c r="Q2983" s="23"/>
      <c r="V2983" s="51"/>
      <c r="W2983" s="51"/>
    </row>
    <row r="2984" spans="15:23" x14ac:dyDescent="0.2">
      <c r="O2984" s="23"/>
      <c r="Q2984" s="23"/>
      <c r="V2984" s="51"/>
      <c r="W2984" s="51"/>
    </row>
    <row r="2985" spans="15:23" x14ac:dyDescent="0.2">
      <c r="O2985" s="23"/>
      <c r="Q2985" s="23"/>
      <c r="V2985" s="51"/>
      <c r="W2985" s="51"/>
    </row>
    <row r="2986" spans="15:23" x14ac:dyDescent="0.2">
      <c r="O2986" s="23"/>
      <c r="Q2986" s="23"/>
      <c r="V2986" s="51"/>
      <c r="W2986" s="51"/>
    </row>
    <row r="2987" spans="15:23" x14ac:dyDescent="0.2">
      <c r="O2987" s="23"/>
      <c r="Q2987" s="23"/>
      <c r="V2987" s="51"/>
      <c r="W2987" s="51"/>
    </row>
    <row r="2988" spans="15:23" x14ac:dyDescent="0.2">
      <c r="O2988" s="23"/>
      <c r="Q2988" s="23"/>
      <c r="V2988" s="51"/>
      <c r="W2988" s="51"/>
    </row>
    <row r="2989" spans="15:23" x14ac:dyDescent="0.2">
      <c r="O2989" s="23"/>
      <c r="Q2989" s="23"/>
      <c r="V2989" s="51"/>
      <c r="W2989" s="51"/>
    </row>
    <row r="2990" spans="15:23" x14ac:dyDescent="0.2">
      <c r="O2990" s="23"/>
      <c r="Q2990" s="23"/>
      <c r="V2990" s="51"/>
      <c r="W2990" s="51"/>
    </row>
    <row r="2991" spans="15:23" x14ac:dyDescent="0.2">
      <c r="O2991" s="23"/>
      <c r="Q2991" s="23"/>
      <c r="V2991" s="51"/>
      <c r="W2991" s="51"/>
    </row>
    <row r="2992" spans="15:23" x14ac:dyDescent="0.2">
      <c r="O2992" s="23"/>
      <c r="Q2992" s="23"/>
      <c r="V2992" s="51"/>
      <c r="W2992" s="51"/>
    </row>
    <row r="2993" spans="15:23" x14ac:dyDescent="0.2">
      <c r="O2993" s="23"/>
      <c r="Q2993" s="23"/>
      <c r="V2993" s="51"/>
      <c r="W2993" s="51"/>
    </row>
    <row r="2994" spans="15:23" x14ac:dyDescent="0.2">
      <c r="O2994" s="23"/>
      <c r="Q2994" s="23"/>
      <c r="V2994" s="51"/>
      <c r="W2994" s="51"/>
    </row>
    <row r="2995" spans="15:23" x14ac:dyDescent="0.2">
      <c r="O2995" s="23"/>
      <c r="Q2995" s="23"/>
      <c r="V2995" s="51"/>
      <c r="W2995" s="51"/>
    </row>
    <row r="2996" spans="15:23" x14ac:dyDescent="0.2">
      <c r="O2996" s="23"/>
      <c r="Q2996" s="23"/>
      <c r="V2996" s="51"/>
      <c r="W2996" s="51"/>
    </row>
    <row r="2997" spans="15:23" x14ac:dyDescent="0.2">
      <c r="O2997" s="23"/>
      <c r="Q2997" s="23"/>
      <c r="V2997" s="51"/>
      <c r="W2997" s="51"/>
    </row>
    <row r="2998" spans="15:23" x14ac:dyDescent="0.2">
      <c r="O2998" s="23"/>
      <c r="Q2998" s="23"/>
      <c r="V2998" s="51"/>
      <c r="W2998" s="51"/>
    </row>
    <row r="2999" spans="15:23" x14ac:dyDescent="0.2">
      <c r="O2999" s="23"/>
      <c r="Q2999" s="23"/>
      <c r="V2999" s="51"/>
      <c r="W2999" s="51"/>
    </row>
    <row r="3000" spans="15:23" x14ac:dyDescent="0.2">
      <c r="O3000" s="23"/>
      <c r="Q3000" s="23"/>
      <c r="V3000" s="51"/>
      <c r="W3000" s="51"/>
    </row>
    <row r="3001" spans="15:23" x14ac:dyDescent="0.2">
      <c r="O3001" s="23"/>
      <c r="Q3001" s="23"/>
      <c r="V3001" s="51"/>
      <c r="W3001" s="51"/>
    </row>
    <row r="3002" spans="15:23" x14ac:dyDescent="0.2">
      <c r="O3002" s="23"/>
      <c r="Q3002" s="23"/>
      <c r="V3002" s="51"/>
      <c r="W3002" s="51"/>
    </row>
    <row r="3003" spans="15:23" x14ac:dyDescent="0.2">
      <c r="O3003" s="23"/>
      <c r="Q3003" s="23"/>
      <c r="V3003" s="51"/>
      <c r="W3003" s="51"/>
    </row>
    <row r="3004" spans="15:23" x14ac:dyDescent="0.2">
      <c r="O3004" s="23"/>
      <c r="Q3004" s="23"/>
      <c r="V3004" s="51"/>
      <c r="W3004" s="51"/>
    </row>
    <row r="3005" spans="15:23" x14ac:dyDescent="0.2">
      <c r="O3005" s="23"/>
      <c r="Q3005" s="23"/>
      <c r="V3005" s="51"/>
      <c r="W3005" s="51"/>
    </row>
    <row r="3006" spans="15:23" x14ac:dyDescent="0.2">
      <c r="O3006" s="23"/>
      <c r="Q3006" s="23"/>
      <c r="V3006" s="51"/>
      <c r="W3006" s="51"/>
    </row>
    <row r="3007" spans="15:23" x14ac:dyDescent="0.2">
      <c r="O3007" s="23"/>
      <c r="Q3007" s="23"/>
      <c r="V3007" s="51"/>
      <c r="W3007" s="51"/>
    </row>
    <row r="3008" spans="15:23" x14ac:dyDescent="0.2">
      <c r="O3008" s="23"/>
      <c r="Q3008" s="23"/>
      <c r="V3008" s="51"/>
      <c r="W3008" s="51"/>
    </row>
    <row r="3009" spans="15:23" x14ac:dyDescent="0.2">
      <c r="O3009" s="23"/>
      <c r="Q3009" s="23"/>
      <c r="V3009" s="51"/>
      <c r="W3009" s="51"/>
    </row>
    <row r="3010" spans="15:23" x14ac:dyDescent="0.2">
      <c r="O3010" s="23"/>
      <c r="Q3010" s="23"/>
      <c r="V3010" s="51"/>
      <c r="W3010" s="51"/>
    </row>
    <row r="3011" spans="15:23" x14ac:dyDescent="0.2">
      <c r="O3011" s="23"/>
      <c r="Q3011" s="23"/>
      <c r="V3011" s="51"/>
      <c r="W3011" s="51"/>
    </row>
    <row r="3012" spans="15:23" x14ac:dyDescent="0.2">
      <c r="O3012" s="23"/>
      <c r="Q3012" s="23"/>
      <c r="V3012" s="51"/>
      <c r="W3012" s="51"/>
    </row>
    <row r="3013" spans="15:23" x14ac:dyDescent="0.2">
      <c r="O3013" s="23"/>
      <c r="Q3013" s="23"/>
      <c r="V3013" s="51"/>
      <c r="W3013" s="51"/>
    </row>
    <row r="3014" spans="15:23" x14ac:dyDescent="0.2">
      <c r="O3014" s="23"/>
      <c r="Q3014" s="23"/>
      <c r="V3014" s="51"/>
      <c r="W3014" s="51"/>
    </row>
    <row r="3015" spans="15:23" x14ac:dyDescent="0.2">
      <c r="O3015" s="23"/>
      <c r="Q3015" s="23"/>
      <c r="V3015" s="51"/>
      <c r="W3015" s="51"/>
    </row>
    <row r="3016" spans="15:23" x14ac:dyDescent="0.2">
      <c r="O3016" s="23"/>
      <c r="Q3016" s="23"/>
      <c r="V3016" s="51"/>
      <c r="W3016" s="51"/>
    </row>
    <row r="3017" spans="15:23" x14ac:dyDescent="0.2">
      <c r="O3017" s="23"/>
      <c r="Q3017" s="23"/>
      <c r="V3017" s="51"/>
      <c r="W3017" s="51"/>
    </row>
    <row r="3018" spans="15:23" x14ac:dyDescent="0.2">
      <c r="O3018" s="23"/>
      <c r="Q3018" s="23"/>
      <c r="V3018" s="51"/>
      <c r="W3018" s="51"/>
    </row>
    <row r="3019" spans="15:23" x14ac:dyDescent="0.2">
      <c r="O3019" s="23"/>
      <c r="Q3019" s="23"/>
      <c r="V3019" s="51"/>
      <c r="W3019" s="51"/>
    </row>
    <row r="3020" spans="15:23" x14ac:dyDescent="0.2">
      <c r="O3020" s="23"/>
      <c r="V3020" s="51"/>
      <c r="W3020" s="51"/>
    </row>
    <row r="3021" spans="15:23" x14ac:dyDescent="0.2">
      <c r="O3021" s="23"/>
      <c r="V3021" s="51"/>
      <c r="W3021" s="51"/>
    </row>
    <row r="3022" spans="15:23" x14ac:dyDescent="0.2">
      <c r="O3022" s="23"/>
      <c r="V3022" s="51"/>
      <c r="W3022" s="51"/>
    </row>
    <row r="3023" spans="15:23" x14ac:dyDescent="0.2">
      <c r="O3023" s="23"/>
      <c r="V3023" s="51"/>
      <c r="W3023" s="51"/>
    </row>
    <row r="3024" spans="15:23" x14ac:dyDescent="0.2">
      <c r="O3024" s="23"/>
      <c r="V3024" s="51"/>
      <c r="W3024" s="51"/>
    </row>
    <row r="3025" spans="15:23" x14ac:dyDescent="0.2">
      <c r="O3025" s="23"/>
      <c r="V3025" s="51"/>
      <c r="W3025" s="51"/>
    </row>
    <row r="3026" spans="15:23" x14ac:dyDescent="0.2">
      <c r="O3026" s="23"/>
      <c r="V3026" s="51"/>
      <c r="W3026" s="51"/>
    </row>
    <row r="3027" spans="15:23" x14ac:dyDescent="0.2">
      <c r="O3027" s="23"/>
      <c r="V3027" s="51"/>
      <c r="W3027" s="51"/>
    </row>
    <row r="3028" spans="15:23" x14ac:dyDescent="0.2">
      <c r="O3028" s="23"/>
      <c r="V3028" s="51"/>
      <c r="W3028" s="51"/>
    </row>
    <row r="3029" spans="15:23" x14ac:dyDescent="0.2">
      <c r="O3029" s="23"/>
      <c r="V3029" s="51"/>
      <c r="W3029" s="51"/>
    </row>
    <row r="3030" spans="15:23" x14ac:dyDescent="0.2">
      <c r="O3030" s="23"/>
      <c r="V3030" s="51"/>
      <c r="W3030" s="51"/>
    </row>
    <row r="3031" spans="15:23" x14ac:dyDescent="0.2">
      <c r="O3031" s="23"/>
      <c r="V3031" s="51"/>
      <c r="W3031" s="51"/>
    </row>
    <row r="3032" spans="15:23" x14ac:dyDescent="0.2">
      <c r="O3032" s="23"/>
      <c r="V3032" s="51"/>
      <c r="W3032" s="51"/>
    </row>
    <row r="3033" spans="15:23" x14ac:dyDescent="0.2">
      <c r="O3033" s="23"/>
      <c r="V3033" s="51"/>
      <c r="W3033" s="51"/>
    </row>
    <row r="3034" spans="15:23" x14ac:dyDescent="0.2">
      <c r="O3034" s="23"/>
      <c r="V3034" s="51"/>
      <c r="W3034" s="51"/>
    </row>
    <row r="3035" spans="15:23" x14ac:dyDescent="0.2">
      <c r="O3035" s="23"/>
      <c r="V3035" s="51"/>
      <c r="W3035" s="51"/>
    </row>
    <row r="3036" spans="15:23" x14ac:dyDescent="0.2">
      <c r="O3036" s="23"/>
      <c r="V3036" s="51"/>
      <c r="W3036" s="51"/>
    </row>
    <row r="3037" spans="15:23" x14ac:dyDescent="0.2">
      <c r="O3037" s="23"/>
      <c r="V3037" s="51"/>
      <c r="W3037" s="51"/>
    </row>
    <row r="3038" spans="15:23" x14ac:dyDescent="0.2">
      <c r="O3038" s="23"/>
      <c r="V3038" s="51"/>
      <c r="W3038" s="51"/>
    </row>
    <row r="3039" spans="15:23" x14ac:dyDescent="0.2">
      <c r="O3039" s="23"/>
      <c r="V3039" s="51"/>
      <c r="W3039" s="51"/>
    </row>
    <row r="3040" spans="15:23" x14ac:dyDescent="0.2">
      <c r="O3040" s="23"/>
      <c r="V3040" s="51"/>
      <c r="W3040" s="51"/>
    </row>
    <row r="3041" spans="15:23" x14ac:dyDescent="0.2">
      <c r="O3041" s="23"/>
      <c r="V3041" s="51"/>
      <c r="W3041" s="51"/>
    </row>
    <row r="3042" spans="15:23" x14ac:dyDescent="0.2">
      <c r="O3042" s="23"/>
      <c r="V3042" s="51"/>
      <c r="W3042" s="51"/>
    </row>
    <row r="3043" spans="15:23" x14ac:dyDescent="0.2">
      <c r="O3043" s="23"/>
      <c r="V3043" s="51"/>
      <c r="W3043" s="51"/>
    </row>
    <row r="3044" spans="15:23" x14ac:dyDescent="0.2">
      <c r="O3044" s="23"/>
      <c r="V3044" s="51"/>
      <c r="W3044" s="51"/>
    </row>
    <row r="3045" spans="15:23" x14ac:dyDescent="0.2">
      <c r="O3045" s="23"/>
      <c r="V3045" s="51"/>
      <c r="W3045" s="51"/>
    </row>
    <row r="3046" spans="15:23" x14ac:dyDescent="0.2">
      <c r="O3046" s="23"/>
      <c r="V3046" s="51"/>
      <c r="W3046" s="51"/>
    </row>
    <row r="3047" spans="15:23" x14ac:dyDescent="0.2">
      <c r="O3047" s="23"/>
      <c r="V3047" s="51"/>
      <c r="W3047" s="51"/>
    </row>
    <row r="3048" spans="15:23" x14ac:dyDescent="0.2">
      <c r="O3048" s="23"/>
      <c r="Q3048" s="23"/>
      <c r="V3048" s="51"/>
      <c r="W3048" s="51"/>
    </row>
    <row r="3049" spans="15:23" x14ac:dyDescent="0.2">
      <c r="O3049" s="23"/>
      <c r="Q3049" s="23"/>
      <c r="V3049" s="51"/>
      <c r="W3049" s="51"/>
    </row>
    <row r="3050" spans="15:23" x14ac:dyDescent="0.2">
      <c r="O3050" s="23"/>
      <c r="Q3050" s="23"/>
      <c r="V3050" s="51"/>
      <c r="W3050" s="51"/>
    </row>
    <row r="3051" spans="15:23" x14ac:dyDescent="0.2">
      <c r="O3051" s="23"/>
      <c r="Q3051" s="23"/>
      <c r="V3051" s="51"/>
      <c r="W3051" s="51"/>
    </row>
    <row r="3052" spans="15:23" x14ac:dyDescent="0.2">
      <c r="O3052" s="23"/>
      <c r="Q3052" s="23"/>
      <c r="V3052" s="51"/>
      <c r="W3052" s="51"/>
    </row>
    <row r="3053" spans="15:23" x14ac:dyDescent="0.2">
      <c r="O3053" s="23"/>
      <c r="Q3053" s="23"/>
      <c r="V3053" s="51"/>
      <c r="W3053" s="51"/>
    </row>
    <row r="3054" spans="15:23" x14ac:dyDescent="0.2">
      <c r="O3054" s="23"/>
      <c r="Q3054" s="23"/>
      <c r="V3054" s="51"/>
      <c r="W3054" s="51"/>
    </row>
    <row r="3055" spans="15:23" x14ac:dyDescent="0.2">
      <c r="O3055" s="23"/>
      <c r="Q3055" s="23"/>
      <c r="V3055" s="51"/>
      <c r="W3055" s="51"/>
    </row>
    <row r="3056" spans="15:23" x14ac:dyDescent="0.2">
      <c r="O3056" s="23"/>
      <c r="Q3056" s="23"/>
      <c r="V3056" s="51"/>
      <c r="W3056" s="51"/>
    </row>
    <row r="3057" spans="15:23" x14ac:dyDescent="0.2">
      <c r="O3057" s="23"/>
      <c r="Q3057" s="23"/>
      <c r="V3057" s="51"/>
      <c r="W3057" s="51"/>
    </row>
    <row r="3058" spans="15:23" x14ac:dyDescent="0.2">
      <c r="O3058" s="23"/>
      <c r="Q3058" s="23"/>
      <c r="V3058" s="51"/>
      <c r="W3058" s="51"/>
    </row>
    <row r="3059" spans="15:23" x14ac:dyDescent="0.2">
      <c r="O3059" s="23"/>
      <c r="Q3059" s="23"/>
      <c r="V3059" s="51"/>
      <c r="W3059" s="51"/>
    </row>
    <row r="3060" spans="15:23" x14ac:dyDescent="0.2">
      <c r="O3060" s="23"/>
      <c r="Q3060" s="23"/>
      <c r="V3060" s="51"/>
      <c r="W3060" s="51"/>
    </row>
    <row r="3061" spans="15:23" x14ac:dyDescent="0.2">
      <c r="O3061" s="23"/>
      <c r="Q3061" s="23"/>
      <c r="V3061" s="51"/>
      <c r="W3061" s="51"/>
    </row>
    <row r="3062" spans="15:23" x14ac:dyDescent="0.2">
      <c r="O3062" s="23"/>
      <c r="Q3062" s="23"/>
      <c r="V3062" s="51"/>
      <c r="W3062" s="51"/>
    </row>
    <row r="3063" spans="15:23" x14ac:dyDescent="0.2">
      <c r="O3063" s="23"/>
      <c r="Q3063" s="23"/>
      <c r="V3063" s="51"/>
      <c r="W3063" s="51"/>
    </row>
    <row r="3064" spans="15:23" x14ac:dyDescent="0.2">
      <c r="O3064" s="23"/>
      <c r="Q3064" s="23"/>
      <c r="V3064" s="51"/>
      <c r="W3064" s="51"/>
    </row>
    <row r="3065" spans="15:23" x14ac:dyDescent="0.2">
      <c r="O3065" s="23"/>
      <c r="Q3065" s="23"/>
      <c r="V3065" s="51"/>
      <c r="W3065" s="51"/>
    </row>
    <row r="3066" spans="15:23" x14ac:dyDescent="0.2">
      <c r="O3066" s="23"/>
      <c r="Q3066" s="23"/>
      <c r="V3066" s="51"/>
      <c r="W3066" s="51"/>
    </row>
    <row r="3067" spans="15:23" x14ac:dyDescent="0.2">
      <c r="O3067" s="23"/>
      <c r="Q3067" s="23"/>
      <c r="V3067" s="51"/>
      <c r="W3067" s="51"/>
    </row>
    <row r="3068" spans="15:23" x14ac:dyDescent="0.2">
      <c r="O3068" s="23"/>
      <c r="Q3068" s="23"/>
      <c r="V3068" s="51"/>
      <c r="W3068" s="51"/>
    </row>
    <row r="3069" spans="15:23" x14ac:dyDescent="0.2">
      <c r="O3069" s="23"/>
      <c r="Q3069" s="23"/>
      <c r="V3069" s="51"/>
      <c r="W3069" s="51"/>
    </row>
    <row r="3070" spans="15:23" x14ac:dyDescent="0.2">
      <c r="O3070" s="23"/>
      <c r="Q3070" s="23"/>
      <c r="V3070" s="51"/>
      <c r="W3070" s="51"/>
    </row>
    <row r="3071" spans="15:23" x14ac:dyDescent="0.2">
      <c r="O3071" s="23"/>
      <c r="Q3071" s="23"/>
      <c r="V3071" s="51"/>
      <c r="W3071" s="51"/>
    </row>
    <row r="3072" spans="15:23" x14ac:dyDescent="0.2">
      <c r="O3072" s="23"/>
      <c r="Q3072" s="23"/>
      <c r="V3072" s="51"/>
      <c r="W3072" s="51"/>
    </row>
    <row r="3073" spans="15:23" x14ac:dyDescent="0.2">
      <c r="O3073" s="23"/>
      <c r="Q3073" s="23"/>
      <c r="V3073" s="51"/>
      <c r="W3073" s="51"/>
    </row>
    <row r="3074" spans="15:23" x14ac:dyDescent="0.2">
      <c r="O3074" s="23"/>
      <c r="Q3074" s="23"/>
      <c r="V3074" s="51"/>
      <c r="W3074" s="51"/>
    </row>
    <row r="3075" spans="15:23" x14ac:dyDescent="0.2">
      <c r="O3075" s="23"/>
      <c r="Q3075" s="23"/>
      <c r="V3075" s="51"/>
      <c r="W3075" s="51"/>
    </row>
    <row r="3076" spans="15:23" x14ac:dyDescent="0.2">
      <c r="O3076" s="23"/>
      <c r="Q3076" s="23"/>
      <c r="V3076" s="51"/>
      <c r="W3076" s="51"/>
    </row>
    <row r="3077" spans="15:23" x14ac:dyDescent="0.2">
      <c r="O3077" s="23"/>
      <c r="Q3077" s="23"/>
      <c r="V3077" s="51"/>
      <c r="W3077" s="51"/>
    </row>
    <row r="3078" spans="15:23" x14ac:dyDescent="0.2">
      <c r="O3078" s="23"/>
      <c r="Q3078" s="23"/>
      <c r="V3078" s="51"/>
      <c r="W3078" s="51"/>
    </row>
    <row r="3079" spans="15:23" x14ac:dyDescent="0.2">
      <c r="O3079" s="23"/>
      <c r="Q3079" s="23"/>
      <c r="V3079" s="51"/>
      <c r="W3079" s="51"/>
    </row>
    <row r="3080" spans="15:23" x14ac:dyDescent="0.2">
      <c r="O3080" s="23"/>
      <c r="Q3080" s="23"/>
      <c r="V3080" s="51"/>
      <c r="W3080" s="51"/>
    </row>
    <row r="3081" spans="15:23" x14ac:dyDescent="0.2">
      <c r="O3081" s="23"/>
      <c r="Q3081" s="23"/>
      <c r="V3081" s="51"/>
      <c r="W3081" s="51"/>
    </row>
    <row r="3082" spans="15:23" x14ac:dyDescent="0.2">
      <c r="O3082" s="23"/>
      <c r="Q3082" s="23"/>
      <c r="V3082" s="51"/>
      <c r="W3082" s="51"/>
    </row>
    <row r="3083" spans="15:23" x14ac:dyDescent="0.2">
      <c r="O3083" s="23"/>
      <c r="Q3083" s="23"/>
      <c r="V3083" s="51"/>
      <c r="W3083" s="51"/>
    </row>
    <row r="3084" spans="15:23" x14ac:dyDescent="0.2">
      <c r="O3084" s="23"/>
      <c r="Q3084" s="23"/>
      <c r="V3084" s="51"/>
      <c r="W3084" s="51"/>
    </row>
    <row r="3085" spans="15:23" x14ac:dyDescent="0.2">
      <c r="O3085" s="23"/>
      <c r="Q3085" s="23"/>
      <c r="V3085" s="51"/>
      <c r="W3085" s="51"/>
    </row>
    <row r="3086" spans="15:23" x14ac:dyDescent="0.2">
      <c r="O3086" s="23"/>
      <c r="Q3086" s="23"/>
      <c r="V3086" s="51"/>
      <c r="W3086" s="51"/>
    </row>
    <row r="3087" spans="15:23" x14ac:dyDescent="0.2">
      <c r="O3087" s="23"/>
      <c r="Q3087" s="23"/>
      <c r="V3087" s="51"/>
      <c r="W3087" s="51"/>
    </row>
    <row r="3088" spans="15:23" x14ac:dyDescent="0.2">
      <c r="O3088" s="23"/>
      <c r="Q3088" s="23"/>
      <c r="V3088" s="51"/>
      <c r="W3088" s="51"/>
    </row>
    <row r="3089" spans="15:23" x14ac:dyDescent="0.2">
      <c r="O3089" s="23"/>
      <c r="Q3089" s="23"/>
      <c r="V3089" s="51"/>
      <c r="W3089" s="51"/>
    </row>
    <row r="3090" spans="15:23" x14ac:dyDescent="0.2">
      <c r="O3090" s="23"/>
      <c r="Q3090" s="23"/>
      <c r="V3090" s="51"/>
      <c r="W3090" s="51"/>
    </row>
    <row r="3091" spans="15:23" x14ac:dyDescent="0.2">
      <c r="O3091" s="23"/>
      <c r="Q3091" s="23"/>
      <c r="V3091" s="51"/>
      <c r="W3091" s="51"/>
    </row>
    <row r="3092" spans="15:23" x14ac:dyDescent="0.2">
      <c r="O3092" s="23"/>
      <c r="Q3092" s="23"/>
      <c r="V3092" s="51"/>
      <c r="W3092" s="51"/>
    </row>
    <row r="3093" spans="15:23" x14ac:dyDescent="0.2">
      <c r="O3093" s="23"/>
      <c r="Q3093" s="23"/>
      <c r="V3093" s="51"/>
      <c r="W3093" s="51"/>
    </row>
    <row r="3094" spans="15:23" x14ac:dyDescent="0.2">
      <c r="O3094" s="23"/>
      <c r="Q3094" s="23"/>
      <c r="V3094" s="51"/>
      <c r="W3094" s="51"/>
    </row>
    <row r="3095" spans="15:23" x14ac:dyDescent="0.2">
      <c r="O3095" s="23"/>
      <c r="Q3095" s="23"/>
      <c r="V3095" s="51"/>
      <c r="W3095" s="51"/>
    </row>
    <row r="3096" spans="15:23" x14ac:dyDescent="0.2">
      <c r="O3096" s="23"/>
      <c r="Q3096" s="23"/>
      <c r="V3096" s="51"/>
      <c r="W3096" s="51"/>
    </row>
    <row r="3097" spans="15:23" x14ac:dyDescent="0.2">
      <c r="O3097" s="23"/>
      <c r="Q3097" s="23"/>
      <c r="V3097" s="51"/>
      <c r="W3097" s="51"/>
    </row>
    <row r="3098" spans="15:23" x14ac:dyDescent="0.2">
      <c r="O3098" s="23"/>
      <c r="Q3098" s="23"/>
      <c r="V3098" s="51"/>
      <c r="W3098" s="51"/>
    </row>
    <row r="3099" spans="15:23" x14ac:dyDescent="0.2">
      <c r="O3099" s="23"/>
      <c r="Q3099" s="23"/>
      <c r="V3099" s="51"/>
      <c r="W3099" s="51"/>
    </row>
    <row r="3100" spans="15:23" x14ac:dyDescent="0.2">
      <c r="O3100" s="23"/>
      <c r="Q3100" s="23"/>
      <c r="V3100" s="51"/>
      <c r="W3100" s="51"/>
    </row>
    <row r="3101" spans="15:23" x14ac:dyDescent="0.2">
      <c r="O3101" s="23"/>
      <c r="Q3101" s="23"/>
      <c r="V3101" s="51"/>
      <c r="W3101" s="51"/>
    </row>
    <row r="3102" spans="15:23" x14ac:dyDescent="0.2">
      <c r="O3102" s="23"/>
      <c r="Q3102" s="23"/>
      <c r="V3102" s="51"/>
      <c r="W3102" s="51"/>
    </row>
    <row r="3103" spans="15:23" x14ac:dyDescent="0.2">
      <c r="O3103" s="23"/>
      <c r="Q3103" s="23"/>
      <c r="V3103" s="51"/>
      <c r="W3103" s="51"/>
    </row>
    <row r="3104" spans="15:23" x14ac:dyDescent="0.2">
      <c r="O3104" s="23"/>
      <c r="Q3104" s="23"/>
      <c r="V3104" s="51"/>
      <c r="W3104" s="51"/>
    </row>
    <row r="3105" spans="15:23" x14ac:dyDescent="0.2">
      <c r="O3105" s="23"/>
      <c r="Q3105" s="23"/>
      <c r="V3105" s="51"/>
      <c r="W3105" s="51"/>
    </row>
    <row r="3106" spans="15:23" x14ac:dyDescent="0.2">
      <c r="O3106" s="23"/>
      <c r="Q3106" s="23"/>
      <c r="V3106" s="51"/>
      <c r="W3106" s="51"/>
    </row>
    <row r="3107" spans="15:23" x14ac:dyDescent="0.2">
      <c r="O3107" s="23"/>
      <c r="Q3107" s="23"/>
      <c r="V3107" s="51"/>
      <c r="W3107" s="51"/>
    </row>
    <row r="3108" spans="15:23" x14ac:dyDescent="0.2">
      <c r="O3108" s="23"/>
      <c r="Q3108" s="23"/>
      <c r="V3108" s="51"/>
      <c r="W3108" s="51"/>
    </row>
    <row r="3109" spans="15:23" x14ac:dyDescent="0.2">
      <c r="O3109" s="23"/>
      <c r="Q3109" s="23"/>
      <c r="V3109" s="51"/>
      <c r="W3109" s="51"/>
    </row>
    <row r="3110" spans="15:23" x14ac:dyDescent="0.2">
      <c r="O3110" s="23"/>
      <c r="Q3110" s="23"/>
      <c r="V3110" s="51"/>
      <c r="W3110" s="51"/>
    </row>
    <row r="3111" spans="15:23" x14ac:dyDescent="0.2">
      <c r="O3111" s="23"/>
      <c r="Q3111" s="23"/>
      <c r="V3111" s="51"/>
      <c r="W3111" s="51"/>
    </row>
    <row r="3112" spans="15:23" x14ac:dyDescent="0.2">
      <c r="O3112" s="23"/>
      <c r="Q3112" s="23"/>
      <c r="V3112" s="51"/>
      <c r="W3112" s="51"/>
    </row>
    <row r="3113" spans="15:23" x14ac:dyDescent="0.2">
      <c r="O3113" s="23"/>
      <c r="Q3113" s="23"/>
      <c r="V3113" s="51"/>
      <c r="W3113" s="51"/>
    </row>
    <row r="3114" spans="15:23" x14ac:dyDescent="0.2">
      <c r="O3114" s="23"/>
      <c r="Q3114" s="23"/>
      <c r="V3114" s="51"/>
      <c r="W3114" s="51"/>
    </row>
    <row r="3115" spans="15:23" x14ac:dyDescent="0.2">
      <c r="O3115" s="23"/>
      <c r="Q3115" s="23"/>
      <c r="V3115" s="51"/>
      <c r="W3115" s="51"/>
    </row>
    <row r="3116" spans="15:23" x14ac:dyDescent="0.2">
      <c r="O3116" s="23"/>
      <c r="Q3116" s="23"/>
      <c r="V3116" s="51"/>
      <c r="W3116" s="51"/>
    </row>
    <row r="3117" spans="15:23" x14ac:dyDescent="0.2">
      <c r="O3117" s="23"/>
      <c r="Q3117" s="23"/>
      <c r="V3117" s="51"/>
      <c r="W3117" s="51"/>
    </row>
    <row r="3118" spans="15:23" x14ac:dyDescent="0.2">
      <c r="O3118" s="23"/>
      <c r="Q3118" s="23"/>
      <c r="V3118" s="51"/>
      <c r="W3118" s="51"/>
    </row>
    <row r="3119" spans="15:23" x14ac:dyDescent="0.2">
      <c r="O3119" s="23"/>
      <c r="Q3119" s="23"/>
      <c r="V3119" s="51"/>
      <c r="W3119" s="51"/>
    </row>
    <row r="3120" spans="15:23" x14ac:dyDescent="0.2">
      <c r="O3120" s="23"/>
      <c r="Q3120" s="23"/>
      <c r="V3120" s="51"/>
      <c r="W3120" s="51"/>
    </row>
    <row r="3121" spans="15:23" x14ac:dyDescent="0.2">
      <c r="O3121" s="23"/>
      <c r="Q3121" s="23"/>
      <c r="V3121" s="51"/>
      <c r="W3121" s="51"/>
    </row>
    <row r="3122" spans="15:23" x14ac:dyDescent="0.2">
      <c r="O3122" s="23"/>
      <c r="Q3122" s="23"/>
      <c r="V3122" s="51"/>
      <c r="W3122" s="51"/>
    </row>
    <row r="3123" spans="15:23" x14ac:dyDescent="0.2">
      <c r="O3123" s="23"/>
      <c r="Q3123" s="23"/>
      <c r="V3123" s="51"/>
      <c r="W3123" s="51"/>
    </row>
    <row r="3124" spans="15:23" x14ac:dyDescent="0.2">
      <c r="O3124" s="23"/>
      <c r="Q3124" s="23"/>
      <c r="V3124" s="51"/>
      <c r="W3124" s="51"/>
    </row>
    <row r="3125" spans="15:23" x14ac:dyDescent="0.2">
      <c r="O3125" s="23"/>
      <c r="Q3125" s="23"/>
      <c r="V3125" s="51"/>
      <c r="W3125" s="51"/>
    </row>
    <row r="3126" spans="15:23" x14ac:dyDescent="0.2">
      <c r="O3126" s="23"/>
      <c r="Q3126" s="23"/>
      <c r="V3126" s="51"/>
      <c r="W3126" s="51"/>
    </row>
    <row r="3127" spans="15:23" x14ac:dyDescent="0.2">
      <c r="O3127" s="23"/>
      <c r="Q3127" s="23"/>
      <c r="V3127" s="51"/>
      <c r="W3127" s="51"/>
    </row>
    <row r="3128" spans="15:23" x14ac:dyDescent="0.2">
      <c r="O3128" s="23"/>
      <c r="Q3128" s="23"/>
      <c r="V3128" s="51"/>
      <c r="W3128" s="51"/>
    </row>
    <row r="3129" spans="15:23" x14ac:dyDescent="0.2">
      <c r="O3129" s="23"/>
      <c r="Q3129" s="23"/>
      <c r="V3129" s="51"/>
      <c r="W3129" s="51"/>
    </row>
    <row r="3130" spans="15:23" x14ac:dyDescent="0.2">
      <c r="O3130" s="23"/>
      <c r="Q3130" s="23"/>
      <c r="V3130" s="51"/>
      <c r="W3130" s="51"/>
    </row>
    <row r="3131" spans="15:23" x14ac:dyDescent="0.2">
      <c r="O3131" s="23"/>
      <c r="Q3131" s="23"/>
      <c r="V3131" s="51"/>
      <c r="W3131" s="51"/>
    </row>
    <row r="3132" spans="15:23" x14ac:dyDescent="0.2">
      <c r="O3132" s="23"/>
      <c r="V3132" s="51"/>
      <c r="W3132" s="51"/>
    </row>
    <row r="3133" spans="15:23" x14ac:dyDescent="0.2">
      <c r="O3133" s="23"/>
      <c r="V3133" s="51"/>
      <c r="W3133" s="51"/>
    </row>
    <row r="3134" spans="15:23" x14ac:dyDescent="0.2">
      <c r="O3134" s="23"/>
      <c r="V3134" s="51"/>
      <c r="W3134" s="51"/>
    </row>
    <row r="3135" spans="15:23" x14ac:dyDescent="0.2">
      <c r="O3135" s="23"/>
      <c r="V3135" s="51"/>
      <c r="W3135" s="51"/>
    </row>
    <row r="3136" spans="15:23" x14ac:dyDescent="0.2">
      <c r="O3136" s="23"/>
      <c r="V3136" s="51"/>
      <c r="W3136" s="51"/>
    </row>
    <row r="3137" spans="15:23" x14ac:dyDescent="0.2">
      <c r="O3137" s="23"/>
      <c r="V3137" s="51"/>
      <c r="W3137" s="51"/>
    </row>
    <row r="3138" spans="15:23" x14ac:dyDescent="0.2">
      <c r="O3138" s="23"/>
      <c r="V3138" s="51"/>
      <c r="W3138" s="51"/>
    </row>
    <row r="3139" spans="15:23" x14ac:dyDescent="0.2">
      <c r="O3139" s="23"/>
      <c r="V3139" s="51"/>
      <c r="W3139" s="51"/>
    </row>
    <row r="3140" spans="15:23" x14ac:dyDescent="0.2">
      <c r="O3140" s="23"/>
      <c r="V3140" s="51"/>
      <c r="W3140" s="51"/>
    </row>
    <row r="3141" spans="15:23" x14ac:dyDescent="0.2">
      <c r="O3141" s="23"/>
      <c r="V3141" s="51"/>
      <c r="W3141" s="51"/>
    </row>
    <row r="3142" spans="15:23" x14ac:dyDescent="0.2">
      <c r="O3142" s="23"/>
      <c r="V3142" s="51"/>
      <c r="W3142" s="51"/>
    </row>
    <row r="3143" spans="15:23" x14ac:dyDescent="0.2">
      <c r="O3143" s="23"/>
      <c r="V3143" s="51"/>
      <c r="W3143" s="51"/>
    </row>
    <row r="3144" spans="15:23" x14ac:dyDescent="0.2">
      <c r="O3144" s="23"/>
      <c r="V3144" s="51"/>
      <c r="W3144" s="51"/>
    </row>
    <row r="3145" spans="15:23" x14ac:dyDescent="0.2">
      <c r="O3145" s="23"/>
      <c r="V3145" s="51"/>
      <c r="W3145" s="51"/>
    </row>
    <row r="3146" spans="15:23" x14ac:dyDescent="0.2">
      <c r="O3146" s="23"/>
      <c r="V3146" s="51"/>
      <c r="W3146" s="51"/>
    </row>
    <row r="3147" spans="15:23" x14ac:dyDescent="0.2">
      <c r="O3147" s="23"/>
      <c r="V3147" s="51"/>
      <c r="W3147" s="51"/>
    </row>
    <row r="3148" spans="15:23" x14ac:dyDescent="0.2">
      <c r="O3148" s="23"/>
      <c r="V3148" s="51"/>
      <c r="W3148" s="51"/>
    </row>
    <row r="3149" spans="15:23" x14ac:dyDescent="0.2">
      <c r="O3149" s="23"/>
      <c r="V3149" s="51"/>
      <c r="W3149" s="51"/>
    </row>
    <row r="3150" spans="15:23" x14ac:dyDescent="0.2">
      <c r="O3150" s="23"/>
      <c r="V3150" s="51"/>
      <c r="W3150" s="51"/>
    </row>
    <row r="3151" spans="15:23" x14ac:dyDescent="0.2">
      <c r="O3151" s="23"/>
      <c r="V3151" s="51"/>
      <c r="W3151" s="51"/>
    </row>
    <row r="3152" spans="15:23" x14ac:dyDescent="0.2">
      <c r="O3152" s="23"/>
      <c r="V3152" s="51"/>
      <c r="W3152" s="51"/>
    </row>
    <row r="3153" spans="15:23" x14ac:dyDescent="0.2">
      <c r="O3153" s="23"/>
      <c r="V3153" s="51"/>
      <c r="W3153" s="51"/>
    </row>
    <row r="3154" spans="15:23" x14ac:dyDescent="0.2">
      <c r="O3154" s="23"/>
      <c r="V3154" s="51"/>
      <c r="W3154" s="51"/>
    </row>
    <row r="3155" spans="15:23" x14ac:dyDescent="0.2">
      <c r="O3155" s="23"/>
      <c r="V3155" s="51"/>
      <c r="W3155" s="51"/>
    </row>
    <row r="3156" spans="15:23" x14ac:dyDescent="0.2">
      <c r="O3156" s="23"/>
      <c r="V3156" s="51"/>
      <c r="W3156" s="51"/>
    </row>
    <row r="3157" spans="15:23" x14ac:dyDescent="0.2">
      <c r="O3157" s="23"/>
      <c r="V3157" s="51"/>
      <c r="W3157" s="51"/>
    </row>
    <row r="3158" spans="15:23" x14ac:dyDescent="0.2">
      <c r="O3158" s="23"/>
      <c r="V3158" s="51"/>
      <c r="W3158" s="51"/>
    </row>
    <row r="3159" spans="15:23" x14ac:dyDescent="0.2">
      <c r="O3159" s="23"/>
      <c r="V3159" s="51"/>
      <c r="W3159" s="51"/>
    </row>
    <row r="3160" spans="15:23" x14ac:dyDescent="0.2">
      <c r="O3160" s="23"/>
      <c r="Q3160" s="23"/>
      <c r="V3160" s="51"/>
      <c r="W3160" s="51"/>
    </row>
    <row r="3161" spans="15:23" x14ac:dyDescent="0.2">
      <c r="O3161" s="23"/>
      <c r="Q3161" s="23"/>
      <c r="V3161" s="51"/>
      <c r="W3161" s="51"/>
    </row>
    <row r="3162" spans="15:23" x14ac:dyDescent="0.2">
      <c r="O3162" s="23"/>
      <c r="Q3162" s="23"/>
      <c r="V3162" s="51"/>
      <c r="W3162" s="51"/>
    </row>
    <row r="3163" spans="15:23" x14ac:dyDescent="0.2">
      <c r="O3163" s="23"/>
      <c r="Q3163" s="23"/>
      <c r="V3163" s="51"/>
      <c r="W3163" s="51"/>
    </row>
    <row r="3164" spans="15:23" x14ac:dyDescent="0.2">
      <c r="O3164" s="23"/>
      <c r="Q3164" s="23"/>
      <c r="V3164" s="51"/>
      <c r="W3164" s="51"/>
    </row>
    <row r="3165" spans="15:23" x14ac:dyDescent="0.2">
      <c r="O3165" s="23"/>
      <c r="Q3165" s="23"/>
      <c r="V3165" s="51"/>
      <c r="W3165" s="51"/>
    </row>
    <row r="3166" spans="15:23" x14ac:dyDescent="0.2">
      <c r="O3166" s="23"/>
      <c r="Q3166" s="23"/>
      <c r="V3166" s="51"/>
      <c r="W3166" s="51"/>
    </row>
    <row r="3167" spans="15:23" x14ac:dyDescent="0.2">
      <c r="O3167" s="23"/>
      <c r="Q3167" s="23"/>
      <c r="V3167" s="51"/>
      <c r="W3167" s="51"/>
    </row>
    <row r="3168" spans="15:23" x14ac:dyDescent="0.2">
      <c r="O3168" s="23"/>
      <c r="Q3168" s="23"/>
      <c r="V3168" s="51"/>
      <c r="W3168" s="51"/>
    </row>
    <row r="3169" spans="15:23" x14ac:dyDescent="0.2">
      <c r="O3169" s="23"/>
      <c r="Q3169" s="23"/>
      <c r="V3169" s="51"/>
      <c r="W3169" s="51"/>
    </row>
    <row r="3170" spans="15:23" x14ac:dyDescent="0.2">
      <c r="O3170" s="23"/>
      <c r="Q3170" s="23"/>
      <c r="V3170" s="51"/>
      <c r="W3170" s="51"/>
    </row>
    <row r="3171" spans="15:23" x14ac:dyDescent="0.2">
      <c r="O3171" s="23"/>
      <c r="Q3171" s="23"/>
      <c r="V3171" s="51"/>
      <c r="W3171" s="51"/>
    </row>
    <row r="3172" spans="15:23" x14ac:dyDescent="0.2">
      <c r="O3172" s="23"/>
      <c r="Q3172" s="23"/>
      <c r="V3172" s="51"/>
      <c r="W3172" s="51"/>
    </row>
    <row r="3173" spans="15:23" x14ac:dyDescent="0.2">
      <c r="O3173" s="23"/>
      <c r="Q3173" s="23"/>
      <c r="V3173" s="51"/>
      <c r="W3173" s="51"/>
    </row>
    <row r="3174" spans="15:23" x14ac:dyDescent="0.2">
      <c r="O3174" s="23"/>
      <c r="Q3174" s="23"/>
      <c r="V3174" s="51"/>
      <c r="W3174" s="51"/>
    </row>
    <row r="3175" spans="15:23" x14ac:dyDescent="0.2">
      <c r="O3175" s="23"/>
      <c r="Q3175" s="23"/>
      <c r="V3175" s="51"/>
      <c r="W3175" s="51"/>
    </row>
    <row r="3176" spans="15:23" x14ac:dyDescent="0.2">
      <c r="O3176" s="23"/>
      <c r="Q3176" s="23"/>
      <c r="V3176" s="51"/>
      <c r="W3176" s="51"/>
    </row>
    <row r="3177" spans="15:23" x14ac:dyDescent="0.2">
      <c r="O3177" s="23"/>
      <c r="Q3177" s="23"/>
      <c r="V3177" s="51"/>
      <c r="W3177" s="51"/>
    </row>
    <row r="3178" spans="15:23" x14ac:dyDescent="0.2">
      <c r="O3178" s="23"/>
      <c r="Q3178" s="23"/>
      <c r="V3178" s="51"/>
      <c r="W3178" s="51"/>
    </row>
    <row r="3179" spans="15:23" x14ac:dyDescent="0.2">
      <c r="O3179" s="23"/>
      <c r="Q3179" s="23"/>
      <c r="V3179" s="51"/>
      <c r="W3179" s="51"/>
    </row>
    <row r="3180" spans="15:23" x14ac:dyDescent="0.2">
      <c r="O3180" s="23"/>
      <c r="Q3180" s="23"/>
      <c r="V3180" s="51"/>
      <c r="W3180" s="51"/>
    </row>
    <row r="3181" spans="15:23" x14ac:dyDescent="0.2">
      <c r="O3181" s="23"/>
      <c r="Q3181" s="23"/>
      <c r="V3181" s="51"/>
      <c r="W3181" s="51"/>
    </row>
    <row r="3182" spans="15:23" x14ac:dyDescent="0.2">
      <c r="O3182" s="23"/>
      <c r="Q3182" s="23"/>
      <c r="V3182" s="51"/>
      <c r="W3182" s="51"/>
    </row>
    <row r="3183" spans="15:23" x14ac:dyDescent="0.2">
      <c r="O3183" s="23"/>
      <c r="Q3183" s="23"/>
      <c r="V3183" s="51"/>
      <c r="W3183" s="51"/>
    </row>
    <row r="3184" spans="15:23" x14ac:dyDescent="0.2">
      <c r="O3184" s="23"/>
      <c r="Q3184" s="23"/>
      <c r="V3184" s="51"/>
      <c r="W3184" s="51"/>
    </row>
    <row r="3185" spans="15:23" x14ac:dyDescent="0.2">
      <c r="O3185" s="23"/>
      <c r="Q3185" s="23"/>
      <c r="V3185" s="51"/>
      <c r="W3185" s="51"/>
    </row>
    <row r="3186" spans="15:23" x14ac:dyDescent="0.2">
      <c r="O3186" s="23"/>
      <c r="Q3186" s="23"/>
      <c r="V3186" s="51"/>
      <c r="W3186" s="51"/>
    </row>
    <row r="3187" spans="15:23" x14ac:dyDescent="0.2">
      <c r="O3187" s="23"/>
      <c r="Q3187" s="23"/>
      <c r="V3187" s="51"/>
      <c r="W3187" s="51"/>
    </row>
    <row r="3188" spans="15:23" x14ac:dyDescent="0.2">
      <c r="O3188" s="23"/>
      <c r="Q3188" s="23"/>
      <c r="V3188" s="51"/>
      <c r="W3188" s="51"/>
    </row>
    <row r="3189" spans="15:23" x14ac:dyDescent="0.2">
      <c r="O3189" s="23"/>
      <c r="Q3189" s="23"/>
      <c r="V3189" s="51"/>
      <c r="W3189" s="51"/>
    </row>
    <row r="3190" spans="15:23" x14ac:dyDescent="0.2">
      <c r="O3190" s="23"/>
      <c r="Q3190" s="23"/>
      <c r="V3190" s="51"/>
      <c r="W3190" s="51"/>
    </row>
    <row r="3191" spans="15:23" x14ac:dyDescent="0.2">
      <c r="O3191" s="23"/>
      <c r="Q3191" s="23"/>
      <c r="V3191" s="51"/>
      <c r="W3191" s="51"/>
    </row>
    <row r="3192" spans="15:23" x14ac:dyDescent="0.2">
      <c r="O3192" s="23"/>
      <c r="Q3192" s="23"/>
      <c r="V3192" s="51"/>
      <c r="W3192" s="51"/>
    </row>
    <row r="3193" spans="15:23" x14ac:dyDescent="0.2">
      <c r="O3193" s="23"/>
      <c r="Q3193" s="23"/>
      <c r="V3193" s="51"/>
      <c r="W3193" s="51"/>
    </row>
    <row r="3194" spans="15:23" x14ac:dyDescent="0.2">
      <c r="O3194" s="23"/>
      <c r="Q3194" s="23"/>
      <c r="V3194" s="51"/>
      <c r="W3194" s="51"/>
    </row>
    <row r="3195" spans="15:23" x14ac:dyDescent="0.2">
      <c r="O3195" s="23"/>
      <c r="Q3195" s="23"/>
      <c r="V3195" s="51"/>
      <c r="W3195" s="51"/>
    </row>
    <row r="3196" spans="15:23" x14ac:dyDescent="0.2">
      <c r="O3196" s="23"/>
      <c r="Q3196" s="23"/>
      <c r="V3196" s="51"/>
      <c r="W3196" s="51"/>
    </row>
    <row r="3197" spans="15:23" x14ac:dyDescent="0.2">
      <c r="O3197" s="23"/>
      <c r="Q3197" s="23"/>
      <c r="V3197" s="51"/>
      <c r="W3197" s="51"/>
    </row>
    <row r="3198" spans="15:23" x14ac:dyDescent="0.2">
      <c r="O3198" s="23"/>
      <c r="Q3198" s="23"/>
      <c r="V3198" s="51"/>
      <c r="W3198" s="51"/>
    </row>
    <row r="3199" spans="15:23" x14ac:dyDescent="0.2">
      <c r="O3199" s="23"/>
      <c r="Q3199" s="23"/>
      <c r="V3199" s="51"/>
      <c r="W3199" s="51"/>
    </row>
    <row r="3200" spans="15:23" x14ac:dyDescent="0.2">
      <c r="O3200" s="23"/>
      <c r="Q3200" s="23"/>
      <c r="V3200" s="51"/>
      <c r="W3200" s="51"/>
    </row>
    <row r="3201" spans="15:23" x14ac:dyDescent="0.2">
      <c r="O3201" s="23"/>
      <c r="Q3201" s="23"/>
      <c r="V3201" s="51"/>
      <c r="W3201" s="51"/>
    </row>
    <row r="3202" spans="15:23" x14ac:dyDescent="0.2">
      <c r="O3202" s="23"/>
      <c r="Q3202" s="23"/>
      <c r="V3202" s="51"/>
      <c r="W3202" s="51"/>
    </row>
    <row r="3203" spans="15:23" x14ac:dyDescent="0.2">
      <c r="O3203" s="23"/>
      <c r="Q3203" s="23"/>
      <c r="V3203" s="51"/>
      <c r="W3203" s="51"/>
    </row>
    <row r="3204" spans="15:23" x14ac:dyDescent="0.2">
      <c r="O3204" s="23"/>
      <c r="Q3204" s="23"/>
      <c r="V3204" s="51"/>
      <c r="W3204" s="51"/>
    </row>
    <row r="3205" spans="15:23" x14ac:dyDescent="0.2">
      <c r="O3205" s="23"/>
      <c r="Q3205" s="23"/>
      <c r="V3205" s="51"/>
      <c r="W3205" s="51"/>
    </row>
    <row r="3206" spans="15:23" x14ac:dyDescent="0.2">
      <c r="O3206" s="23"/>
      <c r="Q3206" s="23"/>
      <c r="V3206" s="51"/>
      <c r="W3206" s="51"/>
    </row>
    <row r="3207" spans="15:23" x14ac:dyDescent="0.2">
      <c r="O3207" s="23"/>
      <c r="Q3207" s="23"/>
      <c r="V3207" s="51"/>
      <c r="W3207" s="51"/>
    </row>
    <row r="3208" spans="15:23" x14ac:dyDescent="0.2">
      <c r="O3208" s="23"/>
      <c r="Q3208" s="23"/>
      <c r="V3208" s="51"/>
      <c r="W3208" s="51"/>
    </row>
    <row r="3209" spans="15:23" x14ac:dyDescent="0.2">
      <c r="O3209" s="23"/>
      <c r="Q3209" s="23"/>
      <c r="V3209" s="51"/>
      <c r="W3209" s="51"/>
    </row>
    <row r="3210" spans="15:23" x14ac:dyDescent="0.2">
      <c r="O3210" s="23"/>
      <c r="Q3210" s="23"/>
      <c r="V3210" s="51"/>
      <c r="W3210" s="51"/>
    </row>
    <row r="3211" spans="15:23" x14ac:dyDescent="0.2">
      <c r="O3211" s="23"/>
      <c r="Q3211" s="23"/>
      <c r="V3211" s="51"/>
      <c r="W3211" s="51"/>
    </row>
    <row r="3212" spans="15:23" x14ac:dyDescent="0.2">
      <c r="O3212" s="23"/>
      <c r="Q3212" s="23"/>
      <c r="V3212" s="51"/>
      <c r="W3212" s="51"/>
    </row>
    <row r="3213" spans="15:23" x14ac:dyDescent="0.2">
      <c r="O3213" s="23"/>
      <c r="Q3213" s="23"/>
      <c r="V3213" s="51"/>
      <c r="W3213" s="51"/>
    </row>
    <row r="3214" spans="15:23" x14ac:dyDescent="0.2">
      <c r="O3214" s="23"/>
      <c r="Q3214" s="23"/>
      <c r="V3214" s="51"/>
      <c r="W3214" s="51"/>
    </row>
    <row r="3215" spans="15:23" x14ac:dyDescent="0.2">
      <c r="O3215" s="23"/>
      <c r="Q3215" s="23"/>
      <c r="V3215" s="51"/>
      <c r="W3215" s="51"/>
    </row>
    <row r="3216" spans="15:23" x14ac:dyDescent="0.2">
      <c r="O3216" s="23"/>
      <c r="Q3216" s="23"/>
      <c r="V3216" s="51"/>
      <c r="W3216" s="51"/>
    </row>
    <row r="3217" spans="15:23" x14ac:dyDescent="0.2">
      <c r="O3217" s="23"/>
      <c r="Q3217" s="23"/>
      <c r="V3217" s="51"/>
      <c r="W3217" s="51"/>
    </row>
    <row r="3218" spans="15:23" x14ac:dyDescent="0.2">
      <c r="O3218" s="23"/>
      <c r="Q3218" s="23"/>
      <c r="V3218" s="51"/>
      <c r="W3218" s="51"/>
    </row>
    <row r="3219" spans="15:23" x14ac:dyDescent="0.2">
      <c r="O3219" s="23"/>
      <c r="Q3219" s="23"/>
      <c r="V3219" s="51"/>
      <c r="W3219" s="51"/>
    </row>
    <row r="3220" spans="15:23" x14ac:dyDescent="0.2">
      <c r="O3220" s="23"/>
      <c r="Q3220" s="23"/>
      <c r="V3220" s="51"/>
      <c r="W3220" s="51"/>
    </row>
    <row r="3221" spans="15:23" x14ac:dyDescent="0.2">
      <c r="O3221" s="23"/>
      <c r="Q3221" s="23"/>
      <c r="V3221" s="51"/>
      <c r="W3221" s="51"/>
    </row>
    <row r="3222" spans="15:23" x14ac:dyDescent="0.2">
      <c r="O3222" s="23"/>
      <c r="Q3222" s="23"/>
      <c r="V3222" s="51"/>
      <c r="W3222" s="51"/>
    </row>
    <row r="3223" spans="15:23" x14ac:dyDescent="0.2">
      <c r="O3223" s="23"/>
      <c r="Q3223" s="23"/>
      <c r="V3223" s="51"/>
      <c r="W3223" s="51"/>
    </row>
    <row r="3224" spans="15:23" x14ac:dyDescent="0.2">
      <c r="O3224" s="23"/>
      <c r="Q3224" s="23"/>
      <c r="V3224" s="51"/>
      <c r="W3224" s="51"/>
    </row>
    <row r="3225" spans="15:23" x14ac:dyDescent="0.2">
      <c r="O3225" s="23"/>
      <c r="Q3225" s="23"/>
      <c r="V3225" s="51"/>
      <c r="W3225" s="51"/>
    </row>
    <row r="3226" spans="15:23" x14ac:dyDescent="0.2">
      <c r="O3226" s="23"/>
      <c r="Q3226" s="23"/>
      <c r="V3226" s="51"/>
      <c r="W3226" s="51"/>
    </row>
    <row r="3227" spans="15:23" x14ac:dyDescent="0.2">
      <c r="O3227" s="23"/>
      <c r="Q3227" s="23"/>
      <c r="V3227" s="51"/>
      <c r="W3227" s="51"/>
    </row>
    <row r="3228" spans="15:23" x14ac:dyDescent="0.2">
      <c r="O3228" s="23"/>
      <c r="Q3228" s="23"/>
      <c r="V3228" s="51"/>
      <c r="W3228" s="51"/>
    </row>
    <row r="3229" spans="15:23" x14ac:dyDescent="0.2">
      <c r="O3229" s="23"/>
      <c r="Q3229" s="23"/>
      <c r="V3229" s="51"/>
      <c r="W3229" s="51"/>
    </row>
    <row r="3230" spans="15:23" x14ac:dyDescent="0.2">
      <c r="O3230" s="23"/>
      <c r="Q3230" s="23"/>
      <c r="V3230" s="51"/>
      <c r="W3230" s="51"/>
    </row>
    <row r="3231" spans="15:23" x14ac:dyDescent="0.2">
      <c r="O3231" s="23"/>
      <c r="Q3231" s="23"/>
      <c r="V3231" s="51"/>
      <c r="W3231" s="51"/>
    </row>
    <row r="3232" spans="15:23" x14ac:dyDescent="0.2">
      <c r="O3232" s="23"/>
      <c r="Q3232" s="23"/>
      <c r="V3232" s="51"/>
      <c r="W3232" s="51"/>
    </row>
    <row r="3233" spans="15:23" x14ac:dyDescent="0.2">
      <c r="O3233" s="23"/>
      <c r="Q3233" s="23"/>
      <c r="V3233" s="51"/>
      <c r="W3233" s="51"/>
    </row>
    <row r="3234" spans="15:23" x14ac:dyDescent="0.2">
      <c r="O3234" s="23"/>
      <c r="Q3234" s="23"/>
      <c r="V3234" s="51"/>
      <c r="W3234" s="51"/>
    </row>
    <row r="3235" spans="15:23" x14ac:dyDescent="0.2">
      <c r="O3235" s="23"/>
      <c r="Q3235" s="23"/>
      <c r="V3235" s="51"/>
      <c r="W3235" s="51"/>
    </row>
    <row r="3236" spans="15:23" x14ac:dyDescent="0.2">
      <c r="O3236" s="23"/>
      <c r="Q3236" s="23"/>
      <c r="V3236" s="51"/>
      <c r="W3236" s="51"/>
    </row>
    <row r="3237" spans="15:23" x14ac:dyDescent="0.2">
      <c r="O3237" s="23"/>
      <c r="Q3237" s="23"/>
      <c r="V3237" s="51"/>
      <c r="W3237" s="51"/>
    </row>
    <row r="3238" spans="15:23" x14ac:dyDescent="0.2">
      <c r="O3238" s="23"/>
      <c r="Q3238" s="23"/>
      <c r="V3238" s="51"/>
      <c r="W3238" s="51"/>
    </row>
    <row r="3239" spans="15:23" x14ac:dyDescent="0.2">
      <c r="O3239" s="23"/>
      <c r="Q3239" s="23"/>
      <c r="V3239" s="51"/>
      <c r="W3239" s="51"/>
    </row>
    <row r="3240" spans="15:23" x14ac:dyDescent="0.2">
      <c r="O3240" s="23"/>
      <c r="Q3240" s="23"/>
      <c r="V3240" s="51"/>
      <c r="W3240" s="51"/>
    </row>
    <row r="3241" spans="15:23" x14ac:dyDescent="0.2">
      <c r="O3241" s="23"/>
      <c r="Q3241" s="23"/>
      <c r="V3241" s="51"/>
      <c r="W3241" s="51"/>
    </row>
    <row r="3242" spans="15:23" x14ac:dyDescent="0.2">
      <c r="O3242" s="23"/>
      <c r="Q3242" s="23"/>
      <c r="V3242" s="51"/>
      <c r="W3242" s="51"/>
    </row>
    <row r="3243" spans="15:23" x14ac:dyDescent="0.2">
      <c r="O3243" s="23"/>
      <c r="Q3243" s="23"/>
      <c r="V3243" s="51"/>
      <c r="W3243" s="51"/>
    </row>
    <row r="3244" spans="15:23" x14ac:dyDescent="0.2">
      <c r="O3244" s="23"/>
      <c r="V3244" s="51"/>
      <c r="W3244" s="51"/>
    </row>
    <row r="3245" spans="15:23" x14ac:dyDescent="0.2">
      <c r="O3245" s="23"/>
      <c r="V3245" s="51"/>
      <c r="W3245" s="51"/>
    </row>
    <row r="3246" spans="15:23" x14ac:dyDescent="0.2">
      <c r="O3246" s="23"/>
      <c r="V3246" s="51"/>
      <c r="W3246" s="51"/>
    </row>
    <row r="3247" spans="15:23" x14ac:dyDescent="0.2">
      <c r="O3247" s="23"/>
      <c r="V3247" s="51"/>
      <c r="W3247" s="51"/>
    </row>
    <row r="3248" spans="15:23" x14ac:dyDescent="0.2">
      <c r="O3248" s="23"/>
      <c r="V3248" s="51"/>
      <c r="W3248" s="51"/>
    </row>
    <row r="3249" spans="15:23" x14ac:dyDescent="0.2">
      <c r="O3249" s="23"/>
      <c r="V3249" s="51"/>
      <c r="W3249" s="51"/>
    </row>
    <row r="3250" spans="15:23" x14ac:dyDescent="0.2">
      <c r="O3250" s="23"/>
      <c r="V3250" s="51"/>
      <c r="W3250" s="51"/>
    </row>
    <row r="3251" spans="15:23" x14ac:dyDescent="0.2">
      <c r="O3251" s="23"/>
      <c r="V3251" s="51"/>
      <c r="W3251" s="51"/>
    </row>
    <row r="3252" spans="15:23" x14ac:dyDescent="0.2">
      <c r="O3252" s="23"/>
      <c r="V3252" s="51"/>
      <c r="W3252" s="51"/>
    </row>
    <row r="3253" spans="15:23" x14ac:dyDescent="0.2">
      <c r="O3253" s="23"/>
      <c r="V3253" s="51"/>
      <c r="W3253" s="51"/>
    </row>
    <row r="3254" spans="15:23" x14ac:dyDescent="0.2">
      <c r="O3254" s="23"/>
      <c r="V3254" s="51"/>
      <c r="W3254" s="51"/>
    </row>
    <row r="3255" spans="15:23" x14ac:dyDescent="0.2">
      <c r="O3255" s="23"/>
      <c r="V3255" s="51"/>
      <c r="W3255" s="51"/>
    </row>
    <row r="3256" spans="15:23" x14ac:dyDescent="0.2">
      <c r="O3256" s="23"/>
      <c r="V3256" s="51"/>
      <c r="W3256" s="51"/>
    </row>
    <row r="3257" spans="15:23" x14ac:dyDescent="0.2">
      <c r="O3257" s="23"/>
      <c r="V3257" s="51"/>
      <c r="W3257" s="51"/>
    </row>
    <row r="3258" spans="15:23" x14ac:dyDescent="0.2">
      <c r="O3258" s="23"/>
      <c r="V3258" s="51"/>
      <c r="W3258" s="51"/>
    </row>
    <row r="3259" spans="15:23" x14ac:dyDescent="0.2">
      <c r="O3259" s="23"/>
      <c r="V3259" s="51"/>
      <c r="W3259" s="51"/>
    </row>
    <row r="3260" spans="15:23" x14ac:dyDescent="0.2">
      <c r="O3260" s="23"/>
      <c r="V3260" s="51"/>
      <c r="W3260" s="51"/>
    </row>
    <row r="3261" spans="15:23" x14ac:dyDescent="0.2">
      <c r="O3261" s="23"/>
      <c r="V3261" s="51"/>
      <c r="W3261" s="51"/>
    </row>
    <row r="3262" spans="15:23" x14ac:dyDescent="0.2">
      <c r="O3262" s="23"/>
      <c r="V3262" s="51"/>
      <c r="W3262" s="51"/>
    </row>
    <row r="3263" spans="15:23" x14ac:dyDescent="0.2">
      <c r="O3263" s="23"/>
      <c r="V3263" s="51"/>
      <c r="W3263" s="51"/>
    </row>
    <row r="3264" spans="15:23" x14ac:dyDescent="0.2">
      <c r="O3264" s="23"/>
      <c r="V3264" s="51"/>
      <c r="W3264" s="51"/>
    </row>
    <row r="3265" spans="15:23" x14ac:dyDescent="0.2">
      <c r="O3265" s="23"/>
      <c r="V3265" s="51"/>
      <c r="W3265" s="51"/>
    </row>
    <row r="3266" spans="15:23" x14ac:dyDescent="0.2">
      <c r="O3266" s="23"/>
      <c r="V3266" s="51"/>
      <c r="W3266" s="51"/>
    </row>
    <row r="3267" spans="15:23" x14ac:dyDescent="0.2">
      <c r="O3267" s="23"/>
      <c r="V3267" s="51"/>
      <c r="W3267" s="51"/>
    </row>
    <row r="3268" spans="15:23" x14ac:dyDescent="0.2">
      <c r="O3268" s="23"/>
      <c r="V3268" s="51"/>
      <c r="W3268" s="51"/>
    </row>
    <row r="3269" spans="15:23" x14ac:dyDescent="0.2">
      <c r="O3269" s="23"/>
      <c r="V3269" s="51"/>
      <c r="W3269" s="51"/>
    </row>
    <row r="3270" spans="15:23" x14ac:dyDescent="0.2">
      <c r="O3270" s="23"/>
      <c r="V3270" s="51"/>
      <c r="W3270" s="51"/>
    </row>
    <row r="3271" spans="15:23" x14ac:dyDescent="0.2">
      <c r="O3271" s="23"/>
      <c r="V3271" s="51"/>
      <c r="W3271" s="51"/>
    </row>
    <row r="3272" spans="15:23" x14ac:dyDescent="0.2">
      <c r="O3272" s="23"/>
      <c r="Q3272" s="23"/>
      <c r="V3272" s="51"/>
      <c r="W3272" s="51"/>
    </row>
    <row r="3273" spans="15:23" x14ac:dyDescent="0.2">
      <c r="O3273" s="23"/>
      <c r="Q3273" s="23"/>
      <c r="V3273" s="51"/>
      <c r="W3273" s="51"/>
    </row>
    <row r="3274" spans="15:23" x14ac:dyDescent="0.2">
      <c r="O3274" s="23"/>
      <c r="Q3274" s="23"/>
      <c r="V3274" s="51"/>
      <c r="W3274" s="51"/>
    </row>
    <row r="3275" spans="15:23" x14ac:dyDescent="0.2">
      <c r="O3275" s="23"/>
      <c r="Q3275" s="23"/>
      <c r="V3275" s="51"/>
      <c r="W3275" s="51"/>
    </row>
    <row r="3276" spans="15:23" x14ac:dyDescent="0.2">
      <c r="O3276" s="23"/>
      <c r="Q3276" s="23"/>
      <c r="V3276" s="51"/>
      <c r="W3276" s="51"/>
    </row>
    <row r="3277" spans="15:23" x14ac:dyDescent="0.2">
      <c r="O3277" s="23"/>
      <c r="Q3277" s="23"/>
      <c r="V3277" s="51"/>
      <c r="W3277" s="51"/>
    </row>
    <row r="3278" spans="15:23" x14ac:dyDescent="0.2">
      <c r="O3278" s="23"/>
      <c r="Q3278" s="23"/>
      <c r="V3278" s="51"/>
      <c r="W3278" s="51"/>
    </row>
    <row r="3279" spans="15:23" x14ac:dyDescent="0.2">
      <c r="O3279" s="23"/>
      <c r="Q3279" s="23"/>
      <c r="V3279" s="51"/>
      <c r="W3279" s="51"/>
    </row>
    <row r="3280" spans="15:23" x14ac:dyDescent="0.2">
      <c r="O3280" s="23"/>
      <c r="Q3280" s="23"/>
      <c r="V3280" s="51"/>
      <c r="W3280" s="51"/>
    </row>
    <row r="3281" spans="15:23" x14ac:dyDescent="0.2">
      <c r="O3281" s="23"/>
      <c r="Q3281" s="23"/>
      <c r="V3281" s="51"/>
      <c r="W3281" s="51"/>
    </row>
    <row r="3282" spans="15:23" x14ac:dyDescent="0.2">
      <c r="O3282" s="23"/>
      <c r="Q3282" s="23"/>
      <c r="V3282" s="51"/>
      <c r="W3282" s="51"/>
    </row>
    <row r="3283" spans="15:23" x14ac:dyDescent="0.2">
      <c r="O3283" s="23"/>
      <c r="Q3283" s="23"/>
      <c r="V3283" s="51"/>
      <c r="W3283" s="51"/>
    </row>
    <row r="3284" spans="15:23" x14ac:dyDescent="0.2">
      <c r="O3284" s="23"/>
      <c r="Q3284" s="23"/>
      <c r="V3284" s="51"/>
      <c r="W3284" s="51"/>
    </row>
    <row r="3285" spans="15:23" x14ac:dyDescent="0.2">
      <c r="O3285" s="23"/>
      <c r="Q3285" s="23"/>
      <c r="V3285" s="51"/>
      <c r="W3285" s="51"/>
    </row>
    <row r="3286" spans="15:23" x14ac:dyDescent="0.2">
      <c r="O3286" s="23"/>
      <c r="Q3286" s="23"/>
      <c r="V3286" s="51"/>
      <c r="W3286" s="51"/>
    </row>
    <row r="3287" spans="15:23" x14ac:dyDescent="0.2">
      <c r="O3287" s="23"/>
      <c r="Q3287" s="23"/>
      <c r="V3287" s="51"/>
      <c r="W3287" s="51"/>
    </row>
    <row r="3288" spans="15:23" x14ac:dyDescent="0.2">
      <c r="O3288" s="23"/>
      <c r="Q3288" s="23"/>
      <c r="V3288" s="51"/>
      <c r="W3288" s="51"/>
    </row>
    <row r="3289" spans="15:23" x14ac:dyDescent="0.2">
      <c r="O3289" s="23"/>
      <c r="Q3289" s="23"/>
      <c r="V3289" s="51"/>
      <c r="W3289" s="51"/>
    </row>
    <row r="3290" spans="15:23" x14ac:dyDescent="0.2">
      <c r="O3290" s="23"/>
      <c r="Q3290" s="23"/>
      <c r="V3290" s="51"/>
      <c r="W3290" s="51"/>
    </row>
    <row r="3291" spans="15:23" x14ac:dyDescent="0.2">
      <c r="O3291" s="23"/>
      <c r="Q3291" s="23"/>
      <c r="V3291" s="51"/>
      <c r="W3291" s="51"/>
    </row>
    <row r="3292" spans="15:23" x14ac:dyDescent="0.2">
      <c r="O3292" s="23"/>
      <c r="Q3292" s="23"/>
      <c r="V3292" s="51"/>
      <c r="W3292" s="51"/>
    </row>
    <row r="3293" spans="15:23" x14ac:dyDescent="0.2">
      <c r="O3293" s="23"/>
      <c r="Q3293" s="23"/>
      <c r="V3293" s="51"/>
      <c r="W3293" s="51"/>
    </row>
    <row r="3294" spans="15:23" x14ac:dyDescent="0.2">
      <c r="O3294" s="23"/>
      <c r="Q3294" s="23"/>
      <c r="V3294" s="51"/>
      <c r="W3294" s="51"/>
    </row>
    <row r="3295" spans="15:23" x14ac:dyDescent="0.2">
      <c r="O3295" s="23"/>
      <c r="Q3295" s="23"/>
      <c r="V3295" s="51"/>
      <c r="W3295" s="51"/>
    </row>
    <row r="3296" spans="15:23" x14ac:dyDescent="0.2">
      <c r="O3296" s="23"/>
      <c r="Q3296" s="23"/>
      <c r="V3296" s="51"/>
      <c r="W3296" s="51"/>
    </row>
    <row r="3297" spans="15:23" x14ac:dyDescent="0.2">
      <c r="O3297" s="23"/>
      <c r="Q3297" s="23"/>
      <c r="V3297" s="51"/>
      <c r="W3297" s="51"/>
    </row>
    <row r="3298" spans="15:23" x14ac:dyDescent="0.2">
      <c r="O3298" s="23"/>
      <c r="Q3298" s="23"/>
      <c r="V3298" s="51"/>
      <c r="W3298" s="51"/>
    </row>
    <row r="3299" spans="15:23" x14ac:dyDescent="0.2">
      <c r="O3299" s="23"/>
      <c r="Q3299" s="23"/>
      <c r="V3299" s="51"/>
      <c r="W3299" s="51"/>
    </row>
    <row r="3300" spans="15:23" x14ac:dyDescent="0.2">
      <c r="O3300" s="23"/>
      <c r="Q3300" s="23"/>
      <c r="V3300" s="51"/>
      <c r="W3300" s="51"/>
    </row>
    <row r="3301" spans="15:23" x14ac:dyDescent="0.2">
      <c r="O3301" s="23"/>
      <c r="Q3301" s="23"/>
      <c r="V3301" s="51"/>
      <c r="W3301" s="51"/>
    </row>
    <row r="3302" spans="15:23" x14ac:dyDescent="0.2">
      <c r="O3302" s="23"/>
      <c r="Q3302" s="23"/>
      <c r="V3302" s="51"/>
      <c r="W3302" s="51"/>
    </row>
    <row r="3303" spans="15:23" x14ac:dyDescent="0.2">
      <c r="O3303" s="23"/>
      <c r="Q3303" s="23"/>
      <c r="V3303" s="51"/>
      <c r="W3303" s="51"/>
    </row>
    <row r="3304" spans="15:23" x14ac:dyDescent="0.2">
      <c r="O3304" s="23"/>
      <c r="Q3304" s="23"/>
      <c r="V3304" s="51"/>
      <c r="W3304" s="51"/>
    </row>
    <row r="3305" spans="15:23" x14ac:dyDescent="0.2">
      <c r="O3305" s="23"/>
      <c r="Q3305" s="23"/>
      <c r="V3305" s="51"/>
      <c r="W3305" s="51"/>
    </row>
    <row r="3306" spans="15:23" x14ac:dyDescent="0.2">
      <c r="O3306" s="23"/>
      <c r="Q3306" s="23"/>
      <c r="V3306" s="51"/>
      <c r="W3306" s="51"/>
    </row>
    <row r="3307" spans="15:23" x14ac:dyDescent="0.2">
      <c r="O3307" s="23"/>
      <c r="Q3307" s="23"/>
      <c r="V3307" s="51"/>
      <c r="W3307" s="51"/>
    </row>
    <row r="3308" spans="15:23" x14ac:dyDescent="0.2">
      <c r="O3308" s="23"/>
      <c r="Q3308" s="23"/>
      <c r="V3308" s="51"/>
      <c r="W3308" s="51"/>
    </row>
    <row r="3309" spans="15:23" x14ac:dyDescent="0.2">
      <c r="O3309" s="23"/>
      <c r="Q3309" s="23"/>
      <c r="V3309" s="51"/>
      <c r="W3309" s="51"/>
    </row>
    <row r="3310" spans="15:23" x14ac:dyDescent="0.2">
      <c r="O3310" s="23"/>
      <c r="Q3310" s="23"/>
      <c r="V3310" s="51"/>
      <c r="W3310" s="51"/>
    </row>
    <row r="3311" spans="15:23" x14ac:dyDescent="0.2">
      <c r="O3311" s="23"/>
      <c r="Q3311" s="23"/>
      <c r="V3311" s="51"/>
      <c r="W3311" s="51"/>
    </row>
    <row r="3312" spans="15:23" x14ac:dyDescent="0.2">
      <c r="O3312" s="23"/>
      <c r="Q3312" s="23"/>
      <c r="V3312" s="51"/>
      <c r="W3312" s="51"/>
    </row>
    <row r="3313" spans="15:23" x14ac:dyDescent="0.2">
      <c r="O3313" s="23"/>
      <c r="Q3313" s="23"/>
      <c r="V3313" s="51"/>
      <c r="W3313" s="51"/>
    </row>
    <row r="3314" spans="15:23" x14ac:dyDescent="0.2">
      <c r="O3314" s="23"/>
      <c r="Q3314" s="23"/>
      <c r="V3314" s="51"/>
      <c r="W3314" s="51"/>
    </row>
    <row r="3315" spans="15:23" x14ac:dyDescent="0.2">
      <c r="O3315" s="23"/>
      <c r="Q3315" s="23"/>
      <c r="V3315" s="51"/>
      <c r="W3315" s="51"/>
    </row>
    <row r="3316" spans="15:23" x14ac:dyDescent="0.2">
      <c r="O3316" s="23"/>
      <c r="Q3316" s="23"/>
      <c r="V3316" s="51"/>
      <c r="W3316" s="51"/>
    </row>
    <row r="3317" spans="15:23" x14ac:dyDescent="0.2">
      <c r="O3317" s="23"/>
      <c r="Q3317" s="23"/>
      <c r="V3317" s="51"/>
      <c r="W3317" s="51"/>
    </row>
    <row r="3318" spans="15:23" x14ac:dyDescent="0.2">
      <c r="O3318" s="23"/>
      <c r="Q3318" s="23"/>
      <c r="V3318" s="51"/>
      <c r="W3318" s="51"/>
    </row>
    <row r="3319" spans="15:23" x14ac:dyDescent="0.2">
      <c r="O3319" s="23"/>
      <c r="Q3319" s="23"/>
      <c r="V3319" s="51"/>
      <c r="W3319" s="51"/>
    </row>
    <row r="3320" spans="15:23" x14ac:dyDescent="0.2">
      <c r="O3320" s="23"/>
      <c r="Q3320" s="23"/>
      <c r="V3320" s="51"/>
      <c r="W3320" s="51"/>
    </row>
    <row r="3321" spans="15:23" x14ac:dyDescent="0.2">
      <c r="O3321" s="23"/>
      <c r="Q3321" s="23"/>
      <c r="V3321" s="51"/>
      <c r="W3321" s="51"/>
    </row>
    <row r="3322" spans="15:23" x14ac:dyDescent="0.2">
      <c r="O3322" s="23"/>
      <c r="Q3322" s="23"/>
      <c r="V3322" s="51"/>
      <c r="W3322" s="51"/>
    </row>
    <row r="3323" spans="15:23" x14ac:dyDescent="0.2">
      <c r="O3323" s="23"/>
      <c r="Q3323" s="23"/>
      <c r="V3323" s="51"/>
      <c r="W3323" s="51"/>
    </row>
    <row r="3324" spans="15:23" x14ac:dyDescent="0.2">
      <c r="O3324" s="23"/>
      <c r="Q3324" s="23"/>
      <c r="V3324" s="51"/>
      <c r="W3324" s="51"/>
    </row>
    <row r="3325" spans="15:23" x14ac:dyDescent="0.2">
      <c r="O3325" s="23"/>
      <c r="Q3325" s="23"/>
      <c r="V3325" s="51"/>
      <c r="W3325" s="51"/>
    </row>
    <row r="3326" spans="15:23" x14ac:dyDescent="0.2">
      <c r="O3326" s="23"/>
      <c r="Q3326" s="23"/>
      <c r="V3326" s="51"/>
      <c r="W3326" s="51"/>
    </row>
    <row r="3327" spans="15:23" x14ac:dyDescent="0.2">
      <c r="O3327" s="23"/>
      <c r="Q3327" s="23"/>
      <c r="V3327" s="51"/>
      <c r="W3327" s="51"/>
    </row>
    <row r="3328" spans="15:23" x14ac:dyDescent="0.2">
      <c r="O3328" s="23"/>
      <c r="Q3328" s="23"/>
      <c r="V3328" s="51"/>
      <c r="W3328" s="51"/>
    </row>
    <row r="3329" spans="15:23" x14ac:dyDescent="0.2">
      <c r="O3329" s="23"/>
      <c r="Q3329" s="23"/>
      <c r="V3329" s="51"/>
      <c r="W3329" s="51"/>
    </row>
    <row r="3330" spans="15:23" x14ac:dyDescent="0.2">
      <c r="O3330" s="23"/>
      <c r="Q3330" s="23"/>
      <c r="V3330" s="51"/>
      <c r="W3330" s="51"/>
    </row>
    <row r="3331" spans="15:23" x14ac:dyDescent="0.2">
      <c r="O3331" s="23"/>
      <c r="Q3331" s="23"/>
      <c r="V3331" s="51"/>
      <c r="W3331" s="51"/>
    </row>
    <row r="3332" spans="15:23" x14ac:dyDescent="0.2">
      <c r="O3332" s="23"/>
      <c r="Q3332" s="23"/>
      <c r="V3332" s="51"/>
      <c r="W3332" s="51"/>
    </row>
    <row r="3333" spans="15:23" x14ac:dyDescent="0.2">
      <c r="O3333" s="23"/>
      <c r="Q3333" s="23"/>
      <c r="V3333" s="51"/>
      <c r="W3333" s="51"/>
    </row>
    <row r="3334" spans="15:23" x14ac:dyDescent="0.2">
      <c r="O3334" s="23"/>
      <c r="Q3334" s="23"/>
      <c r="V3334" s="51"/>
      <c r="W3334" s="51"/>
    </row>
    <row r="3335" spans="15:23" x14ac:dyDescent="0.2">
      <c r="O3335" s="23"/>
      <c r="Q3335" s="23"/>
      <c r="V3335" s="51"/>
      <c r="W3335" s="51"/>
    </row>
    <row r="3336" spans="15:23" x14ac:dyDescent="0.2">
      <c r="O3336" s="23"/>
      <c r="Q3336" s="23"/>
      <c r="V3336" s="51"/>
      <c r="W3336" s="51"/>
    </row>
    <row r="3337" spans="15:23" x14ac:dyDescent="0.2">
      <c r="O3337" s="23"/>
      <c r="Q3337" s="23"/>
      <c r="V3337" s="51"/>
      <c r="W3337" s="51"/>
    </row>
    <row r="3338" spans="15:23" x14ac:dyDescent="0.2">
      <c r="O3338" s="23"/>
      <c r="Q3338" s="23"/>
      <c r="V3338" s="51"/>
      <c r="W3338" s="51"/>
    </row>
    <row r="3339" spans="15:23" x14ac:dyDescent="0.2">
      <c r="O3339" s="23"/>
      <c r="Q3339" s="23"/>
      <c r="V3339" s="51"/>
      <c r="W3339" s="51"/>
    </row>
    <row r="3340" spans="15:23" x14ac:dyDescent="0.2">
      <c r="O3340" s="23"/>
      <c r="Q3340" s="23"/>
      <c r="V3340" s="51"/>
      <c r="W3340" s="51"/>
    </row>
    <row r="3341" spans="15:23" x14ac:dyDescent="0.2">
      <c r="O3341" s="23"/>
      <c r="Q3341" s="23"/>
      <c r="V3341" s="51"/>
      <c r="W3341" s="51"/>
    </row>
    <row r="3342" spans="15:23" x14ac:dyDescent="0.2">
      <c r="O3342" s="23"/>
      <c r="Q3342" s="23"/>
      <c r="V3342" s="51"/>
      <c r="W3342" s="51"/>
    </row>
    <row r="3343" spans="15:23" x14ac:dyDescent="0.2">
      <c r="O3343" s="23"/>
      <c r="Q3343" s="23"/>
      <c r="V3343" s="51"/>
      <c r="W3343" s="51"/>
    </row>
    <row r="3344" spans="15:23" x14ac:dyDescent="0.2">
      <c r="O3344" s="23"/>
      <c r="Q3344" s="23"/>
      <c r="V3344" s="51"/>
      <c r="W3344" s="51"/>
    </row>
    <row r="3345" spans="15:23" x14ac:dyDescent="0.2">
      <c r="O3345" s="23"/>
      <c r="Q3345" s="23"/>
      <c r="V3345" s="51"/>
      <c r="W3345" s="51"/>
    </row>
    <row r="3346" spans="15:23" x14ac:dyDescent="0.2">
      <c r="O3346" s="23"/>
      <c r="Q3346" s="23"/>
      <c r="V3346" s="51"/>
      <c r="W3346" s="51"/>
    </row>
    <row r="3347" spans="15:23" x14ac:dyDescent="0.2">
      <c r="O3347" s="23"/>
      <c r="Q3347" s="23"/>
      <c r="V3347" s="51"/>
      <c r="W3347" s="51"/>
    </row>
    <row r="3348" spans="15:23" x14ac:dyDescent="0.2">
      <c r="O3348" s="23"/>
      <c r="Q3348" s="23"/>
      <c r="V3348" s="51"/>
      <c r="W3348" s="51"/>
    </row>
    <row r="3349" spans="15:23" x14ac:dyDescent="0.2">
      <c r="O3349" s="23"/>
      <c r="Q3349" s="23"/>
      <c r="V3349" s="51"/>
      <c r="W3349" s="51"/>
    </row>
    <row r="3350" spans="15:23" x14ac:dyDescent="0.2">
      <c r="O3350" s="23"/>
      <c r="Q3350" s="23"/>
      <c r="V3350" s="51"/>
      <c r="W3350" s="51"/>
    </row>
    <row r="3351" spans="15:23" x14ac:dyDescent="0.2">
      <c r="O3351" s="23"/>
      <c r="Q3351" s="23"/>
      <c r="V3351" s="51"/>
      <c r="W3351" s="51"/>
    </row>
    <row r="3352" spans="15:23" x14ac:dyDescent="0.2">
      <c r="O3352" s="23"/>
      <c r="Q3352" s="23"/>
      <c r="V3352" s="51"/>
      <c r="W3352" s="51"/>
    </row>
    <row r="3353" spans="15:23" x14ac:dyDescent="0.2">
      <c r="O3353" s="23"/>
      <c r="Q3353" s="23"/>
      <c r="V3353" s="51"/>
      <c r="W3353" s="51"/>
    </row>
    <row r="3354" spans="15:23" x14ac:dyDescent="0.2">
      <c r="O3354" s="23"/>
      <c r="Q3354" s="23"/>
      <c r="V3354" s="51"/>
      <c r="W3354" s="51"/>
    </row>
    <row r="3355" spans="15:23" x14ac:dyDescent="0.2">
      <c r="O3355" s="23"/>
      <c r="Q3355" s="23"/>
      <c r="V3355" s="51"/>
      <c r="W3355" s="51"/>
    </row>
    <row r="3356" spans="15:23" x14ac:dyDescent="0.2">
      <c r="O3356" s="23"/>
      <c r="V3356" s="51"/>
      <c r="W3356" s="51"/>
    </row>
    <row r="3357" spans="15:23" x14ac:dyDescent="0.2">
      <c r="O3357" s="23"/>
      <c r="V3357" s="51"/>
      <c r="W3357" s="51"/>
    </row>
    <row r="3358" spans="15:23" x14ac:dyDescent="0.2">
      <c r="O3358" s="23"/>
      <c r="V3358" s="51"/>
      <c r="W3358" s="51"/>
    </row>
    <row r="3359" spans="15:23" x14ac:dyDescent="0.2">
      <c r="O3359" s="23"/>
      <c r="V3359" s="51"/>
      <c r="W3359" s="51"/>
    </row>
    <row r="3360" spans="15:23" x14ac:dyDescent="0.2">
      <c r="O3360" s="23"/>
      <c r="V3360" s="51"/>
      <c r="W3360" s="51"/>
    </row>
    <row r="3361" spans="15:23" x14ac:dyDescent="0.2">
      <c r="O3361" s="23"/>
      <c r="V3361" s="51"/>
      <c r="W3361" s="51"/>
    </row>
    <row r="3362" spans="15:23" x14ac:dyDescent="0.2">
      <c r="O3362" s="23"/>
      <c r="V3362" s="51"/>
      <c r="W3362" s="51"/>
    </row>
    <row r="3363" spans="15:23" x14ac:dyDescent="0.2">
      <c r="V3363" s="51"/>
      <c r="W3363" s="51"/>
    </row>
    <row r="3364" spans="15:23" x14ac:dyDescent="0.2">
      <c r="V3364" s="51"/>
      <c r="W3364" s="51"/>
    </row>
    <row r="3365" spans="15:23" x14ac:dyDescent="0.2">
      <c r="V3365" s="51"/>
      <c r="W3365" s="51"/>
    </row>
    <row r="3366" spans="15:23" x14ac:dyDescent="0.2">
      <c r="V3366" s="51"/>
      <c r="W3366" s="51"/>
    </row>
    <row r="3367" spans="15:23" x14ac:dyDescent="0.2">
      <c r="V3367" s="51"/>
      <c r="W3367" s="51"/>
    </row>
    <row r="3368" spans="15:23" x14ac:dyDescent="0.2">
      <c r="V3368" s="51"/>
      <c r="W3368" s="51"/>
    </row>
    <row r="3369" spans="15:23" x14ac:dyDescent="0.2">
      <c r="V3369" s="51"/>
      <c r="W3369" s="51"/>
    </row>
    <row r="3370" spans="15:23" x14ac:dyDescent="0.2">
      <c r="V3370" s="51"/>
      <c r="W3370" s="51"/>
    </row>
    <row r="3371" spans="15:23" x14ac:dyDescent="0.2">
      <c r="V3371" s="51"/>
      <c r="W3371" s="51"/>
    </row>
    <row r="3372" spans="15:23" x14ac:dyDescent="0.2">
      <c r="V3372" s="51"/>
      <c r="W3372" s="51"/>
    </row>
    <row r="3373" spans="15:23" x14ac:dyDescent="0.2">
      <c r="V3373" s="51"/>
      <c r="W3373" s="51"/>
    </row>
    <row r="3374" spans="15:23" x14ac:dyDescent="0.2">
      <c r="V3374" s="51"/>
      <c r="W3374" s="51"/>
    </row>
    <row r="3375" spans="15:23" x14ac:dyDescent="0.2">
      <c r="V3375" s="51"/>
      <c r="W3375" s="51"/>
    </row>
    <row r="3376" spans="15:23" x14ac:dyDescent="0.2">
      <c r="V3376" s="51"/>
      <c r="W3376" s="51"/>
    </row>
    <row r="3377" spans="17:23" x14ac:dyDescent="0.2">
      <c r="V3377" s="51"/>
      <c r="W3377" s="51"/>
    </row>
    <row r="3378" spans="17:23" x14ac:dyDescent="0.2">
      <c r="V3378" s="51"/>
      <c r="W3378" s="51"/>
    </row>
    <row r="3379" spans="17:23" x14ac:dyDescent="0.2">
      <c r="V3379" s="51"/>
      <c r="W3379" s="51"/>
    </row>
    <row r="3380" spans="17:23" x14ac:dyDescent="0.2">
      <c r="V3380" s="51"/>
      <c r="W3380" s="51"/>
    </row>
    <row r="3381" spans="17:23" x14ac:dyDescent="0.2">
      <c r="V3381" s="51"/>
      <c r="W3381" s="51"/>
    </row>
    <row r="3382" spans="17:23" x14ac:dyDescent="0.2">
      <c r="V3382" s="51"/>
      <c r="W3382" s="51"/>
    </row>
    <row r="3383" spans="17:23" x14ac:dyDescent="0.2">
      <c r="V3383" s="51"/>
      <c r="W3383" s="51"/>
    </row>
    <row r="3384" spans="17:23" x14ac:dyDescent="0.2">
      <c r="Q3384" s="23"/>
      <c r="V3384" s="51"/>
      <c r="W3384" s="51"/>
    </row>
    <row r="3385" spans="17:23" x14ac:dyDescent="0.2">
      <c r="Q3385" s="23"/>
      <c r="V3385" s="51"/>
      <c r="W3385" s="51"/>
    </row>
    <row r="3386" spans="17:23" x14ac:dyDescent="0.2">
      <c r="Q3386" s="23"/>
      <c r="V3386" s="51"/>
      <c r="W3386" s="51"/>
    </row>
    <row r="3387" spans="17:23" x14ac:dyDescent="0.2">
      <c r="Q3387" s="23"/>
      <c r="V3387" s="51"/>
      <c r="W3387" s="51"/>
    </row>
    <row r="3388" spans="17:23" x14ac:dyDescent="0.2">
      <c r="Q3388" s="23"/>
      <c r="V3388" s="51"/>
      <c r="W3388" s="51"/>
    </row>
    <row r="3389" spans="17:23" x14ac:dyDescent="0.2">
      <c r="Q3389" s="23"/>
      <c r="V3389" s="51"/>
      <c r="W3389" s="51"/>
    </row>
    <row r="3390" spans="17:23" x14ac:dyDescent="0.2">
      <c r="Q3390" s="23"/>
      <c r="V3390" s="51"/>
      <c r="W3390" s="51"/>
    </row>
    <row r="3391" spans="17:23" x14ac:dyDescent="0.2">
      <c r="Q3391" s="23"/>
      <c r="V3391" s="51"/>
      <c r="W3391" s="51"/>
    </row>
    <row r="3392" spans="17:23" x14ac:dyDescent="0.2">
      <c r="Q3392" s="23"/>
      <c r="V3392" s="51"/>
      <c r="W3392" s="51"/>
    </row>
    <row r="3393" spans="17:23" x14ac:dyDescent="0.2">
      <c r="Q3393" s="23"/>
      <c r="V3393" s="51"/>
      <c r="W3393" s="51"/>
    </row>
    <row r="3394" spans="17:23" x14ac:dyDescent="0.2">
      <c r="Q3394" s="23"/>
      <c r="V3394" s="51"/>
      <c r="W3394" s="51"/>
    </row>
    <row r="3395" spans="17:23" x14ac:dyDescent="0.2">
      <c r="Q3395" s="23"/>
      <c r="V3395" s="51"/>
      <c r="W3395" s="51"/>
    </row>
    <row r="3396" spans="17:23" x14ac:dyDescent="0.2">
      <c r="Q3396" s="23"/>
      <c r="V3396" s="51"/>
      <c r="W3396" s="51"/>
    </row>
    <row r="3397" spans="17:23" x14ac:dyDescent="0.2">
      <c r="Q3397" s="23"/>
      <c r="V3397" s="51"/>
      <c r="W3397" s="51"/>
    </row>
    <row r="3398" spans="17:23" x14ac:dyDescent="0.2">
      <c r="Q3398" s="23"/>
      <c r="V3398" s="51"/>
      <c r="W3398" s="51"/>
    </row>
    <row r="3399" spans="17:23" x14ac:dyDescent="0.2">
      <c r="Q3399" s="23"/>
      <c r="V3399" s="51"/>
      <c r="W3399" s="51"/>
    </row>
    <row r="3400" spans="17:23" x14ac:dyDescent="0.2">
      <c r="Q3400" s="23"/>
      <c r="V3400" s="51"/>
      <c r="W3400" s="51"/>
    </row>
    <row r="3401" spans="17:23" x14ac:dyDescent="0.2">
      <c r="Q3401" s="23"/>
      <c r="V3401" s="51"/>
      <c r="W3401" s="51"/>
    </row>
    <row r="3402" spans="17:23" x14ac:dyDescent="0.2">
      <c r="Q3402" s="23"/>
      <c r="V3402" s="51"/>
      <c r="W3402" s="51"/>
    </row>
    <row r="3403" spans="17:23" x14ac:dyDescent="0.2">
      <c r="Q3403" s="23"/>
      <c r="V3403" s="51"/>
      <c r="W3403" s="51"/>
    </row>
    <row r="3404" spans="17:23" x14ac:dyDescent="0.2">
      <c r="Q3404" s="23"/>
      <c r="V3404" s="51"/>
      <c r="W3404" s="51"/>
    </row>
    <row r="3405" spans="17:23" x14ac:dyDescent="0.2">
      <c r="Q3405" s="23"/>
      <c r="V3405" s="51"/>
      <c r="W3405" s="51"/>
    </row>
    <row r="3406" spans="17:23" x14ac:dyDescent="0.2">
      <c r="Q3406" s="23"/>
      <c r="V3406" s="51"/>
      <c r="W3406" s="51"/>
    </row>
    <row r="3407" spans="17:23" x14ac:dyDescent="0.2">
      <c r="Q3407" s="23"/>
      <c r="V3407" s="51"/>
      <c r="W3407" s="51"/>
    </row>
    <row r="3408" spans="17:23" x14ac:dyDescent="0.2">
      <c r="Q3408" s="23"/>
      <c r="V3408" s="51"/>
      <c r="W3408" s="51"/>
    </row>
    <row r="3409" spans="17:23" x14ac:dyDescent="0.2">
      <c r="Q3409" s="23"/>
      <c r="V3409" s="51"/>
      <c r="W3409" s="51"/>
    </row>
    <row r="3410" spans="17:23" x14ac:dyDescent="0.2">
      <c r="Q3410" s="23"/>
      <c r="V3410" s="51"/>
      <c r="W3410" s="51"/>
    </row>
    <row r="3411" spans="17:23" x14ac:dyDescent="0.2">
      <c r="Q3411" s="23"/>
      <c r="V3411" s="51"/>
      <c r="W3411" s="51"/>
    </row>
    <row r="3412" spans="17:23" x14ac:dyDescent="0.2">
      <c r="Q3412" s="23"/>
      <c r="V3412" s="51"/>
      <c r="W3412" s="51"/>
    </row>
    <row r="3413" spans="17:23" x14ac:dyDescent="0.2">
      <c r="Q3413" s="23"/>
      <c r="V3413" s="51"/>
      <c r="W3413" s="51"/>
    </row>
    <row r="3414" spans="17:23" x14ac:dyDescent="0.2">
      <c r="Q3414" s="23"/>
      <c r="V3414" s="51"/>
      <c r="W3414" s="51"/>
    </row>
    <row r="3415" spans="17:23" x14ac:dyDescent="0.2">
      <c r="Q3415" s="23"/>
      <c r="V3415" s="51"/>
      <c r="W3415" s="51"/>
    </row>
    <row r="3416" spans="17:23" x14ac:dyDescent="0.2">
      <c r="Q3416" s="23"/>
      <c r="V3416" s="51"/>
      <c r="W3416" s="51"/>
    </row>
    <row r="3417" spans="17:23" x14ac:dyDescent="0.2">
      <c r="Q3417" s="23"/>
      <c r="V3417" s="51"/>
      <c r="W3417" s="51"/>
    </row>
    <row r="3418" spans="17:23" x14ac:dyDescent="0.2">
      <c r="Q3418" s="23"/>
      <c r="V3418" s="51"/>
      <c r="W3418" s="51"/>
    </row>
    <row r="3419" spans="17:23" x14ac:dyDescent="0.2">
      <c r="Q3419" s="23"/>
      <c r="V3419" s="51"/>
      <c r="W3419" s="51"/>
    </row>
    <row r="3420" spans="17:23" x14ac:dyDescent="0.2">
      <c r="Q3420" s="23"/>
      <c r="V3420" s="51"/>
      <c r="W3420" s="51"/>
    </row>
    <row r="3421" spans="17:23" x14ac:dyDescent="0.2">
      <c r="Q3421" s="23"/>
      <c r="V3421" s="51"/>
      <c r="W3421" s="51"/>
    </row>
    <row r="3422" spans="17:23" x14ac:dyDescent="0.2">
      <c r="Q3422" s="23"/>
      <c r="V3422" s="51"/>
      <c r="W3422" s="51"/>
    </row>
    <row r="3423" spans="17:23" x14ac:dyDescent="0.2">
      <c r="Q3423" s="23"/>
      <c r="V3423" s="51"/>
      <c r="W3423" s="51"/>
    </row>
    <row r="3424" spans="17:23" x14ac:dyDescent="0.2">
      <c r="Q3424" s="23"/>
      <c r="V3424" s="51"/>
      <c r="W3424" s="51"/>
    </row>
    <row r="3425" spans="17:23" x14ac:dyDescent="0.2">
      <c r="Q3425" s="23"/>
      <c r="V3425" s="51"/>
      <c r="W3425" s="51"/>
    </row>
    <row r="3426" spans="17:23" x14ac:dyDescent="0.2">
      <c r="Q3426" s="23"/>
      <c r="V3426" s="51"/>
      <c r="W3426" s="51"/>
    </row>
    <row r="3427" spans="17:23" x14ac:dyDescent="0.2">
      <c r="Q3427" s="23"/>
      <c r="V3427" s="51"/>
      <c r="W3427" s="51"/>
    </row>
    <row r="3428" spans="17:23" x14ac:dyDescent="0.2">
      <c r="Q3428" s="23"/>
      <c r="V3428" s="51"/>
      <c r="W3428" s="51"/>
    </row>
    <row r="3429" spans="17:23" x14ac:dyDescent="0.2">
      <c r="Q3429" s="23"/>
      <c r="V3429" s="51"/>
      <c r="W3429" s="51"/>
    </row>
    <row r="3430" spans="17:23" x14ac:dyDescent="0.2">
      <c r="Q3430" s="23"/>
      <c r="V3430" s="51"/>
      <c r="W3430" s="51"/>
    </row>
    <row r="3431" spans="17:23" x14ac:dyDescent="0.2">
      <c r="Q3431" s="23"/>
      <c r="V3431" s="51"/>
      <c r="W3431" s="51"/>
    </row>
    <row r="3432" spans="17:23" x14ac:dyDescent="0.2">
      <c r="Q3432" s="23"/>
      <c r="V3432" s="51"/>
      <c r="W3432" s="51"/>
    </row>
    <row r="3433" spans="17:23" x14ac:dyDescent="0.2">
      <c r="Q3433" s="23"/>
      <c r="V3433" s="51"/>
      <c r="W3433" s="51"/>
    </row>
    <row r="3434" spans="17:23" x14ac:dyDescent="0.2">
      <c r="Q3434" s="23"/>
      <c r="V3434" s="51"/>
      <c r="W3434" s="51"/>
    </row>
    <row r="3435" spans="17:23" x14ac:dyDescent="0.2">
      <c r="Q3435" s="23"/>
      <c r="V3435" s="51"/>
      <c r="W3435" s="51"/>
    </row>
    <row r="3436" spans="17:23" x14ac:dyDescent="0.2">
      <c r="Q3436" s="23"/>
      <c r="V3436" s="51"/>
      <c r="W3436" s="51"/>
    </row>
    <row r="3437" spans="17:23" x14ac:dyDescent="0.2">
      <c r="Q3437" s="23"/>
      <c r="V3437" s="51"/>
      <c r="W3437" s="51"/>
    </row>
    <row r="3438" spans="17:23" x14ac:dyDescent="0.2">
      <c r="Q3438" s="23"/>
      <c r="V3438" s="51"/>
      <c r="W3438" s="51"/>
    </row>
    <row r="3439" spans="17:23" x14ac:dyDescent="0.2">
      <c r="Q3439" s="23"/>
      <c r="V3439" s="51"/>
      <c r="W3439" s="51"/>
    </row>
    <row r="3440" spans="17:23" x14ac:dyDescent="0.2">
      <c r="Q3440" s="23"/>
      <c r="V3440" s="51"/>
      <c r="W3440" s="51"/>
    </row>
    <row r="3441" spans="17:23" x14ac:dyDescent="0.2">
      <c r="Q3441" s="23"/>
      <c r="V3441" s="51"/>
      <c r="W3441" s="51"/>
    </row>
    <row r="3442" spans="17:23" x14ac:dyDescent="0.2">
      <c r="Q3442" s="23"/>
      <c r="V3442" s="51"/>
      <c r="W3442" s="51"/>
    </row>
    <row r="3443" spans="17:23" x14ac:dyDescent="0.2">
      <c r="Q3443" s="23"/>
      <c r="V3443" s="51"/>
      <c r="W3443" s="51"/>
    </row>
    <row r="3444" spans="17:23" x14ac:dyDescent="0.2">
      <c r="Q3444" s="23"/>
      <c r="V3444" s="51"/>
      <c r="W3444" s="51"/>
    </row>
    <row r="3445" spans="17:23" x14ac:dyDescent="0.2">
      <c r="Q3445" s="23"/>
      <c r="V3445" s="51"/>
      <c r="W3445" s="51"/>
    </row>
    <row r="3446" spans="17:23" x14ac:dyDescent="0.2">
      <c r="Q3446" s="23"/>
      <c r="V3446" s="51"/>
      <c r="W3446" s="51"/>
    </row>
    <row r="3447" spans="17:23" x14ac:dyDescent="0.2">
      <c r="Q3447" s="23"/>
      <c r="V3447" s="51"/>
      <c r="W3447" s="51"/>
    </row>
    <row r="3448" spans="17:23" x14ac:dyDescent="0.2">
      <c r="Q3448" s="23"/>
      <c r="V3448" s="51"/>
      <c r="W3448" s="51"/>
    </row>
    <row r="3449" spans="17:23" x14ac:dyDescent="0.2">
      <c r="Q3449" s="23"/>
      <c r="V3449" s="51"/>
      <c r="W3449" s="51"/>
    </row>
    <row r="3450" spans="17:23" x14ac:dyDescent="0.2">
      <c r="Q3450" s="23"/>
      <c r="V3450" s="51"/>
      <c r="W3450" s="51"/>
    </row>
    <row r="3451" spans="17:23" x14ac:dyDescent="0.2">
      <c r="Q3451" s="23"/>
      <c r="V3451" s="51"/>
      <c r="W3451" s="51"/>
    </row>
    <row r="3452" spans="17:23" x14ac:dyDescent="0.2">
      <c r="Q3452" s="23"/>
      <c r="V3452" s="51"/>
      <c r="W3452" s="51"/>
    </row>
    <row r="3453" spans="17:23" x14ac:dyDescent="0.2">
      <c r="Q3453" s="23"/>
      <c r="V3453" s="51"/>
      <c r="W3453" s="51"/>
    </row>
    <row r="3454" spans="17:23" x14ac:dyDescent="0.2">
      <c r="Q3454" s="23"/>
      <c r="V3454" s="51"/>
      <c r="W3454" s="51"/>
    </row>
    <row r="3455" spans="17:23" x14ac:dyDescent="0.2">
      <c r="Q3455" s="23"/>
      <c r="V3455" s="51"/>
      <c r="W3455" s="51"/>
    </row>
    <row r="3456" spans="17:23" x14ac:dyDescent="0.2">
      <c r="Q3456" s="23"/>
      <c r="V3456" s="51"/>
      <c r="W3456" s="51"/>
    </row>
    <row r="3457" spans="17:23" x14ac:dyDescent="0.2">
      <c r="Q3457" s="23"/>
      <c r="V3457" s="51"/>
      <c r="W3457" s="51"/>
    </row>
    <row r="3458" spans="17:23" x14ac:dyDescent="0.2">
      <c r="Q3458" s="23"/>
      <c r="V3458" s="51"/>
      <c r="W3458" s="51"/>
    </row>
    <row r="3459" spans="17:23" x14ac:dyDescent="0.2">
      <c r="Q3459" s="23"/>
      <c r="V3459" s="51"/>
      <c r="W3459" s="51"/>
    </row>
    <row r="3460" spans="17:23" x14ac:dyDescent="0.2">
      <c r="Q3460" s="23"/>
      <c r="V3460" s="51"/>
      <c r="W3460" s="51"/>
    </row>
    <row r="3461" spans="17:23" x14ac:dyDescent="0.2">
      <c r="Q3461" s="23"/>
      <c r="V3461" s="51"/>
      <c r="W3461" s="51"/>
    </row>
    <row r="3462" spans="17:23" x14ac:dyDescent="0.2">
      <c r="Q3462" s="23"/>
      <c r="V3462" s="51"/>
      <c r="W3462" s="51"/>
    </row>
    <row r="3463" spans="17:23" x14ac:dyDescent="0.2">
      <c r="Q3463" s="23"/>
      <c r="V3463" s="51"/>
      <c r="W3463" s="51"/>
    </row>
    <row r="3464" spans="17:23" x14ac:dyDescent="0.2">
      <c r="Q3464" s="23"/>
      <c r="V3464" s="51"/>
      <c r="W3464" s="51"/>
    </row>
    <row r="3465" spans="17:23" x14ac:dyDescent="0.2">
      <c r="Q3465" s="23"/>
      <c r="V3465" s="51"/>
      <c r="W3465" s="51"/>
    </row>
    <row r="3466" spans="17:23" x14ac:dyDescent="0.2">
      <c r="Q3466" s="23"/>
      <c r="V3466" s="51"/>
      <c r="W3466" s="51"/>
    </row>
    <row r="3467" spans="17:23" x14ac:dyDescent="0.2">
      <c r="Q3467" s="23"/>
      <c r="V3467" s="51"/>
      <c r="W3467" s="51"/>
    </row>
    <row r="3468" spans="17:23" x14ac:dyDescent="0.2">
      <c r="V3468" s="51"/>
      <c r="W3468" s="51"/>
    </row>
    <row r="3469" spans="17:23" x14ac:dyDescent="0.2">
      <c r="V3469" s="51"/>
      <c r="W3469" s="51"/>
    </row>
    <row r="3470" spans="17:23" x14ac:dyDescent="0.2">
      <c r="V3470" s="51"/>
      <c r="W3470" s="51"/>
    </row>
    <row r="3471" spans="17:23" x14ac:dyDescent="0.2">
      <c r="V3471" s="51"/>
      <c r="W3471" s="51"/>
    </row>
    <row r="3472" spans="17:23" x14ac:dyDescent="0.2">
      <c r="V3472" s="51"/>
      <c r="W3472" s="51"/>
    </row>
    <row r="3473" spans="22:23" x14ac:dyDescent="0.2">
      <c r="V3473" s="51"/>
      <c r="W3473" s="51"/>
    </row>
    <row r="3474" spans="22:23" x14ac:dyDescent="0.2">
      <c r="V3474" s="51"/>
      <c r="W3474" s="51"/>
    </row>
    <row r="3475" spans="22:23" x14ac:dyDescent="0.2">
      <c r="V3475" s="51"/>
      <c r="W3475" s="51"/>
    </row>
    <row r="3476" spans="22:23" x14ac:dyDescent="0.2">
      <c r="V3476" s="51"/>
      <c r="W3476" s="51"/>
    </row>
    <row r="3477" spans="22:23" x14ac:dyDescent="0.2">
      <c r="V3477" s="51"/>
      <c r="W3477" s="51"/>
    </row>
    <row r="3478" spans="22:23" x14ac:dyDescent="0.2">
      <c r="V3478" s="51"/>
      <c r="W3478" s="51"/>
    </row>
    <row r="3479" spans="22:23" x14ac:dyDescent="0.2">
      <c r="V3479" s="51"/>
      <c r="W3479" s="51"/>
    </row>
    <row r="3480" spans="22:23" x14ac:dyDescent="0.2">
      <c r="V3480" s="51"/>
      <c r="W3480" s="51"/>
    </row>
    <row r="3481" spans="22:23" x14ac:dyDescent="0.2">
      <c r="V3481" s="51"/>
      <c r="W3481" s="51"/>
    </row>
    <row r="3482" spans="22:23" x14ac:dyDescent="0.2">
      <c r="V3482" s="51"/>
      <c r="W3482" s="51"/>
    </row>
    <row r="3483" spans="22:23" x14ac:dyDescent="0.2">
      <c r="V3483" s="51"/>
      <c r="W3483" s="51"/>
    </row>
    <row r="3484" spans="22:23" x14ac:dyDescent="0.2">
      <c r="V3484" s="51"/>
      <c r="W3484" s="51"/>
    </row>
    <row r="3485" spans="22:23" x14ac:dyDescent="0.2">
      <c r="V3485" s="51"/>
      <c r="W3485" s="51"/>
    </row>
    <row r="3486" spans="22:23" x14ac:dyDescent="0.2">
      <c r="V3486" s="51"/>
      <c r="W3486" s="51"/>
    </row>
    <row r="3487" spans="22:23" x14ac:dyDescent="0.2">
      <c r="V3487" s="51"/>
      <c r="W3487" s="51"/>
    </row>
    <row r="3488" spans="22:23" x14ac:dyDescent="0.2">
      <c r="V3488" s="51"/>
      <c r="W3488" s="51"/>
    </row>
    <row r="3489" spans="17:23" x14ac:dyDescent="0.2">
      <c r="V3489" s="51"/>
      <c r="W3489" s="51"/>
    </row>
    <row r="3490" spans="17:23" x14ac:dyDescent="0.2">
      <c r="V3490" s="51"/>
      <c r="W3490" s="51"/>
    </row>
    <row r="3491" spans="17:23" x14ac:dyDescent="0.2">
      <c r="V3491" s="51"/>
      <c r="W3491" s="51"/>
    </row>
    <row r="3492" spans="17:23" x14ac:dyDescent="0.2">
      <c r="V3492" s="51"/>
      <c r="W3492" s="51"/>
    </row>
    <row r="3493" spans="17:23" x14ac:dyDescent="0.2">
      <c r="V3493" s="51"/>
      <c r="W3493" s="51"/>
    </row>
    <row r="3494" spans="17:23" x14ac:dyDescent="0.2">
      <c r="V3494" s="51"/>
      <c r="W3494" s="51"/>
    </row>
    <row r="3495" spans="17:23" x14ac:dyDescent="0.2">
      <c r="V3495" s="51"/>
      <c r="W3495" s="51"/>
    </row>
    <row r="3496" spans="17:23" x14ac:dyDescent="0.2">
      <c r="Q3496" s="23"/>
      <c r="V3496" s="51"/>
      <c r="W3496" s="51"/>
    </row>
    <row r="3497" spans="17:23" x14ac:dyDescent="0.2">
      <c r="Q3497" s="23"/>
      <c r="V3497" s="51"/>
      <c r="W3497" s="51"/>
    </row>
    <row r="3498" spans="17:23" x14ac:dyDescent="0.2">
      <c r="Q3498" s="23"/>
      <c r="V3498" s="51"/>
      <c r="W3498" s="51"/>
    </row>
    <row r="3499" spans="17:23" x14ac:dyDescent="0.2">
      <c r="Q3499" s="23"/>
      <c r="V3499" s="51"/>
      <c r="W3499" s="51"/>
    </row>
    <row r="3500" spans="17:23" x14ac:dyDescent="0.2">
      <c r="Q3500" s="23"/>
      <c r="V3500" s="51"/>
      <c r="W3500" s="51"/>
    </row>
    <row r="3501" spans="17:23" x14ac:dyDescent="0.2">
      <c r="Q3501" s="23"/>
      <c r="V3501" s="51"/>
      <c r="W3501" s="51"/>
    </row>
    <row r="3502" spans="17:23" x14ac:dyDescent="0.2">
      <c r="Q3502" s="23"/>
      <c r="V3502" s="51"/>
      <c r="W3502" s="51"/>
    </row>
    <row r="3503" spans="17:23" x14ac:dyDescent="0.2">
      <c r="Q3503" s="23"/>
      <c r="V3503" s="51"/>
      <c r="W3503" s="51"/>
    </row>
    <row r="3504" spans="17:23" x14ac:dyDescent="0.2">
      <c r="Q3504" s="23"/>
      <c r="V3504" s="51"/>
      <c r="W3504" s="51"/>
    </row>
    <row r="3505" spans="17:23" x14ac:dyDescent="0.2">
      <c r="Q3505" s="23"/>
      <c r="V3505" s="51"/>
      <c r="W3505" s="51"/>
    </row>
    <row r="3506" spans="17:23" x14ac:dyDescent="0.2">
      <c r="Q3506" s="23"/>
      <c r="V3506" s="51"/>
      <c r="W3506" s="51"/>
    </row>
    <row r="3507" spans="17:23" x14ac:dyDescent="0.2">
      <c r="Q3507" s="23"/>
      <c r="V3507" s="51"/>
      <c r="W3507" s="51"/>
    </row>
    <row r="3508" spans="17:23" x14ac:dyDescent="0.2">
      <c r="Q3508" s="23"/>
      <c r="V3508" s="51"/>
      <c r="W3508" s="51"/>
    </row>
    <row r="3509" spans="17:23" x14ac:dyDescent="0.2">
      <c r="Q3509" s="23"/>
      <c r="V3509" s="51"/>
      <c r="W3509" s="51"/>
    </row>
    <row r="3510" spans="17:23" x14ac:dyDescent="0.2">
      <c r="Q3510" s="23"/>
      <c r="V3510" s="51"/>
      <c r="W3510" s="51"/>
    </row>
    <row r="3511" spans="17:23" x14ac:dyDescent="0.2">
      <c r="Q3511" s="23"/>
      <c r="V3511" s="51"/>
      <c r="W3511" s="51"/>
    </row>
    <row r="3512" spans="17:23" x14ac:dyDescent="0.2">
      <c r="Q3512" s="23"/>
      <c r="V3512" s="51"/>
      <c r="W3512" s="51"/>
    </row>
    <row r="3513" spans="17:23" x14ac:dyDescent="0.2">
      <c r="Q3513" s="23"/>
      <c r="V3513" s="51"/>
      <c r="W3513" s="51"/>
    </row>
    <row r="3514" spans="17:23" x14ac:dyDescent="0.2">
      <c r="Q3514" s="23"/>
      <c r="V3514" s="51"/>
      <c r="W3514" s="51"/>
    </row>
    <row r="3515" spans="17:23" x14ac:dyDescent="0.2">
      <c r="Q3515" s="23"/>
      <c r="V3515" s="51"/>
      <c r="W3515" s="51"/>
    </row>
    <row r="3516" spans="17:23" x14ac:dyDescent="0.2">
      <c r="Q3516" s="23"/>
      <c r="V3516" s="51"/>
      <c r="W3516" s="51"/>
    </row>
    <row r="3517" spans="17:23" x14ac:dyDescent="0.2">
      <c r="Q3517" s="23"/>
      <c r="V3517" s="51"/>
      <c r="W3517" s="51"/>
    </row>
    <row r="3518" spans="17:23" x14ac:dyDescent="0.2">
      <c r="Q3518" s="23"/>
      <c r="V3518" s="51"/>
      <c r="W3518" s="51"/>
    </row>
    <row r="3519" spans="17:23" x14ac:dyDescent="0.2">
      <c r="Q3519" s="23"/>
      <c r="V3519" s="51"/>
      <c r="W3519" s="51"/>
    </row>
    <row r="3520" spans="17:23" x14ac:dyDescent="0.2">
      <c r="Q3520" s="23"/>
      <c r="V3520" s="51"/>
      <c r="W3520" s="51"/>
    </row>
    <row r="3521" spans="17:23" x14ac:dyDescent="0.2">
      <c r="Q3521" s="23"/>
      <c r="V3521" s="51"/>
      <c r="W3521" s="51"/>
    </row>
    <row r="3522" spans="17:23" x14ac:dyDescent="0.2">
      <c r="Q3522" s="23"/>
      <c r="V3522" s="51"/>
      <c r="W3522" s="51"/>
    </row>
    <row r="3523" spans="17:23" x14ac:dyDescent="0.2">
      <c r="Q3523" s="23"/>
      <c r="V3523" s="51"/>
      <c r="W3523" s="51"/>
    </row>
    <row r="3524" spans="17:23" x14ac:dyDescent="0.2">
      <c r="Q3524" s="23"/>
      <c r="V3524" s="51"/>
      <c r="W3524" s="51"/>
    </row>
    <row r="3525" spans="17:23" x14ac:dyDescent="0.2">
      <c r="Q3525" s="23"/>
      <c r="V3525" s="51"/>
      <c r="W3525" s="51"/>
    </row>
    <row r="3526" spans="17:23" x14ac:dyDescent="0.2">
      <c r="Q3526" s="23"/>
      <c r="V3526" s="51"/>
      <c r="W3526" s="51"/>
    </row>
    <row r="3527" spans="17:23" x14ac:dyDescent="0.2">
      <c r="Q3527" s="23"/>
      <c r="V3527" s="51"/>
      <c r="W3527" s="51"/>
    </row>
    <row r="3528" spans="17:23" x14ac:dyDescent="0.2">
      <c r="Q3528" s="23"/>
      <c r="V3528" s="51"/>
      <c r="W3528" s="51"/>
    </row>
    <row r="3529" spans="17:23" x14ac:dyDescent="0.2">
      <c r="Q3529" s="23"/>
      <c r="V3529" s="51"/>
      <c r="W3529" s="51"/>
    </row>
    <row r="3530" spans="17:23" x14ac:dyDescent="0.2">
      <c r="Q3530" s="23"/>
      <c r="V3530" s="51"/>
      <c r="W3530" s="51"/>
    </row>
    <row r="3531" spans="17:23" x14ac:dyDescent="0.2">
      <c r="Q3531" s="23"/>
      <c r="V3531" s="51"/>
      <c r="W3531" s="51"/>
    </row>
    <row r="3532" spans="17:23" x14ac:dyDescent="0.2">
      <c r="Q3532" s="23"/>
      <c r="V3532" s="51"/>
      <c r="W3532" s="51"/>
    </row>
    <row r="3533" spans="17:23" x14ac:dyDescent="0.2">
      <c r="Q3533" s="23"/>
      <c r="V3533" s="51"/>
      <c r="W3533" s="51"/>
    </row>
    <row r="3534" spans="17:23" x14ac:dyDescent="0.2">
      <c r="Q3534" s="23"/>
      <c r="V3534" s="51"/>
      <c r="W3534" s="51"/>
    </row>
    <row r="3535" spans="17:23" x14ac:dyDescent="0.2">
      <c r="Q3535" s="23"/>
      <c r="V3535" s="51"/>
      <c r="W3535" s="51"/>
    </row>
    <row r="3536" spans="17:23" x14ac:dyDescent="0.2">
      <c r="Q3536" s="23"/>
      <c r="V3536" s="51"/>
      <c r="W3536" s="51"/>
    </row>
    <row r="3537" spans="17:23" x14ac:dyDescent="0.2">
      <c r="Q3537" s="23"/>
      <c r="V3537" s="51"/>
      <c r="W3537" s="51"/>
    </row>
    <row r="3538" spans="17:23" x14ac:dyDescent="0.2">
      <c r="Q3538" s="23"/>
      <c r="V3538" s="51"/>
      <c r="W3538" s="51"/>
    </row>
    <row r="3539" spans="17:23" x14ac:dyDescent="0.2">
      <c r="Q3539" s="23"/>
      <c r="V3539" s="51"/>
      <c r="W3539" s="51"/>
    </row>
    <row r="3540" spans="17:23" x14ac:dyDescent="0.2">
      <c r="Q3540" s="23"/>
      <c r="V3540" s="51"/>
      <c r="W3540" s="51"/>
    </row>
    <row r="3541" spans="17:23" x14ac:dyDescent="0.2">
      <c r="Q3541" s="23"/>
      <c r="V3541" s="51"/>
      <c r="W3541" s="51"/>
    </row>
    <row r="3542" spans="17:23" x14ac:dyDescent="0.2">
      <c r="Q3542" s="23"/>
      <c r="V3542" s="51"/>
      <c r="W3542" s="51"/>
    </row>
    <row r="3543" spans="17:23" x14ac:dyDescent="0.2">
      <c r="Q3543" s="23"/>
      <c r="V3543" s="51"/>
      <c r="W3543" s="51"/>
    </row>
    <row r="3544" spans="17:23" x14ac:dyDescent="0.2">
      <c r="Q3544" s="23"/>
      <c r="V3544" s="51"/>
      <c r="W3544" s="51"/>
    </row>
    <row r="3545" spans="17:23" x14ac:dyDescent="0.2">
      <c r="Q3545" s="23"/>
      <c r="V3545" s="51"/>
      <c r="W3545" s="51"/>
    </row>
    <row r="3546" spans="17:23" x14ac:dyDescent="0.2">
      <c r="Q3546" s="23"/>
      <c r="V3546" s="51"/>
      <c r="W3546" s="51"/>
    </row>
    <row r="3547" spans="17:23" x14ac:dyDescent="0.2">
      <c r="Q3547" s="23"/>
      <c r="V3547" s="51"/>
      <c r="W3547" s="51"/>
    </row>
    <row r="3548" spans="17:23" x14ac:dyDescent="0.2">
      <c r="Q3548" s="23"/>
      <c r="V3548" s="51"/>
      <c r="W3548" s="51"/>
    </row>
    <row r="3549" spans="17:23" x14ac:dyDescent="0.2">
      <c r="Q3549" s="23"/>
      <c r="V3549" s="51"/>
      <c r="W3549" s="51"/>
    </row>
    <row r="3550" spans="17:23" x14ac:dyDescent="0.2">
      <c r="Q3550" s="23"/>
      <c r="V3550" s="51"/>
      <c r="W3550" s="51"/>
    </row>
    <row r="3551" spans="17:23" x14ac:dyDescent="0.2">
      <c r="Q3551" s="23"/>
      <c r="V3551" s="51"/>
      <c r="W3551" s="51"/>
    </row>
    <row r="3552" spans="17:23" x14ac:dyDescent="0.2">
      <c r="Q3552" s="23"/>
      <c r="V3552" s="51"/>
      <c r="W3552" s="51"/>
    </row>
    <row r="3553" spans="17:23" x14ac:dyDescent="0.2">
      <c r="Q3553" s="23"/>
      <c r="V3553" s="51"/>
      <c r="W3553" s="51"/>
    </row>
    <row r="3554" spans="17:23" x14ac:dyDescent="0.2">
      <c r="Q3554" s="23"/>
      <c r="V3554" s="51"/>
      <c r="W3554" s="51"/>
    </row>
    <row r="3555" spans="17:23" x14ac:dyDescent="0.2">
      <c r="Q3555" s="23"/>
      <c r="V3555" s="51"/>
      <c r="W3555" s="51"/>
    </row>
    <row r="3556" spans="17:23" x14ac:dyDescent="0.2">
      <c r="Q3556" s="23"/>
      <c r="V3556" s="51"/>
      <c r="W3556" s="51"/>
    </row>
    <row r="3557" spans="17:23" x14ac:dyDescent="0.2">
      <c r="Q3557" s="23"/>
      <c r="V3557" s="51"/>
      <c r="W3557" s="51"/>
    </row>
    <row r="3558" spans="17:23" x14ac:dyDescent="0.2">
      <c r="Q3558" s="23"/>
      <c r="V3558" s="51"/>
      <c r="W3558" s="51"/>
    </row>
    <row r="3559" spans="17:23" x14ac:dyDescent="0.2">
      <c r="Q3559" s="23"/>
      <c r="V3559" s="51"/>
      <c r="W3559" s="51"/>
    </row>
    <row r="3560" spans="17:23" x14ac:dyDescent="0.2">
      <c r="Q3560" s="23"/>
      <c r="V3560" s="51"/>
      <c r="W3560" s="51"/>
    </row>
    <row r="3561" spans="17:23" x14ac:dyDescent="0.2">
      <c r="Q3561" s="23"/>
      <c r="V3561" s="51"/>
      <c r="W3561" s="51"/>
    </row>
    <row r="3562" spans="17:23" x14ac:dyDescent="0.2">
      <c r="Q3562" s="23"/>
      <c r="V3562" s="51"/>
      <c r="W3562" s="51"/>
    </row>
    <row r="3563" spans="17:23" x14ac:dyDescent="0.2">
      <c r="Q3563" s="23"/>
      <c r="V3563" s="51"/>
      <c r="W3563" s="51"/>
    </row>
    <row r="3564" spans="17:23" x14ac:dyDescent="0.2">
      <c r="Q3564" s="23"/>
      <c r="V3564" s="51"/>
      <c r="W3564" s="51"/>
    </row>
    <row r="3565" spans="17:23" x14ac:dyDescent="0.2">
      <c r="Q3565" s="23"/>
      <c r="V3565" s="51"/>
      <c r="W3565" s="51"/>
    </row>
    <row r="3566" spans="17:23" x14ac:dyDescent="0.2">
      <c r="Q3566" s="23"/>
      <c r="V3566" s="51"/>
      <c r="W3566" s="51"/>
    </row>
    <row r="3567" spans="17:23" x14ac:dyDescent="0.2">
      <c r="Q3567" s="23"/>
      <c r="V3567" s="51"/>
      <c r="W3567" s="51"/>
    </row>
    <row r="3568" spans="17:23" x14ac:dyDescent="0.2">
      <c r="Q3568" s="23"/>
      <c r="V3568" s="51"/>
      <c r="W3568" s="51"/>
    </row>
    <row r="3569" spans="17:23" x14ac:dyDescent="0.2">
      <c r="Q3569" s="23"/>
      <c r="V3569" s="51"/>
      <c r="W3569" s="51"/>
    </row>
    <row r="3570" spans="17:23" x14ac:dyDescent="0.2">
      <c r="Q3570" s="23"/>
      <c r="V3570" s="51"/>
      <c r="W3570" s="51"/>
    </row>
    <row r="3571" spans="17:23" x14ac:dyDescent="0.2">
      <c r="Q3571" s="23"/>
      <c r="V3571" s="51"/>
      <c r="W3571" s="51"/>
    </row>
    <row r="3572" spans="17:23" x14ac:dyDescent="0.2">
      <c r="Q3572" s="23"/>
      <c r="V3572" s="51"/>
      <c r="W3572" s="51"/>
    </row>
    <row r="3573" spans="17:23" x14ac:dyDescent="0.2">
      <c r="Q3573" s="23"/>
      <c r="V3573" s="51"/>
      <c r="W3573" s="51"/>
    </row>
    <row r="3574" spans="17:23" x14ac:dyDescent="0.2">
      <c r="Q3574" s="23"/>
      <c r="V3574" s="51"/>
      <c r="W3574" s="51"/>
    </row>
    <row r="3575" spans="17:23" x14ac:dyDescent="0.2">
      <c r="Q3575" s="23"/>
      <c r="V3575" s="51"/>
      <c r="W3575" s="51"/>
    </row>
    <row r="3576" spans="17:23" x14ac:dyDescent="0.2">
      <c r="Q3576" s="23"/>
      <c r="V3576" s="51"/>
      <c r="W3576" s="51"/>
    </row>
    <row r="3577" spans="17:23" x14ac:dyDescent="0.2">
      <c r="Q3577" s="23"/>
      <c r="V3577" s="51"/>
      <c r="W3577" s="51"/>
    </row>
    <row r="3578" spans="17:23" x14ac:dyDescent="0.2">
      <c r="Q3578" s="23"/>
      <c r="V3578" s="51"/>
      <c r="W3578" s="51"/>
    </row>
    <row r="3579" spans="17:23" x14ac:dyDescent="0.2">
      <c r="Q3579" s="23"/>
      <c r="V3579" s="51"/>
      <c r="W3579" s="51"/>
    </row>
    <row r="3580" spans="17:23" x14ac:dyDescent="0.2">
      <c r="V3580" s="51"/>
      <c r="W3580" s="51"/>
    </row>
    <row r="3581" spans="17:23" x14ac:dyDescent="0.2">
      <c r="V3581" s="51"/>
      <c r="W3581" s="51"/>
    </row>
    <row r="3582" spans="17:23" x14ac:dyDescent="0.2">
      <c r="V3582" s="51"/>
      <c r="W3582" s="51"/>
    </row>
    <row r="3583" spans="17:23" x14ac:dyDescent="0.2">
      <c r="V3583" s="51"/>
      <c r="W3583" s="51"/>
    </row>
    <row r="3584" spans="17:23" x14ac:dyDescent="0.2">
      <c r="V3584" s="51"/>
      <c r="W3584" s="51"/>
    </row>
    <row r="3585" spans="22:23" x14ac:dyDescent="0.2">
      <c r="V3585" s="51"/>
      <c r="W3585" s="51"/>
    </row>
    <row r="3586" spans="22:23" x14ac:dyDescent="0.2">
      <c r="V3586" s="51"/>
      <c r="W3586" s="51"/>
    </row>
    <row r="3587" spans="22:23" x14ac:dyDescent="0.2">
      <c r="V3587" s="51"/>
      <c r="W3587" s="51"/>
    </row>
    <row r="3588" spans="22:23" x14ac:dyDescent="0.2">
      <c r="V3588" s="51"/>
      <c r="W3588" s="51"/>
    </row>
    <row r="3589" spans="22:23" x14ac:dyDescent="0.2">
      <c r="V3589" s="51"/>
      <c r="W3589" s="51"/>
    </row>
    <row r="3590" spans="22:23" x14ac:dyDescent="0.2">
      <c r="V3590" s="51"/>
      <c r="W3590" s="51"/>
    </row>
    <row r="3591" spans="22:23" x14ac:dyDescent="0.2">
      <c r="V3591" s="51"/>
      <c r="W3591" s="51"/>
    </row>
    <row r="3592" spans="22:23" x14ac:dyDescent="0.2">
      <c r="V3592" s="51"/>
      <c r="W3592" s="51"/>
    </row>
    <row r="3593" spans="22:23" x14ac:dyDescent="0.2">
      <c r="V3593" s="51"/>
      <c r="W3593" s="51"/>
    </row>
    <row r="3594" spans="22:23" x14ac:dyDescent="0.2">
      <c r="V3594" s="51"/>
      <c r="W3594" s="51"/>
    </row>
    <row r="3595" spans="22:23" x14ac:dyDescent="0.2">
      <c r="V3595" s="51"/>
      <c r="W3595" s="51"/>
    </row>
    <row r="3596" spans="22:23" x14ac:dyDescent="0.2">
      <c r="V3596" s="51"/>
      <c r="W3596" s="51"/>
    </row>
    <row r="3597" spans="22:23" x14ac:dyDescent="0.2">
      <c r="V3597" s="51"/>
      <c r="W3597" s="51"/>
    </row>
    <row r="3598" spans="22:23" x14ac:dyDescent="0.2">
      <c r="V3598" s="51"/>
      <c r="W3598" s="51"/>
    </row>
    <row r="3599" spans="22:23" x14ac:dyDescent="0.2">
      <c r="V3599" s="51"/>
      <c r="W3599" s="51"/>
    </row>
    <row r="3600" spans="22:23" x14ac:dyDescent="0.2">
      <c r="V3600" s="51"/>
      <c r="W3600" s="51"/>
    </row>
    <row r="3601" spans="17:23" x14ac:dyDescent="0.2">
      <c r="V3601" s="51"/>
      <c r="W3601" s="51"/>
    </row>
    <row r="3602" spans="17:23" x14ac:dyDescent="0.2">
      <c r="V3602" s="51"/>
      <c r="W3602" s="51"/>
    </row>
    <row r="3603" spans="17:23" x14ac:dyDescent="0.2">
      <c r="V3603" s="51"/>
      <c r="W3603" s="51"/>
    </row>
    <row r="3604" spans="17:23" x14ac:dyDescent="0.2">
      <c r="V3604" s="51"/>
      <c r="W3604" s="51"/>
    </row>
    <row r="3605" spans="17:23" x14ac:dyDescent="0.2">
      <c r="V3605" s="51"/>
      <c r="W3605" s="51"/>
    </row>
    <row r="3606" spans="17:23" x14ac:dyDescent="0.2">
      <c r="V3606" s="51"/>
      <c r="W3606" s="51"/>
    </row>
    <row r="3607" spans="17:23" x14ac:dyDescent="0.2">
      <c r="V3607" s="51"/>
      <c r="W3607" s="51"/>
    </row>
    <row r="3608" spans="17:23" x14ac:dyDescent="0.2">
      <c r="Q3608" s="23"/>
      <c r="V3608" s="51"/>
      <c r="W3608" s="51"/>
    </row>
    <row r="3609" spans="17:23" x14ac:dyDescent="0.2">
      <c r="Q3609" s="23"/>
      <c r="V3609" s="51"/>
      <c r="W3609" s="51"/>
    </row>
    <row r="3610" spans="17:23" x14ac:dyDescent="0.2">
      <c r="Q3610" s="23"/>
      <c r="V3610" s="51"/>
      <c r="W3610" s="51"/>
    </row>
    <row r="3611" spans="17:23" x14ac:dyDescent="0.2">
      <c r="Q3611" s="23"/>
      <c r="V3611" s="51"/>
      <c r="W3611" s="51"/>
    </row>
    <row r="3612" spans="17:23" x14ac:dyDescent="0.2">
      <c r="Q3612" s="23"/>
      <c r="V3612" s="51"/>
      <c r="W3612" s="51"/>
    </row>
    <row r="3613" spans="17:23" x14ac:dyDescent="0.2">
      <c r="Q3613" s="23"/>
      <c r="V3613" s="51"/>
      <c r="W3613" s="51"/>
    </row>
    <row r="3614" spans="17:23" x14ac:dyDescent="0.2">
      <c r="Q3614" s="23"/>
      <c r="V3614" s="51"/>
      <c r="W3614" s="51"/>
    </row>
    <row r="3615" spans="17:23" x14ac:dyDescent="0.2">
      <c r="Q3615" s="23"/>
      <c r="V3615" s="51"/>
      <c r="W3615" s="51"/>
    </row>
    <row r="3616" spans="17:23" x14ac:dyDescent="0.2">
      <c r="Q3616" s="23"/>
      <c r="V3616" s="51"/>
      <c r="W3616" s="51"/>
    </row>
    <row r="3617" spans="17:23" x14ac:dyDescent="0.2">
      <c r="Q3617" s="23"/>
      <c r="V3617" s="51"/>
      <c r="W3617" s="51"/>
    </row>
    <row r="3618" spans="17:23" x14ac:dyDescent="0.2">
      <c r="Q3618" s="23"/>
      <c r="V3618" s="51"/>
      <c r="W3618" s="51"/>
    </row>
    <row r="3619" spans="17:23" x14ac:dyDescent="0.2">
      <c r="Q3619" s="23"/>
      <c r="V3619" s="51"/>
      <c r="W3619" s="51"/>
    </row>
    <row r="3620" spans="17:23" x14ac:dyDescent="0.2">
      <c r="Q3620" s="23"/>
      <c r="V3620" s="51"/>
      <c r="W3620" s="51"/>
    </row>
    <row r="3621" spans="17:23" x14ac:dyDescent="0.2">
      <c r="Q3621" s="23"/>
      <c r="V3621" s="51"/>
      <c r="W3621" s="51"/>
    </row>
    <row r="3622" spans="17:23" x14ac:dyDescent="0.2">
      <c r="Q3622" s="23"/>
      <c r="V3622" s="51"/>
      <c r="W3622" s="51"/>
    </row>
    <row r="3623" spans="17:23" x14ac:dyDescent="0.2">
      <c r="Q3623" s="23"/>
      <c r="V3623" s="51"/>
      <c r="W3623" s="51"/>
    </row>
    <row r="3624" spans="17:23" x14ac:dyDescent="0.2">
      <c r="Q3624" s="23"/>
      <c r="V3624" s="51"/>
      <c r="W3624" s="51"/>
    </row>
    <row r="3625" spans="17:23" x14ac:dyDescent="0.2">
      <c r="Q3625" s="23"/>
      <c r="V3625" s="51"/>
      <c r="W3625" s="51"/>
    </row>
    <row r="3626" spans="17:23" x14ac:dyDescent="0.2">
      <c r="Q3626" s="23"/>
      <c r="V3626" s="51"/>
      <c r="W3626" s="51"/>
    </row>
    <row r="3627" spans="17:23" x14ac:dyDescent="0.2">
      <c r="Q3627" s="23"/>
      <c r="V3627" s="51"/>
      <c r="W3627" s="51"/>
    </row>
    <row r="3628" spans="17:23" x14ac:dyDescent="0.2">
      <c r="Q3628" s="23"/>
      <c r="V3628" s="51"/>
      <c r="W3628" s="51"/>
    </row>
    <row r="3629" spans="17:23" x14ac:dyDescent="0.2">
      <c r="Q3629" s="23"/>
      <c r="V3629" s="51"/>
      <c r="W3629" s="51"/>
    </row>
    <row r="3630" spans="17:23" x14ac:dyDescent="0.2">
      <c r="Q3630" s="23"/>
      <c r="V3630" s="51"/>
      <c r="W3630" s="51"/>
    </row>
    <row r="3631" spans="17:23" x14ac:dyDescent="0.2">
      <c r="Q3631" s="23"/>
      <c r="V3631" s="51"/>
      <c r="W3631" s="51"/>
    </row>
    <row r="3632" spans="17:23" x14ac:dyDescent="0.2">
      <c r="Q3632" s="23"/>
      <c r="V3632" s="51"/>
      <c r="W3632" s="51"/>
    </row>
    <row r="3633" spans="15:23" x14ac:dyDescent="0.2">
      <c r="Q3633" s="23"/>
      <c r="V3633" s="51"/>
      <c r="W3633" s="51"/>
    </row>
    <row r="3634" spans="15:23" x14ac:dyDescent="0.2">
      <c r="Q3634" s="23"/>
      <c r="V3634" s="51"/>
      <c r="W3634" s="51"/>
    </row>
    <row r="3635" spans="15:23" x14ac:dyDescent="0.2">
      <c r="Q3635" s="23"/>
      <c r="V3635" s="51"/>
      <c r="W3635" s="51"/>
    </row>
    <row r="3636" spans="15:23" x14ac:dyDescent="0.2">
      <c r="Q3636" s="23"/>
      <c r="V3636" s="51"/>
      <c r="W3636" s="51"/>
    </row>
    <row r="3637" spans="15:23" x14ac:dyDescent="0.2">
      <c r="Q3637" s="23"/>
      <c r="V3637" s="51"/>
      <c r="W3637" s="51"/>
    </row>
    <row r="3638" spans="15:23" x14ac:dyDescent="0.2">
      <c r="Q3638" s="23"/>
      <c r="V3638" s="51"/>
      <c r="W3638" s="51"/>
    </row>
    <row r="3639" spans="15:23" x14ac:dyDescent="0.2">
      <c r="Q3639" s="23"/>
      <c r="V3639" s="51"/>
      <c r="W3639" s="51"/>
    </row>
    <row r="3640" spans="15:23" x14ac:dyDescent="0.2">
      <c r="Q3640" s="23"/>
      <c r="V3640" s="51"/>
      <c r="W3640" s="51"/>
    </row>
    <row r="3641" spans="15:23" x14ac:dyDescent="0.2">
      <c r="Q3641" s="23"/>
      <c r="V3641" s="51"/>
      <c r="W3641" s="51"/>
    </row>
    <row r="3642" spans="15:23" x14ac:dyDescent="0.2">
      <c r="Q3642" s="23"/>
      <c r="V3642" s="51"/>
      <c r="W3642" s="51"/>
    </row>
    <row r="3643" spans="15:23" x14ac:dyDescent="0.2">
      <c r="O3643" s="23"/>
      <c r="Q3643" s="23"/>
      <c r="V3643" s="51"/>
      <c r="W3643" s="51"/>
    </row>
    <row r="3644" spans="15:23" x14ac:dyDescent="0.2">
      <c r="O3644" s="23"/>
      <c r="Q3644" s="23"/>
      <c r="V3644" s="51"/>
      <c r="W3644" s="51"/>
    </row>
    <row r="3645" spans="15:23" x14ac:dyDescent="0.2">
      <c r="O3645" s="23"/>
      <c r="Q3645" s="23"/>
      <c r="V3645" s="51"/>
      <c r="W3645" s="51"/>
    </row>
    <row r="3646" spans="15:23" x14ac:dyDescent="0.2">
      <c r="O3646" s="23"/>
      <c r="Q3646" s="23"/>
      <c r="V3646" s="51"/>
      <c r="W3646" s="51"/>
    </row>
    <row r="3647" spans="15:23" x14ac:dyDescent="0.2">
      <c r="O3647" s="23"/>
      <c r="Q3647" s="23"/>
      <c r="V3647" s="51"/>
      <c r="W3647" s="51"/>
    </row>
    <row r="3648" spans="15:23" x14ac:dyDescent="0.2">
      <c r="O3648" s="23"/>
      <c r="Q3648" s="23"/>
      <c r="V3648" s="51"/>
      <c r="W3648" s="51"/>
    </row>
    <row r="3649" spans="15:23" x14ac:dyDescent="0.2">
      <c r="O3649" s="23"/>
      <c r="Q3649" s="23"/>
      <c r="V3649" s="51"/>
      <c r="W3649" s="51"/>
    </row>
    <row r="3650" spans="15:23" x14ac:dyDescent="0.2">
      <c r="O3650" s="23"/>
      <c r="Q3650" s="23"/>
      <c r="V3650" s="51"/>
      <c r="W3650" s="51"/>
    </row>
    <row r="3651" spans="15:23" x14ac:dyDescent="0.2">
      <c r="O3651" s="23"/>
      <c r="Q3651" s="23"/>
      <c r="V3651" s="51"/>
      <c r="W3651" s="51"/>
    </row>
    <row r="3652" spans="15:23" x14ac:dyDescent="0.2">
      <c r="O3652" s="23"/>
      <c r="Q3652" s="23"/>
      <c r="V3652" s="51"/>
      <c r="W3652" s="51"/>
    </row>
    <row r="3653" spans="15:23" x14ac:dyDescent="0.2">
      <c r="O3653" s="23"/>
      <c r="Q3653" s="23"/>
      <c r="V3653" s="51"/>
      <c r="W3653" s="51"/>
    </row>
    <row r="3654" spans="15:23" x14ac:dyDescent="0.2">
      <c r="O3654" s="23"/>
      <c r="Q3654" s="23"/>
      <c r="V3654" s="51"/>
      <c r="W3654" s="51"/>
    </row>
    <row r="3655" spans="15:23" x14ac:dyDescent="0.2">
      <c r="O3655" s="23"/>
      <c r="Q3655" s="23"/>
      <c r="V3655" s="51"/>
      <c r="W3655" s="51"/>
    </row>
    <row r="3656" spans="15:23" x14ac:dyDescent="0.2">
      <c r="O3656" s="23"/>
      <c r="Q3656" s="23"/>
      <c r="V3656" s="51"/>
      <c r="W3656" s="51"/>
    </row>
    <row r="3657" spans="15:23" x14ac:dyDescent="0.2">
      <c r="O3657" s="23"/>
      <c r="Q3657" s="23"/>
      <c r="V3657" s="51"/>
      <c r="W3657" s="51"/>
    </row>
    <row r="3658" spans="15:23" x14ac:dyDescent="0.2">
      <c r="O3658" s="23"/>
      <c r="Q3658" s="23"/>
      <c r="V3658" s="51"/>
      <c r="W3658" s="51"/>
    </row>
    <row r="3659" spans="15:23" x14ac:dyDescent="0.2">
      <c r="O3659" s="23"/>
      <c r="Q3659" s="23"/>
      <c r="V3659" s="51"/>
      <c r="W3659" s="51"/>
    </row>
    <row r="3660" spans="15:23" x14ac:dyDescent="0.2">
      <c r="O3660" s="23"/>
      <c r="Q3660" s="23"/>
      <c r="V3660" s="51"/>
      <c r="W3660" s="51"/>
    </row>
    <row r="3661" spans="15:23" x14ac:dyDescent="0.2">
      <c r="O3661" s="23"/>
      <c r="Q3661" s="23"/>
      <c r="V3661" s="51"/>
      <c r="W3661" s="51"/>
    </row>
    <row r="3662" spans="15:23" x14ac:dyDescent="0.2">
      <c r="O3662" s="23"/>
      <c r="Q3662" s="23"/>
      <c r="V3662" s="51"/>
      <c r="W3662" s="51"/>
    </row>
    <row r="3663" spans="15:23" x14ac:dyDescent="0.2">
      <c r="O3663" s="23"/>
      <c r="Q3663" s="23"/>
      <c r="V3663" s="51"/>
      <c r="W3663" s="51"/>
    </row>
    <row r="3664" spans="15:23" x14ac:dyDescent="0.2">
      <c r="O3664" s="23"/>
      <c r="Q3664" s="23"/>
      <c r="V3664" s="51"/>
      <c r="W3664" s="51"/>
    </row>
    <row r="3665" spans="15:23" x14ac:dyDescent="0.2">
      <c r="O3665" s="23"/>
      <c r="Q3665" s="23"/>
      <c r="V3665" s="51"/>
      <c r="W3665" s="51"/>
    </row>
    <row r="3666" spans="15:23" x14ac:dyDescent="0.2">
      <c r="O3666" s="23"/>
      <c r="Q3666" s="23"/>
      <c r="V3666" s="51"/>
      <c r="W3666" s="51"/>
    </row>
    <row r="3667" spans="15:23" x14ac:dyDescent="0.2">
      <c r="O3667" s="23"/>
      <c r="Q3667" s="23"/>
      <c r="V3667" s="51"/>
      <c r="W3667" s="51"/>
    </row>
    <row r="3668" spans="15:23" x14ac:dyDescent="0.2">
      <c r="O3668" s="23"/>
      <c r="Q3668" s="23"/>
      <c r="V3668" s="51"/>
      <c r="W3668" s="51"/>
    </row>
    <row r="3669" spans="15:23" x14ac:dyDescent="0.2">
      <c r="O3669" s="23"/>
      <c r="Q3669" s="23"/>
      <c r="V3669" s="51"/>
      <c r="W3669" s="51"/>
    </row>
    <row r="3670" spans="15:23" x14ac:dyDescent="0.2">
      <c r="O3670" s="23"/>
      <c r="Q3670" s="23"/>
      <c r="V3670" s="51"/>
      <c r="W3670" s="51"/>
    </row>
    <row r="3671" spans="15:23" x14ac:dyDescent="0.2">
      <c r="O3671" s="23"/>
      <c r="Q3671" s="23"/>
      <c r="V3671" s="51"/>
      <c r="W3671" s="51"/>
    </row>
    <row r="3672" spans="15:23" x14ac:dyDescent="0.2">
      <c r="O3672" s="23"/>
      <c r="Q3672" s="23"/>
      <c r="V3672" s="51"/>
      <c r="W3672" s="51"/>
    </row>
    <row r="3673" spans="15:23" x14ac:dyDescent="0.2">
      <c r="O3673" s="23"/>
      <c r="Q3673" s="23"/>
      <c r="V3673" s="51"/>
      <c r="W3673" s="51"/>
    </row>
    <row r="3674" spans="15:23" x14ac:dyDescent="0.2">
      <c r="O3674" s="23"/>
      <c r="Q3674" s="23"/>
      <c r="V3674" s="51"/>
      <c r="W3674" s="51"/>
    </row>
    <row r="3675" spans="15:23" x14ac:dyDescent="0.2">
      <c r="O3675" s="23"/>
      <c r="Q3675" s="23"/>
      <c r="V3675" s="51"/>
      <c r="W3675" s="51"/>
    </row>
    <row r="3676" spans="15:23" x14ac:dyDescent="0.2">
      <c r="O3676" s="23"/>
      <c r="Q3676" s="23"/>
      <c r="V3676" s="51"/>
      <c r="W3676" s="51"/>
    </row>
    <row r="3677" spans="15:23" x14ac:dyDescent="0.2">
      <c r="O3677" s="23"/>
      <c r="Q3677" s="23"/>
      <c r="V3677" s="51"/>
      <c r="W3677" s="51"/>
    </row>
    <row r="3678" spans="15:23" x14ac:dyDescent="0.2">
      <c r="O3678" s="23"/>
      <c r="Q3678" s="23"/>
      <c r="V3678" s="51"/>
      <c r="W3678" s="51"/>
    </row>
    <row r="3679" spans="15:23" x14ac:dyDescent="0.2">
      <c r="O3679" s="23"/>
      <c r="Q3679" s="23"/>
      <c r="V3679" s="51"/>
      <c r="W3679" s="51"/>
    </row>
    <row r="3680" spans="15:23" x14ac:dyDescent="0.2">
      <c r="O3680" s="23"/>
      <c r="Q3680" s="23"/>
      <c r="V3680" s="51"/>
      <c r="W3680" s="51"/>
    </row>
    <row r="3681" spans="15:23" x14ac:dyDescent="0.2">
      <c r="O3681" s="23"/>
      <c r="Q3681" s="23"/>
      <c r="V3681" s="51"/>
      <c r="W3681" s="51"/>
    </row>
    <row r="3682" spans="15:23" x14ac:dyDescent="0.2">
      <c r="O3682" s="23"/>
      <c r="Q3682" s="23"/>
      <c r="V3682" s="51"/>
      <c r="W3682" s="51"/>
    </row>
    <row r="3683" spans="15:23" x14ac:dyDescent="0.2">
      <c r="O3683" s="23"/>
      <c r="Q3683" s="23"/>
      <c r="V3683" s="51"/>
      <c r="W3683" s="51"/>
    </row>
    <row r="3684" spans="15:23" x14ac:dyDescent="0.2">
      <c r="O3684" s="23"/>
      <c r="Q3684" s="23"/>
      <c r="V3684" s="51"/>
      <c r="W3684" s="51"/>
    </row>
    <row r="3685" spans="15:23" x14ac:dyDescent="0.2">
      <c r="O3685" s="23"/>
      <c r="Q3685" s="23"/>
      <c r="V3685" s="51"/>
      <c r="W3685" s="51"/>
    </row>
    <row r="3686" spans="15:23" x14ac:dyDescent="0.2">
      <c r="O3686" s="23"/>
      <c r="Q3686" s="23"/>
      <c r="V3686" s="51"/>
      <c r="W3686" s="51"/>
    </row>
    <row r="3687" spans="15:23" x14ac:dyDescent="0.2">
      <c r="O3687" s="23"/>
      <c r="Q3687" s="23"/>
      <c r="V3687" s="51"/>
      <c r="W3687" s="51"/>
    </row>
    <row r="3688" spans="15:23" x14ac:dyDescent="0.2">
      <c r="O3688" s="23"/>
      <c r="Q3688" s="23"/>
      <c r="V3688" s="51"/>
      <c r="W3688" s="51"/>
    </row>
    <row r="3689" spans="15:23" x14ac:dyDescent="0.2">
      <c r="O3689" s="23"/>
      <c r="Q3689" s="23"/>
      <c r="V3689" s="51"/>
      <c r="W3689" s="51"/>
    </row>
    <row r="3690" spans="15:23" x14ac:dyDescent="0.2">
      <c r="O3690" s="23"/>
      <c r="Q3690" s="23"/>
      <c r="V3690" s="51"/>
      <c r="W3690" s="51"/>
    </row>
    <row r="3691" spans="15:23" x14ac:dyDescent="0.2">
      <c r="O3691" s="23"/>
      <c r="Q3691" s="23"/>
      <c r="V3691" s="51"/>
      <c r="W3691" s="51"/>
    </row>
    <row r="3692" spans="15:23" x14ac:dyDescent="0.2">
      <c r="O3692" s="23"/>
      <c r="V3692" s="51"/>
      <c r="W3692" s="51"/>
    </row>
    <row r="3693" spans="15:23" x14ac:dyDescent="0.2">
      <c r="O3693" s="23"/>
      <c r="V3693" s="51"/>
      <c r="W3693" s="51"/>
    </row>
    <row r="3694" spans="15:23" x14ac:dyDescent="0.2">
      <c r="O3694" s="23"/>
      <c r="V3694" s="51"/>
      <c r="W3694" s="51"/>
    </row>
    <row r="3695" spans="15:23" x14ac:dyDescent="0.2">
      <c r="O3695" s="23"/>
      <c r="V3695" s="51"/>
      <c r="W3695" s="51"/>
    </row>
    <row r="3696" spans="15:23" x14ac:dyDescent="0.2">
      <c r="O3696" s="23"/>
      <c r="V3696" s="51"/>
      <c r="W3696" s="51"/>
    </row>
    <row r="3697" spans="15:23" x14ac:dyDescent="0.2">
      <c r="O3697" s="23"/>
      <c r="V3697" s="51"/>
      <c r="W3697" s="51"/>
    </row>
    <row r="3698" spans="15:23" x14ac:dyDescent="0.2">
      <c r="O3698" s="23"/>
      <c r="V3698" s="51"/>
      <c r="W3698" s="51"/>
    </row>
    <row r="3699" spans="15:23" x14ac:dyDescent="0.2">
      <c r="O3699" s="23"/>
      <c r="V3699" s="51"/>
      <c r="W3699" s="51"/>
    </row>
    <row r="3700" spans="15:23" x14ac:dyDescent="0.2">
      <c r="O3700" s="23"/>
      <c r="V3700" s="51"/>
      <c r="W3700" s="51"/>
    </row>
    <row r="3701" spans="15:23" x14ac:dyDescent="0.2">
      <c r="O3701" s="23"/>
      <c r="V3701" s="51"/>
      <c r="W3701" s="51"/>
    </row>
    <row r="3702" spans="15:23" x14ac:dyDescent="0.2">
      <c r="O3702" s="23"/>
      <c r="V3702" s="51"/>
      <c r="W3702" s="51"/>
    </row>
    <row r="3703" spans="15:23" x14ac:dyDescent="0.2">
      <c r="O3703" s="23"/>
      <c r="V3703" s="51"/>
      <c r="W3703" s="51"/>
    </row>
    <row r="3704" spans="15:23" x14ac:dyDescent="0.2">
      <c r="O3704" s="23"/>
      <c r="V3704" s="51"/>
      <c r="W3704" s="51"/>
    </row>
    <row r="3705" spans="15:23" x14ac:dyDescent="0.2">
      <c r="O3705" s="23"/>
      <c r="V3705" s="51"/>
      <c r="W3705" s="51"/>
    </row>
    <row r="3706" spans="15:23" x14ac:dyDescent="0.2">
      <c r="O3706" s="23"/>
      <c r="V3706" s="51"/>
      <c r="W3706" s="51"/>
    </row>
    <row r="3707" spans="15:23" x14ac:dyDescent="0.2">
      <c r="O3707" s="23"/>
      <c r="V3707" s="51"/>
      <c r="W3707" s="51"/>
    </row>
    <row r="3708" spans="15:23" x14ac:dyDescent="0.2">
      <c r="O3708" s="23"/>
      <c r="V3708" s="51"/>
      <c r="W3708" s="51"/>
    </row>
    <row r="3709" spans="15:23" x14ac:dyDescent="0.2">
      <c r="O3709" s="23"/>
      <c r="V3709" s="51"/>
      <c r="W3709" s="51"/>
    </row>
    <row r="3710" spans="15:23" x14ac:dyDescent="0.2">
      <c r="O3710" s="23"/>
      <c r="V3710" s="51"/>
      <c r="W3710" s="51"/>
    </row>
    <row r="3711" spans="15:23" x14ac:dyDescent="0.2">
      <c r="O3711" s="23"/>
      <c r="V3711" s="51"/>
      <c r="W3711" s="51"/>
    </row>
    <row r="3712" spans="15:23" x14ac:dyDescent="0.2">
      <c r="O3712" s="23"/>
      <c r="V3712" s="51"/>
      <c r="W3712" s="51"/>
    </row>
    <row r="3713" spans="15:23" x14ac:dyDescent="0.2">
      <c r="O3713" s="23"/>
      <c r="V3713" s="51"/>
      <c r="W3713" s="51"/>
    </row>
    <row r="3714" spans="15:23" x14ac:dyDescent="0.2">
      <c r="O3714" s="23"/>
      <c r="V3714" s="51"/>
      <c r="W3714" s="51"/>
    </row>
    <row r="3715" spans="15:23" x14ac:dyDescent="0.2">
      <c r="O3715" s="23"/>
      <c r="V3715" s="51"/>
      <c r="W3715" s="51"/>
    </row>
    <row r="3716" spans="15:23" x14ac:dyDescent="0.2">
      <c r="O3716" s="23"/>
      <c r="V3716" s="51"/>
      <c r="W3716" s="51"/>
    </row>
    <row r="3717" spans="15:23" x14ac:dyDescent="0.2">
      <c r="O3717" s="23"/>
      <c r="V3717" s="51"/>
      <c r="W3717" s="51"/>
    </row>
    <row r="3718" spans="15:23" x14ac:dyDescent="0.2">
      <c r="O3718" s="23"/>
      <c r="V3718" s="51"/>
      <c r="W3718" s="51"/>
    </row>
    <row r="3719" spans="15:23" x14ac:dyDescent="0.2">
      <c r="O3719" s="23"/>
      <c r="V3719" s="51"/>
      <c r="W3719" s="51"/>
    </row>
    <row r="3720" spans="15:23" x14ac:dyDescent="0.2">
      <c r="O3720" s="23"/>
      <c r="Q3720" s="23"/>
      <c r="V3720" s="51"/>
      <c r="W3720" s="51"/>
    </row>
    <row r="3721" spans="15:23" x14ac:dyDescent="0.2">
      <c r="O3721" s="23"/>
      <c r="Q3721" s="23"/>
      <c r="V3721" s="51"/>
      <c r="W3721" s="51"/>
    </row>
    <row r="3722" spans="15:23" x14ac:dyDescent="0.2">
      <c r="O3722" s="23"/>
      <c r="Q3722" s="23"/>
      <c r="V3722" s="51"/>
      <c r="W3722" s="51"/>
    </row>
    <row r="3723" spans="15:23" x14ac:dyDescent="0.2">
      <c r="O3723" s="23"/>
      <c r="Q3723" s="23"/>
      <c r="V3723" s="51"/>
      <c r="W3723" s="51"/>
    </row>
    <row r="3724" spans="15:23" x14ac:dyDescent="0.2">
      <c r="O3724" s="23"/>
      <c r="Q3724" s="23"/>
      <c r="V3724" s="51"/>
      <c r="W3724" s="51"/>
    </row>
    <row r="3725" spans="15:23" x14ac:dyDescent="0.2">
      <c r="O3725" s="23"/>
      <c r="Q3725" s="23"/>
      <c r="V3725" s="51"/>
      <c r="W3725" s="51"/>
    </row>
    <row r="3726" spans="15:23" x14ac:dyDescent="0.2">
      <c r="O3726" s="23"/>
      <c r="Q3726" s="23"/>
      <c r="V3726" s="51"/>
      <c r="W3726" s="51"/>
    </row>
    <row r="3727" spans="15:23" x14ac:dyDescent="0.2">
      <c r="O3727" s="23"/>
      <c r="Q3727" s="23"/>
      <c r="V3727" s="51"/>
      <c r="W3727" s="51"/>
    </row>
    <row r="3728" spans="15:23" x14ac:dyDescent="0.2">
      <c r="O3728" s="23"/>
      <c r="Q3728" s="23"/>
      <c r="V3728" s="51"/>
      <c r="W3728" s="51"/>
    </row>
    <row r="3729" spans="15:23" x14ac:dyDescent="0.2">
      <c r="O3729" s="23"/>
      <c r="Q3729" s="23"/>
      <c r="V3729" s="51"/>
      <c r="W3729" s="51"/>
    </row>
    <row r="3730" spans="15:23" x14ac:dyDescent="0.2">
      <c r="O3730" s="23"/>
      <c r="Q3730" s="23"/>
      <c r="V3730" s="51"/>
      <c r="W3730" s="51"/>
    </row>
    <row r="3731" spans="15:23" x14ac:dyDescent="0.2">
      <c r="O3731" s="23"/>
      <c r="Q3731" s="23"/>
      <c r="V3731" s="51"/>
      <c r="W3731" s="51"/>
    </row>
    <row r="3732" spans="15:23" x14ac:dyDescent="0.2">
      <c r="O3732" s="23"/>
      <c r="Q3732" s="23"/>
      <c r="V3732" s="51"/>
      <c r="W3732" s="51"/>
    </row>
    <row r="3733" spans="15:23" x14ac:dyDescent="0.2">
      <c r="O3733" s="23"/>
      <c r="Q3733" s="23"/>
      <c r="V3733" s="51"/>
      <c r="W3733" s="51"/>
    </row>
    <row r="3734" spans="15:23" x14ac:dyDescent="0.2">
      <c r="O3734" s="23"/>
      <c r="Q3734" s="23"/>
      <c r="V3734" s="51"/>
      <c r="W3734" s="51"/>
    </row>
    <row r="3735" spans="15:23" x14ac:dyDescent="0.2">
      <c r="O3735" s="23"/>
      <c r="Q3735" s="23"/>
      <c r="V3735" s="51"/>
      <c r="W3735" s="51"/>
    </row>
    <row r="3736" spans="15:23" x14ac:dyDescent="0.2">
      <c r="O3736" s="23"/>
      <c r="Q3736" s="23"/>
      <c r="V3736" s="51"/>
      <c r="W3736" s="51"/>
    </row>
    <row r="3737" spans="15:23" x14ac:dyDescent="0.2">
      <c r="O3737" s="23"/>
      <c r="Q3737" s="23"/>
      <c r="V3737" s="51"/>
      <c r="W3737" s="51"/>
    </row>
    <row r="3738" spans="15:23" x14ac:dyDescent="0.2">
      <c r="O3738" s="23"/>
      <c r="Q3738" s="23"/>
      <c r="V3738" s="51"/>
      <c r="W3738" s="51"/>
    </row>
    <row r="3739" spans="15:23" x14ac:dyDescent="0.2">
      <c r="O3739" s="23"/>
      <c r="Q3739" s="23"/>
      <c r="V3739" s="51"/>
      <c r="W3739" s="51"/>
    </row>
    <row r="3740" spans="15:23" x14ac:dyDescent="0.2">
      <c r="O3740" s="23"/>
      <c r="Q3740" s="23"/>
      <c r="V3740" s="51"/>
      <c r="W3740" s="51"/>
    </row>
    <row r="3741" spans="15:23" x14ac:dyDescent="0.2">
      <c r="O3741" s="23"/>
      <c r="Q3741" s="23"/>
      <c r="V3741" s="51"/>
      <c r="W3741" s="51"/>
    </row>
    <row r="3742" spans="15:23" x14ac:dyDescent="0.2">
      <c r="O3742" s="23"/>
      <c r="Q3742" s="23"/>
      <c r="V3742" s="51"/>
      <c r="W3742" s="51"/>
    </row>
    <row r="3743" spans="15:23" x14ac:dyDescent="0.2">
      <c r="O3743" s="23"/>
      <c r="Q3743" s="23"/>
      <c r="V3743" s="51"/>
      <c r="W3743" s="51"/>
    </row>
    <row r="3744" spans="15:23" x14ac:dyDescent="0.2">
      <c r="O3744" s="23"/>
      <c r="Q3744" s="23"/>
      <c r="V3744" s="51"/>
      <c r="W3744" s="51"/>
    </row>
    <row r="3745" spans="15:23" x14ac:dyDescent="0.2">
      <c r="O3745" s="23"/>
      <c r="Q3745" s="23"/>
      <c r="V3745" s="51"/>
      <c r="W3745" s="51"/>
    </row>
    <row r="3746" spans="15:23" x14ac:dyDescent="0.2">
      <c r="O3746" s="23"/>
      <c r="Q3746" s="23"/>
      <c r="V3746" s="51"/>
      <c r="W3746" s="51"/>
    </row>
    <row r="3747" spans="15:23" x14ac:dyDescent="0.2">
      <c r="O3747" s="23"/>
      <c r="Q3747" s="23"/>
      <c r="V3747" s="51"/>
      <c r="W3747" s="51"/>
    </row>
    <row r="3748" spans="15:23" x14ac:dyDescent="0.2">
      <c r="O3748" s="23"/>
      <c r="Q3748" s="23"/>
      <c r="V3748" s="51"/>
      <c r="W3748" s="51"/>
    </row>
    <row r="3749" spans="15:23" x14ac:dyDescent="0.2">
      <c r="O3749" s="23"/>
      <c r="Q3749" s="23"/>
      <c r="V3749" s="51"/>
      <c r="W3749" s="51"/>
    </row>
    <row r="3750" spans="15:23" x14ac:dyDescent="0.2">
      <c r="O3750" s="23"/>
      <c r="Q3750" s="23"/>
      <c r="V3750" s="51"/>
      <c r="W3750" s="51"/>
    </row>
    <row r="3751" spans="15:23" x14ac:dyDescent="0.2">
      <c r="O3751" s="23"/>
      <c r="Q3751" s="23"/>
      <c r="V3751" s="51"/>
      <c r="W3751" s="51"/>
    </row>
    <row r="3752" spans="15:23" x14ac:dyDescent="0.2">
      <c r="O3752" s="23"/>
      <c r="Q3752" s="23"/>
      <c r="V3752" s="51"/>
      <c r="W3752" s="51"/>
    </row>
    <row r="3753" spans="15:23" x14ac:dyDescent="0.2">
      <c r="O3753" s="23"/>
      <c r="Q3753" s="23"/>
      <c r="V3753" s="51"/>
      <c r="W3753" s="51"/>
    </row>
    <row r="3754" spans="15:23" x14ac:dyDescent="0.2">
      <c r="O3754" s="23"/>
      <c r="Q3754" s="23"/>
      <c r="V3754" s="51"/>
      <c r="W3754" s="51"/>
    </row>
    <row r="3755" spans="15:23" x14ac:dyDescent="0.2">
      <c r="O3755" s="23"/>
      <c r="Q3755" s="23"/>
      <c r="V3755" s="51"/>
      <c r="W3755" s="51"/>
    </row>
    <row r="3756" spans="15:23" x14ac:dyDescent="0.2">
      <c r="O3756" s="23"/>
      <c r="Q3756" s="23"/>
      <c r="V3756" s="51"/>
      <c r="W3756" s="51"/>
    </row>
    <row r="3757" spans="15:23" x14ac:dyDescent="0.2">
      <c r="O3757" s="23"/>
      <c r="Q3757" s="23"/>
      <c r="V3757" s="51"/>
      <c r="W3757" s="51"/>
    </row>
    <row r="3758" spans="15:23" x14ac:dyDescent="0.2">
      <c r="O3758" s="23"/>
      <c r="Q3758" s="23"/>
      <c r="V3758" s="51"/>
      <c r="W3758" s="51"/>
    </row>
    <row r="3759" spans="15:23" x14ac:dyDescent="0.2">
      <c r="O3759" s="23"/>
      <c r="Q3759" s="23"/>
      <c r="V3759" s="51"/>
      <c r="W3759" s="51"/>
    </row>
    <row r="3760" spans="15:23" x14ac:dyDescent="0.2">
      <c r="O3760" s="23"/>
      <c r="Q3760" s="23"/>
      <c r="V3760" s="51"/>
      <c r="W3760" s="51"/>
    </row>
    <row r="3761" spans="15:23" x14ac:dyDescent="0.2">
      <c r="O3761" s="23"/>
      <c r="Q3761" s="23"/>
      <c r="V3761" s="51"/>
      <c r="W3761" s="51"/>
    </row>
    <row r="3762" spans="15:23" x14ac:dyDescent="0.2">
      <c r="O3762" s="23"/>
      <c r="Q3762" s="23"/>
      <c r="V3762" s="51"/>
      <c r="W3762" s="51"/>
    </row>
    <row r="3763" spans="15:23" x14ac:dyDescent="0.2">
      <c r="O3763" s="23"/>
      <c r="Q3763" s="23"/>
      <c r="V3763" s="51"/>
      <c r="W3763" s="51"/>
    </row>
    <row r="3764" spans="15:23" x14ac:dyDescent="0.2">
      <c r="O3764" s="23"/>
      <c r="Q3764" s="23"/>
      <c r="V3764" s="51"/>
      <c r="W3764" s="51"/>
    </row>
    <row r="3765" spans="15:23" x14ac:dyDescent="0.2">
      <c r="O3765" s="23"/>
      <c r="Q3765" s="23"/>
      <c r="V3765" s="51"/>
      <c r="W3765" s="51"/>
    </row>
    <row r="3766" spans="15:23" x14ac:dyDescent="0.2">
      <c r="O3766" s="23"/>
      <c r="Q3766" s="23"/>
      <c r="V3766" s="51"/>
      <c r="W3766" s="51"/>
    </row>
    <row r="3767" spans="15:23" x14ac:dyDescent="0.2">
      <c r="O3767" s="23"/>
      <c r="Q3767" s="23"/>
      <c r="V3767" s="51"/>
      <c r="W3767" s="51"/>
    </row>
    <row r="3768" spans="15:23" x14ac:dyDescent="0.2">
      <c r="O3768" s="23"/>
      <c r="Q3768" s="23"/>
      <c r="V3768" s="51"/>
      <c r="W3768" s="51"/>
    </row>
    <row r="3769" spans="15:23" x14ac:dyDescent="0.2">
      <c r="O3769" s="23"/>
      <c r="Q3769" s="23"/>
      <c r="V3769" s="51"/>
      <c r="W3769" s="51"/>
    </row>
    <row r="3770" spans="15:23" x14ac:dyDescent="0.2">
      <c r="O3770" s="23"/>
      <c r="Q3770" s="23"/>
      <c r="V3770" s="51"/>
      <c r="W3770" s="51"/>
    </row>
    <row r="3771" spans="15:23" x14ac:dyDescent="0.2">
      <c r="O3771" s="23"/>
      <c r="Q3771" s="23"/>
      <c r="V3771" s="51"/>
      <c r="W3771" s="51"/>
    </row>
    <row r="3772" spans="15:23" x14ac:dyDescent="0.2">
      <c r="O3772" s="23"/>
      <c r="Q3772" s="23"/>
      <c r="V3772" s="51"/>
      <c r="W3772" s="51"/>
    </row>
    <row r="3773" spans="15:23" x14ac:dyDescent="0.2">
      <c r="O3773" s="23"/>
      <c r="Q3773" s="23"/>
      <c r="V3773" s="51"/>
      <c r="W3773" s="51"/>
    </row>
    <row r="3774" spans="15:23" x14ac:dyDescent="0.2">
      <c r="O3774" s="23"/>
      <c r="Q3774" s="23"/>
      <c r="V3774" s="51"/>
      <c r="W3774" s="51"/>
    </row>
    <row r="3775" spans="15:23" x14ac:dyDescent="0.2">
      <c r="O3775" s="23"/>
      <c r="Q3775" s="23"/>
      <c r="V3775" s="51"/>
      <c r="W3775" s="51"/>
    </row>
    <row r="3776" spans="15:23" x14ac:dyDescent="0.2">
      <c r="O3776" s="23"/>
      <c r="Q3776" s="23"/>
      <c r="V3776" s="51"/>
      <c r="W3776" s="51"/>
    </row>
    <row r="3777" spans="15:23" x14ac:dyDescent="0.2">
      <c r="O3777" s="23"/>
      <c r="Q3777" s="23"/>
      <c r="V3777" s="51"/>
      <c r="W3777" s="51"/>
    </row>
    <row r="3778" spans="15:23" x14ac:dyDescent="0.2">
      <c r="O3778" s="23"/>
      <c r="Q3778" s="23"/>
      <c r="V3778" s="51"/>
      <c r="W3778" s="51"/>
    </row>
    <row r="3779" spans="15:23" x14ac:dyDescent="0.2">
      <c r="O3779" s="23"/>
      <c r="Q3779" s="23"/>
      <c r="V3779" s="51"/>
      <c r="W3779" s="51"/>
    </row>
    <row r="3780" spans="15:23" x14ac:dyDescent="0.2">
      <c r="O3780" s="23"/>
      <c r="Q3780" s="23"/>
      <c r="V3780" s="51"/>
      <c r="W3780" s="51"/>
    </row>
    <row r="3781" spans="15:23" x14ac:dyDescent="0.2">
      <c r="O3781" s="23"/>
      <c r="Q3781" s="23"/>
      <c r="V3781" s="51"/>
      <c r="W3781" s="51"/>
    </row>
    <row r="3782" spans="15:23" x14ac:dyDescent="0.2">
      <c r="O3782" s="23"/>
      <c r="Q3782" s="23"/>
      <c r="V3782" s="51"/>
      <c r="W3782" s="51"/>
    </row>
    <row r="3783" spans="15:23" x14ac:dyDescent="0.2">
      <c r="O3783" s="23"/>
      <c r="Q3783" s="23"/>
      <c r="V3783" s="51"/>
      <c r="W3783" s="51"/>
    </row>
    <row r="3784" spans="15:23" x14ac:dyDescent="0.2">
      <c r="O3784" s="23"/>
      <c r="Q3784" s="23"/>
      <c r="V3784" s="51"/>
      <c r="W3784" s="51"/>
    </row>
    <row r="3785" spans="15:23" x14ac:dyDescent="0.2">
      <c r="O3785" s="23"/>
      <c r="Q3785" s="23"/>
      <c r="V3785" s="51"/>
      <c r="W3785" s="51"/>
    </row>
    <row r="3786" spans="15:23" x14ac:dyDescent="0.2">
      <c r="O3786" s="23"/>
      <c r="Q3786" s="23"/>
      <c r="V3786" s="51"/>
      <c r="W3786" s="51"/>
    </row>
    <row r="3787" spans="15:23" x14ac:dyDescent="0.2">
      <c r="O3787" s="23"/>
      <c r="Q3787" s="23"/>
      <c r="V3787" s="51"/>
      <c r="W3787" s="51"/>
    </row>
    <row r="3788" spans="15:23" x14ac:dyDescent="0.2">
      <c r="O3788" s="23"/>
      <c r="Q3788" s="23"/>
      <c r="V3788" s="51"/>
      <c r="W3788" s="51"/>
    </row>
    <row r="3789" spans="15:23" x14ac:dyDescent="0.2">
      <c r="O3789" s="23"/>
      <c r="Q3789" s="23"/>
      <c r="V3789" s="51"/>
      <c r="W3789" s="51"/>
    </row>
    <row r="3790" spans="15:23" x14ac:dyDescent="0.2">
      <c r="O3790" s="23"/>
      <c r="Q3790" s="23"/>
      <c r="V3790" s="51"/>
      <c r="W3790" s="51"/>
    </row>
    <row r="3791" spans="15:23" x14ac:dyDescent="0.2">
      <c r="O3791" s="23"/>
      <c r="Q3791" s="23"/>
      <c r="V3791" s="51"/>
      <c r="W3791" s="51"/>
    </row>
    <row r="3792" spans="15:23" x14ac:dyDescent="0.2">
      <c r="O3792" s="23"/>
      <c r="Q3792" s="23"/>
      <c r="V3792" s="51"/>
      <c r="W3792" s="51"/>
    </row>
    <row r="3793" spans="15:23" x14ac:dyDescent="0.2">
      <c r="O3793" s="23"/>
      <c r="Q3793" s="23"/>
      <c r="V3793" s="51"/>
      <c r="W3793" s="51"/>
    </row>
    <row r="3794" spans="15:23" x14ac:dyDescent="0.2">
      <c r="O3794" s="23"/>
      <c r="Q3794" s="23"/>
      <c r="V3794" s="51"/>
      <c r="W3794" s="51"/>
    </row>
    <row r="3795" spans="15:23" x14ac:dyDescent="0.2">
      <c r="O3795" s="23"/>
      <c r="Q3795" s="23"/>
      <c r="V3795" s="51"/>
      <c r="W3795" s="51"/>
    </row>
    <row r="3796" spans="15:23" x14ac:dyDescent="0.2">
      <c r="O3796" s="23"/>
      <c r="Q3796" s="23"/>
      <c r="V3796" s="51"/>
      <c r="W3796" s="51"/>
    </row>
    <row r="3797" spans="15:23" x14ac:dyDescent="0.2">
      <c r="O3797" s="23"/>
      <c r="Q3797" s="23"/>
      <c r="V3797" s="51"/>
      <c r="W3797" s="51"/>
    </row>
    <row r="3798" spans="15:23" x14ac:dyDescent="0.2">
      <c r="O3798" s="23"/>
      <c r="Q3798" s="23"/>
      <c r="V3798" s="51"/>
      <c r="W3798" s="51"/>
    </row>
    <row r="3799" spans="15:23" x14ac:dyDescent="0.2">
      <c r="O3799" s="23"/>
      <c r="Q3799" s="23"/>
      <c r="V3799" s="51"/>
      <c r="W3799" s="51"/>
    </row>
    <row r="3800" spans="15:23" x14ac:dyDescent="0.2">
      <c r="O3800" s="23"/>
      <c r="Q3800" s="23"/>
      <c r="V3800" s="51"/>
      <c r="W3800" s="51"/>
    </row>
    <row r="3801" spans="15:23" x14ac:dyDescent="0.2">
      <c r="O3801" s="23"/>
      <c r="Q3801" s="23"/>
      <c r="V3801" s="51"/>
      <c r="W3801" s="51"/>
    </row>
    <row r="3802" spans="15:23" x14ac:dyDescent="0.2">
      <c r="O3802" s="23"/>
      <c r="Q3802" s="23"/>
      <c r="V3802" s="51"/>
      <c r="W3802" s="51"/>
    </row>
    <row r="3803" spans="15:23" x14ac:dyDescent="0.2">
      <c r="O3803" s="23"/>
      <c r="Q3803" s="23"/>
      <c r="V3803" s="51"/>
      <c r="W3803" s="51"/>
    </row>
    <row r="3804" spans="15:23" x14ac:dyDescent="0.2">
      <c r="O3804" s="23"/>
      <c r="V3804" s="51"/>
      <c r="W3804" s="51"/>
    </row>
    <row r="3805" spans="15:23" x14ac:dyDescent="0.2">
      <c r="O3805" s="23"/>
      <c r="V3805" s="51"/>
      <c r="W3805" s="51"/>
    </row>
    <row r="3806" spans="15:23" x14ac:dyDescent="0.2">
      <c r="O3806" s="23"/>
      <c r="V3806" s="51"/>
      <c r="W3806" s="51"/>
    </row>
    <row r="3807" spans="15:23" x14ac:dyDescent="0.2">
      <c r="O3807" s="23"/>
      <c r="V3807" s="51"/>
      <c r="W3807" s="51"/>
    </row>
    <row r="3808" spans="15:23" x14ac:dyDescent="0.2">
      <c r="O3808" s="23"/>
      <c r="V3808" s="51"/>
      <c r="W3808" s="51"/>
    </row>
    <row r="3809" spans="15:23" x14ac:dyDescent="0.2">
      <c r="O3809" s="23"/>
      <c r="V3809" s="51"/>
      <c r="W3809" s="51"/>
    </row>
    <row r="3810" spans="15:23" x14ac:dyDescent="0.2">
      <c r="O3810" s="23"/>
      <c r="V3810" s="51"/>
      <c r="W3810" s="51"/>
    </row>
    <row r="3811" spans="15:23" x14ac:dyDescent="0.2">
      <c r="O3811" s="23"/>
      <c r="V3811" s="51"/>
      <c r="W3811" s="51"/>
    </row>
    <row r="3812" spans="15:23" x14ac:dyDescent="0.2">
      <c r="O3812" s="23"/>
      <c r="V3812" s="51"/>
      <c r="W3812" s="51"/>
    </row>
    <row r="3813" spans="15:23" x14ac:dyDescent="0.2">
      <c r="O3813" s="23"/>
      <c r="V3813" s="51"/>
      <c r="W3813" s="51"/>
    </row>
    <row r="3814" spans="15:23" x14ac:dyDescent="0.2">
      <c r="O3814" s="23"/>
      <c r="V3814" s="51"/>
      <c r="W3814" s="51"/>
    </row>
    <row r="3815" spans="15:23" x14ac:dyDescent="0.2">
      <c r="O3815" s="23"/>
      <c r="V3815" s="51"/>
      <c r="W3815" s="51"/>
    </row>
    <row r="3816" spans="15:23" x14ac:dyDescent="0.2">
      <c r="O3816" s="23"/>
      <c r="V3816" s="51"/>
      <c r="W3816" s="51"/>
    </row>
    <row r="3817" spans="15:23" x14ac:dyDescent="0.2">
      <c r="O3817" s="23"/>
      <c r="V3817" s="51"/>
      <c r="W3817" s="51"/>
    </row>
    <row r="3818" spans="15:23" x14ac:dyDescent="0.2">
      <c r="O3818" s="23"/>
      <c r="V3818" s="51"/>
      <c r="W3818" s="51"/>
    </row>
    <row r="3819" spans="15:23" x14ac:dyDescent="0.2">
      <c r="O3819" s="23"/>
      <c r="V3819" s="51"/>
      <c r="W3819" s="51"/>
    </row>
    <row r="3820" spans="15:23" x14ac:dyDescent="0.2">
      <c r="O3820" s="23"/>
      <c r="V3820" s="51"/>
      <c r="W3820" s="51"/>
    </row>
    <row r="3821" spans="15:23" x14ac:dyDescent="0.2">
      <c r="O3821" s="23"/>
      <c r="V3821" s="51"/>
      <c r="W3821" s="51"/>
    </row>
    <row r="3822" spans="15:23" x14ac:dyDescent="0.2">
      <c r="O3822" s="23"/>
      <c r="V3822" s="51"/>
      <c r="W3822" s="51"/>
    </row>
    <row r="3823" spans="15:23" x14ac:dyDescent="0.2">
      <c r="O3823" s="23"/>
      <c r="V3823" s="51"/>
      <c r="W3823" s="51"/>
    </row>
    <row r="3824" spans="15:23" x14ac:dyDescent="0.2">
      <c r="O3824" s="23"/>
      <c r="V3824" s="51"/>
      <c r="W3824" s="51"/>
    </row>
    <row r="3825" spans="15:23" x14ac:dyDescent="0.2">
      <c r="O3825" s="23"/>
      <c r="V3825" s="51"/>
      <c r="W3825" s="51"/>
    </row>
    <row r="3826" spans="15:23" x14ac:dyDescent="0.2">
      <c r="O3826" s="23"/>
      <c r="V3826" s="51"/>
      <c r="W3826" s="51"/>
    </row>
    <row r="3827" spans="15:23" x14ac:dyDescent="0.2">
      <c r="O3827" s="23"/>
      <c r="V3827" s="51"/>
      <c r="W3827" s="51"/>
    </row>
    <row r="3828" spans="15:23" x14ac:dyDescent="0.2">
      <c r="O3828" s="23"/>
      <c r="V3828" s="51"/>
      <c r="W3828" s="51"/>
    </row>
    <row r="3829" spans="15:23" x14ac:dyDescent="0.2">
      <c r="O3829" s="23"/>
      <c r="V3829" s="51"/>
      <c r="W3829" s="51"/>
    </row>
    <row r="3830" spans="15:23" x14ac:dyDescent="0.2">
      <c r="O3830" s="23"/>
      <c r="V3830" s="51"/>
      <c r="W3830" s="51"/>
    </row>
    <row r="3831" spans="15:23" x14ac:dyDescent="0.2">
      <c r="O3831" s="23"/>
      <c r="V3831" s="51"/>
      <c r="W3831" s="51"/>
    </row>
    <row r="3832" spans="15:23" x14ac:dyDescent="0.2">
      <c r="O3832" s="23"/>
      <c r="Q3832" s="23"/>
      <c r="V3832" s="51"/>
      <c r="W3832" s="51"/>
    </row>
    <row r="3833" spans="15:23" x14ac:dyDescent="0.2">
      <c r="O3833" s="23"/>
      <c r="Q3833" s="23"/>
      <c r="V3833" s="51"/>
      <c r="W3833" s="51"/>
    </row>
    <row r="3834" spans="15:23" x14ac:dyDescent="0.2">
      <c r="O3834" s="23"/>
      <c r="Q3834" s="23"/>
      <c r="V3834" s="51"/>
      <c r="W3834" s="51"/>
    </row>
    <row r="3835" spans="15:23" x14ac:dyDescent="0.2">
      <c r="O3835" s="23"/>
      <c r="Q3835" s="23"/>
      <c r="V3835" s="51"/>
      <c r="W3835" s="51"/>
    </row>
    <row r="3836" spans="15:23" x14ac:dyDescent="0.2">
      <c r="O3836" s="23"/>
      <c r="Q3836" s="23"/>
      <c r="V3836" s="51"/>
      <c r="W3836" s="51"/>
    </row>
    <row r="3837" spans="15:23" x14ac:dyDescent="0.2">
      <c r="O3837" s="23"/>
      <c r="Q3837" s="23"/>
      <c r="V3837" s="51"/>
      <c r="W3837" s="51"/>
    </row>
    <row r="3838" spans="15:23" x14ac:dyDescent="0.2">
      <c r="O3838" s="23"/>
      <c r="Q3838" s="23"/>
      <c r="V3838" s="51"/>
      <c r="W3838" s="51"/>
    </row>
    <row r="3839" spans="15:23" x14ac:dyDescent="0.2">
      <c r="O3839" s="23"/>
      <c r="Q3839" s="23"/>
      <c r="V3839" s="51"/>
      <c r="W3839" s="51"/>
    </row>
    <row r="3840" spans="15:23" x14ac:dyDescent="0.2">
      <c r="O3840" s="23"/>
      <c r="Q3840" s="23"/>
      <c r="V3840" s="51"/>
      <c r="W3840" s="51"/>
    </row>
    <row r="3841" spans="15:23" x14ac:dyDescent="0.2">
      <c r="O3841" s="23"/>
      <c r="Q3841" s="23"/>
      <c r="V3841" s="51"/>
      <c r="W3841" s="51"/>
    </row>
    <row r="3842" spans="15:23" x14ac:dyDescent="0.2">
      <c r="O3842" s="23"/>
      <c r="Q3842" s="23"/>
      <c r="V3842" s="51"/>
      <c r="W3842" s="51"/>
    </row>
    <row r="3843" spans="15:23" x14ac:dyDescent="0.2">
      <c r="O3843" s="23"/>
      <c r="Q3843" s="23"/>
      <c r="V3843" s="51"/>
      <c r="W3843" s="51"/>
    </row>
    <row r="3844" spans="15:23" x14ac:dyDescent="0.2">
      <c r="O3844" s="23"/>
      <c r="Q3844" s="23"/>
      <c r="V3844" s="51"/>
      <c r="W3844" s="51"/>
    </row>
    <row r="3845" spans="15:23" x14ac:dyDescent="0.2">
      <c r="O3845" s="23"/>
      <c r="Q3845" s="23"/>
      <c r="V3845" s="51"/>
      <c r="W3845" s="51"/>
    </row>
    <row r="3846" spans="15:23" x14ac:dyDescent="0.2">
      <c r="O3846" s="23"/>
      <c r="Q3846" s="23"/>
      <c r="V3846" s="51"/>
      <c r="W3846" s="51"/>
    </row>
    <row r="3847" spans="15:23" x14ac:dyDescent="0.2">
      <c r="O3847" s="23"/>
      <c r="Q3847" s="23"/>
      <c r="V3847" s="51"/>
      <c r="W3847" s="51"/>
    </row>
    <row r="3848" spans="15:23" x14ac:dyDescent="0.2">
      <c r="O3848" s="23"/>
      <c r="Q3848" s="23"/>
      <c r="V3848" s="51"/>
      <c r="W3848" s="51"/>
    </row>
    <row r="3849" spans="15:23" x14ac:dyDescent="0.2">
      <c r="O3849" s="23"/>
      <c r="Q3849" s="23"/>
      <c r="V3849" s="51"/>
      <c r="W3849" s="51"/>
    </row>
    <row r="3850" spans="15:23" x14ac:dyDescent="0.2">
      <c r="O3850" s="23"/>
      <c r="Q3850" s="23"/>
      <c r="V3850" s="51"/>
      <c r="W3850" s="51"/>
    </row>
    <row r="3851" spans="15:23" x14ac:dyDescent="0.2">
      <c r="O3851" s="23"/>
      <c r="Q3851" s="23"/>
      <c r="V3851" s="51"/>
      <c r="W3851" s="51"/>
    </row>
    <row r="3852" spans="15:23" x14ac:dyDescent="0.2">
      <c r="O3852" s="23"/>
      <c r="Q3852" s="23"/>
      <c r="V3852" s="51"/>
      <c r="W3852" s="51"/>
    </row>
    <row r="3853" spans="15:23" x14ac:dyDescent="0.2">
      <c r="O3853" s="23"/>
      <c r="Q3853" s="23"/>
      <c r="V3853" s="51"/>
      <c r="W3853" s="51"/>
    </row>
    <row r="3854" spans="15:23" x14ac:dyDescent="0.2">
      <c r="O3854" s="23"/>
      <c r="Q3854" s="23"/>
      <c r="V3854" s="51"/>
      <c r="W3854" s="51"/>
    </row>
    <row r="3855" spans="15:23" x14ac:dyDescent="0.2">
      <c r="O3855" s="23"/>
      <c r="Q3855" s="23"/>
      <c r="V3855" s="51"/>
      <c r="W3855" s="51"/>
    </row>
    <row r="3856" spans="15:23" x14ac:dyDescent="0.2">
      <c r="O3856" s="23"/>
      <c r="Q3856" s="23"/>
      <c r="V3856" s="51"/>
      <c r="W3856" s="51"/>
    </row>
    <row r="3857" spans="15:23" x14ac:dyDescent="0.2">
      <c r="O3857" s="23"/>
      <c r="Q3857" s="23"/>
      <c r="V3857" s="51"/>
      <c r="W3857" s="51"/>
    </row>
    <row r="3858" spans="15:23" x14ac:dyDescent="0.2">
      <c r="O3858" s="23"/>
      <c r="Q3858" s="23"/>
      <c r="V3858" s="51"/>
      <c r="W3858" s="51"/>
    </row>
    <row r="3859" spans="15:23" x14ac:dyDescent="0.2">
      <c r="O3859" s="23"/>
      <c r="Q3859" s="23"/>
      <c r="V3859" s="51"/>
      <c r="W3859" s="51"/>
    </row>
    <row r="3860" spans="15:23" x14ac:dyDescent="0.2">
      <c r="O3860" s="23"/>
      <c r="Q3860" s="23"/>
      <c r="V3860" s="51"/>
      <c r="W3860" s="51"/>
    </row>
    <row r="3861" spans="15:23" x14ac:dyDescent="0.2">
      <c r="O3861" s="23"/>
      <c r="Q3861" s="23"/>
      <c r="V3861" s="51"/>
      <c r="W3861" s="51"/>
    </row>
    <row r="3862" spans="15:23" x14ac:dyDescent="0.2">
      <c r="O3862" s="23"/>
      <c r="Q3862" s="23"/>
      <c r="V3862" s="51"/>
      <c r="W3862" s="51"/>
    </row>
    <row r="3863" spans="15:23" x14ac:dyDescent="0.2">
      <c r="O3863" s="23"/>
      <c r="Q3863" s="23"/>
      <c r="V3863" s="51"/>
      <c r="W3863" s="51"/>
    </row>
    <row r="3864" spans="15:23" x14ac:dyDescent="0.2">
      <c r="O3864" s="23"/>
      <c r="Q3864" s="23"/>
      <c r="V3864" s="51"/>
      <c r="W3864" s="51"/>
    </row>
    <row r="3865" spans="15:23" x14ac:dyDescent="0.2">
      <c r="O3865" s="23"/>
      <c r="Q3865" s="23"/>
      <c r="V3865" s="51"/>
      <c r="W3865" s="51"/>
    </row>
    <row r="3866" spans="15:23" x14ac:dyDescent="0.2">
      <c r="O3866" s="23"/>
      <c r="Q3866" s="23"/>
      <c r="V3866" s="51"/>
      <c r="W3866" s="51"/>
    </row>
    <row r="3867" spans="15:23" x14ac:dyDescent="0.2">
      <c r="O3867" s="23"/>
      <c r="Q3867" s="23"/>
      <c r="V3867" s="51"/>
      <c r="W3867" s="51"/>
    </row>
    <row r="3868" spans="15:23" x14ac:dyDescent="0.2">
      <c r="O3868" s="23"/>
      <c r="Q3868" s="23"/>
      <c r="V3868" s="51"/>
      <c r="W3868" s="51"/>
    </row>
    <row r="3869" spans="15:23" x14ac:dyDescent="0.2">
      <c r="O3869" s="23"/>
      <c r="Q3869" s="23"/>
      <c r="V3869" s="51"/>
      <c r="W3869" s="51"/>
    </row>
    <row r="3870" spans="15:23" x14ac:dyDescent="0.2">
      <c r="O3870" s="23"/>
      <c r="Q3870" s="23"/>
      <c r="V3870" s="51"/>
      <c r="W3870" s="51"/>
    </row>
    <row r="3871" spans="15:23" x14ac:dyDescent="0.2">
      <c r="O3871" s="23"/>
      <c r="Q3871" s="23"/>
      <c r="V3871" s="51"/>
      <c r="W3871" s="51"/>
    </row>
    <row r="3872" spans="15:23" x14ac:dyDescent="0.2">
      <c r="O3872" s="23"/>
      <c r="Q3872" s="23"/>
      <c r="V3872" s="51"/>
      <c r="W3872" s="51"/>
    </row>
    <row r="3873" spans="15:23" x14ac:dyDescent="0.2">
      <c r="O3873" s="23"/>
      <c r="Q3873" s="23"/>
      <c r="V3873" s="51"/>
      <c r="W3873" s="51"/>
    </row>
    <row r="3874" spans="15:23" x14ac:dyDescent="0.2">
      <c r="O3874" s="23"/>
      <c r="Q3874" s="23"/>
      <c r="V3874" s="51"/>
      <c r="W3874" s="51"/>
    </row>
    <row r="3875" spans="15:23" x14ac:dyDescent="0.2">
      <c r="O3875" s="23"/>
      <c r="Q3875" s="23"/>
      <c r="V3875" s="51"/>
      <c r="W3875" s="51"/>
    </row>
    <row r="3876" spans="15:23" x14ac:dyDescent="0.2">
      <c r="O3876" s="23"/>
      <c r="Q3876" s="23"/>
      <c r="V3876" s="51"/>
      <c r="W3876" s="51"/>
    </row>
    <row r="3877" spans="15:23" x14ac:dyDescent="0.2">
      <c r="O3877" s="23"/>
      <c r="Q3877" s="23"/>
      <c r="V3877" s="51"/>
      <c r="W3877" s="51"/>
    </row>
    <row r="3878" spans="15:23" x14ac:dyDescent="0.2">
      <c r="O3878" s="23"/>
      <c r="Q3878" s="23"/>
      <c r="V3878" s="51"/>
      <c r="W3878" s="51"/>
    </row>
    <row r="3879" spans="15:23" x14ac:dyDescent="0.2">
      <c r="O3879" s="23"/>
      <c r="Q3879" s="23"/>
      <c r="V3879" s="51"/>
      <c r="W3879" s="51"/>
    </row>
    <row r="3880" spans="15:23" x14ac:dyDescent="0.2">
      <c r="O3880" s="23"/>
      <c r="Q3880" s="23"/>
      <c r="V3880" s="51"/>
      <c r="W3880" s="51"/>
    </row>
    <row r="3881" spans="15:23" x14ac:dyDescent="0.2">
      <c r="O3881" s="23"/>
      <c r="Q3881" s="23"/>
      <c r="V3881" s="51"/>
      <c r="W3881" s="51"/>
    </row>
    <row r="3882" spans="15:23" x14ac:dyDescent="0.2">
      <c r="O3882" s="23"/>
      <c r="Q3882" s="23"/>
      <c r="V3882" s="51"/>
      <c r="W3882" s="51"/>
    </row>
    <row r="3883" spans="15:23" x14ac:dyDescent="0.2">
      <c r="O3883" s="23"/>
      <c r="Q3883" s="23"/>
      <c r="V3883" s="51"/>
      <c r="W3883" s="51"/>
    </row>
    <row r="3884" spans="15:23" x14ac:dyDescent="0.2">
      <c r="O3884" s="23"/>
      <c r="Q3884" s="23"/>
      <c r="V3884" s="51"/>
      <c r="W3884" s="51"/>
    </row>
    <row r="3885" spans="15:23" x14ac:dyDescent="0.2">
      <c r="O3885" s="23"/>
      <c r="Q3885" s="23"/>
      <c r="V3885" s="51"/>
      <c r="W3885" s="51"/>
    </row>
    <row r="3886" spans="15:23" x14ac:dyDescent="0.2">
      <c r="O3886" s="23"/>
      <c r="Q3886" s="23"/>
      <c r="V3886" s="51"/>
      <c r="W3886" s="51"/>
    </row>
    <row r="3887" spans="15:23" x14ac:dyDescent="0.2">
      <c r="O3887" s="23"/>
      <c r="Q3887" s="23"/>
      <c r="V3887" s="51"/>
      <c r="W3887" s="51"/>
    </row>
    <row r="3888" spans="15:23" x14ac:dyDescent="0.2">
      <c r="O3888" s="23"/>
      <c r="Q3888" s="23"/>
      <c r="V3888" s="51"/>
      <c r="W3888" s="51"/>
    </row>
    <row r="3889" spans="15:23" x14ac:dyDescent="0.2">
      <c r="O3889" s="23"/>
      <c r="Q3889" s="23"/>
      <c r="V3889" s="51"/>
      <c r="W3889" s="51"/>
    </row>
    <row r="3890" spans="15:23" x14ac:dyDescent="0.2">
      <c r="O3890" s="23"/>
      <c r="Q3890" s="23"/>
      <c r="V3890" s="51"/>
      <c r="W3890" s="51"/>
    </row>
    <row r="3891" spans="15:23" x14ac:dyDescent="0.2">
      <c r="O3891" s="23"/>
      <c r="Q3891" s="23"/>
      <c r="V3891" s="51"/>
      <c r="W3891" s="51"/>
    </row>
    <row r="3892" spans="15:23" x14ac:dyDescent="0.2">
      <c r="O3892" s="23"/>
      <c r="Q3892" s="23"/>
      <c r="V3892" s="51"/>
      <c r="W3892" s="51"/>
    </row>
    <row r="3893" spans="15:23" x14ac:dyDescent="0.2">
      <c r="O3893" s="23"/>
      <c r="Q3893" s="23"/>
      <c r="V3893" s="51"/>
      <c r="W3893" s="51"/>
    </row>
    <row r="3894" spans="15:23" x14ac:dyDescent="0.2">
      <c r="O3894" s="23"/>
      <c r="Q3894" s="23"/>
      <c r="V3894" s="51"/>
      <c r="W3894" s="51"/>
    </row>
    <row r="3895" spans="15:23" x14ac:dyDescent="0.2">
      <c r="O3895" s="23"/>
      <c r="Q3895" s="23"/>
      <c r="V3895" s="51"/>
      <c r="W3895" s="51"/>
    </row>
    <row r="3896" spans="15:23" x14ac:dyDescent="0.2">
      <c r="O3896" s="23"/>
      <c r="Q3896" s="23"/>
      <c r="V3896" s="51"/>
      <c r="W3896" s="51"/>
    </row>
    <row r="3897" spans="15:23" x14ac:dyDescent="0.2">
      <c r="O3897" s="23"/>
      <c r="Q3897" s="23"/>
      <c r="V3897" s="51"/>
      <c r="W3897" s="51"/>
    </row>
    <row r="3898" spans="15:23" x14ac:dyDescent="0.2">
      <c r="O3898" s="23"/>
      <c r="Q3898" s="23"/>
      <c r="V3898" s="51"/>
      <c r="W3898" s="51"/>
    </row>
    <row r="3899" spans="15:23" x14ac:dyDescent="0.2">
      <c r="O3899" s="23"/>
      <c r="Q3899" s="23"/>
      <c r="V3899" s="51"/>
      <c r="W3899" s="51"/>
    </row>
    <row r="3900" spans="15:23" x14ac:dyDescent="0.2">
      <c r="O3900" s="23"/>
      <c r="Q3900" s="23"/>
      <c r="V3900" s="51"/>
      <c r="W3900" s="51"/>
    </row>
    <row r="3901" spans="15:23" x14ac:dyDescent="0.2">
      <c r="O3901" s="23"/>
      <c r="Q3901" s="23"/>
      <c r="V3901" s="51"/>
      <c r="W3901" s="51"/>
    </row>
    <row r="3902" spans="15:23" x14ac:dyDescent="0.2">
      <c r="O3902" s="23"/>
      <c r="Q3902" s="23"/>
      <c r="V3902" s="51"/>
      <c r="W3902" s="51"/>
    </row>
    <row r="3903" spans="15:23" x14ac:dyDescent="0.2">
      <c r="O3903" s="23"/>
      <c r="Q3903" s="23"/>
      <c r="V3903" s="51"/>
      <c r="W3903" s="51"/>
    </row>
    <row r="3904" spans="15:23" x14ac:dyDescent="0.2">
      <c r="O3904" s="23"/>
      <c r="Q3904" s="23"/>
      <c r="V3904" s="51"/>
      <c r="W3904" s="51"/>
    </row>
    <row r="3905" spans="15:23" x14ac:dyDescent="0.2">
      <c r="O3905" s="23"/>
      <c r="Q3905" s="23"/>
      <c r="V3905" s="51"/>
      <c r="W3905" s="51"/>
    </row>
    <row r="3906" spans="15:23" x14ac:dyDescent="0.2">
      <c r="O3906" s="23"/>
      <c r="Q3906" s="23"/>
      <c r="V3906" s="51"/>
      <c r="W3906" s="51"/>
    </row>
    <row r="3907" spans="15:23" x14ac:dyDescent="0.2">
      <c r="O3907" s="23"/>
      <c r="Q3907" s="23"/>
      <c r="V3907" s="51"/>
      <c r="W3907" s="51"/>
    </row>
    <row r="3908" spans="15:23" x14ac:dyDescent="0.2">
      <c r="O3908" s="23"/>
      <c r="Q3908" s="23"/>
      <c r="V3908" s="51"/>
      <c r="W3908" s="51"/>
    </row>
    <row r="3909" spans="15:23" x14ac:dyDescent="0.2">
      <c r="O3909" s="23"/>
      <c r="Q3909" s="23"/>
      <c r="V3909" s="51"/>
      <c r="W3909" s="51"/>
    </row>
    <row r="3910" spans="15:23" x14ac:dyDescent="0.2">
      <c r="O3910" s="23"/>
      <c r="Q3910" s="23"/>
      <c r="V3910" s="51"/>
      <c r="W3910" s="51"/>
    </row>
    <row r="3911" spans="15:23" x14ac:dyDescent="0.2">
      <c r="O3911" s="23"/>
      <c r="Q3911" s="23"/>
      <c r="V3911" s="51"/>
      <c r="W3911" s="51"/>
    </row>
    <row r="3912" spans="15:23" x14ac:dyDescent="0.2">
      <c r="O3912" s="23"/>
      <c r="Q3912" s="23"/>
      <c r="V3912" s="51"/>
      <c r="W3912" s="51"/>
    </row>
    <row r="3913" spans="15:23" x14ac:dyDescent="0.2">
      <c r="O3913" s="23"/>
      <c r="Q3913" s="23"/>
      <c r="V3913" s="51"/>
      <c r="W3913" s="51"/>
    </row>
    <row r="3914" spans="15:23" x14ac:dyDescent="0.2">
      <c r="O3914" s="23"/>
      <c r="Q3914" s="23"/>
      <c r="V3914" s="51"/>
      <c r="W3914" s="51"/>
    </row>
    <row r="3915" spans="15:23" x14ac:dyDescent="0.2">
      <c r="O3915" s="23"/>
      <c r="Q3915" s="23"/>
      <c r="V3915" s="51"/>
      <c r="W3915" s="51"/>
    </row>
    <row r="3916" spans="15:23" x14ac:dyDescent="0.2">
      <c r="O3916" s="23"/>
      <c r="V3916" s="51"/>
      <c r="W3916" s="51"/>
    </row>
    <row r="3917" spans="15:23" x14ac:dyDescent="0.2">
      <c r="O3917" s="23"/>
      <c r="V3917" s="51"/>
      <c r="W3917" s="51"/>
    </row>
    <row r="3918" spans="15:23" x14ac:dyDescent="0.2">
      <c r="O3918" s="23"/>
      <c r="V3918" s="51"/>
      <c r="W3918" s="51"/>
    </row>
    <row r="3919" spans="15:23" x14ac:dyDescent="0.2">
      <c r="O3919" s="23"/>
      <c r="V3919" s="51"/>
      <c r="W3919" s="51"/>
    </row>
    <row r="3920" spans="15:23" x14ac:dyDescent="0.2">
      <c r="O3920" s="23"/>
      <c r="V3920" s="51"/>
      <c r="W3920" s="51"/>
    </row>
    <row r="3921" spans="15:23" x14ac:dyDescent="0.2">
      <c r="O3921" s="23"/>
      <c r="V3921" s="51"/>
      <c r="W3921" s="51"/>
    </row>
    <row r="3922" spans="15:23" x14ac:dyDescent="0.2">
      <c r="O3922" s="23"/>
      <c r="V3922" s="51"/>
      <c r="W3922" s="51"/>
    </row>
    <row r="3923" spans="15:23" x14ac:dyDescent="0.2">
      <c r="O3923" s="23"/>
      <c r="V3923" s="51"/>
      <c r="W3923" s="51"/>
    </row>
    <row r="3924" spans="15:23" x14ac:dyDescent="0.2">
      <c r="O3924" s="23"/>
      <c r="V3924" s="51"/>
      <c r="W3924" s="51"/>
    </row>
    <row r="3925" spans="15:23" x14ac:dyDescent="0.2">
      <c r="O3925" s="23"/>
      <c r="V3925" s="51"/>
      <c r="W3925" s="51"/>
    </row>
    <row r="3926" spans="15:23" x14ac:dyDescent="0.2">
      <c r="O3926" s="23"/>
      <c r="V3926" s="51"/>
      <c r="W3926" s="51"/>
    </row>
    <row r="3927" spans="15:23" x14ac:dyDescent="0.2">
      <c r="O3927" s="23"/>
      <c r="V3927" s="51"/>
      <c r="W3927" s="51"/>
    </row>
    <row r="3928" spans="15:23" x14ac:dyDescent="0.2">
      <c r="O3928" s="23"/>
      <c r="V3928" s="51"/>
      <c r="W3928" s="51"/>
    </row>
    <row r="3929" spans="15:23" x14ac:dyDescent="0.2">
      <c r="O3929" s="23"/>
      <c r="V3929" s="51"/>
      <c r="W3929" s="51"/>
    </row>
    <row r="3930" spans="15:23" x14ac:dyDescent="0.2">
      <c r="O3930" s="23"/>
      <c r="V3930" s="51"/>
      <c r="W3930" s="51"/>
    </row>
    <row r="3931" spans="15:23" x14ac:dyDescent="0.2">
      <c r="O3931" s="23"/>
      <c r="V3931" s="51"/>
      <c r="W3931" s="51"/>
    </row>
    <row r="3932" spans="15:23" x14ac:dyDescent="0.2">
      <c r="O3932" s="23"/>
      <c r="V3932" s="51"/>
      <c r="W3932" s="51"/>
    </row>
    <row r="3933" spans="15:23" x14ac:dyDescent="0.2">
      <c r="O3933" s="23"/>
      <c r="V3933" s="51"/>
      <c r="W3933" s="51"/>
    </row>
    <row r="3934" spans="15:23" x14ac:dyDescent="0.2">
      <c r="O3934" s="23"/>
      <c r="V3934" s="51"/>
      <c r="W3934" s="51"/>
    </row>
    <row r="3935" spans="15:23" x14ac:dyDescent="0.2">
      <c r="O3935" s="23"/>
      <c r="V3935" s="51"/>
      <c r="W3935" s="51"/>
    </row>
    <row r="3936" spans="15:23" x14ac:dyDescent="0.2">
      <c r="O3936" s="23"/>
      <c r="V3936" s="51"/>
      <c r="W3936" s="51"/>
    </row>
    <row r="3937" spans="15:23" x14ac:dyDescent="0.2">
      <c r="O3937" s="23"/>
      <c r="V3937" s="51"/>
      <c r="W3937" s="51"/>
    </row>
    <row r="3938" spans="15:23" x14ac:dyDescent="0.2">
      <c r="O3938" s="23"/>
      <c r="V3938" s="51"/>
      <c r="W3938" s="51"/>
    </row>
    <row r="3939" spans="15:23" x14ac:dyDescent="0.2">
      <c r="O3939" s="23"/>
      <c r="V3939" s="51"/>
      <c r="W3939" s="51"/>
    </row>
    <row r="3940" spans="15:23" x14ac:dyDescent="0.2">
      <c r="O3940" s="23"/>
      <c r="V3940" s="51"/>
      <c r="W3940" s="51"/>
    </row>
    <row r="3941" spans="15:23" x14ac:dyDescent="0.2">
      <c r="O3941" s="23"/>
      <c r="V3941" s="51"/>
      <c r="W3941" s="51"/>
    </row>
    <row r="3942" spans="15:23" x14ac:dyDescent="0.2">
      <c r="O3942" s="23"/>
      <c r="V3942" s="51"/>
      <c r="W3942" s="51"/>
    </row>
    <row r="3943" spans="15:23" x14ac:dyDescent="0.2">
      <c r="O3943" s="23"/>
      <c r="V3943" s="51"/>
      <c r="W3943" s="51"/>
    </row>
    <row r="3944" spans="15:23" x14ac:dyDescent="0.2">
      <c r="O3944" s="23"/>
      <c r="Q3944" s="23"/>
      <c r="V3944" s="51"/>
      <c r="W3944" s="51"/>
    </row>
    <row r="3945" spans="15:23" x14ac:dyDescent="0.2">
      <c r="O3945" s="23"/>
      <c r="Q3945" s="23"/>
      <c r="V3945" s="51"/>
      <c r="W3945" s="51"/>
    </row>
    <row r="3946" spans="15:23" x14ac:dyDescent="0.2">
      <c r="O3946" s="23"/>
      <c r="Q3946" s="23"/>
      <c r="V3946" s="51"/>
      <c r="W3946" s="51"/>
    </row>
    <row r="3947" spans="15:23" x14ac:dyDescent="0.2">
      <c r="O3947" s="23"/>
      <c r="Q3947" s="23"/>
      <c r="V3947" s="51"/>
      <c r="W3947" s="51"/>
    </row>
    <row r="3948" spans="15:23" x14ac:dyDescent="0.2">
      <c r="O3948" s="23"/>
      <c r="Q3948" s="23"/>
      <c r="V3948" s="51"/>
      <c r="W3948" s="51"/>
    </row>
    <row r="3949" spans="15:23" x14ac:dyDescent="0.2">
      <c r="O3949" s="23"/>
      <c r="Q3949" s="23"/>
      <c r="V3949" s="51"/>
      <c r="W3949" s="51"/>
    </row>
    <row r="3950" spans="15:23" x14ac:dyDescent="0.2">
      <c r="O3950" s="23"/>
      <c r="Q3950" s="23"/>
      <c r="V3950" s="51"/>
      <c r="W3950" s="51"/>
    </row>
    <row r="3951" spans="15:23" x14ac:dyDescent="0.2">
      <c r="O3951" s="23"/>
      <c r="Q3951" s="23"/>
      <c r="V3951" s="51"/>
      <c r="W3951" s="51"/>
    </row>
    <row r="3952" spans="15:23" x14ac:dyDescent="0.2">
      <c r="O3952" s="23"/>
      <c r="Q3952" s="23"/>
      <c r="V3952" s="51"/>
      <c r="W3952" s="51"/>
    </row>
    <row r="3953" spans="15:23" x14ac:dyDescent="0.2">
      <c r="O3953" s="23"/>
      <c r="Q3953" s="23"/>
      <c r="V3953" s="51"/>
      <c r="W3953" s="51"/>
    </row>
    <row r="3954" spans="15:23" x14ac:dyDescent="0.2">
      <c r="O3954" s="23"/>
      <c r="Q3954" s="23"/>
      <c r="V3954" s="51"/>
      <c r="W3954" s="51"/>
    </row>
    <row r="3955" spans="15:23" x14ac:dyDescent="0.2">
      <c r="O3955" s="23"/>
      <c r="Q3955" s="23"/>
      <c r="V3955" s="51"/>
      <c r="W3955" s="51"/>
    </row>
    <row r="3956" spans="15:23" x14ac:dyDescent="0.2">
      <c r="O3956" s="23"/>
      <c r="Q3956" s="23"/>
      <c r="V3956" s="51"/>
      <c r="W3956" s="51"/>
    </row>
    <row r="3957" spans="15:23" x14ac:dyDescent="0.2">
      <c r="O3957" s="23"/>
      <c r="Q3957" s="23"/>
      <c r="V3957" s="51"/>
      <c r="W3957" s="51"/>
    </row>
    <row r="3958" spans="15:23" x14ac:dyDescent="0.2">
      <c r="O3958" s="23"/>
      <c r="Q3958" s="23"/>
      <c r="V3958" s="51"/>
      <c r="W3958" s="51"/>
    </row>
    <row r="3959" spans="15:23" x14ac:dyDescent="0.2">
      <c r="O3959" s="23"/>
      <c r="Q3959" s="23"/>
      <c r="V3959" s="51"/>
      <c r="W3959" s="51"/>
    </row>
    <row r="3960" spans="15:23" x14ac:dyDescent="0.2">
      <c r="O3960" s="23"/>
      <c r="Q3960" s="23"/>
      <c r="V3960" s="51"/>
      <c r="W3960" s="51"/>
    </row>
    <row r="3961" spans="15:23" x14ac:dyDescent="0.2">
      <c r="O3961" s="23"/>
      <c r="Q3961" s="23"/>
      <c r="V3961" s="51"/>
      <c r="W3961" s="51"/>
    </row>
    <row r="3962" spans="15:23" x14ac:dyDescent="0.2">
      <c r="O3962" s="23"/>
      <c r="Q3962" s="23"/>
      <c r="V3962" s="51"/>
      <c r="W3962" s="51"/>
    </row>
    <row r="3963" spans="15:23" x14ac:dyDescent="0.2">
      <c r="O3963" s="23"/>
      <c r="Q3963" s="23"/>
      <c r="V3963" s="51"/>
      <c r="W3963" s="51"/>
    </row>
    <row r="3964" spans="15:23" x14ac:dyDescent="0.2">
      <c r="O3964" s="23"/>
      <c r="Q3964" s="23"/>
      <c r="V3964" s="51"/>
      <c r="W3964" s="51"/>
    </row>
    <row r="3965" spans="15:23" x14ac:dyDescent="0.2">
      <c r="O3965" s="23"/>
      <c r="Q3965" s="23"/>
      <c r="V3965" s="51"/>
      <c r="W3965" s="51"/>
    </row>
    <row r="3966" spans="15:23" x14ac:dyDescent="0.2">
      <c r="O3966" s="23"/>
      <c r="Q3966" s="23"/>
      <c r="V3966" s="51"/>
      <c r="W3966" s="51"/>
    </row>
    <row r="3967" spans="15:23" x14ac:dyDescent="0.2">
      <c r="O3967" s="23"/>
      <c r="Q3967" s="23"/>
      <c r="V3967" s="51"/>
      <c r="W3967" s="51"/>
    </row>
    <row r="3968" spans="15:23" x14ac:dyDescent="0.2">
      <c r="O3968" s="23"/>
      <c r="Q3968" s="23"/>
      <c r="V3968" s="51"/>
      <c r="W3968" s="51"/>
    </row>
    <row r="3969" spans="15:23" x14ac:dyDescent="0.2">
      <c r="O3969" s="23"/>
      <c r="Q3969" s="23"/>
      <c r="V3969" s="51"/>
      <c r="W3969" s="51"/>
    </row>
    <row r="3970" spans="15:23" x14ac:dyDescent="0.2">
      <c r="O3970" s="23"/>
      <c r="Q3970" s="23"/>
      <c r="V3970" s="51"/>
      <c r="W3970" s="51"/>
    </row>
    <row r="3971" spans="15:23" x14ac:dyDescent="0.2">
      <c r="O3971" s="23"/>
      <c r="Q3971" s="23"/>
      <c r="V3971" s="51"/>
      <c r="W3971" s="51"/>
    </row>
    <row r="3972" spans="15:23" x14ac:dyDescent="0.2">
      <c r="O3972" s="23"/>
      <c r="Q3972" s="23"/>
      <c r="V3972" s="51"/>
      <c r="W3972" s="51"/>
    </row>
    <row r="3973" spans="15:23" x14ac:dyDescent="0.2">
      <c r="O3973" s="23"/>
      <c r="Q3973" s="23"/>
      <c r="V3973" s="51"/>
      <c r="W3973" s="51"/>
    </row>
    <row r="3974" spans="15:23" x14ac:dyDescent="0.2">
      <c r="O3974" s="23"/>
      <c r="Q3974" s="23"/>
      <c r="V3974" s="51"/>
      <c r="W3974" s="51"/>
    </row>
    <row r="3975" spans="15:23" x14ac:dyDescent="0.2">
      <c r="O3975" s="23"/>
      <c r="Q3975" s="23"/>
      <c r="V3975" s="51"/>
      <c r="W3975" s="51"/>
    </row>
    <row r="3976" spans="15:23" x14ac:dyDescent="0.2">
      <c r="O3976" s="23"/>
      <c r="Q3976" s="23"/>
      <c r="V3976" s="51"/>
      <c r="W3976" s="51"/>
    </row>
    <row r="3977" spans="15:23" x14ac:dyDescent="0.2">
      <c r="O3977" s="23"/>
      <c r="Q3977" s="23"/>
      <c r="V3977" s="51"/>
      <c r="W3977" s="51"/>
    </row>
    <row r="3978" spans="15:23" x14ac:dyDescent="0.2">
      <c r="O3978" s="23"/>
      <c r="Q3978" s="23"/>
      <c r="V3978" s="51"/>
      <c r="W3978" s="51"/>
    </row>
    <row r="3979" spans="15:23" x14ac:dyDescent="0.2">
      <c r="O3979" s="23"/>
      <c r="Q3979" s="23"/>
      <c r="V3979" s="51"/>
      <c r="W3979" s="51"/>
    </row>
    <row r="3980" spans="15:23" x14ac:dyDescent="0.2">
      <c r="O3980" s="23"/>
      <c r="Q3980" s="23"/>
      <c r="V3980" s="51"/>
      <c r="W3980" s="51"/>
    </row>
    <row r="3981" spans="15:23" x14ac:dyDescent="0.2">
      <c r="O3981" s="23"/>
      <c r="Q3981" s="23"/>
      <c r="V3981" s="51"/>
      <c r="W3981" s="51"/>
    </row>
    <row r="3982" spans="15:23" x14ac:dyDescent="0.2">
      <c r="O3982" s="23"/>
      <c r="Q3982" s="23"/>
      <c r="V3982" s="51"/>
      <c r="W3982" s="51"/>
    </row>
    <row r="3983" spans="15:23" x14ac:dyDescent="0.2">
      <c r="O3983" s="23"/>
      <c r="Q3983" s="23"/>
      <c r="V3983" s="51"/>
      <c r="W3983" s="51"/>
    </row>
    <row r="3984" spans="15:23" x14ac:dyDescent="0.2">
      <c r="O3984" s="23"/>
      <c r="Q3984" s="23"/>
      <c r="V3984" s="51"/>
      <c r="W3984" s="51"/>
    </row>
    <row r="3985" spans="15:23" x14ac:dyDescent="0.2">
      <c r="O3985" s="23"/>
      <c r="Q3985" s="23"/>
      <c r="V3985" s="51"/>
      <c r="W3985" s="51"/>
    </row>
    <row r="3986" spans="15:23" x14ac:dyDescent="0.2">
      <c r="O3986" s="23"/>
      <c r="Q3986" s="23"/>
      <c r="V3986" s="51"/>
      <c r="W3986" s="51"/>
    </row>
    <row r="3987" spans="15:23" x14ac:dyDescent="0.2">
      <c r="O3987" s="23"/>
      <c r="Q3987" s="23"/>
      <c r="V3987" s="51"/>
      <c r="W3987" s="51"/>
    </row>
    <row r="3988" spans="15:23" x14ac:dyDescent="0.2">
      <c r="O3988" s="23"/>
      <c r="Q3988" s="23"/>
      <c r="V3988" s="51"/>
      <c r="W3988" s="51"/>
    </row>
    <row r="3989" spans="15:23" x14ac:dyDescent="0.2">
      <c r="O3989" s="23"/>
      <c r="Q3989" s="23"/>
      <c r="V3989" s="51"/>
      <c r="W3989" s="51"/>
    </row>
    <row r="3990" spans="15:23" x14ac:dyDescent="0.2">
      <c r="O3990" s="23"/>
      <c r="Q3990" s="23"/>
      <c r="V3990" s="51"/>
      <c r="W3990" s="51"/>
    </row>
    <row r="3991" spans="15:23" x14ac:dyDescent="0.2">
      <c r="O3991" s="23"/>
      <c r="Q3991" s="23"/>
      <c r="V3991" s="51"/>
      <c r="W3991" s="51"/>
    </row>
    <row r="3992" spans="15:23" x14ac:dyDescent="0.2">
      <c r="O3992" s="23"/>
      <c r="Q3992" s="23"/>
      <c r="V3992" s="51"/>
      <c r="W3992" s="51"/>
    </row>
    <row r="3993" spans="15:23" x14ac:dyDescent="0.2">
      <c r="O3993" s="23"/>
      <c r="Q3993" s="23"/>
      <c r="V3993" s="51"/>
      <c r="W3993" s="51"/>
    </row>
    <row r="3994" spans="15:23" x14ac:dyDescent="0.2">
      <c r="O3994" s="23"/>
      <c r="Q3994" s="23"/>
      <c r="V3994" s="51"/>
      <c r="W3994" s="51"/>
    </row>
    <row r="3995" spans="15:23" x14ac:dyDescent="0.2">
      <c r="O3995" s="23"/>
      <c r="Q3995" s="23"/>
      <c r="V3995" s="51"/>
      <c r="W3995" s="51"/>
    </row>
    <row r="3996" spans="15:23" x14ac:dyDescent="0.2">
      <c r="O3996" s="23"/>
      <c r="Q3996" s="23"/>
      <c r="V3996" s="51"/>
      <c r="W3996" s="51"/>
    </row>
    <row r="3997" spans="15:23" x14ac:dyDescent="0.2">
      <c r="O3997" s="23"/>
      <c r="Q3997" s="23"/>
      <c r="V3997" s="51"/>
      <c r="W3997" s="51"/>
    </row>
    <row r="3998" spans="15:23" x14ac:dyDescent="0.2">
      <c r="O3998" s="23"/>
      <c r="Q3998" s="23"/>
      <c r="V3998" s="51"/>
      <c r="W3998" s="51"/>
    </row>
    <row r="3999" spans="15:23" x14ac:dyDescent="0.2">
      <c r="O3999" s="23"/>
      <c r="Q3999" s="23"/>
      <c r="V3999" s="51"/>
      <c r="W3999" s="51"/>
    </row>
    <row r="4000" spans="15:23" x14ac:dyDescent="0.2">
      <c r="O4000" s="23"/>
      <c r="Q4000" s="23"/>
      <c r="V4000" s="51"/>
      <c r="W4000" s="51"/>
    </row>
    <row r="4001" spans="15:23" x14ac:dyDescent="0.2">
      <c r="O4001" s="23"/>
      <c r="Q4001" s="23"/>
      <c r="V4001" s="51"/>
      <c r="W4001" s="51"/>
    </row>
    <row r="4002" spans="15:23" x14ac:dyDescent="0.2">
      <c r="O4002" s="23"/>
      <c r="Q4002" s="23"/>
      <c r="V4002" s="51"/>
      <c r="W4002" s="51"/>
    </row>
    <row r="4003" spans="15:23" x14ac:dyDescent="0.2">
      <c r="O4003" s="23"/>
      <c r="Q4003" s="23"/>
      <c r="V4003" s="51"/>
      <c r="W4003" s="51"/>
    </row>
    <row r="4004" spans="15:23" x14ac:dyDescent="0.2">
      <c r="O4004" s="23"/>
      <c r="Q4004" s="23"/>
      <c r="V4004" s="51"/>
      <c r="W4004" s="51"/>
    </row>
    <row r="4005" spans="15:23" x14ac:dyDescent="0.2">
      <c r="O4005" s="23"/>
      <c r="Q4005" s="23"/>
      <c r="V4005" s="51"/>
      <c r="W4005" s="51"/>
    </row>
    <row r="4006" spans="15:23" x14ac:dyDescent="0.2">
      <c r="O4006" s="23"/>
      <c r="Q4006" s="23"/>
      <c r="V4006" s="51"/>
      <c r="W4006" s="51"/>
    </row>
    <row r="4007" spans="15:23" x14ac:dyDescent="0.2">
      <c r="O4007" s="23"/>
      <c r="Q4007" s="23"/>
      <c r="V4007" s="51"/>
      <c r="W4007" s="51"/>
    </row>
    <row r="4008" spans="15:23" x14ac:dyDescent="0.2">
      <c r="O4008" s="23"/>
      <c r="Q4008" s="23"/>
      <c r="V4008" s="51"/>
      <c r="W4008" s="51"/>
    </row>
    <row r="4009" spans="15:23" x14ac:dyDescent="0.2">
      <c r="O4009" s="23"/>
      <c r="Q4009" s="23"/>
      <c r="V4009" s="51"/>
      <c r="W4009" s="51"/>
    </row>
    <row r="4010" spans="15:23" x14ac:dyDescent="0.2">
      <c r="O4010" s="23"/>
      <c r="Q4010" s="23"/>
      <c r="V4010" s="51"/>
      <c r="W4010" s="51"/>
    </row>
    <row r="4011" spans="15:23" x14ac:dyDescent="0.2">
      <c r="O4011" s="23"/>
      <c r="Q4011" s="23"/>
      <c r="V4011" s="51"/>
      <c r="W4011" s="51"/>
    </row>
    <row r="4012" spans="15:23" x14ac:dyDescent="0.2">
      <c r="O4012" s="23"/>
      <c r="Q4012" s="23"/>
      <c r="V4012" s="51"/>
      <c r="W4012" s="51"/>
    </row>
    <row r="4013" spans="15:23" x14ac:dyDescent="0.2">
      <c r="O4013" s="23"/>
      <c r="Q4013" s="23"/>
      <c r="V4013" s="51"/>
      <c r="W4013" s="51"/>
    </row>
    <row r="4014" spans="15:23" x14ac:dyDescent="0.2">
      <c r="O4014" s="23"/>
      <c r="Q4014" s="23"/>
      <c r="V4014" s="51"/>
      <c r="W4014" s="51"/>
    </row>
    <row r="4015" spans="15:23" x14ac:dyDescent="0.2">
      <c r="O4015" s="23"/>
      <c r="Q4015" s="23"/>
      <c r="V4015" s="51"/>
      <c r="W4015" s="51"/>
    </row>
    <row r="4016" spans="15:23" x14ac:dyDescent="0.2">
      <c r="O4016" s="23"/>
      <c r="Q4016" s="23"/>
      <c r="V4016" s="51"/>
      <c r="W4016" s="51"/>
    </row>
    <row r="4017" spans="15:23" x14ac:dyDescent="0.2">
      <c r="O4017" s="23"/>
      <c r="Q4017" s="23"/>
      <c r="V4017" s="51"/>
      <c r="W4017" s="51"/>
    </row>
    <row r="4018" spans="15:23" x14ac:dyDescent="0.2">
      <c r="O4018" s="23"/>
      <c r="Q4018" s="23"/>
      <c r="V4018" s="51"/>
      <c r="W4018" s="51"/>
    </row>
    <row r="4019" spans="15:23" x14ac:dyDescent="0.2">
      <c r="O4019" s="23"/>
      <c r="Q4019" s="23"/>
      <c r="V4019" s="51"/>
      <c r="W4019" s="51"/>
    </row>
    <row r="4020" spans="15:23" x14ac:dyDescent="0.2">
      <c r="O4020" s="23"/>
      <c r="Q4020" s="23"/>
      <c r="V4020" s="51"/>
      <c r="W4020" s="51"/>
    </row>
    <row r="4021" spans="15:23" x14ac:dyDescent="0.2">
      <c r="O4021" s="23"/>
      <c r="Q4021" s="23"/>
      <c r="V4021" s="51"/>
      <c r="W4021" s="51"/>
    </row>
    <row r="4022" spans="15:23" x14ac:dyDescent="0.2">
      <c r="O4022" s="23"/>
      <c r="Q4022" s="23"/>
      <c r="V4022" s="51"/>
      <c r="W4022" s="51"/>
    </row>
    <row r="4023" spans="15:23" x14ac:dyDescent="0.2">
      <c r="O4023" s="23"/>
      <c r="Q4023" s="23"/>
      <c r="V4023" s="51"/>
      <c r="W4023" s="51"/>
    </row>
    <row r="4024" spans="15:23" x14ac:dyDescent="0.2">
      <c r="O4024" s="23"/>
      <c r="Q4024" s="23"/>
      <c r="V4024" s="51"/>
      <c r="W4024" s="51"/>
    </row>
    <row r="4025" spans="15:23" x14ac:dyDescent="0.2">
      <c r="O4025" s="23"/>
      <c r="Q4025" s="23"/>
      <c r="V4025" s="51"/>
      <c r="W4025" s="51"/>
    </row>
    <row r="4026" spans="15:23" x14ac:dyDescent="0.2">
      <c r="O4026" s="23"/>
      <c r="Q4026" s="23"/>
      <c r="V4026" s="51"/>
      <c r="W4026" s="51"/>
    </row>
    <row r="4027" spans="15:23" x14ac:dyDescent="0.2">
      <c r="O4027" s="23"/>
      <c r="Q4027" s="23"/>
      <c r="V4027" s="51"/>
      <c r="W4027" s="51"/>
    </row>
    <row r="4028" spans="15:23" x14ac:dyDescent="0.2">
      <c r="O4028" s="23"/>
      <c r="Q4028" s="23"/>
      <c r="V4028" s="51"/>
      <c r="W4028" s="51"/>
    </row>
    <row r="4029" spans="15:23" x14ac:dyDescent="0.2">
      <c r="O4029" s="23"/>
      <c r="Q4029" s="23"/>
      <c r="V4029" s="51"/>
      <c r="W4029" s="51"/>
    </row>
    <row r="4030" spans="15:23" x14ac:dyDescent="0.2">
      <c r="O4030" s="23"/>
      <c r="Q4030" s="23"/>
      <c r="V4030" s="51"/>
      <c r="W4030" s="51"/>
    </row>
    <row r="4031" spans="15:23" x14ac:dyDescent="0.2">
      <c r="O4031" s="23"/>
      <c r="Q4031" s="23"/>
      <c r="V4031" s="51"/>
      <c r="W4031" s="51"/>
    </row>
    <row r="4032" spans="15:23" x14ac:dyDescent="0.2">
      <c r="O4032" s="23"/>
      <c r="Q4032" s="23"/>
      <c r="V4032" s="51"/>
      <c r="W4032" s="51"/>
    </row>
    <row r="4033" spans="15:23" x14ac:dyDescent="0.2">
      <c r="O4033" s="23"/>
      <c r="Q4033" s="23"/>
      <c r="V4033" s="51"/>
      <c r="W4033" s="51"/>
    </row>
    <row r="4034" spans="15:23" x14ac:dyDescent="0.2">
      <c r="O4034" s="23"/>
      <c r="Q4034" s="23"/>
      <c r="V4034" s="51"/>
      <c r="W4034" s="51"/>
    </row>
    <row r="4035" spans="15:23" x14ac:dyDescent="0.2">
      <c r="O4035" s="23"/>
      <c r="V4035" s="51"/>
      <c r="W4035" s="51"/>
    </row>
    <row r="4036" spans="15:23" x14ac:dyDescent="0.2">
      <c r="O4036" s="23"/>
      <c r="V4036" s="51"/>
      <c r="W4036" s="51"/>
    </row>
    <row r="4037" spans="15:23" x14ac:dyDescent="0.2">
      <c r="O4037" s="23"/>
      <c r="V4037" s="51"/>
      <c r="W4037" s="51"/>
    </row>
    <row r="4038" spans="15:23" x14ac:dyDescent="0.2">
      <c r="O4038" s="23"/>
      <c r="V4038" s="51"/>
      <c r="W4038" s="51"/>
    </row>
    <row r="4039" spans="15:23" x14ac:dyDescent="0.2">
      <c r="O4039" s="23"/>
      <c r="V4039" s="51"/>
      <c r="W4039" s="51"/>
    </row>
    <row r="4040" spans="15:23" x14ac:dyDescent="0.2">
      <c r="O4040" s="23"/>
      <c r="V4040" s="51"/>
      <c r="W4040" s="51"/>
    </row>
    <row r="4041" spans="15:23" x14ac:dyDescent="0.2">
      <c r="O4041" s="23"/>
      <c r="V4041" s="51"/>
      <c r="W4041" s="51"/>
    </row>
    <row r="4042" spans="15:23" x14ac:dyDescent="0.2">
      <c r="O4042" s="23"/>
      <c r="V4042" s="51"/>
      <c r="W4042" s="51"/>
    </row>
    <row r="4043" spans="15:23" x14ac:dyDescent="0.2">
      <c r="O4043" s="23"/>
      <c r="V4043" s="51"/>
      <c r="W4043" s="51"/>
    </row>
    <row r="4044" spans="15:23" x14ac:dyDescent="0.2">
      <c r="O4044" s="23"/>
      <c r="V4044" s="51"/>
      <c r="W4044" s="51"/>
    </row>
    <row r="4045" spans="15:23" x14ac:dyDescent="0.2">
      <c r="O4045" s="23"/>
      <c r="V4045" s="51"/>
      <c r="W4045" s="51"/>
    </row>
    <row r="4046" spans="15:23" x14ac:dyDescent="0.2">
      <c r="O4046" s="23"/>
      <c r="V4046" s="51"/>
      <c r="W4046" s="51"/>
    </row>
    <row r="4047" spans="15:23" x14ac:dyDescent="0.2">
      <c r="O4047" s="23"/>
      <c r="V4047" s="51"/>
      <c r="W4047" s="51"/>
    </row>
    <row r="4048" spans="15:23" x14ac:dyDescent="0.2">
      <c r="O4048" s="23"/>
      <c r="V4048" s="51"/>
      <c r="W4048" s="51"/>
    </row>
    <row r="4049" spans="15:23" x14ac:dyDescent="0.2">
      <c r="O4049" s="23"/>
      <c r="V4049" s="51"/>
      <c r="W4049" s="51"/>
    </row>
    <row r="4050" spans="15:23" x14ac:dyDescent="0.2">
      <c r="O4050" s="23"/>
      <c r="V4050" s="51"/>
      <c r="W4050" s="51"/>
    </row>
    <row r="4051" spans="15:23" x14ac:dyDescent="0.2">
      <c r="O4051" s="23"/>
      <c r="V4051" s="51"/>
      <c r="W4051" s="51"/>
    </row>
    <row r="4052" spans="15:23" x14ac:dyDescent="0.2">
      <c r="O4052" s="23"/>
      <c r="V4052" s="51"/>
      <c r="W4052" s="51"/>
    </row>
    <row r="4053" spans="15:23" x14ac:dyDescent="0.2">
      <c r="O4053" s="23"/>
      <c r="V4053" s="51"/>
      <c r="W4053" s="51"/>
    </row>
    <row r="4054" spans="15:23" x14ac:dyDescent="0.2">
      <c r="O4054" s="23"/>
      <c r="V4054" s="51"/>
      <c r="W4054" s="51"/>
    </row>
    <row r="4055" spans="15:23" x14ac:dyDescent="0.2">
      <c r="O4055" s="23"/>
      <c r="V4055" s="51"/>
      <c r="W4055" s="51"/>
    </row>
    <row r="4056" spans="15:23" x14ac:dyDescent="0.2">
      <c r="O4056" s="23"/>
      <c r="V4056" s="51"/>
      <c r="W4056" s="51"/>
    </row>
    <row r="4057" spans="15:23" x14ac:dyDescent="0.2">
      <c r="O4057" s="23"/>
      <c r="V4057" s="51"/>
      <c r="W4057" s="51"/>
    </row>
    <row r="4058" spans="15:23" x14ac:dyDescent="0.2">
      <c r="O4058" s="23"/>
      <c r="V4058" s="51"/>
      <c r="W4058" s="51"/>
    </row>
    <row r="4059" spans="15:23" x14ac:dyDescent="0.2">
      <c r="O4059" s="23"/>
      <c r="V4059" s="51"/>
      <c r="W4059" s="51"/>
    </row>
    <row r="4060" spans="15:23" x14ac:dyDescent="0.2">
      <c r="O4060" s="23"/>
      <c r="V4060" s="51"/>
      <c r="W4060" s="51"/>
    </row>
    <row r="4061" spans="15:23" x14ac:dyDescent="0.2">
      <c r="O4061" s="23"/>
      <c r="V4061" s="51"/>
      <c r="W4061" s="51"/>
    </row>
    <row r="4062" spans="15:23" x14ac:dyDescent="0.2">
      <c r="O4062" s="23"/>
      <c r="V4062" s="51"/>
      <c r="W4062" s="51"/>
    </row>
    <row r="4063" spans="15:23" x14ac:dyDescent="0.2">
      <c r="O4063" s="23"/>
      <c r="Q4063" s="23"/>
      <c r="V4063" s="51"/>
      <c r="W4063" s="51"/>
    </row>
    <row r="4064" spans="15:23" x14ac:dyDescent="0.2">
      <c r="O4064" s="23"/>
      <c r="Q4064" s="23"/>
      <c r="V4064" s="51"/>
      <c r="W4064" s="51"/>
    </row>
    <row r="4065" spans="15:23" x14ac:dyDescent="0.2">
      <c r="O4065" s="23"/>
      <c r="Q4065" s="23"/>
      <c r="V4065" s="51"/>
      <c r="W4065" s="51"/>
    </row>
    <row r="4066" spans="15:23" x14ac:dyDescent="0.2">
      <c r="O4066" s="23"/>
      <c r="Q4066" s="23"/>
      <c r="V4066" s="51"/>
      <c r="W4066" s="51"/>
    </row>
    <row r="4067" spans="15:23" x14ac:dyDescent="0.2">
      <c r="O4067" s="23"/>
      <c r="Q4067" s="23"/>
      <c r="V4067" s="51"/>
      <c r="W4067" s="51"/>
    </row>
    <row r="4068" spans="15:23" x14ac:dyDescent="0.2">
      <c r="O4068" s="23"/>
      <c r="Q4068" s="23"/>
      <c r="V4068" s="51"/>
      <c r="W4068" s="51"/>
    </row>
    <row r="4069" spans="15:23" x14ac:dyDescent="0.2">
      <c r="O4069" s="23"/>
      <c r="Q4069" s="23"/>
      <c r="V4069" s="51"/>
      <c r="W4069" s="51"/>
    </row>
    <row r="4070" spans="15:23" x14ac:dyDescent="0.2">
      <c r="O4070" s="23"/>
      <c r="Q4070" s="23"/>
      <c r="V4070" s="51"/>
      <c r="W4070" s="51"/>
    </row>
    <row r="4071" spans="15:23" x14ac:dyDescent="0.2">
      <c r="O4071" s="23"/>
      <c r="Q4071" s="23"/>
      <c r="V4071" s="51"/>
      <c r="W4071" s="51"/>
    </row>
    <row r="4072" spans="15:23" x14ac:dyDescent="0.2">
      <c r="O4072" s="23"/>
      <c r="Q4072" s="23"/>
      <c r="V4072" s="51"/>
      <c r="W4072" s="51"/>
    </row>
    <row r="4073" spans="15:23" x14ac:dyDescent="0.2">
      <c r="O4073" s="23"/>
      <c r="Q4073" s="23"/>
      <c r="V4073" s="51"/>
      <c r="W4073" s="51"/>
    </row>
    <row r="4074" spans="15:23" x14ac:dyDescent="0.2">
      <c r="O4074" s="23"/>
      <c r="Q4074" s="23"/>
      <c r="V4074" s="51"/>
      <c r="W4074" s="51"/>
    </row>
    <row r="4075" spans="15:23" x14ac:dyDescent="0.2">
      <c r="O4075" s="23"/>
      <c r="Q4075" s="23"/>
      <c r="V4075" s="51"/>
      <c r="W4075" s="51"/>
    </row>
    <row r="4076" spans="15:23" x14ac:dyDescent="0.2">
      <c r="O4076" s="23"/>
      <c r="Q4076" s="23"/>
      <c r="V4076" s="51"/>
      <c r="W4076" s="51"/>
    </row>
    <row r="4077" spans="15:23" x14ac:dyDescent="0.2">
      <c r="O4077" s="23"/>
      <c r="Q4077" s="23"/>
      <c r="V4077" s="51"/>
      <c r="W4077" s="51"/>
    </row>
    <row r="4078" spans="15:23" x14ac:dyDescent="0.2">
      <c r="O4078" s="23"/>
      <c r="Q4078" s="23"/>
      <c r="V4078" s="51"/>
      <c r="W4078" s="51"/>
    </row>
    <row r="4079" spans="15:23" x14ac:dyDescent="0.2">
      <c r="O4079" s="23"/>
      <c r="Q4079" s="23"/>
      <c r="V4079" s="51"/>
      <c r="W4079" s="51"/>
    </row>
    <row r="4080" spans="15:23" x14ac:dyDescent="0.2">
      <c r="O4080" s="23"/>
      <c r="Q4080" s="23"/>
      <c r="V4080" s="51"/>
      <c r="W4080" s="51"/>
    </row>
    <row r="4081" spans="15:23" x14ac:dyDescent="0.2">
      <c r="O4081" s="23"/>
      <c r="Q4081" s="23"/>
      <c r="V4081" s="51"/>
      <c r="W4081" s="51"/>
    </row>
    <row r="4082" spans="15:23" x14ac:dyDescent="0.2">
      <c r="O4082" s="23"/>
      <c r="Q4082" s="23"/>
      <c r="V4082" s="51"/>
      <c r="W4082" s="51"/>
    </row>
    <row r="4083" spans="15:23" x14ac:dyDescent="0.2">
      <c r="O4083" s="23"/>
      <c r="Q4083" s="23"/>
      <c r="V4083" s="51"/>
      <c r="W4083" s="51"/>
    </row>
    <row r="4084" spans="15:23" x14ac:dyDescent="0.2">
      <c r="O4084" s="23"/>
      <c r="Q4084" s="23"/>
      <c r="V4084" s="51"/>
      <c r="W4084" s="51"/>
    </row>
    <row r="4085" spans="15:23" x14ac:dyDescent="0.2">
      <c r="O4085" s="23"/>
      <c r="Q4085" s="23"/>
      <c r="V4085" s="51"/>
      <c r="W4085" s="51"/>
    </row>
    <row r="4086" spans="15:23" x14ac:dyDescent="0.2">
      <c r="O4086" s="23"/>
      <c r="Q4086" s="23"/>
      <c r="V4086" s="51"/>
      <c r="W4086" s="51"/>
    </row>
    <row r="4087" spans="15:23" x14ac:dyDescent="0.2">
      <c r="O4087" s="23"/>
      <c r="Q4087" s="23"/>
      <c r="V4087" s="51"/>
      <c r="W4087" s="51"/>
    </row>
    <row r="4088" spans="15:23" x14ac:dyDescent="0.2">
      <c r="O4088" s="23"/>
      <c r="Q4088" s="23"/>
      <c r="V4088" s="51"/>
      <c r="W4088" s="51"/>
    </row>
    <row r="4089" spans="15:23" x14ac:dyDescent="0.2">
      <c r="O4089" s="23"/>
      <c r="Q4089" s="23"/>
      <c r="V4089" s="51"/>
      <c r="W4089" s="51"/>
    </row>
    <row r="4090" spans="15:23" x14ac:dyDescent="0.2">
      <c r="O4090" s="23"/>
      <c r="Q4090" s="23"/>
      <c r="V4090" s="51"/>
      <c r="W4090" s="51"/>
    </row>
    <row r="4091" spans="15:23" x14ac:dyDescent="0.2">
      <c r="O4091" s="23"/>
      <c r="Q4091" s="23"/>
      <c r="V4091" s="51"/>
      <c r="W4091" s="51"/>
    </row>
    <row r="4092" spans="15:23" x14ac:dyDescent="0.2">
      <c r="O4092" s="23"/>
      <c r="Q4092" s="23"/>
      <c r="V4092" s="51"/>
      <c r="W4092" s="51"/>
    </row>
    <row r="4093" spans="15:23" x14ac:dyDescent="0.2">
      <c r="O4093" s="23"/>
      <c r="Q4093" s="23"/>
      <c r="V4093" s="51"/>
      <c r="W4093" s="51"/>
    </row>
    <row r="4094" spans="15:23" x14ac:dyDescent="0.2">
      <c r="O4094" s="23"/>
      <c r="Q4094" s="23"/>
      <c r="V4094" s="51"/>
      <c r="W4094" s="51"/>
    </row>
    <row r="4095" spans="15:23" x14ac:dyDescent="0.2">
      <c r="O4095" s="23"/>
      <c r="Q4095" s="23"/>
      <c r="V4095" s="51"/>
      <c r="W4095" s="51"/>
    </row>
    <row r="4096" spans="15:23" x14ac:dyDescent="0.2">
      <c r="O4096" s="23"/>
      <c r="Q4096" s="23"/>
      <c r="V4096" s="51"/>
      <c r="W4096" s="51"/>
    </row>
    <row r="4097" spans="15:23" x14ac:dyDescent="0.2">
      <c r="O4097" s="23"/>
      <c r="Q4097" s="23"/>
      <c r="V4097" s="51"/>
      <c r="W4097" s="51"/>
    </row>
    <row r="4098" spans="15:23" x14ac:dyDescent="0.2">
      <c r="O4098" s="23"/>
      <c r="Q4098" s="23"/>
      <c r="V4098" s="51"/>
      <c r="W4098" s="51"/>
    </row>
    <row r="4099" spans="15:23" x14ac:dyDescent="0.2">
      <c r="O4099" s="23"/>
      <c r="Q4099" s="23"/>
      <c r="V4099" s="51"/>
      <c r="W4099" s="51"/>
    </row>
    <row r="4100" spans="15:23" x14ac:dyDescent="0.2">
      <c r="O4100" s="23"/>
      <c r="Q4100" s="23"/>
      <c r="V4100" s="51"/>
      <c r="W4100" s="51"/>
    </row>
    <row r="4101" spans="15:23" x14ac:dyDescent="0.2">
      <c r="O4101" s="23"/>
      <c r="Q4101" s="23"/>
      <c r="V4101" s="51"/>
      <c r="W4101" s="51"/>
    </row>
    <row r="4102" spans="15:23" x14ac:dyDescent="0.2">
      <c r="O4102" s="23"/>
      <c r="Q4102" s="23"/>
      <c r="V4102" s="51"/>
      <c r="W4102" s="51"/>
    </row>
    <row r="4103" spans="15:23" x14ac:dyDescent="0.2">
      <c r="O4103" s="23"/>
      <c r="Q4103" s="23"/>
      <c r="V4103" s="51"/>
      <c r="W4103" s="51"/>
    </row>
    <row r="4104" spans="15:23" x14ac:dyDescent="0.2">
      <c r="O4104" s="23"/>
      <c r="Q4104" s="23"/>
      <c r="V4104" s="51"/>
      <c r="W4104" s="51"/>
    </row>
    <row r="4105" spans="15:23" x14ac:dyDescent="0.2">
      <c r="O4105" s="23"/>
      <c r="Q4105" s="23"/>
      <c r="V4105" s="51"/>
      <c r="W4105" s="51"/>
    </row>
    <row r="4106" spans="15:23" x14ac:dyDescent="0.2">
      <c r="O4106" s="23"/>
      <c r="Q4106" s="23"/>
      <c r="V4106" s="51"/>
      <c r="W4106" s="51"/>
    </row>
    <row r="4107" spans="15:23" x14ac:dyDescent="0.2">
      <c r="O4107" s="23"/>
      <c r="Q4107" s="23"/>
      <c r="V4107" s="51"/>
      <c r="W4107" s="51"/>
    </row>
    <row r="4108" spans="15:23" x14ac:dyDescent="0.2">
      <c r="O4108" s="23"/>
      <c r="Q4108" s="23"/>
      <c r="V4108" s="51"/>
      <c r="W4108" s="51"/>
    </row>
    <row r="4109" spans="15:23" x14ac:dyDescent="0.2">
      <c r="O4109" s="23"/>
      <c r="Q4109" s="23"/>
      <c r="V4109" s="51"/>
      <c r="W4109" s="51"/>
    </row>
    <row r="4110" spans="15:23" x14ac:dyDescent="0.2">
      <c r="O4110" s="23"/>
      <c r="Q4110" s="23"/>
      <c r="V4110" s="51"/>
      <c r="W4110" s="51"/>
    </row>
    <row r="4111" spans="15:23" x14ac:dyDescent="0.2">
      <c r="O4111" s="23"/>
      <c r="Q4111" s="23"/>
      <c r="V4111" s="51"/>
      <c r="W4111" s="51"/>
    </row>
    <row r="4112" spans="15:23" x14ac:dyDescent="0.2">
      <c r="O4112" s="23"/>
      <c r="Q4112" s="23"/>
      <c r="V4112" s="51"/>
      <c r="W4112" s="51"/>
    </row>
    <row r="4113" spans="15:23" x14ac:dyDescent="0.2">
      <c r="O4113" s="23"/>
      <c r="Q4113" s="23"/>
      <c r="V4113" s="51"/>
      <c r="W4113" s="51"/>
    </row>
    <row r="4114" spans="15:23" x14ac:dyDescent="0.2">
      <c r="O4114" s="23"/>
      <c r="Q4114" s="23"/>
      <c r="V4114" s="51"/>
      <c r="W4114" s="51"/>
    </row>
    <row r="4115" spans="15:23" x14ac:dyDescent="0.2">
      <c r="O4115" s="23"/>
      <c r="Q4115" s="23"/>
      <c r="V4115" s="51"/>
      <c r="W4115" s="51"/>
    </row>
    <row r="4116" spans="15:23" x14ac:dyDescent="0.2">
      <c r="O4116" s="23"/>
      <c r="Q4116" s="23"/>
      <c r="V4116" s="51"/>
      <c r="W4116" s="51"/>
    </row>
    <row r="4117" spans="15:23" x14ac:dyDescent="0.2">
      <c r="O4117" s="23"/>
      <c r="Q4117" s="23"/>
      <c r="V4117" s="51"/>
      <c r="W4117" s="51"/>
    </row>
    <row r="4118" spans="15:23" x14ac:dyDescent="0.2">
      <c r="O4118" s="23"/>
      <c r="Q4118" s="23"/>
      <c r="V4118" s="51"/>
      <c r="W4118" s="51"/>
    </row>
    <row r="4119" spans="15:23" x14ac:dyDescent="0.2">
      <c r="O4119" s="23"/>
      <c r="Q4119" s="23"/>
      <c r="V4119" s="51"/>
      <c r="W4119" s="51"/>
    </row>
    <row r="4120" spans="15:23" x14ac:dyDescent="0.2">
      <c r="O4120" s="23"/>
      <c r="Q4120" s="23"/>
      <c r="V4120" s="51"/>
      <c r="W4120" s="51"/>
    </row>
    <row r="4121" spans="15:23" x14ac:dyDescent="0.2">
      <c r="O4121" s="23"/>
      <c r="Q4121" s="23"/>
      <c r="V4121" s="51"/>
      <c r="W4121" s="51"/>
    </row>
    <row r="4122" spans="15:23" x14ac:dyDescent="0.2">
      <c r="O4122" s="23"/>
      <c r="Q4122" s="23"/>
      <c r="V4122" s="51"/>
      <c r="W4122" s="51"/>
    </row>
    <row r="4123" spans="15:23" x14ac:dyDescent="0.2">
      <c r="O4123" s="23"/>
      <c r="Q4123" s="23"/>
      <c r="V4123" s="51"/>
      <c r="W4123" s="51"/>
    </row>
    <row r="4124" spans="15:23" x14ac:dyDescent="0.2">
      <c r="O4124" s="23"/>
      <c r="Q4124" s="23"/>
      <c r="V4124" s="51"/>
      <c r="W4124" s="51"/>
    </row>
    <row r="4125" spans="15:23" x14ac:dyDescent="0.2">
      <c r="O4125" s="23"/>
      <c r="Q4125" s="23"/>
      <c r="V4125" s="51"/>
      <c r="W4125" s="51"/>
    </row>
    <row r="4126" spans="15:23" x14ac:dyDescent="0.2">
      <c r="O4126" s="23"/>
      <c r="Q4126" s="23"/>
      <c r="V4126" s="51"/>
      <c r="W4126" s="51"/>
    </row>
    <row r="4127" spans="15:23" x14ac:dyDescent="0.2">
      <c r="O4127" s="23"/>
      <c r="Q4127" s="23"/>
      <c r="V4127" s="51"/>
      <c r="W4127" s="51"/>
    </row>
    <row r="4128" spans="15:23" x14ac:dyDescent="0.2">
      <c r="O4128" s="23"/>
      <c r="Q4128" s="23"/>
      <c r="V4128" s="51"/>
      <c r="W4128" s="51"/>
    </row>
    <row r="4129" spans="15:23" x14ac:dyDescent="0.2">
      <c r="O4129" s="23"/>
      <c r="Q4129" s="23"/>
      <c r="V4129" s="51"/>
      <c r="W4129" s="51"/>
    </row>
    <row r="4130" spans="15:23" x14ac:dyDescent="0.2">
      <c r="O4130" s="23"/>
      <c r="Q4130" s="23"/>
      <c r="V4130" s="51"/>
      <c r="W4130" s="51"/>
    </row>
    <row r="4131" spans="15:23" x14ac:dyDescent="0.2">
      <c r="O4131" s="23"/>
      <c r="Q4131" s="23"/>
      <c r="V4131" s="51"/>
      <c r="W4131" s="51"/>
    </row>
    <row r="4132" spans="15:23" x14ac:dyDescent="0.2">
      <c r="O4132" s="23"/>
      <c r="Q4132" s="23"/>
      <c r="V4132" s="51"/>
      <c r="W4132" s="51"/>
    </row>
    <row r="4133" spans="15:23" x14ac:dyDescent="0.2">
      <c r="O4133" s="23"/>
      <c r="Q4133" s="23"/>
      <c r="V4133" s="51"/>
      <c r="W4133" s="51"/>
    </row>
    <row r="4134" spans="15:23" x14ac:dyDescent="0.2">
      <c r="O4134" s="23"/>
      <c r="Q4134" s="23"/>
      <c r="V4134" s="51"/>
      <c r="W4134" s="51"/>
    </row>
    <row r="4135" spans="15:23" x14ac:dyDescent="0.2">
      <c r="O4135" s="23"/>
      <c r="Q4135" s="23"/>
      <c r="V4135" s="51"/>
      <c r="W4135" s="51"/>
    </row>
    <row r="4136" spans="15:23" x14ac:dyDescent="0.2">
      <c r="O4136" s="23"/>
      <c r="Q4136" s="23"/>
      <c r="V4136" s="51"/>
      <c r="W4136" s="51"/>
    </row>
    <row r="4137" spans="15:23" x14ac:dyDescent="0.2">
      <c r="O4137" s="23"/>
      <c r="Q4137" s="23"/>
      <c r="V4137" s="51"/>
      <c r="W4137" s="51"/>
    </row>
    <row r="4138" spans="15:23" x14ac:dyDescent="0.2">
      <c r="O4138" s="23"/>
      <c r="Q4138" s="23"/>
      <c r="V4138" s="51"/>
      <c r="W4138" s="51"/>
    </row>
    <row r="4139" spans="15:23" x14ac:dyDescent="0.2">
      <c r="O4139" s="23"/>
      <c r="Q4139" s="23"/>
      <c r="V4139" s="51"/>
      <c r="W4139" s="51"/>
    </row>
    <row r="4140" spans="15:23" x14ac:dyDescent="0.2">
      <c r="O4140" s="23"/>
      <c r="Q4140" s="23"/>
      <c r="V4140" s="51"/>
      <c r="W4140" s="51"/>
    </row>
    <row r="4141" spans="15:23" x14ac:dyDescent="0.2">
      <c r="O4141" s="23"/>
      <c r="Q4141" s="23"/>
      <c r="V4141" s="51"/>
      <c r="W4141" s="51"/>
    </row>
    <row r="4142" spans="15:23" x14ac:dyDescent="0.2">
      <c r="O4142" s="23"/>
      <c r="Q4142" s="23"/>
      <c r="V4142" s="51"/>
      <c r="W4142" s="51"/>
    </row>
    <row r="4143" spans="15:23" x14ac:dyDescent="0.2">
      <c r="O4143" s="23"/>
      <c r="Q4143" s="23"/>
      <c r="V4143" s="51"/>
      <c r="W4143" s="51"/>
    </row>
    <row r="4144" spans="15:23" x14ac:dyDescent="0.2">
      <c r="O4144" s="23"/>
      <c r="Q4144" s="23"/>
      <c r="V4144" s="51"/>
      <c r="W4144" s="51"/>
    </row>
    <row r="4145" spans="15:23" x14ac:dyDescent="0.2">
      <c r="O4145" s="23"/>
      <c r="Q4145" s="23"/>
      <c r="V4145" s="51"/>
      <c r="W4145" s="51"/>
    </row>
    <row r="4146" spans="15:23" x14ac:dyDescent="0.2">
      <c r="O4146" s="23"/>
      <c r="Q4146" s="23"/>
      <c r="V4146" s="51"/>
      <c r="W4146" s="51"/>
    </row>
    <row r="4147" spans="15:23" x14ac:dyDescent="0.2">
      <c r="O4147" s="23"/>
      <c r="V4147" s="51"/>
      <c r="W4147" s="51"/>
    </row>
    <row r="4148" spans="15:23" x14ac:dyDescent="0.2">
      <c r="O4148" s="23"/>
      <c r="V4148" s="51"/>
      <c r="W4148" s="51"/>
    </row>
    <row r="4149" spans="15:23" x14ac:dyDescent="0.2">
      <c r="O4149" s="23"/>
      <c r="V4149" s="51"/>
      <c r="W4149" s="51"/>
    </row>
    <row r="4150" spans="15:23" x14ac:dyDescent="0.2">
      <c r="O4150" s="23"/>
      <c r="V4150" s="51"/>
      <c r="W4150" s="51"/>
    </row>
    <row r="4151" spans="15:23" x14ac:dyDescent="0.2">
      <c r="O4151" s="23"/>
      <c r="V4151" s="51"/>
      <c r="W4151" s="51"/>
    </row>
    <row r="4152" spans="15:23" x14ac:dyDescent="0.2">
      <c r="O4152" s="23"/>
      <c r="V4152" s="51"/>
      <c r="W4152" s="51"/>
    </row>
    <row r="4153" spans="15:23" x14ac:dyDescent="0.2">
      <c r="O4153" s="23"/>
      <c r="V4153" s="51"/>
      <c r="W4153" s="51"/>
    </row>
    <row r="4154" spans="15:23" x14ac:dyDescent="0.2">
      <c r="O4154" s="23"/>
      <c r="V4154" s="51"/>
      <c r="W4154" s="51"/>
    </row>
    <row r="4155" spans="15:23" x14ac:dyDescent="0.2">
      <c r="O4155" s="23"/>
      <c r="V4155" s="51"/>
      <c r="W4155" s="51"/>
    </row>
    <row r="4156" spans="15:23" x14ac:dyDescent="0.2">
      <c r="O4156" s="23"/>
      <c r="V4156" s="51"/>
      <c r="W4156" s="51"/>
    </row>
    <row r="4157" spans="15:23" x14ac:dyDescent="0.2">
      <c r="O4157" s="23"/>
      <c r="V4157" s="51"/>
      <c r="W4157" s="51"/>
    </row>
    <row r="4158" spans="15:23" x14ac:dyDescent="0.2">
      <c r="O4158" s="23"/>
      <c r="V4158" s="51"/>
      <c r="W4158" s="51"/>
    </row>
    <row r="4159" spans="15:23" x14ac:dyDescent="0.2">
      <c r="O4159" s="23"/>
      <c r="V4159" s="51"/>
      <c r="W4159" s="51"/>
    </row>
    <row r="4160" spans="15:23" x14ac:dyDescent="0.2">
      <c r="O4160" s="23"/>
      <c r="V4160" s="51"/>
      <c r="W4160" s="51"/>
    </row>
    <row r="4161" spans="15:23" x14ac:dyDescent="0.2">
      <c r="O4161" s="23"/>
      <c r="V4161" s="51"/>
      <c r="W4161" s="51"/>
    </row>
    <row r="4162" spans="15:23" x14ac:dyDescent="0.2">
      <c r="O4162" s="23"/>
      <c r="V4162" s="51"/>
      <c r="W4162" s="51"/>
    </row>
    <row r="4163" spans="15:23" x14ac:dyDescent="0.2">
      <c r="O4163" s="23"/>
      <c r="V4163" s="51"/>
      <c r="W4163" s="51"/>
    </row>
    <row r="4164" spans="15:23" x14ac:dyDescent="0.2">
      <c r="O4164" s="23"/>
      <c r="V4164" s="51"/>
      <c r="W4164" s="51"/>
    </row>
    <row r="4165" spans="15:23" x14ac:dyDescent="0.2">
      <c r="O4165" s="23"/>
      <c r="V4165" s="51"/>
      <c r="W4165" s="51"/>
    </row>
    <row r="4166" spans="15:23" x14ac:dyDescent="0.2">
      <c r="O4166" s="23"/>
      <c r="V4166" s="51"/>
      <c r="W4166" s="51"/>
    </row>
    <row r="4167" spans="15:23" x14ac:dyDescent="0.2">
      <c r="O4167" s="23"/>
      <c r="V4167" s="51"/>
      <c r="W4167" s="51"/>
    </row>
    <row r="4168" spans="15:23" x14ac:dyDescent="0.2">
      <c r="O4168" s="23"/>
      <c r="V4168" s="51"/>
      <c r="W4168" s="51"/>
    </row>
    <row r="4169" spans="15:23" x14ac:dyDescent="0.2">
      <c r="O4169" s="23"/>
      <c r="V4169" s="51"/>
      <c r="W4169" s="51"/>
    </row>
    <row r="4170" spans="15:23" x14ac:dyDescent="0.2">
      <c r="O4170" s="23"/>
      <c r="V4170" s="51"/>
      <c r="W4170" s="51"/>
    </row>
    <row r="4171" spans="15:23" x14ac:dyDescent="0.2">
      <c r="O4171" s="23"/>
      <c r="V4171" s="51"/>
      <c r="W4171" s="51"/>
    </row>
    <row r="4172" spans="15:23" x14ac:dyDescent="0.2">
      <c r="O4172" s="23"/>
      <c r="V4172" s="51"/>
      <c r="W4172" s="51"/>
    </row>
    <row r="4173" spans="15:23" x14ac:dyDescent="0.2">
      <c r="O4173" s="23"/>
      <c r="V4173" s="51"/>
      <c r="W4173" s="51"/>
    </row>
    <row r="4174" spans="15:23" x14ac:dyDescent="0.2">
      <c r="O4174" s="23"/>
      <c r="V4174" s="51"/>
      <c r="W4174" s="51"/>
    </row>
    <row r="4175" spans="15:23" x14ac:dyDescent="0.2">
      <c r="O4175" s="23"/>
      <c r="Q4175" s="23"/>
      <c r="V4175" s="51"/>
      <c r="W4175" s="51"/>
    </row>
    <row r="4176" spans="15:23" x14ac:dyDescent="0.2">
      <c r="O4176" s="23"/>
      <c r="Q4176" s="23"/>
      <c r="V4176" s="51"/>
      <c r="W4176" s="51"/>
    </row>
    <row r="4177" spans="15:23" x14ac:dyDescent="0.2">
      <c r="O4177" s="23"/>
      <c r="Q4177" s="23"/>
      <c r="V4177" s="51"/>
      <c r="W4177" s="51"/>
    </row>
    <row r="4178" spans="15:23" x14ac:dyDescent="0.2">
      <c r="O4178" s="23"/>
      <c r="Q4178" s="23"/>
      <c r="V4178" s="51"/>
      <c r="W4178" s="51"/>
    </row>
    <row r="4179" spans="15:23" x14ac:dyDescent="0.2">
      <c r="O4179" s="23"/>
      <c r="Q4179" s="23"/>
      <c r="V4179" s="51"/>
      <c r="W4179" s="51"/>
    </row>
    <row r="4180" spans="15:23" x14ac:dyDescent="0.2">
      <c r="O4180" s="23"/>
      <c r="Q4180" s="23"/>
      <c r="V4180" s="51"/>
      <c r="W4180" s="51"/>
    </row>
    <row r="4181" spans="15:23" x14ac:dyDescent="0.2">
      <c r="O4181" s="23"/>
      <c r="Q4181" s="23"/>
      <c r="V4181" s="51"/>
      <c r="W4181" s="51"/>
    </row>
    <row r="4182" spans="15:23" x14ac:dyDescent="0.2">
      <c r="O4182" s="23"/>
      <c r="Q4182" s="23"/>
      <c r="V4182" s="51"/>
      <c r="W4182" s="51"/>
    </row>
    <row r="4183" spans="15:23" x14ac:dyDescent="0.2">
      <c r="O4183" s="23"/>
      <c r="Q4183" s="23"/>
      <c r="V4183" s="51"/>
      <c r="W4183" s="51"/>
    </row>
    <row r="4184" spans="15:23" x14ac:dyDescent="0.2">
      <c r="O4184" s="23"/>
      <c r="Q4184" s="23"/>
      <c r="V4184" s="51"/>
      <c r="W4184" s="51"/>
    </row>
    <row r="4185" spans="15:23" x14ac:dyDescent="0.2">
      <c r="O4185" s="23"/>
      <c r="Q4185" s="23"/>
      <c r="V4185" s="51"/>
      <c r="W4185" s="51"/>
    </row>
    <row r="4186" spans="15:23" x14ac:dyDescent="0.2">
      <c r="O4186" s="23"/>
      <c r="Q4186" s="23"/>
      <c r="V4186" s="51"/>
      <c r="W4186" s="51"/>
    </row>
    <row r="4187" spans="15:23" x14ac:dyDescent="0.2">
      <c r="O4187" s="23"/>
      <c r="Q4187" s="23"/>
      <c r="V4187" s="51"/>
      <c r="W4187" s="51"/>
    </row>
    <row r="4188" spans="15:23" x14ac:dyDescent="0.2">
      <c r="O4188" s="23"/>
      <c r="Q4188" s="23"/>
      <c r="V4188" s="51"/>
      <c r="W4188" s="51"/>
    </row>
    <row r="4189" spans="15:23" x14ac:dyDescent="0.2">
      <c r="O4189" s="23"/>
      <c r="Q4189" s="23"/>
      <c r="V4189" s="51"/>
      <c r="W4189" s="51"/>
    </row>
    <row r="4190" spans="15:23" x14ac:dyDescent="0.2">
      <c r="O4190" s="23"/>
      <c r="Q4190" s="23"/>
      <c r="V4190" s="51"/>
      <c r="W4190" s="51"/>
    </row>
    <row r="4191" spans="15:23" x14ac:dyDescent="0.2">
      <c r="O4191" s="23"/>
      <c r="Q4191" s="23"/>
      <c r="V4191" s="51"/>
      <c r="W4191" s="51"/>
    </row>
    <row r="4192" spans="15:23" x14ac:dyDescent="0.2">
      <c r="O4192" s="23"/>
      <c r="Q4192" s="23"/>
      <c r="V4192" s="51"/>
      <c r="W4192" s="51"/>
    </row>
    <row r="4193" spans="15:23" x14ac:dyDescent="0.2">
      <c r="O4193" s="23"/>
      <c r="Q4193" s="23"/>
      <c r="V4193" s="51"/>
      <c r="W4193" s="51"/>
    </row>
    <row r="4194" spans="15:23" x14ac:dyDescent="0.2">
      <c r="O4194" s="23"/>
      <c r="Q4194" s="23"/>
      <c r="V4194" s="51"/>
      <c r="W4194" s="51"/>
    </row>
    <row r="4195" spans="15:23" x14ac:dyDescent="0.2">
      <c r="O4195" s="23"/>
      <c r="Q4195" s="23"/>
      <c r="V4195" s="51"/>
      <c r="W4195" s="51"/>
    </row>
    <row r="4196" spans="15:23" x14ac:dyDescent="0.2">
      <c r="O4196" s="23"/>
      <c r="Q4196" s="23"/>
      <c r="V4196" s="51"/>
      <c r="W4196" s="51"/>
    </row>
    <row r="4197" spans="15:23" x14ac:dyDescent="0.2">
      <c r="O4197" s="23"/>
      <c r="Q4197" s="23"/>
      <c r="V4197" s="51"/>
      <c r="W4197" s="51"/>
    </row>
    <row r="4198" spans="15:23" x14ac:dyDescent="0.2">
      <c r="O4198" s="23"/>
      <c r="Q4198" s="23"/>
      <c r="V4198" s="51"/>
      <c r="W4198" s="51"/>
    </row>
    <row r="4199" spans="15:23" x14ac:dyDescent="0.2">
      <c r="O4199" s="23"/>
      <c r="Q4199" s="23"/>
      <c r="V4199" s="51"/>
      <c r="W4199" s="51"/>
    </row>
    <row r="4200" spans="15:23" x14ac:dyDescent="0.2">
      <c r="O4200" s="23"/>
      <c r="Q4200" s="23"/>
      <c r="V4200" s="51"/>
      <c r="W4200" s="51"/>
    </row>
    <row r="4201" spans="15:23" x14ac:dyDescent="0.2">
      <c r="O4201" s="23"/>
      <c r="Q4201" s="23"/>
      <c r="V4201" s="51"/>
      <c r="W4201" s="51"/>
    </row>
    <row r="4202" spans="15:23" x14ac:dyDescent="0.2">
      <c r="O4202" s="23"/>
      <c r="Q4202" s="23"/>
      <c r="V4202" s="51"/>
      <c r="W4202" s="51"/>
    </row>
    <row r="4203" spans="15:23" x14ac:dyDescent="0.2">
      <c r="Q4203" s="23"/>
      <c r="V4203" s="51"/>
      <c r="W4203" s="51"/>
    </row>
    <row r="4204" spans="15:23" x14ac:dyDescent="0.2">
      <c r="Q4204" s="23"/>
      <c r="V4204" s="51"/>
      <c r="W4204" s="51"/>
    </row>
    <row r="4205" spans="15:23" x14ac:dyDescent="0.2">
      <c r="Q4205" s="23"/>
      <c r="V4205" s="51"/>
      <c r="W4205" s="51"/>
    </row>
    <row r="4206" spans="15:23" x14ac:dyDescent="0.2">
      <c r="Q4206" s="23"/>
      <c r="V4206" s="51"/>
      <c r="W4206" s="51"/>
    </row>
    <row r="4207" spans="15:23" x14ac:dyDescent="0.2">
      <c r="Q4207" s="23"/>
      <c r="V4207" s="51"/>
      <c r="W4207" s="51"/>
    </row>
    <row r="4208" spans="15:23" x14ac:dyDescent="0.2">
      <c r="Q4208" s="23"/>
      <c r="V4208" s="51"/>
      <c r="W4208" s="51"/>
    </row>
    <row r="4209" spans="17:23" x14ac:dyDescent="0.2">
      <c r="Q4209" s="23"/>
      <c r="V4209" s="51"/>
      <c r="W4209" s="51"/>
    </row>
    <row r="4210" spans="17:23" x14ac:dyDescent="0.2">
      <c r="Q4210" s="23"/>
      <c r="V4210" s="51"/>
      <c r="W4210" s="51"/>
    </row>
    <row r="4211" spans="17:23" x14ac:dyDescent="0.2">
      <c r="Q4211" s="23"/>
      <c r="V4211" s="51"/>
      <c r="W4211" s="51"/>
    </row>
    <row r="4212" spans="17:23" x14ac:dyDescent="0.2">
      <c r="Q4212" s="23"/>
      <c r="V4212" s="51"/>
      <c r="W4212" s="51"/>
    </row>
    <row r="4213" spans="17:23" x14ac:dyDescent="0.2">
      <c r="Q4213" s="23"/>
      <c r="V4213" s="51"/>
      <c r="W4213" s="51"/>
    </row>
    <row r="4214" spans="17:23" x14ac:dyDescent="0.2">
      <c r="Q4214" s="23"/>
      <c r="V4214" s="51"/>
      <c r="W4214" s="51"/>
    </row>
    <row r="4215" spans="17:23" x14ac:dyDescent="0.2">
      <c r="Q4215" s="23"/>
      <c r="V4215" s="51"/>
      <c r="W4215" s="51"/>
    </row>
    <row r="4216" spans="17:23" x14ac:dyDescent="0.2">
      <c r="Q4216" s="23"/>
      <c r="V4216" s="51"/>
      <c r="W4216" s="51"/>
    </row>
    <row r="4217" spans="17:23" x14ac:dyDescent="0.2">
      <c r="Q4217" s="23"/>
      <c r="V4217" s="51"/>
      <c r="W4217" s="51"/>
    </row>
    <row r="4218" spans="17:23" x14ac:dyDescent="0.2">
      <c r="Q4218" s="23"/>
      <c r="V4218" s="51"/>
      <c r="W4218" s="51"/>
    </row>
    <row r="4219" spans="17:23" x14ac:dyDescent="0.2">
      <c r="Q4219" s="23"/>
      <c r="V4219" s="51"/>
      <c r="W4219" s="51"/>
    </row>
    <row r="4220" spans="17:23" x14ac:dyDescent="0.2">
      <c r="Q4220" s="23"/>
      <c r="V4220" s="51"/>
      <c r="W4220" s="51"/>
    </row>
    <row r="4221" spans="17:23" x14ac:dyDescent="0.2">
      <c r="Q4221" s="23"/>
      <c r="V4221" s="51"/>
      <c r="W4221" s="51"/>
    </row>
    <row r="4222" spans="17:23" x14ac:dyDescent="0.2">
      <c r="Q4222" s="23"/>
      <c r="V4222" s="51"/>
      <c r="W4222" s="51"/>
    </row>
    <row r="4223" spans="17:23" x14ac:dyDescent="0.2">
      <c r="Q4223" s="23"/>
      <c r="V4223" s="51"/>
      <c r="W4223" s="51"/>
    </row>
    <row r="4224" spans="17:23" x14ac:dyDescent="0.2">
      <c r="Q4224" s="23"/>
      <c r="V4224" s="51"/>
      <c r="W4224" s="51"/>
    </row>
    <row r="4225" spans="17:23" x14ac:dyDescent="0.2">
      <c r="Q4225" s="23"/>
      <c r="V4225" s="51"/>
      <c r="W4225" s="51"/>
    </row>
    <row r="4226" spans="17:23" x14ac:dyDescent="0.2">
      <c r="Q4226" s="23"/>
      <c r="V4226" s="51"/>
      <c r="W4226" s="51"/>
    </row>
    <row r="4227" spans="17:23" x14ac:dyDescent="0.2">
      <c r="Q4227" s="23"/>
      <c r="V4227" s="51"/>
      <c r="W4227" s="51"/>
    </row>
    <row r="4228" spans="17:23" x14ac:dyDescent="0.2">
      <c r="Q4228" s="23"/>
      <c r="V4228" s="51"/>
      <c r="W4228" s="51"/>
    </row>
    <row r="4229" spans="17:23" x14ac:dyDescent="0.2">
      <c r="Q4229" s="23"/>
      <c r="V4229" s="51"/>
      <c r="W4229" s="51"/>
    </row>
    <row r="4230" spans="17:23" x14ac:dyDescent="0.2">
      <c r="Q4230" s="23"/>
      <c r="V4230" s="51"/>
      <c r="W4230" s="51"/>
    </row>
    <row r="4231" spans="17:23" x14ac:dyDescent="0.2">
      <c r="Q4231" s="23"/>
      <c r="V4231" s="51"/>
      <c r="W4231" s="51"/>
    </row>
    <row r="4232" spans="17:23" x14ac:dyDescent="0.2">
      <c r="Q4232" s="23"/>
      <c r="V4232" s="51"/>
      <c r="W4232" s="51"/>
    </row>
    <row r="4233" spans="17:23" x14ac:dyDescent="0.2">
      <c r="Q4233" s="23"/>
      <c r="V4233" s="51"/>
      <c r="W4233" s="51"/>
    </row>
    <row r="4234" spans="17:23" x14ac:dyDescent="0.2">
      <c r="Q4234" s="23"/>
      <c r="V4234" s="51"/>
      <c r="W4234" s="51"/>
    </row>
    <row r="4235" spans="17:23" x14ac:dyDescent="0.2">
      <c r="Q4235" s="23"/>
      <c r="V4235" s="51"/>
      <c r="W4235" s="51"/>
    </row>
    <row r="4236" spans="17:23" x14ac:dyDescent="0.2">
      <c r="Q4236" s="23"/>
      <c r="V4236" s="51"/>
      <c r="W4236" s="51"/>
    </row>
    <row r="4237" spans="17:23" x14ac:dyDescent="0.2">
      <c r="Q4237" s="23"/>
      <c r="V4237" s="51"/>
      <c r="W4237" s="51"/>
    </row>
    <row r="4238" spans="17:23" x14ac:dyDescent="0.2">
      <c r="Q4238" s="23"/>
      <c r="V4238" s="51"/>
      <c r="W4238" s="51"/>
    </row>
    <row r="4239" spans="17:23" x14ac:dyDescent="0.2">
      <c r="Q4239" s="23"/>
      <c r="V4239" s="51"/>
      <c r="W4239" s="51"/>
    </row>
    <row r="4240" spans="17:23" x14ac:dyDescent="0.2">
      <c r="Q4240" s="23"/>
      <c r="V4240" s="51"/>
      <c r="W4240" s="51"/>
    </row>
    <row r="4241" spans="17:23" x14ac:dyDescent="0.2">
      <c r="Q4241" s="23"/>
      <c r="V4241" s="51"/>
      <c r="W4241" s="51"/>
    </row>
    <row r="4242" spans="17:23" x14ac:dyDescent="0.2">
      <c r="Q4242" s="23"/>
      <c r="V4242" s="51"/>
      <c r="W4242" s="51"/>
    </row>
    <row r="4243" spans="17:23" x14ac:dyDescent="0.2">
      <c r="Q4243" s="23"/>
      <c r="V4243" s="51"/>
      <c r="W4243" s="51"/>
    </row>
    <row r="4244" spans="17:23" x14ac:dyDescent="0.2">
      <c r="Q4244" s="23"/>
      <c r="V4244" s="51"/>
      <c r="W4244" s="51"/>
    </row>
    <row r="4245" spans="17:23" x14ac:dyDescent="0.2">
      <c r="Q4245" s="23"/>
      <c r="V4245" s="51"/>
      <c r="W4245" s="51"/>
    </row>
    <row r="4246" spans="17:23" x14ac:dyDescent="0.2">
      <c r="Q4246" s="23"/>
      <c r="V4246" s="51"/>
      <c r="W4246" s="51"/>
    </row>
    <row r="4247" spans="17:23" x14ac:dyDescent="0.2">
      <c r="Q4247" s="23"/>
      <c r="V4247" s="51"/>
      <c r="W4247" s="51"/>
    </row>
    <row r="4248" spans="17:23" x14ac:dyDescent="0.2">
      <c r="Q4248" s="23"/>
      <c r="V4248" s="51"/>
      <c r="W4248" s="51"/>
    </row>
    <row r="4249" spans="17:23" x14ac:dyDescent="0.2">
      <c r="Q4249" s="23"/>
      <c r="V4249" s="51"/>
      <c r="W4249" s="51"/>
    </row>
    <row r="4250" spans="17:23" x14ac:dyDescent="0.2">
      <c r="Q4250" s="23"/>
      <c r="V4250" s="51"/>
      <c r="W4250" s="51"/>
    </row>
    <row r="4251" spans="17:23" x14ac:dyDescent="0.2">
      <c r="Q4251" s="23"/>
      <c r="V4251" s="51"/>
      <c r="W4251" s="51"/>
    </row>
    <row r="4252" spans="17:23" x14ac:dyDescent="0.2">
      <c r="Q4252" s="23"/>
      <c r="V4252" s="51"/>
      <c r="W4252" s="51"/>
    </row>
    <row r="4253" spans="17:23" x14ac:dyDescent="0.2">
      <c r="Q4253" s="23"/>
      <c r="V4253" s="51"/>
      <c r="W4253" s="51"/>
    </row>
    <row r="4254" spans="17:23" x14ac:dyDescent="0.2">
      <c r="Q4254" s="23"/>
      <c r="V4254" s="51"/>
      <c r="W4254" s="51"/>
    </row>
    <row r="4255" spans="17:23" x14ac:dyDescent="0.2">
      <c r="Q4255" s="23"/>
      <c r="V4255" s="51"/>
      <c r="W4255" s="51"/>
    </row>
    <row r="4256" spans="17:23" x14ac:dyDescent="0.2">
      <c r="Q4256" s="23"/>
      <c r="V4256" s="51"/>
      <c r="W4256" s="51"/>
    </row>
    <row r="4257" spans="17:23" x14ac:dyDescent="0.2">
      <c r="Q4257" s="23"/>
      <c r="V4257" s="51"/>
      <c r="W4257" s="51"/>
    </row>
    <row r="4258" spans="17:23" x14ac:dyDescent="0.2">
      <c r="Q4258" s="23"/>
      <c r="V4258" s="51"/>
      <c r="W4258" s="51"/>
    </row>
    <row r="4259" spans="17:23" x14ac:dyDescent="0.2">
      <c r="V4259" s="51"/>
      <c r="W4259" s="51"/>
    </row>
    <row r="4260" spans="17:23" x14ac:dyDescent="0.2">
      <c r="V4260" s="51"/>
      <c r="W4260" s="51"/>
    </row>
    <row r="4261" spans="17:23" x14ac:dyDescent="0.2">
      <c r="V4261" s="51"/>
      <c r="W4261" s="51"/>
    </row>
    <row r="4262" spans="17:23" x14ac:dyDescent="0.2">
      <c r="V4262" s="51"/>
      <c r="W4262" s="51"/>
    </row>
    <row r="4263" spans="17:23" x14ac:dyDescent="0.2">
      <c r="V4263" s="51"/>
      <c r="W4263" s="51"/>
    </row>
    <row r="4264" spans="17:23" x14ac:dyDescent="0.2">
      <c r="V4264" s="51"/>
      <c r="W4264" s="51"/>
    </row>
    <row r="4265" spans="17:23" x14ac:dyDescent="0.2">
      <c r="V4265" s="51"/>
      <c r="W4265" s="51"/>
    </row>
    <row r="4266" spans="17:23" x14ac:dyDescent="0.2">
      <c r="V4266" s="51"/>
      <c r="W4266" s="51"/>
    </row>
    <row r="4267" spans="17:23" x14ac:dyDescent="0.2">
      <c r="V4267" s="51"/>
      <c r="W4267" s="51"/>
    </row>
    <row r="4268" spans="17:23" x14ac:dyDescent="0.2">
      <c r="V4268" s="51"/>
      <c r="W4268" s="51"/>
    </row>
    <row r="4269" spans="17:23" x14ac:dyDescent="0.2">
      <c r="V4269" s="51"/>
      <c r="W4269" s="51"/>
    </row>
    <row r="4270" spans="17:23" x14ac:dyDescent="0.2">
      <c r="V4270" s="51"/>
      <c r="W4270" s="51"/>
    </row>
    <row r="4271" spans="17:23" x14ac:dyDescent="0.2">
      <c r="V4271" s="51"/>
      <c r="W4271" s="51"/>
    </row>
    <row r="4272" spans="17:23" x14ac:dyDescent="0.2">
      <c r="V4272" s="51"/>
      <c r="W4272" s="51"/>
    </row>
    <row r="4273" spans="17:23" x14ac:dyDescent="0.2">
      <c r="V4273" s="51"/>
      <c r="W4273" s="51"/>
    </row>
    <row r="4274" spans="17:23" x14ac:dyDescent="0.2">
      <c r="V4274" s="51"/>
      <c r="W4274" s="51"/>
    </row>
    <row r="4275" spans="17:23" x14ac:dyDescent="0.2">
      <c r="V4275" s="51"/>
      <c r="W4275" s="51"/>
    </row>
    <row r="4276" spans="17:23" x14ac:dyDescent="0.2">
      <c r="V4276" s="51"/>
      <c r="W4276" s="51"/>
    </row>
    <row r="4277" spans="17:23" x14ac:dyDescent="0.2">
      <c r="V4277" s="51"/>
      <c r="W4277" s="51"/>
    </row>
    <row r="4278" spans="17:23" x14ac:dyDescent="0.2">
      <c r="V4278" s="51"/>
      <c r="W4278" s="51"/>
    </row>
    <row r="4279" spans="17:23" x14ac:dyDescent="0.2">
      <c r="V4279" s="51"/>
      <c r="W4279" s="51"/>
    </row>
    <row r="4280" spans="17:23" x14ac:dyDescent="0.2">
      <c r="V4280" s="51"/>
      <c r="W4280" s="51"/>
    </row>
    <row r="4281" spans="17:23" x14ac:dyDescent="0.2">
      <c r="V4281" s="51"/>
      <c r="W4281" s="51"/>
    </row>
    <row r="4282" spans="17:23" x14ac:dyDescent="0.2">
      <c r="V4282" s="51"/>
      <c r="W4282" s="51"/>
    </row>
    <row r="4283" spans="17:23" x14ac:dyDescent="0.2">
      <c r="V4283" s="51"/>
      <c r="W4283" s="51"/>
    </row>
    <row r="4284" spans="17:23" x14ac:dyDescent="0.2">
      <c r="V4284" s="51"/>
      <c r="W4284" s="51"/>
    </row>
    <row r="4285" spans="17:23" x14ac:dyDescent="0.2">
      <c r="V4285" s="51"/>
      <c r="W4285" s="51"/>
    </row>
    <row r="4286" spans="17:23" x14ac:dyDescent="0.2">
      <c r="V4286" s="51"/>
      <c r="W4286" s="51"/>
    </row>
    <row r="4287" spans="17:23" x14ac:dyDescent="0.2">
      <c r="Q4287" s="23"/>
      <c r="V4287" s="51"/>
      <c r="W4287" s="51"/>
    </row>
    <row r="4288" spans="17:23" x14ac:dyDescent="0.2">
      <c r="Q4288" s="23"/>
      <c r="V4288" s="51"/>
      <c r="W4288" s="51"/>
    </row>
    <row r="4289" spans="17:23" x14ac:dyDescent="0.2">
      <c r="Q4289" s="23"/>
      <c r="V4289" s="51"/>
      <c r="W4289" s="51"/>
    </row>
    <row r="4290" spans="17:23" x14ac:dyDescent="0.2">
      <c r="Q4290" s="23"/>
      <c r="V4290" s="51"/>
      <c r="W4290" s="51"/>
    </row>
    <row r="4291" spans="17:23" x14ac:dyDescent="0.2">
      <c r="Q4291" s="23"/>
      <c r="V4291" s="51"/>
      <c r="W4291" s="51"/>
    </row>
    <row r="4292" spans="17:23" x14ac:dyDescent="0.2">
      <c r="Q4292" s="23"/>
      <c r="V4292" s="51"/>
      <c r="W4292" s="51"/>
    </row>
    <row r="4293" spans="17:23" x14ac:dyDescent="0.2">
      <c r="Q4293" s="23"/>
      <c r="V4293" s="51"/>
      <c r="W4293" s="51"/>
    </row>
    <row r="4294" spans="17:23" x14ac:dyDescent="0.2">
      <c r="Q4294" s="23"/>
      <c r="V4294" s="51"/>
      <c r="W4294" s="51"/>
    </row>
    <row r="4295" spans="17:23" x14ac:dyDescent="0.2">
      <c r="Q4295" s="23"/>
      <c r="V4295" s="51"/>
      <c r="W4295" s="51"/>
    </row>
    <row r="4296" spans="17:23" x14ac:dyDescent="0.2">
      <c r="Q4296" s="23"/>
      <c r="V4296" s="51"/>
      <c r="W4296" s="51"/>
    </row>
    <row r="4297" spans="17:23" x14ac:dyDescent="0.2">
      <c r="Q4297" s="23"/>
      <c r="V4297" s="51"/>
      <c r="W4297" s="51"/>
    </row>
    <row r="4298" spans="17:23" x14ac:dyDescent="0.2">
      <c r="Q4298" s="23"/>
      <c r="V4298" s="51"/>
      <c r="W4298" s="51"/>
    </row>
    <row r="4299" spans="17:23" x14ac:dyDescent="0.2">
      <c r="Q4299" s="23"/>
      <c r="V4299" s="51"/>
      <c r="W4299" s="51"/>
    </row>
    <row r="4300" spans="17:23" x14ac:dyDescent="0.2">
      <c r="Q4300" s="23"/>
      <c r="V4300" s="51"/>
      <c r="W4300" s="51"/>
    </row>
    <row r="4301" spans="17:23" x14ac:dyDescent="0.2">
      <c r="Q4301" s="23"/>
      <c r="V4301" s="51"/>
      <c r="W4301" s="51"/>
    </row>
    <row r="4302" spans="17:23" x14ac:dyDescent="0.2">
      <c r="Q4302" s="23"/>
      <c r="V4302" s="51"/>
      <c r="W4302" s="51"/>
    </row>
    <row r="4303" spans="17:23" x14ac:dyDescent="0.2">
      <c r="Q4303" s="23"/>
      <c r="V4303" s="51"/>
      <c r="W4303" s="51"/>
    </row>
    <row r="4304" spans="17:23" x14ac:dyDescent="0.2">
      <c r="Q4304" s="23"/>
      <c r="V4304" s="51"/>
      <c r="W4304" s="51"/>
    </row>
    <row r="4305" spans="17:23" x14ac:dyDescent="0.2">
      <c r="Q4305" s="23"/>
      <c r="V4305" s="51"/>
      <c r="W4305" s="51"/>
    </row>
    <row r="4306" spans="17:23" x14ac:dyDescent="0.2">
      <c r="Q4306" s="23"/>
      <c r="V4306" s="51"/>
      <c r="W4306" s="51"/>
    </row>
    <row r="4307" spans="17:23" x14ac:dyDescent="0.2">
      <c r="Q4307" s="23"/>
      <c r="V4307" s="51"/>
      <c r="W4307" s="51"/>
    </row>
    <row r="4308" spans="17:23" x14ac:dyDescent="0.2">
      <c r="Q4308" s="23"/>
      <c r="V4308" s="51"/>
      <c r="W4308" s="51"/>
    </row>
    <row r="4309" spans="17:23" x14ac:dyDescent="0.2">
      <c r="Q4309" s="23"/>
      <c r="V4309" s="51"/>
      <c r="W4309" s="51"/>
    </row>
    <row r="4310" spans="17:23" x14ac:dyDescent="0.2">
      <c r="Q4310" s="23"/>
      <c r="V4310" s="51"/>
      <c r="W4310" s="51"/>
    </row>
    <row r="4311" spans="17:23" x14ac:dyDescent="0.2">
      <c r="Q4311" s="23"/>
      <c r="V4311" s="51"/>
      <c r="W4311" s="51"/>
    </row>
    <row r="4312" spans="17:23" x14ac:dyDescent="0.2">
      <c r="Q4312" s="23"/>
      <c r="V4312" s="51"/>
      <c r="W4312" s="51"/>
    </row>
    <row r="4313" spans="17:23" x14ac:dyDescent="0.2">
      <c r="Q4313" s="23"/>
      <c r="V4313" s="51"/>
      <c r="W4313" s="51"/>
    </row>
    <row r="4314" spans="17:23" x14ac:dyDescent="0.2">
      <c r="Q4314" s="23"/>
      <c r="V4314" s="51"/>
      <c r="W4314" s="51"/>
    </row>
    <row r="4315" spans="17:23" x14ac:dyDescent="0.2">
      <c r="Q4315" s="23"/>
      <c r="V4315" s="51"/>
      <c r="W4315" s="51"/>
    </row>
    <row r="4316" spans="17:23" x14ac:dyDescent="0.2">
      <c r="Q4316" s="23"/>
      <c r="V4316" s="51"/>
      <c r="W4316" s="51"/>
    </row>
    <row r="4317" spans="17:23" x14ac:dyDescent="0.2">
      <c r="Q4317" s="23"/>
      <c r="V4317" s="51"/>
      <c r="W4317" s="51"/>
    </row>
    <row r="4318" spans="17:23" x14ac:dyDescent="0.2">
      <c r="Q4318" s="23"/>
      <c r="V4318" s="51"/>
      <c r="W4318" s="51"/>
    </row>
    <row r="4319" spans="17:23" x14ac:dyDescent="0.2">
      <c r="Q4319" s="23"/>
      <c r="V4319" s="51"/>
      <c r="W4319" s="51"/>
    </row>
    <row r="4320" spans="17:23" x14ac:dyDescent="0.2">
      <c r="Q4320" s="23"/>
      <c r="V4320" s="51"/>
      <c r="W4320" s="51"/>
    </row>
    <row r="4321" spans="17:23" x14ac:dyDescent="0.2">
      <c r="Q4321" s="23"/>
      <c r="V4321" s="51"/>
      <c r="W4321" s="51"/>
    </row>
    <row r="4322" spans="17:23" x14ac:dyDescent="0.2">
      <c r="Q4322" s="23"/>
      <c r="V4322" s="51"/>
      <c r="W4322" s="51"/>
    </row>
    <row r="4323" spans="17:23" x14ac:dyDescent="0.2">
      <c r="Q4323" s="23"/>
      <c r="V4323" s="51"/>
      <c r="W4323" s="51"/>
    </row>
    <row r="4324" spans="17:23" x14ac:dyDescent="0.2">
      <c r="Q4324" s="23"/>
      <c r="V4324" s="51"/>
      <c r="W4324" s="51"/>
    </row>
    <row r="4325" spans="17:23" x14ac:dyDescent="0.2">
      <c r="Q4325" s="23"/>
      <c r="V4325" s="51"/>
      <c r="W4325" s="51"/>
    </row>
    <row r="4326" spans="17:23" x14ac:dyDescent="0.2">
      <c r="Q4326" s="23"/>
      <c r="V4326" s="51"/>
      <c r="W4326" s="51"/>
    </row>
    <row r="4327" spans="17:23" x14ac:dyDescent="0.2">
      <c r="Q4327" s="23"/>
      <c r="V4327" s="51"/>
      <c r="W4327" s="51"/>
    </row>
    <row r="4328" spans="17:23" x14ac:dyDescent="0.2">
      <c r="Q4328" s="23"/>
      <c r="V4328" s="51"/>
      <c r="W4328" s="51"/>
    </row>
    <row r="4329" spans="17:23" x14ac:dyDescent="0.2">
      <c r="Q4329" s="23"/>
      <c r="V4329" s="51"/>
      <c r="W4329" s="51"/>
    </row>
    <row r="4330" spans="17:23" x14ac:dyDescent="0.2">
      <c r="Q4330" s="23"/>
      <c r="V4330" s="51"/>
      <c r="W4330" s="51"/>
    </row>
    <row r="4331" spans="17:23" x14ac:dyDescent="0.2">
      <c r="Q4331" s="23"/>
      <c r="V4331" s="51"/>
      <c r="W4331" s="51"/>
    </row>
    <row r="4332" spans="17:23" x14ac:dyDescent="0.2">
      <c r="Q4332" s="23"/>
      <c r="V4332" s="51"/>
      <c r="W4332" s="51"/>
    </row>
    <row r="4333" spans="17:23" x14ac:dyDescent="0.2">
      <c r="Q4333" s="23"/>
      <c r="V4333" s="51"/>
      <c r="W4333" s="51"/>
    </row>
    <row r="4334" spans="17:23" x14ac:dyDescent="0.2">
      <c r="Q4334" s="23"/>
      <c r="V4334" s="51"/>
      <c r="W4334" s="51"/>
    </row>
    <row r="4335" spans="17:23" x14ac:dyDescent="0.2">
      <c r="Q4335" s="23"/>
      <c r="V4335" s="51"/>
      <c r="W4335" s="51"/>
    </row>
    <row r="4336" spans="17:23" x14ac:dyDescent="0.2">
      <c r="Q4336" s="23"/>
      <c r="V4336" s="51"/>
      <c r="W4336" s="51"/>
    </row>
    <row r="4337" spans="17:23" x14ac:dyDescent="0.2">
      <c r="Q4337" s="23"/>
      <c r="V4337" s="51"/>
      <c r="W4337" s="51"/>
    </row>
    <row r="4338" spans="17:23" x14ac:dyDescent="0.2">
      <c r="Q4338" s="23"/>
      <c r="V4338" s="51"/>
      <c r="W4338" s="51"/>
    </row>
    <row r="4339" spans="17:23" x14ac:dyDescent="0.2">
      <c r="Q4339" s="23"/>
      <c r="V4339" s="51"/>
      <c r="W4339" s="51"/>
    </row>
    <row r="4340" spans="17:23" x14ac:dyDescent="0.2">
      <c r="Q4340" s="23"/>
      <c r="V4340" s="51"/>
      <c r="W4340" s="51"/>
    </row>
    <row r="4341" spans="17:23" x14ac:dyDescent="0.2">
      <c r="Q4341" s="23"/>
      <c r="V4341" s="51"/>
      <c r="W4341" s="51"/>
    </row>
    <row r="4342" spans="17:23" x14ac:dyDescent="0.2">
      <c r="Q4342" s="23"/>
      <c r="V4342" s="51"/>
      <c r="W4342" s="51"/>
    </row>
    <row r="4343" spans="17:23" x14ac:dyDescent="0.2">
      <c r="Q4343" s="23"/>
      <c r="V4343" s="51"/>
      <c r="W4343" s="51"/>
    </row>
    <row r="4344" spans="17:23" x14ac:dyDescent="0.2">
      <c r="Q4344" s="23"/>
      <c r="V4344" s="51"/>
      <c r="W4344" s="51"/>
    </row>
    <row r="4345" spans="17:23" x14ac:dyDescent="0.2">
      <c r="Q4345" s="23"/>
      <c r="V4345" s="51"/>
      <c r="W4345" s="51"/>
    </row>
    <row r="4346" spans="17:23" x14ac:dyDescent="0.2">
      <c r="Q4346" s="23"/>
      <c r="V4346" s="51"/>
      <c r="W4346" s="51"/>
    </row>
    <row r="4347" spans="17:23" x14ac:dyDescent="0.2">
      <c r="Q4347" s="23"/>
      <c r="V4347" s="51"/>
      <c r="W4347" s="51"/>
    </row>
    <row r="4348" spans="17:23" x14ac:dyDescent="0.2">
      <c r="Q4348" s="23"/>
      <c r="V4348" s="51"/>
      <c r="W4348" s="51"/>
    </row>
    <row r="4349" spans="17:23" x14ac:dyDescent="0.2">
      <c r="Q4349" s="23"/>
      <c r="V4349" s="51"/>
      <c r="W4349" s="51"/>
    </row>
    <row r="4350" spans="17:23" x14ac:dyDescent="0.2">
      <c r="Q4350" s="23"/>
      <c r="V4350" s="51"/>
      <c r="W4350" s="51"/>
    </row>
    <row r="4351" spans="17:23" x14ac:dyDescent="0.2">
      <c r="Q4351" s="23"/>
      <c r="V4351" s="51"/>
      <c r="W4351" s="51"/>
    </row>
    <row r="4352" spans="17:23" x14ac:dyDescent="0.2">
      <c r="Q4352" s="23"/>
      <c r="V4352" s="51"/>
      <c r="W4352" s="51"/>
    </row>
    <row r="4353" spans="17:23" x14ac:dyDescent="0.2">
      <c r="Q4353" s="23"/>
      <c r="V4353" s="51"/>
      <c r="W4353" s="51"/>
    </row>
    <row r="4354" spans="17:23" x14ac:dyDescent="0.2">
      <c r="Q4354" s="23"/>
      <c r="V4354" s="51"/>
      <c r="W4354" s="51"/>
    </row>
    <row r="4355" spans="17:23" x14ac:dyDescent="0.2">
      <c r="Q4355" s="23"/>
      <c r="V4355" s="51"/>
      <c r="W4355" s="51"/>
    </row>
    <row r="4356" spans="17:23" x14ac:dyDescent="0.2">
      <c r="Q4356" s="23"/>
      <c r="V4356" s="51"/>
      <c r="W4356" s="51"/>
    </row>
    <row r="4357" spans="17:23" x14ac:dyDescent="0.2">
      <c r="Q4357" s="23"/>
      <c r="V4357" s="51"/>
      <c r="W4357" s="51"/>
    </row>
    <row r="4358" spans="17:23" x14ac:dyDescent="0.2">
      <c r="Q4358" s="23"/>
      <c r="V4358" s="51"/>
      <c r="W4358" s="51"/>
    </row>
    <row r="4359" spans="17:23" x14ac:dyDescent="0.2">
      <c r="Q4359" s="23"/>
      <c r="V4359" s="51"/>
      <c r="W4359" s="51"/>
    </row>
    <row r="4360" spans="17:23" x14ac:dyDescent="0.2">
      <c r="Q4360" s="23"/>
      <c r="V4360" s="51"/>
      <c r="W4360" s="51"/>
    </row>
    <row r="4361" spans="17:23" x14ac:dyDescent="0.2">
      <c r="Q4361" s="23"/>
      <c r="V4361" s="51"/>
      <c r="W4361" s="51"/>
    </row>
    <row r="4362" spans="17:23" x14ac:dyDescent="0.2">
      <c r="Q4362" s="23"/>
      <c r="V4362" s="51"/>
      <c r="W4362" s="51"/>
    </row>
    <row r="4363" spans="17:23" x14ac:dyDescent="0.2">
      <c r="Q4363" s="23"/>
      <c r="V4363" s="51"/>
      <c r="W4363" s="51"/>
    </row>
    <row r="4364" spans="17:23" x14ac:dyDescent="0.2">
      <c r="Q4364" s="23"/>
      <c r="V4364" s="51"/>
      <c r="W4364" s="51"/>
    </row>
    <row r="4365" spans="17:23" x14ac:dyDescent="0.2">
      <c r="Q4365" s="23"/>
      <c r="V4365" s="51"/>
      <c r="W4365" s="51"/>
    </row>
    <row r="4366" spans="17:23" x14ac:dyDescent="0.2">
      <c r="Q4366" s="23"/>
      <c r="V4366" s="51"/>
      <c r="W4366" s="51"/>
    </row>
    <row r="4367" spans="17:23" x14ac:dyDescent="0.2">
      <c r="Q4367" s="23"/>
      <c r="V4367" s="51"/>
      <c r="W4367" s="51"/>
    </row>
    <row r="4368" spans="17:23" x14ac:dyDescent="0.2">
      <c r="Q4368" s="23"/>
      <c r="V4368" s="51"/>
      <c r="W4368" s="51"/>
    </row>
    <row r="4369" spans="17:23" x14ac:dyDescent="0.2">
      <c r="Q4369" s="23"/>
      <c r="V4369" s="51"/>
      <c r="W4369" s="51"/>
    </row>
    <row r="4370" spans="17:23" x14ac:dyDescent="0.2">
      <c r="Q4370" s="23"/>
      <c r="V4370" s="51"/>
      <c r="W4370" s="51"/>
    </row>
    <row r="4371" spans="17:23" x14ac:dyDescent="0.2">
      <c r="V4371" s="51"/>
      <c r="W4371" s="51"/>
    </row>
    <row r="4372" spans="17:23" x14ac:dyDescent="0.2">
      <c r="V4372" s="51"/>
      <c r="W4372" s="51"/>
    </row>
    <row r="4373" spans="17:23" x14ac:dyDescent="0.2">
      <c r="V4373" s="51"/>
      <c r="W4373" s="51"/>
    </row>
    <row r="4374" spans="17:23" x14ac:dyDescent="0.2">
      <c r="V4374" s="51"/>
      <c r="W4374" s="51"/>
    </row>
    <row r="4375" spans="17:23" x14ac:dyDescent="0.2">
      <c r="V4375" s="51"/>
      <c r="W4375" s="51"/>
    </row>
    <row r="4376" spans="17:23" x14ac:dyDescent="0.2">
      <c r="V4376" s="51"/>
      <c r="W4376" s="51"/>
    </row>
    <row r="4377" spans="17:23" x14ac:dyDescent="0.2">
      <c r="V4377" s="51"/>
      <c r="W4377" s="51"/>
    </row>
    <row r="4378" spans="17:23" x14ac:dyDescent="0.2">
      <c r="V4378" s="51"/>
      <c r="W4378" s="51"/>
    </row>
    <row r="4379" spans="17:23" x14ac:dyDescent="0.2">
      <c r="V4379" s="51"/>
      <c r="W4379" s="51"/>
    </row>
    <row r="4380" spans="17:23" x14ac:dyDescent="0.2">
      <c r="V4380" s="51"/>
      <c r="W4380" s="51"/>
    </row>
    <row r="4381" spans="17:23" x14ac:dyDescent="0.2">
      <c r="V4381" s="51"/>
      <c r="W4381" s="51"/>
    </row>
    <row r="4382" spans="17:23" x14ac:dyDescent="0.2">
      <c r="V4382" s="51"/>
      <c r="W4382" s="51"/>
    </row>
    <row r="4383" spans="17:23" x14ac:dyDescent="0.2">
      <c r="V4383" s="51"/>
      <c r="W4383" s="51"/>
    </row>
    <row r="4384" spans="17:23" x14ac:dyDescent="0.2">
      <c r="V4384" s="51"/>
      <c r="W4384" s="51"/>
    </row>
    <row r="4385" spans="17:23" x14ac:dyDescent="0.2">
      <c r="V4385" s="51"/>
      <c r="W4385" s="51"/>
    </row>
    <row r="4386" spans="17:23" x14ac:dyDescent="0.2">
      <c r="V4386" s="51"/>
      <c r="W4386" s="51"/>
    </row>
    <row r="4387" spans="17:23" x14ac:dyDescent="0.2">
      <c r="V4387" s="51"/>
      <c r="W4387" s="51"/>
    </row>
    <row r="4388" spans="17:23" x14ac:dyDescent="0.2">
      <c r="V4388" s="51"/>
      <c r="W4388" s="51"/>
    </row>
    <row r="4389" spans="17:23" x14ac:dyDescent="0.2">
      <c r="V4389" s="51"/>
      <c r="W4389" s="51"/>
    </row>
    <row r="4390" spans="17:23" x14ac:dyDescent="0.2">
      <c r="V4390" s="51"/>
      <c r="W4390" s="51"/>
    </row>
    <row r="4391" spans="17:23" x14ac:dyDescent="0.2">
      <c r="V4391" s="51"/>
      <c r="W4391" s="51"/>
    </row>
    <row r="4392" spans="17:23" x14ac:dyDescent="0.2">
      <c r="V4392" s="51"/>
      <c r="W4392" s="51"/>
    </row>
    <row r="4393" spans="17:23" x14ac:dyDescent="0.2">
      <c r="V4393" s="51"/>
      <c r="W4393" s="51"/>
    </row>
    <row r="4394" spans="17:23" x14ac:dyDescent="0.2">
      <c r="V4394" s="51"/>
      <c r="W4394" s="51"/>
    </row>
    <row r="4395" spans="17:23" x14ac:dyDescent="0.2">
      <c r="V4395" s="51"/>
      <c r="W4395" s="51"/>
    </row>
    <row r="4396" spans="17:23" x14ac:dyDescent="0.2">
      <c r="V4396" s="51"/>
      <c r="W4396" s="51"/>
    </row>
    <row r="4397" spans="17:23" x14ac:dyDescent="0.2">
      <c r="V4397" s="51"/>
      <c r="W4397" s="51"/>
    </row>
    <row r="4398" spans="17:23" x14ac:dyDescent="0.2">
      <c r="V4398" s="51"/>
      <c r="W4398" s="51"/>
    </row>
    <row r="4399" spans="17:23" x14ac:dyDescent="0.2">
      <c r="Q4399" s="23"/>
      <c r="V4399" s="51"/>
      <c r="W4399" s="51"/>
    </row>
    <row r="4400" spans="17:23" x14ac:dyDescent="0.2">
      <c r="Q4400" s="23"/>
      <c r="V4400" s="51"/>
      <c r="W4400" s="51"/>
    </row>
    <row r="4401" spans="17:23" x14ac:dyDescent="0.2">
      <c r="Q4401" s="23"/>
      <c r="V4401" s="51"/>
      <c r="W4401" s="51"/>
    </row>
    <row r="4402" spans="17:23" x14ac:dyDescent="0.2">
      <c r="Q4402" s="23"/>
      <c r="V4402" s="51"/>
      <c r="W4402" s="51"/>
    </row>
    <row r="4403" spans="17:23" x14ac:dyDescent="0.2">
      <c r="Q4403" s="23"/>
      <c r="V4403" s="51"/>
      <c r="W4403" s="51"/>
    </row>
    <row r="4404" spans="17:23" x14ac:dyDescent="0.2">
      <c r="Q4404" s="23"/>
      <c r="V4404" s="51"/>
      <c r="W4404" s="51"/>
    </row>
    <row r="4405" spans="17:23" x14ac:dyDescent="0.2">
      <c r="Q4405" s="23"/>
      <c r="V4405" s="51"/>
      <c r="W4405" s="51"/>
    </row>
    <row r="4406" spans="17:23" x14ac:dyDescent="0.2">
      <c r="Q4406" s="23"/>
      <c r="V4406" s="51"/>
      <c r="W4406" s="51"/>
    </row>
    <row r="4407" spans="17:23" x14ac:dyDescent="0.2">
      <c r="Q4407" s="23"/>
      <c r="V4407" s="51"/>
      <c r="W4407" s="51"/>
    </row>
    <row r="4408" spans="17:23" x14ac:dyDescent="0.2">
      <c r="Q4408" s="23"/>
      <c r="V4408" s="51"/>
      <c r="W4408" s="51"/>
    </row>
    <row r="4409" spans="17:23" x14ac:dyDescent="0.2">
      <c r="Q4409" s="23"/>
      <c r="V4409" s="51"/>
      <c r="W4409" s="51"/>
    </row>
    <row r="4410" spans="17:23" x14ac:dyDescent="0.2">
      <c r="Q4410" s="23"/>
      <c r="V4410" s="51"/>
      <c r="W4410" s="51"/>
    </row>
    <row r="4411" spans="17:23" x14ac:dyDescent="0.2">
      <c r="Q4411" s="23"/>
      <c r="V4411" s="51"/>
      <c r="W4411" s="51"/>
    </row>
    <row r="4412" spans="17:23" x14ac:dyDescent="0.2">
      <c r="Q4412" s="23"/>
      <c r="V4412" s="51"/>
      <c r="W4412" s="51"/>
    </row>
    <row r="4413" spans="17:23" x14ac:dyDescent="0.2">
      <c r="Q4413" s="23"/>
      <c r="V4413" s="51"/>
      <c r="W4413" s="51"/>
    </row>
    <row r="4414" spans="17:23" x14ac:dyDescent="0.2">
      <c r="Q4414" s="23"/>
      <c r="V4414" s="51"/>
      <c r="W4414" s="51"/>
    </row>
    <row r="4415" spans="17:23" x14ac:dyDescent="0.2">
      <c r="Q4415" s="23"/>
      <c r="V4415" s="51"/>
      <c r="W4415" s="51"/>
    </row>
    <row r="4416" spans="17:23" x14ac:dyDescent="0.2">
      <c r="Q4416" s="23"/>
      <c r="V4416" s="51"/>
      <c r="W4416" s="51"/>
    </row>
    <row r="4417" spans="17:23" x14ac:dyDescent="0.2">
      <c r="Q4417" s="23"/>
      <c r="V4417" s="51"/>
      <c r="W4417" s="51"/>
    </row>
    <row r="4418" spans="17:23" x14ac:dyDescent="0.2">
      <c r="Q4418" s="23"/>
      <c r="V4418" s="51"/>
      <c r="W4418" s="51"/>
    </row>
    <row r="4419" spans="17:23" x14ac:dyDescent="0.2">
      <c r="Q4419" s="23"/>
      <c r="V4419" s="51"/>
      <c r="W4419" s="51"/>
    </row>
    <row r="4420" spans="17:23" x14ac:dyDescent="0.2">
      <c r="Q4420" s="23"/>
      <c r="V4420" s="51"/>
      <c r="W4420" s="51"/>
    </row>
    <row r="4421" spans="17:23" x14ac:dyDescent="0.2">
      <c r="Q4421" s="23"/>
      <c r="V4421" s="51"/>
      <c r="W4421" s="51"/>
    </row>
    <row r="4422" spans="17:23" x14ac:dyDescent="0.2">
      <c r="Q4422" s="23"/>
      <c r="V4422" s="51"/>
      <c r="W4422" s="51"/>
    </row>
    <row r="4423" spans="17:23" x14ac:dyDescent="0.2">
      <c r="Q4423" s="23"/>
      <c r="V4423" s="51"/>
      <c r="W4423" s="51"/>
    </row>
    <row r="4424" spans="17:23" x14ac:dyDescent="0.2">
      <c r="Q4424" s="23"/>
      <c r="V4424" s="51"/>
      <c r="W4424" s="51"/>
    </row>
    <row r="4425" spans="17:23" x14ac:dyDescent="0.2">
      <c r="Q4425" s="23"/>
      <c r="V4425" s="51"/>
      <c r="W4425" s="51"/>
    </row>
    <row r="4426" spans="17:23" x14ac:dyDescent="0.2">
      <c r="Q4426" s="23"/>
      <c r="V4426" s="51"/>
      <c r="W4426" s="51"/>
    </row>
    <row r="4427" spans="17:23" x14ac:dyDescent="0.2">
      <c r="Q4427" s="23"/>
      <c r="V4427" s="51"/>
      <c r="W4427" s="51"/>
    </row>
    <row r="4428" spans="17:23" x14ac:dyDescent="0.2">
      <c r="Q4428" s="23"/>
      <c r="V4428" s="51"/>
      <c r="W4428" s="51"/>
    </row>
    <row r="4429" spans="17:23" x14ac:dyDescent="0.2">
      <c r="Q4429" s="23"/>
      <c r="V4429" s="51"/>
      <c r="W4429" s="51"/>
    </row>
    <row r="4430" spans="17:23" x14ac:dyDescent="0.2">
      <c r="Q4430" s="23"/>
      <c r="V4430" s="51"/>
      <c r="W4430" s="51"/>
    </row>
    <row r="4431" spans="17:23" x14ac:dyDescent="0.2">
      <c r="Q4431" s="23"/>
      <c r="V4431" s="51"/>
      <c r="W4431" s="51"/>
    </row>
    <row r="4432" spans="17:23" x14ac:dyDescent="0.2">
      <c r="Q4432" s="23"/>
      <c r="V4432" s="51"/>
      <c r="W4432" s="51"/>
    </row>
    <row r="4433" spans="17:23" x14ac:dyDescent="0.2">
      <c r="Q4433" s="23"/>
      <c r="V4433" s="51"/>
      <c r="W4433" s="51"/>
    </row>
    <row r="4434" spans="17:23" x14ac:dyDescent="0.2">
      <c r="Q4434" s="23"/>
      <c r="V4434" s="51"/>
      <c r="W4434" s="51"/>
    </row>
    <row r="4435" spans="17:23" x14ac:dyDescent="0.2">
      <c r="Q4435" s="23"/>
      <c r="V4435" s="51"/>
      <c r="W4435" s="51"/>
    </row>
    <row r="4436" spans="17:23" x14ac:dyDescent="0.2">
      <c r="Q4436" s="23"/>
      <c r="V4436" s="51"/>
      <c r="W4436" s="51"/>
    </row>
    <row r="4437" spans="17:23" x14ac:dyDescent="0.2">
      <c r="Q4437" s="23"/>
      <c r="V4437" s="51"/>
      <c r="W4437" s="51"/>
    </row>
    <row r="4438" spans="17:23" x14ac:dyDescent="0.2">
      <c r="Q4438" s="23"/>
      <c r="V4438" s="51"/>
      <c r="W4438" s="51"/>
    </row>
    <row r="4439" spans="17:23" x14ac:dyDescent="0.2">
      <c r="Q4439" s="23"/>
      <c r="V4439" s="51"/>
      <c r="W4439" s="51"/>
    </row>
    <row r="4440" spans="17:23" x14ac:dyDescent="0.2">
      <c r="Q4440" s="23"/>
      <c r="V4440" s="51"/>
      <c r="W4440" s="51"/>
    </row>
    <row r="4441" spans="17:23" x14ac:dyDescent="0.2">
      <c r="Q4441" s="23"/>
      <c r="V4441" s="51"/>
      <c r="W4441" s="51"/>
    </row>
    <row r="4442" spans="17:23" x14ac:dyDescent="0.2">
      <c r="Q4442" s="23"/>
      <c r="V4442" s="51"/>
      <c r="W4442" s="51"/>
    </row>
    <row r="4443" spans="17:23" x14ac:dyDescent="0.2">
      <c r="Q4443" s="23"/>
      <c r="V4443" s="51"/>
      <c r="W4443" s="51"/>
    </row>
    <row r="4444" spans="17:23" x14ac:dyDescent="0.2">
      <c r="Q4444" s="23"/>
      <c r="V4444" s="51"/>
      <c r="W4444" s="51"/>
    </row>
    <row r="4445" spans="17:23" x14ac:dyDescent="0.2">
      <c r="Q4445" s="23"/>
      <c r="V4445" s="51"/>
      <c r="W4445" s="51"/>
    </row>
    <row r="4446" spans="17:23" x14ac:dyDescent="0.2">
      <c r="Q4446" s="23"/>
      <c r="V4446" s="51"/>
      <c r="W4446" s="51"/>
    </row>
    <row r="4447" spans="17:23" x14ac:dyDescent="0.2">
      <c r="Q4447" s="23"/>
      <c r="V4447" s="51"/>
      <c r="W4447" s="51"/>
    </row>
    <row r="4448" spans="17:23" x14ac:dyDescent="0.2">
      <c r="Q4448" s="23"/>
      <c r="V4448" s="51"/>
      <c r="W4448" s="51"/>
    </row>
    <row r="4449" spans="17:23" x14ac:dyDescent="0.2">
      <c r="Q4449" s="23"/>
      <c r="V4449" s="51"/>
      <c r="W4449" s="51"/>
    </row>
    <row r="4450" spans="17:23" x14ac:dyDescent="0.2">
      <c r="Q4450" s="23"/>
      <c r="V4450" s="51"/>
      <c r="W4450" s="51"/>
    </row>
    <row r="4451" spans="17:23" x14ac:dyDescent="0.2">
      <c r="Q4451" s="23"/>
      <c r="V4451" s="51"/>
      <c r="W4451" s="51"/>
    </row>
    <row r="4452" spans="17:23" x14ac:dyDescent="0.2">
      <c r="Q4452" s="23"/>
      <c r="V4452" s="51"/>
      <c r="W4452" s="51"/>
    </row>
    <row r="4453" spans="17:23" x14ac:dyDescent="0.2">
      <c r="Q4453" s="23"/>
      <c r="V4453" s="51"/>
      <c r="W4453" s="51"/>
    </row>
    <row r="4454" spans="17:23" x14ac:dyDescent="0.2">
      <c r="Q4454" s="23"/>
      <c r="V4454" s="51"/>
      <c r="W4454" s="51"/>
    </row>
    <row r="4455" spans="17:23" x14ac:dyDescent="0.2">
      <c r="Q4455" s="23"/>
      <c r="V4455" s="51"/>
      <c r="W4455" s="51"/>
    </row>
    <row r="4456" spans="17:23" x14ac:dyDescent="0.2">
      <c r="Q4456" s="23"/>
      <c r="V4456" s="51"/>
      <c r="W4456" s="51"/>
    </row>
    <row r="4457" spans="17:23" x14ac:dyDescent="0.2">
      <c r="Q4457" s="23"/>
      <c r="V4457" s="51"/>
      <c r="W4457" s="51"/>
    </row>
    <row r="4458" spans="17:23" x14ac:dyDescent="0.2">
      <c r="Q4458" s="23"/>
      <c r="V4458" s="51"/>
      <c r="W4458" s="51"/>
    </row>
    <row r="4459" spans="17:23" x14ac:dyDescent="0.2">
      <c r="Q4459" s="23"/>
      <c r="V4459" s="51"/>
      <c r="W4459" s="51"/>
    </row>
    <row r="4460" spans="17:23" x14ac:dyDescent="0.2">
      <c r="Q4460" s="23"/>
      <c r="V4460" s="51"/>
      <c r="W4460" s="51"/>
    </row>
    <row r="4461" spans="17:23" x14ac:dyDescent="0.2">
      <c r="Q4461" s="23"/>
      <c r="V4461" s="51"/>
      <c r="W4461" s="51"/>
    </row>
    <row r="4462" spans="17:23" x14ac:dyDescent="0.2">
      <c r="Q4462" s="23"/>
      <c r="V4462" s="51"/>
      <c r="W4462" s="51"/>
    </row>
    <row r="4463" spans="17:23" x14ac:dyDescent="0.2">
      <c r="Q4463" s="23"/>
      <c r="V4463" s="51"/>
      <c r="W4463" s="51"/>
    </row>
    <row r="4464" spans="17:23" x14ac:dyDescent="0.2">
      <c r="Q4464" s="23"/>
      <c r="V4464" s="51"/>
      <c r="W4464" s="51"/>
    </row>
    <row r="4465" spans="17:23" x14ac:dyDescent="0.2">
      <c r="Q4465" s="23"/>
      <c r="V4465" s="51"/>
      <c r="W4465" s="51"/>
    </row>
    <row r="4466" spans="17:23" x14ac:dyDescent="0.2">
      <c r="Q4466" s="23"/>
      <c r="V4466" s="51"/>
      <c r="W4466" s="51"/>
    </row>
    <row r="4467" spans="17:23" x14ac:dyDescent="0.2">
      <c r="Q4467" s="23"/>
      <c r="V4467" s="51"/>
      <c r="W4467" s="51"/>
    </row>
    <row r="4468" spans="17:23" x14ac:dyDescent="0.2">
      <c r="Q4468" s="23"/>
      <c r="V4468" s="51"/>
      <c r="W4468" s="51"/>
    </row>
    <row r="4469" spans="17:23" x14ac:dyDescent="0.2">
      <c r="Q4469" s="23"/>
      <c r="V4469" s="51"/>
      <c r="W4469" s="51"/>
    </row>
    <row r="4470" spans="17:23" x14ac:dyDescent="0.2">
      <c r="Q4470" s="23"/>
      <c r="V4470" s="51"/>
      <c r="W4470" s="51"/>
    </row>
    <row r="4471" spans="17:23" x14ac:dyDescent="0.2">
      <c r="Q4471" s="23"/>
      <c r="V4471" s="51"/>
      <c r="W4471" s="51"/>
    </row>
    <row r="4472" spans="17:23" x14ac:dyDescent="0.2">
      <c r="Q4472" s="23"/>
      <c r="V4472" s="51"/>
      <c r="W4472" s="51"/>
    </row>
    <row r="4473" spans="17:23" x14ac:dyDescent="0.2">
      <c r="Q4473" s="23"/>
      <c r="V4473" s="51"/>
      <c r="W4473" s="51"/>
    </row>
    <row r="4474" spans="17:23" x14ac:dyDescent="0.2">
      <c r="Q4474" s="23"/>
      <c r="V4474" s="51"/>
      <c r="W4474" s="51"/>
    </row>
    <row r="4475" spans="17:23" x14ac:dyDescent="0.2">
      <c r="Q4475" s="23"/>
      <c r="V4475" s="51"/>
      <c r="W4475" s="51"/>
    </row>
    <row r="4476" spans="17:23" x14ac:dyDescent="0.2">
      <c r="Q4476" s="23"/>
      <c r="V4476" s="51"/>
      <c r="W4476" s="51"/>
    </row>
    <row r="4477" spans="17:23" x14ac:dyDescent="0.2">
      <c r="Q4477" s="23"/>
      <c r="V4477" s="51"/>
      <c r="W4477" s="51"/>
    </row>
    <row r="4478" spans="17:23" x14ac:dyDescent="0.2">
      <c r="Q4478" s="23"/>
      <c r="V4478" s="51"/>
      <c r="W4478" s="51"/>
    </row>
    <row r="4479" spans="17:23" x14ac:dyDescent="0.2">
      <c r="Q4479" s="23"/>
      <c r="V4479" s="51"/>
      <c r="W4479" s="51"/>
    </row>
    <row r="4480" spans="17:23" x14ac:dyDescent="0.2">
      <c r="Q4480" s="23"/>
      <c r="V4480" s="51"/>
      <c r="W4480" s="51"/>
    </row>
    <row r="4481" spans="15:23" x14ac:dyDescent="0.2">
      <c r="Q4481" s="23"/>
      <c r="V4481" s="51"/>
      <c r="W4481" s="51"/>
    </row>
    <row r="4482" spans="15:23" x14ac:dyDescent="0.2">
      <c r="Q4482" s="23"/>
      <c r="V4482" s="51"/>
      <c r="W4482" s="51"/>
    </row>
    <row r="4483" spans="15:23" x14ac:dyDescent="0.2">
      <c r="O4483" s="23"/>
      <c r="V4483" s="51"/>
      <c r="W4483" s="51"/>
    </row>
    <row r="4484" spans="15:23" x14ac:dyDescent="0.2">
      <c r="O4484" s="23"/>
      <c r="V4484" s="51"/>
      <c r="W4484" s="51"/>
    </row>
    <row r="4485" spans="15:23" x14ac:dyDescent="0.2">
      <c r="O4485" s="23"/>
      <c r="V4485" s="51"/>
      <c r="W4485" s="51"/>
    </row>
    <row r="4486" spans="15:23" x14ac:dyDescent="0.2">
      <c r="O4486" s="23"/>
      <c r="V4486" s="51"/>
      <c r="W4486" s="51"/>
    </row>
    <row r="4487" spans="15:23" x14ac:dyDescent="0.2">
      <c r="O4487" s="23"/>
      <c r="V4487" s="51"/>
      <c r="W4487" s="51"/>
    </row>
    <row r="4488" spans="15:23" x14ac:dyDescent="0.2">
      <c r="O4488" s="23"/>
      <c r="V4488" s="51"/>
      <c r="W4488" s="51"/>
    </row>
    <row r="4489" spans="15:23" x14ac:dyDescent="0.2">
      <c r="O4489" s="23"/>
      <c r="V4489" s="51"/>
      <c r="W4489" s="51"/>
    </row>
    <row r="4490" spans="15:23" x14ac:dyDescent="0.2">
      <c r="O4490" s="23"/>
      <c r="V4490" s="51"/>
      <c r="W4490" s="51"/>
    </row>
    <row r="4491" spans="15:23" x14ac:dyDescent="0.2">
      <c r="O4491" s="23"/>
      <c r="V4491" s="51"/>
      <c r="W4491" s="51"/>
    </row>
    <row r="4492" spans="15:23" x14ac:dyDescent="0.2">
      <c r="O4492" s="23"/>
      <c r="V4492" s="51"/>
      <c r="W4492" s="51"/>
    </row>
    <row r="4493" spans="15:23" x14ac:dyDescent="0.2">
      <c r="O4493" s="23"/>
      <c r="V4493" s="51"/>
      <c r="W4493" s="51"/>
    </row>
    <row r="4494" spans="15:23" x14ac:dyDescent="0.2">
      <c r="O4494" s="23"/>
      <c r="V4494" s="51"/>
      <c r="W4494" s="51"/>
    </row>
    <row r="4495" spans="15:23" x14ac:dyDescent="0.2">
      <c r="O4495" s="23"/>
      <c r="V4495" s="51"/>
      <c r="W4495" s="51"/>
    </row>
    <row r="4496" spans="15:23" x14ac:dyDescent="0.2">
      <c r="O4496" s="23"/>
      <c r="V4496" s="51"/>
      <c r="W4496" s="51"/>
    </row>
    <row r="4497" spans="15:23" x14ac:dyDescent="0.2">
      <c r="O4497" s="23"/>
      <c r="V4497" s="51"/>
      <c r="W4497" s="51"/>
    </row>
    <row r="4498" spans="15:23" x14ac:dyDescent="0.2">
      <c r="O4498" s="23"/>
      <c r="V4498" s="51"/>
      <c r="W4498" s="51"/>
    </row>
    <row r="4499" spans="15:23" x14ac:dyDescent="0.2">
      <c r="O4499" s="23"/>
      <c r="V4499" s="51"/>
      <c r="W4499" s="51"/>
    </row>
    <row r="4500" spans="15:23" x14ac:dyDescent="0.2">
      <c r="O4500" s="23"/>
      <c r="V4500" s="51"/>
      <c r="W4500" s="51"/>
    </row>
    <row r="4501" spans="15:23" x14ac:dyDescent="0.2">
      <c r="O4501" s="23"/>
      <c r="V4501" s="51"/>
      <c r="W4501" s="51"/>
    </row>
    <row r="4502" spans="15:23" x14ac:dyDescent="0.2">
      <c r="O4502" s="23"/>
      <c r="V4502" s="51"/>
      <c r="W4502" s="51"/>
    </row>
    <row r="4503" spans="15:23" x14ac:dyDescent="0.2">
      <c r="O4503" s="23"/>
      <c r="V4503" s="51"/>
      <c r="W4503" s="51"/>
    </row>
    <row r="4504" spans="15:23" x14ac:dyDescent="0.2">
      <c r="O4504" s="23"/>
      <c r="V4504" s="51"/>
      <c r="W4504" s="51"/>
    </row>
    <row r="4505" spans="15:23" x14ac:dyDescent="0.2">
      <c r="O4505" s="23"/>
      <c r="V4505" s="51"/>
      <c r="W4505" s="51"/>
    </row>
    <row r="4506" spans="15:23" x14ac:dyDescent="0.2">
      <c r="O4506" s="23"/>
      <c r="V4506" s="51"/>
      <c r="W4506" s="51"/>
    </row>
    <row r="4507" spans="15:23" x14ac:dyDescent="0.2">
      <c r="O4507" s="23"/>
      <c r="V4507" s="51"/>
      <c r="W4507" s="51"/>
    </row>
    <row r="4508" spans="15:23" x14ac:dyDescent="0.2">
      <c r="O4508" s="23"/>
      <c r="V4508" s="51"/>
      <c r="W4508" s="51"/>
    </row>
    <row r="4509" spans="15:23" x14ac:dyDescent="0.2">
      <c r="O4509" s="23"/>
      <c r="V4509" s="51"/>
      <c r="W4509" s="51"/>
    </row>
    <row r="4510" spans="15:23" x14ac:dyDescent="0.2">
      <c r="O4510" s="23"/>
      <c r="V4510" s="51"/>
      <c r="W4510" s="51"/>
    </row>
    <row r="4511" spans="15:23" x14ac:dyDescent="0.2">
      <c r="O4511" s="23"/>
      <c r="Q4511" s="23"/>
      <c r="V4511" s="51"/>
      <c r="W4511" s="51"/>
    </row>
    <row r="4512" spans="15:23" x14ac:dyDescent="0.2">
      <c r="O4512" s="23"/>
      <c r="Q4512" s="23"/>
      <c r="V4512" s="51"/>
      <c r="W4512" s="51"/>
    </row>
    <row r="4513" spans="15:23" x14ac:dyDescent="0.2">
      <c r="O4513" s="23"/>
      <c r="Q4513" s="23"/>
      <c r="V4513" s="51"/>
      <c r="W4513" s="51"/>
    </row>
    <row r="4514" spans="15:23" x14ac:dyDescent="0.2">
      <c r="O4514" s="23"/>
      <c r="Q4514" s="23"/>
      <c r="V4514" s="51"/>
      <c r="W4514" s="51"/>
    </row>
    <row r="4515" spans="15:23" x14ac:dyDescent="0.2">
      <c r="O4515" s="23"/>
      <c r="Q4515" s="23"/>
      <c r="V4515" s="51"/>
      <c r="W4515" s="51"/>
    </row>
    <row r="4516" spans="15:23" x14ac:dyDescent="0.2">
      <c r="O4516" s="23"/>
      <c r="Q4516" s="23"/>
      <c r="V4516" s="51"/>
      <c r="W4516" s="51"/>
    </row>
    <row r="4517" spans="15:23" x14ac:dyDescent="0.2">
      <c r="O4517" s="23"/>
      <c r="Q4517" s="23"/>
      <c r="V4517" s="51"/>
      <c r="W4517" s="51"/>
    </row>
    <row r="4518" spans="15:23" x14ac:dyDescent="0.2">
      <c r="O4518" s="23"/>
      <c r="Q4518" s="23"/>
      <c r="V4518" s="51"/>
      <c r="W4518" s="51"/>
    </row>
    <row r="4519" spans="15:23" x14ac:dyDescent="0.2">
      <c r="O4519" s="23"/>
      <c r="Q4519" s="23"/>
      <c r="V4519" s="51"/>
      <c r="W4519" s="51"/>
    </row>
    <row r="4520" spans="15:23" x14ac:dyDescent="0.2">
      <c r="O4520" s="23"/>
      <c r="Q4520" s="23"/>
      <c r="V4520" s="51"/>
      <c r="W4520" s="51"/>
    </row>
    <row r="4521" spans="15:23" x14ac:dyDescent="0.2">
      <c r="O4521" s="23"/>
      <c r="Q4521" s="23"/>
      <c r="V4521" s="51"/>
      <c r="W4521" s="51"/>
    </row>
    <row r="4522" spans="15:23" x14ac:dyDescent="0.2">
      <c r="O4522" s="23"/>
      <c r="Q4522" s="23"/>
      <c r="V4522" s="51"/>
      <c r="W4522" s="51"/>
    </row>
    <row r="4523" spans="15:23" x14ac:dyDescent="0.2">
      <c r="O4523" s="23"/>
      <c r="Q4523" s="23"/>
      <c r="V4523" s="51"/>
      <c r="W4523" s="51"/>
    </row>
    <row r="4524" spans="15:23" x14ac:dyDescent="0.2">
      <c r="O4524" s="23"/>
      <c r="Q4524" s="23"/>
      <c r="V4524" s="51"/>
      <c r="W4524" s="51"/>
    </row>
    <row r="4525" spans="15:23" x14ac:dyDescent="0.2">
      <c r="O4525" s="23"/>
      <c r="Q4525" s="23"/>
      <c r="V4525" s="51"/>
      <c r="W4525" s="51"/>
    </row>
    <row r="4526" spans="15:23" x14ac:dyDescent="0.2">
      <c r="O4526" s="23"/>
      <c r="Q4526" s="23"/>
      <c r="V4526" s="51"/>
      <c r="W4526" s="51"/>
    </row>
    <row r="4527" spans="15:23" x14ac:dyDescent="0.2">
      <c r="O4527" s="23"/>
      <c r="Q4527" s="23"/>
      <c r="V4527" s="51"/>
      <c r="W4527" s="51"/>
    </row>
    <row r="4528" spans="15:23" x14ac:dyDescent="0.2">
      <c r="O4528" s="23"/>
      <c r="Q4528" s="23"/>
      <c r="V4528" s="51"/>
      <c r="W4528" s="51"/>
    </row>
    <row r="4529" spans="15:23" x14ac:dyDescent="0.2">
      <c r="O4529" s="23"/>
      <c r="Q4529" s="23"/>
      <c r="V4529" s="51"/>
      <c r="W4529" s="51"/>
    </row>
    <row r="4530" spans="15:23" x14ac:dyDescent="0.2">
      <c r="O4530" s="23"/>
      <c r="Q4530" s="23"/>
      <c r="V4530" s="51"/>
      <c r="W4530" s="51"/>
    </row>
    <row r="4531" spans="15:23" x14ac:dyDescent="0.2">
      <c r="O4531" s="23"/>
      <c r="Q4531" s="23"/>
      <c r="V4531" s="51"/>
      <c r="W4531" s="51"/>
    </row>
    <row r="4532" spans="15:23" x14ac:dyDescent="0.2">
      <c r="O4532" s="23"/>
      <c r="Q4532" s="23"/>
      <c r="V4532" s="51"/>
      <c r="W4532" s="51"/>
    </row>
    <row r="4533" spans="15:23" x14ac:dyDescent="0.2">
      <c r="O4533" s="23"/>
      <c r="Q4533" s="23"/>
      <c r="V4533" s="51"/>
      <c r="W4533" s="51"/>
    </row>
    <row r="4534" spans="15:23" x14ac:dyDescent="0.2">
      <c r="O4534" s="23"/>
      <c r="Q4534" s="23"/>
      <c r="V4534" s="51"/>
      <c r="W4534" s="51"/>
    </row>
    <row r="4535" spans="15:23" x14ac:dyDescent="0.2">
      <c r="O4535" s="23"/>
      <c r="Q4535" s="23"/>
      <c r="V4535" s="51"/>
      <c r="W4535" s="51"/>
    </row>
    <row r="4536" spans="15:23" x14ac:dyDescent="0.2">
      <c r="O4536" s="23"/>
      <c r="Q4536" s="23"/>
      <c r="V4536" s="51"/>
      <c r="W4536" s="51"/>
    </row>
    <row r="4537" spans="15:23" x14ac:dyDescent="0.2">
      <c r="O4537" s="23"/>
      <c r="Q4537" s="23"/>
      <c r="V4537" s="51"/>
      <c r="W4537" s="51"/>
    </row>
    <row r="4538" spans="15:23" x14ac:dyDescent="0.2">
      <c r="O4538" s="23"/>
      <c r="Q4538" s="23"/>
      <c r="V4538" s="51"/>
      <c r="W4538" s="51"/>
    </row>
    <row r="4539" spans="15:23" x14ac:dyDescent="0.2">
      <c r="O4539" s="23"/>
      <c r="Q4539" s="23"/>
      <c r="V4539" s="51"/>
      <c r="W4539" s="51"/>
    </row>
    <row r="4540" spans="15:23" x14ac:dyDescent="0.2">
      <c r="O4540" s="23"/>
      <c r="Q4540" s="23"/>
      <c r="V4540" s="51"/>
      <c r="W4540" s="51"/>
    </row>
    <row r="4541" spans="15:23" x14ac:dyDescent="0.2">
      <c r="O4541" s="23"/>
      <c r="Q4541" s="23"/>
      <c r="V4541" s="51"/>
      <c r="W4541" s="51"/>
    </row>
    <row r="4542" spans="15:23" x14ac:dyDescent="0.2">
      <c r="O4542" s="23"/>
      <c r="Q4542" s="23"/>
      <c r="V4542" s="51"/>
      <c r="W4542" s="51"/>
    </row>
    <row r="4543" spans="15:23" x14ac:dyDescent="0.2">
      <c r="O4543" s="23"/>
      <c r="Q4543" s="23"/>
      <c r="V4543" s="51"/>
      <c r="W4543" s="51"/>
    </row>
    <row r="4544" spans="15:23" x14ac:dyDescent="0.2">
      <c r="O4544" s="23"/>
      <c r="Q4544" s="23"/>
      <c r="V4544" s="51"/>
      <c r="W4544" s="51"/>
    </row>
    <row r="4545" spans="15:23" x14ac:dyDescent="0.2">
      <c r="O4545" s="23"/>
      <c r="Q4545" s="23"/>
      <c r="V4545" s="51"/>
      <c r="W4545" s="51"/>
    </row>
    <row r="4546" spans="15:23" x14ac:dyDescent="0.2">
      <c r="O4546" s="23"/>
      <c r="Q4546" s="23"/>
      <c r="V4546" s="51"/>
      <c r="W4546" s="51"/>
    </row>
    <row r="4547" spans="15:23" x14ac:dyDescent="0.2">
      <c r="O4547" s="23"/>
      <c r="Q4547" s="23"/>
      <c r="V4547" s="51"/>
      <c r="W4547" s="51"/>
    </row>
    <row r="4548" spans="15:23" x14ac:dyDescent="0.2">
      <c r="O4548" s="23"/>
      <c r="Q4548" s="23"/>
      <c r="V4548" s="51"/>
      <c r="W4548" s="51"/>
    </row>
    <row r="4549" spans="15:23" x14ac:dyDescent="0.2">
      <c r="O4549" s="23"/>
      <c r="Q4549" s="23"/>
      <c r="V4549" s="51"/>
      <c r="W4549" s="51"/>
    </row>
    <row r="4550" spans="15:23" x14ac:dyDescent="0.2">
      <c r="O4550" s="23"/>
      <c r="Q4550" s="23"/>
      <c r="V4550" s="51"/>
      <c r="W4550" s="51"/>
    </row>
    <row r="4551" spans="15:23" x14ac:dyDescent="0.2">
      <c r="O4551" s="23"/>
      <c r="Q4551" s="23"/>
      <c r="V4551" s="51"/>
      <c r="W4551" s="51"/>
    </row>
    <row r="4552" spans="15:23" x14ac:dyDescent="0.2">
      <c r="O4552" s="23"/>
      <c r="Q4552" s="23"/>
      <c r="V4552" s="51"/>
      <c r="W4552" s="51"/>
    </row>
    <row r="4553" spans="15:23" x14ac:dyDescent="0.2">
      <c r="O4553" s="23"/>
      <c r="Q4553" s="23"/>
      <c r="V4553" s="51"/>
      <c r="W4553" s="51"/>
    </row>
    <row r="4554" spans="15:23" x14ac:dyDescent="0.2">
      <c r="O4554" s="23"/>
      <c r="Q4554" s="23"/>
      <c r="V4554" s="51"/>
      <c r="W4554" s="51"/>
    </row>
    <row r="4555" spans="15:23" x14ac:dyDescent="0.2">
      <c r="O4555" s="23"/>
      <c r="Q4555" s="23"/>
      <c r="V4555" s="51"/>
      <c r="W4555" s="51"/>
    </row>
    <row r="4556" spans="15:23" x14ac:dyDescent="0.2">
      <c r="O4556" s="23"/>
      <c r="Q4556" s="23"/>
      <c r="V4556" s="51"/>
      <c r="W4556" s="51"/>
    </row>
    <row r="4557" spans="15:23" x14ac:dyDescent="0.2">
      <c r="O4557" s="23"/>
      <c r="Q4557" s="23"/>
      <c r="V4557" s="51"/>
      <c r="W4557" s="51"/>
    </row>
    <row r="4558" spans="15:23" x14ac:dyDescent="0.2">
      <c r="O4558" s="23"/>
      <c r="Q4558" s="23"/>
      <c r="V4558" s="51"/>
      <c r="W4558" s="51"/>
    </row>
    <row r="4559" spans="15:23" x14ac:dyDescent="0.2">
      <c r="O4559" s="23"/>
      <c r="Q4559" s="23"/>
      <c r="V4559" s="51"/>
      <c r="W4559" s="51"/>
    </row>
    <row r="4560" spans="15:23" x14ac:dyDescent="0.2">
      <c r="O4560" s="23"/>
      <c r="Q4560" s="23"/>
      <c r="V4560" s="51"/>
      <c r="W4560" s="51"/>
    </row>
    <row r="4561" spans="15:23" x14ac:dyDescent="0.2">
      <c r="O4561" s="23"/>
      <c r="Q4561" s="23"/>
      <c r="V4561" s="51"/>
      <c r="W4561" s="51"/>
    </row>
    <row r="4562" spans="15:23" x14ac:dyDescent="0.2">
      <c r="O4562" s="23"/>
      <c r="Q4562" s="23"/>
      <c r="V4562" s="51"/>
      <c r="W4562" s="51"/>
    </row>
    <row r="4563" spans="15:23" x14ac:dyDescent="0.2">
      <c r="O4563" s="23"/>
      <c r="Q4563" s="23"/>
      <c r="V4563" s="51"/>
      <c r="W4563" s="51"/>
    </row>
    <row r="4564" spans="15:23" x14ac:dyDescent="0.2">
      <c r="O4564" s="23"/>
      <c r="Q4564" s="23"/>
      <c r="V4564" s="51"/>
      <c r="W4564" s="51"/>
    </row>
    <row r="4565" spans="15:23" x14ac:dyDescent="0.2">
      <c r="O4565" s="23"/>
      <c r="Q4565" s="23"/>
      <c r="V4565" s="51"/>
      <c r="W4565" s="51"/>
    </row>
    <row r="4566" spans="15:23" x14ac:dyDescent="0.2">
      <c r="O4566" s="23"/>
      <c r="Q4566" s="23"/>
      <c r="V4566" s="51"/>
      <c r="W4566" s="51"/>
    </row>
    <row r="4567" spans="15:23" x14ac:dyDescent="0.2">
      <c r="O4567" s="23"/>
      <c r="Q4567" s="23"/>
      <c r="V4567" s="51"/>
      <c r="W4567" s="51"/>
    </row>
    <row r="4568" spans="15:23" x14ac:dyDescent="0.2">
      <c r="O4568" s="23"/>
      <c r="Q4568" s="23"/>
      <c r="V4568" s="51"/>
      <c r="W4568" s="51"/>
    </row>
    <row r="4569" spans="15:23" x14ac:dyDescent="0.2">
      <c r="O4569" s="23"/>
      <c r="Q4569" s="23"/>
      <c r="V4569" s="51"/>
      <c r="W4569" s="51"/>
    </row>
    <row r="4570" spans="15:23" x14ac:dyDescent="0.2">
      <c r="O4570" s="23"/>
      <c r="Q4570" s="23"/>
      <c r="V4570" s="51"/>
      <c r="W4570" s="51"/>
    </row>
    <row r="4571" spans="15:23" x14ac:dyDescent="0.2">
      <c r="O4571" s="23"/>
      <c r="Q4571" s="23"/>
      <c r="V4571" s="51"/>
      <c r="W4571" s="51"/>
    </row>
    <row r="4572" spans="15:23" x14ac:dyDescent="0.2">
      <c r="O4572" s="23"/>
      <c r="Q4572" s="23"/>
      <c r="V4572" s="51"/>
      <c r="W4572" s="51"/>
    </row>
    <row r="4573" spans="15:23" x14ac:dyDescent="0.2">
      <c r="O4573" s="23"/>
      <c r="Q4573" s="23"/>
      <c r="V4573" s="51"/>
      <c r="W4573" s="51"/>
    </row>
    <row r="4574" spans="15:23" x14ac:dyDescent="0.2">
      <c r="O4574" s="23"/>
      <c r="Q4574" s="23"/>
      <c r="V4574" s="51"/>
      <c r="W4574" s="51"/>
    </row>
    <row r="4575" spans="15:23" x14ac:dyDescent="0.2">
      <c r="O4575" s="23"/>
      <c r="Q4575" s="23"/>
      <c r="V4575" s="51"/>
      <c r="W4575" s="51"/>
    </row>
    <row r="4576" spans="15:23" x14ac:dyDescent="0.2">
      <c r="O4576" s="23"/>
      <c r="Q4576" s="23"/>
      <c r="V4576" s="51"/>
      <c r="W4576" s="51"/>
    </row>
    <row r="4577" spans="15:23" x14ac:dyDescent="0.2">
      <c r="O4577" s="23"/>
      <c r="Q4577" s="23"/>
      <c r="V4577" s="51"/>
      <c r="W4577" s="51"/>
    </row>
    <row r="4578" spans="15:23" x14ac:dyDescent="0.2">
      <c r="O4578" s="23"/>
      <c r="Q4578" s="23"/>
      <c r="V4578" s="51"/>
      <c r="W4578" s="51"/>
    </row>
    <row r="4579" spans="15:23" x14ac:dyDescent="0.2">
      <c r="O4579" s="23"/>
      <c r="Q4579" s="23"/>
      <c r="V4579" s="51"/>
      <c r="W4579" s="51"/>
    </row>
    <row r="4580" spans="15:23" x14ac:dyDescent="0.2">
      <c r="O4580" s="23"/>
      <c r="Q4580" s="23"/>
      <c r="V4580" s="51"/>
      <c r="W4580" s="51"/>
    </row>
    <row r="4581" spans="15:23" x14ac:dyDescent="0.2">
      <c r="O4581" s="23"/>
      <c r="Q4581" s="23"/>
      <c r="V4581" s="51"/>
      <c r="W4581" s="51"/>
    </row>
    <row r="4582" spans="15:23" x14ac:dyDescent="0.2">
      <c r="O4582" s="23"/>
      <c r="Q4582" s="23"/>
      <c r="V4582" s="51"/>
      <c r="W4582" s="51"/>
    </row>
    <row r="4583" spans="15:23" x14ac:dyDescent="0.2">
      <c r="O4583" s="23"/>
      <c r="Q4583" s="23"/>
      <c r="V4583" s="51"/>
      <c r="W4583" s="51"/>
    </row>
    <row r="4584" spans="15:23" x14ac:dyDescent="0.2">
      <c r="O4584" s="23"/>
      <c r="Q4584" s="23"/>
      <c r="V4584" s="51"/>
      <c r="W4584" s="51"/>
    </row>
    <row r="4585" spans="15:23" x14ac:dyDescent="0.2">
      <c r="O4585" s="23"/>
      <c r="Q4585" s="23"/>
      <c r="V4585" s="51"/>
      <c r="W4585" s="51"/>
    </row>
    <row r="4586" spans="15:23" x14ac:dyDescent="0.2">
      <c r="O4586" s="23"/>
      <c r="Q4586" s="23"/>
      <c r="V4586" s="51"/>
      <c r="W4586" s="51"/>
    </row>
    <row r="4587" spans="15:23" x14ac:dyDescent="0.2">
      <c r="O4587" s="23"/>
      <c r="Q4587" s="23"/>
      <c r="V4587" s="51"/>
      <c r="W4587" s="51"/>
    </row>
    <row r="4588" spans="15:23" x14ac:dyDescent="0.2">
      <c r="O4588" s="23"/>
      <c r="Q4588" s="23"/>
      <c r="V4588" s="51"/>
      <c r="W4588" s="51"/>
    </row>
    <row r="4589" spans="15:23" x14ac:dyDescent="0.2">
      <c r="O4589" s="23"/>
      <c r="Q4589" s="23"/>
      <c r="V4589" s="51"/>
      <c r="W4589" s="51"/>
    </row>
    <row r="4590" spans="15:23" x14ac:dyDescent="0.2">
      <c r="O4590" s="23"/>
      <c r="Q4590" s="23"/>
      <c r="V4590" s="51"/>
      <c r="W4590" s="51"/>
    </row>
    <row r="4591" spans="15:23" x14ac:dyDescent="0.2">
      <c r="O4591" s="23"/>
      <c r="Q4591" s="23"/>
      <c r="V4591" s="51"/>
      <c r="W4591" s="51"/>
    </row>
    <row r="4592" spans="15:23" x14ac:dyDescent="0.2">
      <c r="O4592" s="23"/>
      <c r="Q4592" s="23"/>
      <c r="V4592" s="51"/>
      <c r="W4592" s="51"/>
    </row>
    <row r="4593" spans="15:23" x14ac:dyDescent="0.2">
      <c r="O4593" s="23"/>
      <c r="Q4593" s="23"/>
      <c r="V4593" s="51"/>
      <c r="W4593" s="51"/>
    </row>
    <row r="4594" spans="15:23" x14ac:dyDescent="0.2">
      <c r="O4594" s="23"/>
      <c r="Q4594" s="23"/>
      <c r="V4594" s="51"/>
      <c r="W4594" s="51"/>
    </row>
    <row r="4595" spans="15:23" x14ac:dyDescent="0.2">
      <c r="O4595" s="23"/>
      <c r="V4595" s="51"/>
      <c r="W4595" s="51"/>
    </row>
    <row r="4596" spans="15:23" x14ac:dyDescent="0.2">
      <c r="O4596" s="23"/>
      <c r="V4596" s="51"/>
      <c r="W4596" s="51"/>
    </row>
    <row r="4597" spans="15:23" x14ac:dyDescent="0.2">
      <c r="O4597" s="23"/>
      <c r="V4597" s="51"/>
      <c r="W4597" s="51"/>
    </row>
    <row r="4598" spans="15:23" x14ac:dyDescent="0.2">
      <c r="O4598" s="23"/>
      <c r="V4598" s="51"/>
      <c r="W4598" s="51"/>
    </row>
    <row r="4599" spans="15:23" x14ac:dyDescent="0.2">
      <c r="O4599" s="23"/>
      <c r="V4599" s="51"/>
      <c r="W4599" s="51"/>
    </row>
    <row r="4600" spans="15:23" x14ac:dyDescent="0.2">
      <c r="O4600" s="23"/>
      <c r="V4600" s="51"/>
      <c r="W4600" s="51"/>
    </row>
    <row r="4601" spans="15:23" x14ac:dyDescent="0.2">
      <c r="O4601" s="23"/>
      <c r="V4601" s="51"/>
      <c r="W4601" s="51"/>
    </row>
    <row r="4602" spans="15:23" x14ac:dyDescent="0.2">
      <c r="O4602" s="23"/>
      <c r="V4602" s="51"/>
      <c r="W4602" s="51"/>
    </row>
    <row r="4603" spans="15:23" x14ac:dyDescent="0.2">
      <c r="O4603" s="23"/>
      <c r="V4603" s="51"/>
      <c r="W4603" s="51"/>
    </row>
    <row r="4604" spans="15:23" x14ac:dyDescent="0.2">
      <c r="O4604" s="23"/>
      <c r="V4604" s="51"/>
      <c r="W4604" s="51"/>
    </row>
    <row r="4605" spans="15:23" x14ac:dyDescent="0.2">
      <c r="O4605" s="23"/>
      <c r="V4605" s="51"/>
      <c r="W4605" s="51"/>
    </row>
    <row r="4606" spans="15:23" x14ac:dyDescent="0.2">
      <c r="O4606" s="23"/>
      <c r="V4606" s="51"/>
      <c r="W4606" s="51"/>
    </row>
    <row r="4607" spans="15:23" x14ac:dyDescent="0.2">
      <c r="O4607" s="23"/>
      <c r="V4607" s="51"/>
      <c r="W4607" s="51"/>
    </row>
    <row r="4608" spans="15:23" x14ac:dyDescent="0.2">
      <c r="O4608" s="23"/>
      <c r="V4608" s="51"/>
      <c r="W4608" s="51"/>
    </row>
    <row r="4609" spans="15:23" x14ac:dyDescent="0.2">
      <c r="O4609" s="23"/>
      <c r="V4609" s="51"/>
      <c r="W4609" s="51"/>
    </row>
    <row r="4610" spans="15:23" x14ac:dyDescent="0.2">
      <c r="O4610" s="23"/>
      <c r="V4610" s="51"/>
      <c r="W4610" s="51"/>
    </row>
    <row r="4611" spans="15:23" x14ac:dyDescent="0.2">
      <c r="O4611" s="23"/>
      <c r="V4611" s="51"/>
      <c r="W4611" s="51"/>
    </row>
    <row r="4612" spans="15:23" x14ac:dyDescent="0.2">
      <c r="O4612" s="23"/>
      <c r="V4612" s="51"/>
      <c r="W4612" s="51"/>
    </row>
    <row r="4613" spans="15:23" x14ac:dyDescent="0.2">
      <c r="O4613" s="23"/>
      <c r="V4613" s="51"/>
      <c r="W4613" s="51"/>
    </row>
    <row r="4614" spans="15:23" x14ac:dyDescent="0.2">
      <c r="O4614" s="23"/>
      <c r="V4614" s="51"/>
      <c r="W4614" s="51"/>
    </row>
    <row r="4615" spans="15:23" x14ac:dyDescent="0.2">
      <c r="O4615" s="23"/>
      <c r="V4615" s="51"/>
      <c r="W4615" s="51"/>
    </row>
    <row r="4616" spans="15:23" x14ac:dyDescent="0.2">
      <c r="O4616" s="23"/>
      <c r="V4616" s="51"/>
      <c r="W4616" s="51"/>
    </row>
    <row r="4617" spans="15:23" x14ac:dyDescent="0.2">
      <c r="O4617" s="23"/>
      <c r="V4617" s="51"/>
      <c r="W4617" s="51"/>
    </row>
    <row r="4618" spans="15:23" x14ac:dyDescent="0.2">
      <c r="O4618" s="23"/>
      <c r="V4618" s="51"/>
      <c r="W4618" s="51"/>
    </row>
    <row r="4619" spans="15:23" x14ac:dyDescent="0.2">
      <c r="O4619" s="23"/>
      <c r="V4619" s="51"/>
      <c r="W4619" s="51"/>
    </row>
    <row r="4620" spans="15:23" x14ac:dyDescent="0.2">
      <c r="O4620" s="23"/>
      <c r="V4620" s="51"/>
      <c r="W4620" s="51"/>
    </row>
    <row r="4621" spans="15:23" x14ac:dyDescent="0.2">
      <c r="O4621" s="23"/>
      <c r="V4621" s="51"/>
      <c r="W4621" s="51"/>
    </row>
    <row r="4622" spans="15:23" x14ac:dyDescent="0.2">
      <c r="O4622" s="23"/>
      <c r="V4622" s="51"/>
      <c r="W4622" s="51"/>
    </row>
    <row r="4623" spans="15:23" x14ac:dyDescent="0.2">
      <c r="O4623" s="23"/>
      <c r="Q4623" s="23"/>
      <c r="V4623" s="51"/>
      <c r="W4623" s="51"/>
    </row>
    <row r="4624" spans="15:23" x14ac:dyDescent="0.2">
      <c r="O4624" s="23"/>
      <c r="Q4624" s="23"/>
      <c r="V4624" s="51"/>
      <c r="W4624" s="51"/>
    </row>
    <row r="4625" spans="15:23" x14ac:dyDescent="0.2">
      <c r="O4625" s="23"/>
      <c r="Q4625" s="23"/>
      <c r="V4625" s="51"/>
      <c r="W4625" s="51"/>
    </row>
    <row r="4626" spans="15:23" x14ac:dyDescent="0.2">
      <c r="O4626" s="23"/>
      <c r="Q4626" s="23"/>
      <c r="V4626" s="51"/>
      <c r="W4626" s="51"/>
    </row>
    <row r="4627" spans="15:23" x14ac:dyDescent="0.2">
      <c r="O4627" s="23"/>
      <c r="Q4627" s="23"/>
      <c r="V4627" s="51"/>
      <c r="W4627" s="51"/>
    </row>
    <row r="4628" spans="15:23" x14ac:dyDescent="0.2">
      <c r="O4628" s="23"/>
      <c r="Q4628" s="23"/>
      <c r="V4628" s="51"/>
      <c r="W4628" s="51"/>
    </row>
    <row r="4629" spans="15:23" x14ac:dyDescent="0.2">
      <c r="O4629" s="23"/>
      <c r="Q4629" s="23"/>
      <c r="V4629" s="51"/>
      <c r="W4629" s="51"/>
    </row>
    <row r="4630" spans="15:23" x14ac:dyDescent="0.2">
      <c r="O4630" s="23"/>
      <c r="Q4630" s="23"/>
      <c r="V4630" s="51"/>
      <c r="W4630" s="51"/>
    </row>
    <row r="4631" spans="15:23" x14ac:dyDescent="0.2">
      <c r="O4631" s="23"/>
      <c r="Q4631" s="23"/>
      <c r="V4631" s="51"/>
      <c r="W4631" s="51"/>
    </row>
    <row r="4632" spans="15:23" x14ac:dyDescent="0.2">
      <c r="O4632" s="23"/>
      <c r="Q4632" s="23"/>
      <c r="V4632" s="51"/>
      <c r="W4632" s="51"/>
    </row>
    <row r="4633" spans="15:23" x14ac:dyDescent="0.2">
      <c r="O4633" s="23"/>
      <c r="Q4633" s="23"/>
      <c r="V4633" s="51"/>
      <c r="W4633" s="51"/>
    </row>
    <row r="4634" spans="15:23" x14ac:dyDescent="0.2">
      <c r="O4634" s="23"/>
      <c r="Q4634" s="23"/>
      <c r="V4634" s="51"/>
      <c r="W4634" s="51"/>
    </row>
    <row r="4635" spans="15:23" x14ac:dyDescent="0.2">
      <c r="O4635" s="23"/>
      <c r="Q4635" s="23"/>
      <c r="V4635" s="51"/>
      <c r="W4635" s="51"/>
    </row>
    <row r="4636" spans="15:23" x14ac:dyDescent="0.2">
      <c r="O4636" s="23"/>
      <c r="Q4636" s="23"/>
      <c r="V4636" s="51"/>
      <c r="W4636" s="51"/>
    </row>
    <row r="4637" spans="15:23" x14ac:dyDescent="0.2">
      <c r="O4637" s="23"/>
      <c r="Q4637" s="23"/>
      <c r="V4637" s="51"/>
      <c r="W4637" s="51"/>
    </row>
    <row r="4638" spans="15:23" x14ac:dyDescent="0.2">
      <c r="O4638" s="23"/>
      <c r="Q4638" s="23"/>
      <c r="V4638" s="51"/>
      <c r="W4638" s="51"/>
    </row>
    <row r="4639" spans="15:23" x14ac:dyDescent="0.2">
      <c r="O4639" s="23"/>
      <c r="Q4639" s="23"/>
      <c r="V4639" s="51"/>
      <c r="W4639" s="51"/>
    </row>
    <row r="4640" spans="15:23" x14ac:dyDescent="0.2">
      <c r="O4640" s="23"/>
      <c r="Q4640" s="23"/>
      <c r="V4640" s="51"/>
      <c r="W4640" s="51"/>
    </row>
    <row r="4641" spans="15:23" x14ac:dyDescent="0.2">
      <c r="O4641" s="23"/>
      <c r="Q4641" s="23"/>
      <c r="V4641" s="51"/>
      <c r="W4641" s="51"/>
    </row>
    <row r="4642" spans="15:23" x14ac:dyDescent="0.2">
      <c r="O4642" s="23"/>
      <c r="Q4642" s="23"/>
      <c r="V4642" s="51"/>
      <c r="W4642" s="51"/>
    </row>
    <row r="4643" spans="15:23" x14ac:dyDescent="0.2">
      <c r="O4643" s="23"/>
      <c r="Q4643" s="23"/>
      <c r="V4643" s="51"/>
      <c r="W4643" s="51"/>
    </row>
    <row r="4644" spans="15:23" x14ac:dyDescent="0.2">
      <c r="O4644" s="23"/>
      <c r="Q4644" s="23"/>
      <c r="V4644" s="51"/>
      <c r="W4644" s="51"/>
    </row>
    <row r="4645" spans="15:23" x14ac:dyDescent="0.2">
      <c r="O4645" s="23"/>
      <c r="Q4645" s="23"/>
      <c r="V4645" s="51"/>
      <c r="W4645" s="51"/>
    </row>
    <row r="4646" spans="15:23" x14ac:dyDescent="0.2">
      <c r="O4646" s="23"/>
      <c r="Q4646" s="23"/>
      <c r="V4646" s="51"/>
      <c r="W4646" s="51"/>
    </row>
    <row r="4647" spans="15:23" x14ac:dyDescent="0.2">
      <c r="O4647" s="23"/>
      <c r="Q4647" s="23"/>
      <c r="V4647" s="51"/>
      <c r="W4647" s="51"/>
    </row>
    <row r="4648" spans="15:23" x14ac:dyDescent="0.2">
      <c r="O4648" s="23"/>
      <c r="Q4648" s="23"/>
      <c r="V4648" s="51"/>
      <c r="W4648" s="51"/>
    </row>
    <row r="4649" spans="15:23" x14ac:dyDescent="0.2">
      <c r="O4649" s="23"/>
      <c r="Q4649" s="23"/>
      <c r="V4649" s="51"/>
      <c r="W4649" s="51"/>
    </row>
    <row r="4650" spans="15:23" x14ac:dyDescent="0.2">
      <c r="O4650" s="23"/>
      <c r="Q4650" s="23"/>
      <c r="V4650" s="51"/>
      <c r="W4650" s="51"/>
    </row>
    <row r="4651" spans="15:23" x14ac:dyDescent="0.2">
      <c r="O4651" s="23"/>
      <c r="Q4651" s="23"/>
      <c r="V4651" s="51"/>
      <c r="W4651" s="51"/>
    </row>
    <row r="4652" spans="15:23" x14ac:dyDescent="0.2">
      <c r="O4652" s="23"/>
      <c r="Q4652" s="23"/>
      <c r="V4652" s="51"/>
      <c r="W4652" s="51"/>
    </row>
    <row r="4653" spans="15:23" x14ac:dyDescent="0.2">
      <c r="O4653" s="23"/>
      <c r="Q4653" s="23"/>
      <c r="V4653" s="51"/>
      <c r="W4653" s="51"/>
    </row>
    <row r="4654" spans="15:23" x14ac:dyDescent="0.2">
      <c r="O4654" s="23"/>
      <c r="Q4654" s="23"/>
      <c r="V4654" s="51"/>
      <c r="W4654" s="51"/>
    </row>
    <row r="4655" spans="15:23" x14ac:dyDescent="0.2">
      <c r="O4655" s="23"/>
      <c r="Q4655" s="23"/>
      <c r="V4655" s="51"/>
      <c r="W4655" s="51"/>
    </row>
    <row r="4656" spans="15:23" x14ac:dyDescent="0.2">
      <c r="O4656" s="23"/>
      <c r="Q4656" s="23"/>
      <c r="V4656" s="51"/>
      <c r="W4656" s="51"/>
    </row>
    <row r="4657" spans="15:23" x14ac:dyDescent="0.2">
      <c r="O4657" s="23"/>
      <c r="Q4657" s="23"/>
      <c r="V4657" s="51"/>
      <c r="W4657" s="51"/>
    </row>
    <row r="4658" spans="15:23" x14ac:dyDescent="0.2">
      <c r="O4658" s="23"/>
      <c r="Q4658" s="23"/>
      <c r="V4658" s="51"/>
      <c r="W4658" s="51"/>
    </row>
    <row r="4659" spans="15:23" x14ac:dyDescent="0.2">
      <c r="O4659" s="23"/>
      <c r="Q4659" s="23"/>
      <c r="V4659" s="51"/>
      <c r="W4659" s="51"/>
    </row>
    <row r="4660" spans="15:23" x14ac:dyDescent="0.2">
      <c r="O4660" s="23"/>
      <c r="Q4660" s="23"/>
      <c r="V4660" s="51"/>
      <c r="W4660" s="51"/>
    </row>
    <row r="4661" spans="15:23" x14ac:dyDescent="0.2">
      <c r="O4661" s="23"/>
      <c r="Q4661" s="23"/>
      <c r="V4661" s="51"/>
      <c r="W4661" s="51"/>
    </row>
    <row r="4662" spans="15:23" x14ac:dyDescent="0.2">
      <c r="O4662" s="23"/>
      <c r="Q4662" s="23"/>
      <c r="V4662" s="51"/>
      <c r="W4662" s="51"/>
    </row>
    <row r="4663" spans="15:23" x14ac:dyDescent="0.2">
      <c r="O4663" s="23"/>
      <c r="Q4663" s="23"/>
      <c r="V4663" s="51"/>
      <c r="W4663" s="51"/>
    </row>
    <row r="4664" spans="15:23" x14ac:dyDescent="0.2">
      <c r="O4664" s="23"/>
      <c r="Q4664" s="23"/>
      <c r="V4664" s="51"/>
      <c r="W4664" s="51"/>
    </row>
    <row r="4665" spans="15:23" x14ac:dyDescent="0.2">
      <c r="O4665" s="23"/>
      <c r="Q4665" s="23"/>
      <c r="V4665" s="51"/>
      <c r="W4665" s="51"/>
    </row>
    <row r="4666" spans="15:23" x14ac:dyDescent="0.2">
      <c r="O4666" s="23"/>
      <c r="Q4666" s="23"/>
      <c r="V4666" s="51"/>
      <c r="W4666" s="51"/>
    </row>
    <row r="4667" spans="15:23" x14ac:dyDescent="0.2">
      <c r="O4667" s="23"/>
      <c r="Q4667" s="23"/>
      <c r="V4667" s="51"/>
      <c r="W4667" s="51"/>
    </row>
    <row r="4668" spans="15:23" x14ac:dyDescent="0.2">
      <c r="O4668" s="23"/>
      <c r="Q4668" s="23"/>
      <c r="V4668" s="51"/>
      <c r="W4668" s="51"/>
    </row>
    <row r="4669" spans="15:23" x14ac:dyDescent="0.2">
      <c r="O4669" s="23"/>
      <c r="Q4669" s="23"/>
      <c r="V4669" s="51"/>
      <c r="W4669" s="51"/>
    </row>
    <row r="4670" spans="15:23" x14ac:dyDescent="0.2">
      <c r="O4670" s="23"/>
      <c r="Q4670" s="23"/>
      <c r="V4670" s="51"/>
      <c r="W4670" s="51"/>
    </row>
    <row r="4671" spans="15:23" x14ac:dyDescent="0.2">
      <c r="O4671" s="23"/>
      <c r="Q4671" s="23"/>
      <c r="V4671" s="51"/>
      <c r="W4671" s="51"/>
    </row>
    <row r="4672" spans="15:23" x14ac:dyDescent="0.2">
      <c r="O4672" s="23"/>
      <c r="Q4672" s="23"/>
      <c r="V4672" s="51"/>
      <c r="W4672" s="51"/>
    </row>
    <row r="4673" spans="15:23" x14ac:dyDescent="0.2">
      <c r="O4673" s="23"/>
      <c r="Q4673" s="23"/>
      <c r="V4673" s="51"/>
      <c r="W4673" s="51"/>
    </row>
    <row r="4674" spans="15:23" x14ac:dyDescent="0.2">
      <c r="O4674" s="23"/>
      <c r="Q4674" s="23"/>
      <c r="V4674" s="51"/>
      <c r="W4674" s="51"/>
    </row>
    <row r="4675" spans="15:23" x14ac:dyDescent="0.2">
      <c r="O4675" s="23"/>
      <c r="Q4675" s="23"/>
      <c r="V4675" s="51"/>
      <c r="W4675" s="51"/>
    </row>
    <row r="4676" spans="15:23" x14ac:dyDescent="0.2">
      <c r="O4676" s="23"/>
      <c r="Q4676" s="23"/>
      <c r="V4676" s="51"/>
      <c r="W4676" s="51"/>
    </row>
    <row r="4677" spans="15:23" x14ac:dyDescent="0.2">
      <c r="O4677" s="23"/>
      <c r="Q4677" s="23"/>
      <c r="V4677" s="51"/>
      <c r="W4677" s="51"/>
    </row>
    <row r="4678" spans="15:23" x14ac:dyDescent="0.2">
      <c r="O4678" s="23"/>
      <c r="Q4678" s="23"/>
      <c r="V4678" s="51"/>
      <c r="W4678" s="51"/>
    </row>
    <row r="4679" spans="15:23" x14ac:dyDescent="0.2">
      <c r="O4679" s="23"/>
      <c r="Q4679" s="23"/>
      <c r="V4679" s="51"/>
      <c r="W4679" s="51"/>
    </row>
    <row r="4680" spans="15:23" x14ac:dyDescent="0.2">
      <c r="O4680" s="23"/>
      <c r="Q4680" s="23"/>
      <c r="V4680" s="51"/>
      <c r="W4680" s="51"/>
    </row>
    <row r="4681" spans="15:23" x14ac:dyDescent="0.2">
      <c r="O4681" s="23"/>
      <c r="Q4681" s="23"/>
      <c r="V4681" s="51"/>
      <c r="W4681" s="51"/>
    </row>
    <row r="4682" spans="15:23" x14ac:dyDescent="0.2">
      <c r="O4682" s="23"/>
      <c r="Q4682" s="23"/>
      <c r="V4682" s="51"/>
      <c r="W4682" s="51"/>
    </row>
    <row r="4683" spans="15:23" x14ac:dyDescent="0.2">
      <c r="O4683" s="23"/>
      <c r="Q4683" s="23"/>
      <c r="V4683" s="51"/>
      <c r="W4683" s="51"/>
    </row>
    <row r="4684" spans="15:23" x14ac:dyDescent="0.2">
      <c r="O4684" s="23"/>
      <c r="Q4684" s="23"/>
      <c r="V4684" s="51"/>
      <c r="W4684" s="51"/>
    </row>
    <row r="4685" spans="15:23" x14ac:dyDescent="0.2">
      <c r="O4685" s="23"/>
      <c r="Q4685" s="23"/>
      <c r="V4685" s="51"/>
      <c r="W4685" s="51"/>
    </row>
    <row r="4686" spans="15:23" x14ac:dyDescent="0.2">
      <c r="O4686" s="23"/>
      <c r="Q4686" s="23"/>
      <c r="V4686" s="51"/>
      <c r="W4686" s="51"/>
    </row>
    <row r="4687" spans="15:23" x14ac:dyDescent="0.2">
      <c r="O4687" s="23"/>
      <c r="Q4687" s="23"/>
      <c r="V4687" s="51"/>
      <c r="W4687" s="51"/>
    </row>
    <row r="4688" spans="15:23" x14ac:dyDescent="0.2">
      <c r="O4688" s="23"/>
      <c r="Q4688" s="23"/>
      <c r="V4688" s="51"/>
      <c r="W4688" s="51"/>
    </row>
    <row r="4689" spans="15:23" x14ac:dyDescent="0.2">
      <c r="O4689" s="23"/>
      <c r="Q4689" s="23"/>
      <c r="V4689" s="51"/>
      <c r="W4689" s="51"/>
    </row>
    <row r="4690" spans="15:23" x14ac:dyDescent="0.2">
      <c r="O4690" s="23"/>
      <c r="Q4690" s="23"/>
      <c r="V4690" s="51"/>
      <c r="W4690" s="51"/>
    </row>
    <row r="4691" spans="15:23" x14ac:dyDescent="0.2">
      <c r="O4691" s="23"/>
      <c r="Q4691" s="23"/>
      <c r="V4691" s="51"/>
      <c r="W4691" s="51"/>
    </row>
    <row r="4692" spans="15:23" x14ac:dyDescent="0.2">
      <c r="O4692" s="23"/>
      <c r="Q4692" s="23"/>
      <c r="V4692" s="51"/>
      <c r="W4692" s="51"/>
    </row>
    <row r="4693" spans="15:23" x14ac:dyDescent="0.2">
      <c r="O4693" s="23"/>
      <c r="Q4693" s="23"/>
      <c r="V4693" s="51"/>
      <c r="W4693" s="51"/>
    </row>
    <row r="4694" spans="15:23" x14ac:dyDescent="0.2">
      <c r="O4694" s="23"/>
      <c r="Q4694" s="23"/>
      <c r="V4694" s="51"/>
      <c r="W4694" s="51"/>
    </row>
    <row r="4695" spans="15:23" x14ac:dyDescent="0.2">
      <c r="O4695" s="23"/>
      <c r="Q4695" s="23"/>
      <c r="V4695" s="51"/>
      <c r="W4695" s="51"/>
    </row>
    <row r="4696" spans="15:23" x14ac:dyDescent="0.2">
      <c r="O4696" s="23"/>
      <c r="Q4696" s="23"/>
      <c r="V4696" s="51"/>
      <c r="W4696" s="51"/>
    </row>
    <row r="4697" spans="15:23" x14ac:dyDescent="0.2">
      <c r="O4697" s="23"/>
      <c r="Q4697" s="23"/>
      <c r="V4697" s="51"/>
      <c r="W4697" s="51"/>
    </row>
    <row r="4698" spans="15:23" x14ac:dyDescent="0.2">
      <c r="O4698" s="23"/>
      <c r="Q4698" s="23"/>
      <c r="V4698" s="51"/>
      <c r="W4698" s="51"/>
    </row>
    <row r="4699" spans="15:23" x14ac:dyDescent="0.2">
      <c r="O4699" s="23"/>
      <c r="Q4699" s="23"/>
      <c r="V4699" s="51"/>
      <c r="W4699" s="51"/>
    </row>
    <row r="4700" spans="15:23" x14ac:dyDescent="0.2">
      <c r="O4700" s="23"/>
      <c r="Q4700" s="23"/>
      <c r="V4700" s="51"/>
      <c r="W4700" s="51"/>
    </row>
    <row r="4701" spans="15:23" x14ac:dyDescent="0.2">
      <c r="O4701" s="23"/>
      <c r="Q4701" s="23"/>
      <c r="V4701" s="51"/>
      <c r="W4701" s="51"/>
    </row>
    <row r="4702" spans="15:23" x14ac:dyDescent="0.2">
      <c r="O4702" s="23"/>
      <c r="Q4702" s="23"/>
      <c r="V4702" s="51"/>
      <c r="W4702" s="51"/>
    </row>
    <row r="4703" spans="15:23" x14ac:dyDescent="0.2">
      <c r="O4703" s="23"/>
      <c r="Q4703" s="23"/>
      <c r="V4703" s="51"/>
      <c r="W4703" s="51"/>
    </row>
    <row r="4704" spans="15:23" x14ac:dyDescent="0.2">
      <c r="O4704" s="23"/>
      <c r="Q4704" s="23"/>
      <c r="V4704" s="51"/>
      <c r="W4704" s="51"/>
    </row>
    <row r="4705" spans="15:23" x14ac:dyDescent="0.2">
      <c r="O4705" s="23"/>
      <c r="Q4705" s="23"/>
      <c r="V4705" s="51"/>
      <c r="W4705" s="51"/>
    </row>
    <row r="4706" spans="15:23" x14ac:dyDescent="0.2">
      <c r="O4706" s="23"/>
      <c r="Q4706" s="23"/>
      <c r="V4706" s="51"/>
      <c r="W4706" s="51"/>
    </row>
    <row r="4707" spans="15:23" x14ac:dyDescent="0.2">
      <c r="O4707" s="23"/>
      <c r="V4707" s="51"/>
      <c r="W4707" s="51"/>
    </row>
    <row r="4708" spans="15:23" x14ac:dyDescent="0.2">
      <c r="O4708" s="23"/>
      <c r="V4708" s="51"/>
      <c r="W4708" s="51"/>
    </row>
    <row r="4709" spans="15:23" x14ac:dyDescent="0.2">
      <c r="O4709" s="23"/>
      <c r="V4709" s="51"/>
      <c r="W4709" s="51"/>
    </row>
    <row r="4710" spans="15:23" x14ac:dyDescent="0.2">
      <c r="O4710" s="23"/>
      <c r="V4710" s="51"/>
      <c r="W4710" s="51"/>
    </row>
    <row r="4711" spans="15:23" x14ac:dyDescent="0.2">
      <c r="O4711" s="23"/>
      <c r="V4711" s="51"/>
      <c r="W4711" s="51"/>
    </row>
    <row r="4712" spans="15:23" x14ac:dyDescent="0.2">
      <c r="O4712" s="23"/>
      <c r="V4712" s="51"/>
      <c r="W4712" s="51"/>
    </row>
    <row r="4713" spans="15:23" x14ac:dyDescent="0.2">
      <c r="O4713" s="23"/>
      <c r="V4713" s="51"/>
      <c r="W4713" s="51"/>
    </row>
    <row r="4714" spans="15:23" x14ac:dyDescent="0.2">
      <c r="O4714" s="23"/>
      <c r="V4714" s="51"/>
      <c r="W4714" s="51"/>
    </row>
    <row r="4715" spans="15:23" x14ac:dyDescent="0.2">
      <c r="O4715" s="23"/>
      <c r="V4715" s="51"/>
      <c r="W4715" s="51"/>
    </row>
    <row r="4716" spans="15:23" x14ac:dyDescent="0.2">
      <c r="O4716" s="23"/>
      <c r="V4716" s="51"/>
      <c r="W4716" s="51"/>
    </row>
    <row r="4717" spans="15:23" x14ac:dyDescent="0.2">
      <c r="O4717" s="23"/>
      <c r="V4717" s="51"/>
      <c r="W4717" s="51"/>
    </row>
    <row r="4718" spans="15:23" x14ac:dyDescent="0.2">
      <c r="O4718" s="23"/>
      <c r="V4718" s="51"/>
      <c r="W4718" s="51"/>
    </row>
    <row r="4719" spans="15:23" x14ac:dyDescent="0.2">
      <c r="O4719" s="23"/>
      <c r="V4719" s="51"/>
      <c r="W4719" s="51"/>
    </row>
    <row r="4720" spans="15:23" x14ac:dyDescent="0.2">
      <c r="O4720" s="23"/>
      <c r="V4720" s="51"/>
      <c r="W4720" s="51"/>
    </row>
    <row r="4721" spans="15:23" x14ac:dyDescent="0.2">
      <c r="O4721" s="23"/>
      <c r="V4721" s="51"/>
      <c r="W4721" s="51"/>
    </row>
    <row r="4722" spans="15:23" x14ac:dyDescent="0.2">
      <c r="O4722" s="23"/>
      <c r="V4722" s="51"/>
      <c r="W4722" s="51"/>
    </row>
    <row r="4723" spans="15:23" x14ac:dyDescent="0.2">
      <c r="O4723" s="23"/>
      <c r="V4723" s="51"/>
      <c r="W4723" s="51"/>
    </row>
    <row r="4724" spans="15:23" x14ac:dyDescent="0.2">
      <c r="O4724" s="23"/>
      <c r="V4724" s="51"/>
      <c r="W4724" s="51"/>
    </row>
    <row r="4725" spans="15:23" x14ac:dyDescent="0.2">
      <c r="O4725" s="23"/>
      <c r="V4725" s="51"/>
      <c r="W4725" s="51"/>
    </row>
    <row r="4726" spans="15:23" x14ac:dyDescent="0.2">
      <c r="O4726" s="23"/>
      <c r="V4726" s="51"/>
      <c r="W4726" s="51"/>
    </row>
    <row r="4727" spans="15:23" x14ac:dyDescent="0.2">
      <c r="O4727" s="23"/>
      <c r="V4727" s="51"/>
      <c r="W4727" s="51"/>
    </row>
    <row r="4728" spans="15:23" x14ac:dyDescent="0.2">
      <c r="O4728" s="23"/>
      <c r="V4728" s="51"/>
      <c r="W4728" s="51"/>
    </row>
    <row r="4729" spans="15:23" x14ac:dyDescent="0.2">
      <c r="O4729" s="23"/>
      <c r="V4729" s="51"/>
      <c r="W4729" s="51"/>
    </row>
    <row r="4730" spans="15:23" x14ac:dyDescent="0.2">
      <c r="O4730" s="23"/>
      <c r="V4730" s="51"/>
      <c r="W4730" s="51"/>
    </row>
    <row r="4731" spans="15:23" x14ac:dyDescent="0.2">
      <c r="O4731" s="23"/>
      <c r="V4731" s="51"/>
      <c r="W4731" s="51"/>
    </row>
    <row r="4732" spans="15:23" x14ac:dyDescent="0.2">
      <c r="O4732" s="23"/>
      <c r="V4732" s="51"/>
      <c r="W4732" s="51"/>
    </row>
    <row r="4733" spans="15:23" x14ac:dyDescent="0.2">
      <c r="O4733" s="23"/>
      <c r="V4733" s="51"/>
      <c r="W4733" s="51"/>
    </row>
    <row r="4734" spans="15:23" x14ac:dyDescent="0.2">
      <c r="O4734" s="23"/>
      <c r="V4734" s="51"/>
      <c r="W4734" s="51"/>
    </row>
    <row r="4735" spans="15:23" x14ac:dyDescent="0.2">
      <c r="O4735" s="23"/>
      <c r="Q4735" s="23"/>
      <c r="V4735" s="51"/>
      <c r="W4735" s="51"/>
    </row>
    <row r="4736" spans="15:23" x14ac:dyDescent="0.2">
      <c r="O4736" s="23"/>
      <c r="Q4736" s="23"/>
      <c r="V4736" s="51"/>
      <c r="W4736" s="51"/>
    </row>
    <row r="4737" spans="15:23" x14ac:dyDescent="0.2">
      <c r="O4737" s="23"/>
      <c r="Q4737" s="23"/>
      <c r="V4737" s="51"/>
      <c r="W4737" s="51"/>
    </row>
    <row r="4738" spans="15:23" x14ac:dyDescent="0.2">
      <c r="O4738" s="23"/>
      <c r="Q4738" s="23"/>
      <c r="V4738" s="51"/>
      <c r="W4738" s="51"/>
    </row>
    <row r="4739" spans="15:23" x14ac:dyDescent="0.2">
      <c r="O4739" s="23"/>
      <c r="Q4739" s="23"/>
      <c r="V4739" s="51"/>
      <c r="W4739" s="51"/>
    </row>
    <row r="4740" spans="15:23" x14ac:dyDescent="0.2">
      <c r="O4740" s="23"/>
      <c r="Q4740" s="23"/>
      <c r="V4740" s="51"/>
      <c r="W4740" s="51"/>
    </row>
    <row r="4741" spans="15:23" x14ac:dyDescent="0.2">
      <c r="O4741" s="23"/>
      <c r="Q4741" s="23"/>
      <c r="V4741" s="51"/>
      <c r="W4741" s="51"/>
    </row>
    <row r="4742" spans="15:23" x14ac:dyDescent="0.2">
      <c r="O4742" s="23"/>
      <c r="Q4742" s="23"/>
      <c r="V4742" s="51"/>
      <c r="W4742" s="51"/>
    </row>
    <row r="4743" spans="15:23" x14ac:dyDescent="0.2">
      <c r="O4743" s="23"/>
      <c r="Q4743" s="23"/>
      <c r="V4743" s="51"/>
      <c r="W4743" s="51"/>
    </row>
    <row r="4744" spans="15:23" x14ac:dyDescent="0.2">
      <c r="O4744" s="23"/>
      <c r="Q4744" s="23"/>
      <c r="V4744" s="51"/>
      <c r="W4744" s="51"/>
    </row>
    <row r="4745" spans="15:23" x14ac:dyDescent="0.2">
      <c r="O4745" s="23"/>
      <c r="Q4745" s="23"/>
      <c r="V4745" s="51"/>
      <c r="W4745" s="51"/>
    </row>
    <row r="4746" spans="15:23" x14ac:dyDescent="0.2">
      <c r="O4746" s="23"/>
      <c r="Q4746" s="23"/>
      <c r="V4746" s="51"/>
      <c r="W4746" s="51"/>
    </row>
    <row r="4747" spans="15:23" x14ac:dyDescent="0.2">
      <c r="O4747" s="23"/>
      <c r="Q4747" s="23"/>
      <c r="V4747" s="51"/>
      <c r="W4747" s="51"/>
    </row>
    <row r="4748" spans="15:23" x14ac:dyDescent="0.2">
      <c r="O4748" s="23"/>
      <c r="Q4748" s="23"/>
      <c r="V4748" s="51"/>
      <c r="W4748" s="51"/>
    </row>
    <row r="4749" spans="15:23" x14ac:dyDescent="0.2">
      <c r="O4749" s="23"/>
      <c r="Q4749" s="23"/>
      <c r="V4749" s="51"/>
      <c r="W4749" s="51"/>
    </row>
    <row r="4750" spans="15:23" x14ac:dyDescent="0.2">
      <c r="O4750" s="23"/>
      <c r="Q4750" s="23"/>
      <c r="V4750" s="51"/>
      <c r="W4750" s="51"/>
    </row>
    <row r="4751" spans="15:23" x14ac:dyDescent="0.2">
      <c r="O4751" s="23"/>
      <c r="Q4751" s="23"/>
      <c r="V4751" s="51"/>
      <c r="W4751" s="51"/>
    </row>
    <row r="4752" spans="15:23" x14ac:dyDescent="0.2">
      <c r="O4752" s="23"/>
      <c r="Q4752" s="23"/>
      <c r="V4752" s="51"/>
      <c r="W4752" s="51"/>
    </row>
    <row r="4753" spans="15:23" x14ac:dyDescent="0.2">
      <c r="O4753" s="23"/>
      <c r="Q4753" s="23"/>
      <c r="V4753" s="51"/>
      <c r="W4753" s="51"/>
    </row>
    <row r="4754" spans="15:23" x14ac:dyDescent="0.2">
      <c r="O4754" s="23"/>
      <c r="Q4754" s="23"/>
      <c r="V4754" s="51"/>
      <c r="W4754" s="51"/>
    </row>
    <row r="4755" spans="15:23" x14ac:dyDescent="0.2">
      <c r="O4755" s="23"/>
      <c r="Q4755" s="23"/>
      <c r="V4755" s="51"/>
      <c r="W4755" s="51"/>
    </row>
    <row r="4756" spans="15:23" x14ac:dyDescent="0.2">
      <c r="O4756" s="23"/>
      <c r="Q4756" s="23"/>
      <c r="V4756" s="51"/>
      <c r="W4756" s="51"/>
    </row>
    <row r="4757" spans="15:23" x14ac:dyDescent="0.2">
      <c r="O4757" s="23"/>
      <c r="Q4757" s="23"/>
      <c r="V4757" s="51"/>
      <c r="W4757" s="51"/>
    </row>
    <row r="4758" spans="15:23" x14ac:dyDescent="0.2">
      <c r="O4758" s="23"/>
      <c r="Q4758" s="23"/>
      <c r="V4758" s="51"/>
      <c r="W4758" s="51"/>
    </row>
    <row r="4759" spans="15:23" x14ac:dyDescent="0.2">
      <c r="O4759" s="23"/>
      <c r="Q4759" s="23"/>
      <c r="V4759" s="51"/>
      <c r="W4759" s="51"/>
    </row>
    <row r="4760" spans="15:23" x14ac:dyDescent="0.2">
      <c r="O4760" s="23"/>
      <c r="Q4760" s="23"/>
      <c r="V4760" s="51"/>
      <c r="W4760" s="51"/>
    </row>
    <row r="4761" spans="15:23" x14ac:dyDescent="0.2">
      <c r="O4761" s="23"/>
      <c r="Q4761" s="23"/>
      <c r="V4761" s="51"/>
      <c r="W4761" s="51"/>
    </row>
    <row r="4762" spans="15:23" x14ac:dyDescent="0.2">
      <c r="O4762" s="23"/>
      <c r="Q4762" s="23"/>
      <c r="V4762" s="51"/>
      <c r="W4762" s="51"/>
    </row>
    <row r="4763" spans="15:23" x14ac:dyDescent="0.2">
      <c r="O4763" s="23"/>
      <c r="Q4763" s="23"/>
      <c r="V4763" s="51"/>
      <c r="W4763" s="51"/>
    </row>
    <row r="4764" spans="15:23" x14ac:dyDescent="0.2">
      <c r="O4764" s="23"/>
      <c r="Q4764" s="23"/>
      <c r="V4764" s="51"/>
      <c r="W4764" s="51"/>
    </row>
    <row r="4765" spans="15:23" x14ac:dyDescent="0.2">
      <c r="O4765" s="23"/>
      <c r="Q4765" s="23"/>
      <c r="V4765" s="51"/>
      <c r="W4765" s="51"/>
    </row>
    <row r="4766" spans="15:23" x14ac:dyDescent="0.2">
      <c r="O4766" s="23"/>
      <c r="Q4766" s="23"/>
      <c r="V4766" s="51"/>
      <c r="W4766" s="51"/>
    </row>
    <row r="4767" spans="15:23" x14ac:dyDescent="0.2">
      <c r="O4767" s="23"/>
      <c r="Q4767" s="23"/>
      <c r="V4767" s="51"/>
      <c r="W4767" s="51"/>
    </row>
    <row r="4768" spans="15:23" x14ac:dyDescent="0.2">
      <c r="O4768" s="23"/>
      <c r="Q4768" s="23"/>
      <c r="V4768" s="51"/>
      <c r="W4768" s="51"/>
    </row>
    <row r="4769" spans="15:23" x14ac:dyDescent="0.2">
      <c r="O4769" s="23"/>
      <c r="Q4769" s="23"/>
      <c r="V4769" s="51"/>
      <c r="W4769" s="51"/>
    </row>
    <row r="4770" spans="15:23" x14ac:dyDescent="0.2">
      <c r="O4770" s="23"/>
      <c r="Q4770" s="23"/>
      <c r="V4770" s="51"/>
      <c r="W4770" s="51"/>
    </row>
    <row r="4771" spans="15:23" x14ac:dyDescent="0.2">
      <c r="O4771" s="23"/>
      <c r="Q4771" s="23"/>
      <c r="V4771" s="51"/>
      <c r="W4771" s="51"/>
    </row>
    <row r="4772" spans="15:23" x14ac:dyDescent="0.2">
      <c r="O4772" s="23"/>
      <c r="Q4772" s="23"/>
      <c r="V4772" s="51"/>
      <c r="W4772" s="51"/>
    </row>
    <row r="4773" spans="15:23" x14ac:dyDescent="0.2">
      <c r="O4773" s="23"/>
      <c r="Q4773" s="23"/>
      <c r="V4773" s="51"/>
      <c r="W4773" s="51"/>
    </row>
    <row r="4774" spans="15:23" x14ac:dyDescent="0.2">
      <c r="O4774" s="23"/>
      <c r="Q4774" s="23"/>
      <c r="V4774" s="51"/>
      <c r="W4774" s="51"/>
    </row>
    <row r="4775" spans="15:23" x14ac:dyDescent="0.2">
      <c r="O4775" s="23"/>
      <c r="Q4775" s="23"/>
      <c r="V4775" s="51"/>
      <c r="W4775" s="51"/>
    </row>
    <row r="4776" spans="15:23" x14ac:dyDescent="0.2">
      <c r="O4776" s="23"/>
      <c r="Q4776" s="23"/>
      <c r="V4776" s="51"/>
      <c r="W4776" s="51"/>
    </row>
    <row r="4777" spans="15:23" x14ac:dyDescent="0.2">
      <c r="O4777" s="23"/>
      <c r="Q4777" s="23"/>
      <c r="V4777" s="51"/>
      <c r="W4777" s="51"/>
    </row>
    <row r="4778" spans="15:23" x14ac:dyDescent="0.2">
      <c r="O4778" s="23"/>
      <c r="Q4778" s="23"/>
      <c r="V4778" s="51"/>
      <c r="W4778" s="51"/>
    </row>
    <row r="4779" spans="15:23" x14ac:dyDescent="0.2">
      <c r="O4779" s="23"/>
      <c r="Q4779" s="23"/>
      <c r="V4779" s="51"/>
      <c r="W4779" s="51"/>
    </row>
    <row r="4780" spans="15:23" x14ac:dyDescent="0.2">
      <c r="O4780" s="23"/>
      <c r="Q4780" s="23"/>
      <c r="V4780" s="51"/>
      <c r="W4780" s="51"/>
    </row>
    <row r="4781" spans="15:23" x14ac:dyDescent="0.2">
      <c r="O4781" s="23"/>
      <c r="Q4781" s="23"/>
      <c r="V4781" s="51"/>
      <c r="W4781" s="51"/>
    </row>
    <row r="4782" spans="15:23" x14ac:dyDescent="0.2">
      <c r="O4782" s="23"/>
      <c r="Q4782" s="23"/>
      <c r="V4782" s="51"/>
      <c r="W4782" s="51"/>
    </row>
    <row r="4783" spans="15:23" x14ac:dyDescent="0.2">
      <c r="O4783" s="23"/>
      <c r="Q4783" s="23"/>
      <c r="V4783" s="51"/>
      <c r="W4783" s="51"/>
    </row>
    <row r="4784" spans="15:23" x14ac:dyDescent="0.2">
      <c r="O4784" s="23"/>
      <c r="Q4784" s="23"/>
      <c r="V4784" s="51"/>
      <c r="W4784" s="51"/>
    </row>
    <row r="4785" spans="15:23" x14ac:dyDescent="0.2">
      <c r="O4785" s="23"/>
      <c r="Q4785" s="23"/>
      <c r="V4785" s="51"/>
      <c r="W4785" s="51"/>
    </row>
    <row r="4786" spans="15:23" x14ac:dyDescent="0.2">
      <c r="O4786" s="23"/>
      <c r="Q4786" s="23"/>
      <c r="V4786" s="51"/>
      <c r="W4786" s="51"/>
    </row>
    <row r="4787" spans="15:23" x14ac:dyDescent="0.2">
      <c r="O4787" s="23"/>
      <c r="Q4787" s="23"/>
      <c r="V4787" s="51"/>
      <c r="W4787" s="51"/>
    </row>
    <row r="4788" spans="15:23" x14ac:dyDescent="0.2">
      <c r="O4788" s="23"/>
      <c r="Q4788" s="23"/>
      <c r="V4788" s="51"/>
      <c r="W4788" s="51"/>
    </row>
    <row r="4789" spans="15:23" x14ac:dyDescent="0.2">
      <c r="O4789" s="23"/>
      <c r="Q4789" s="23"/>
      <c r="V4789" s="51"/>
      <c r="W4789" s="51"/>
    </row>
    <row r="4790" spans="15:23" x14ac:dyDescent="0.2">
      <c r="O4790" s="23"/>
      <c r="Q4790" s="23"/>
      <c r="V4790" s="51"/>
      <c r="W4790" s="51"/>
    </row>
    <row r="4791" spans="15:23" x14ac:dyDescent="0.2">
      <c r="O4791" s="23"/>
      <c r="Q4791" s="23"/>
      <c r="V4791" s="51"/>
      <c r="W4791" s="51"/>
    </row>
    <row r="4792" spans="15:23" x14ac:dyDescent="0.2">
      <c r="O4792" s="23"/>
      <c r="Q4792" s="23"/>
      <c r="V4792" s="51"/>
      <c r="W4792" s="51"/>
    </row>
    <row r="4793" spans="15:23" x14ac:dyDescent="0.2">
      <c r="O4793" s="23"/>
      <c r="Q4793" s="23"/>
      <c r="V4793" s="51"/>
      <c r="W4793" s="51"/>
    </row>
    <row r="4794" spans="15:23" x14ac:dyDescent="0.2">
      <c r="O4794" s="23"/>
      <c r="Q4794" s="23"/>
      <c r="V4794" s="51"/>
      <c r="W4794" s="51"/>
    </row>
    <row r="4795" spans="15:23" x14ac:dyDescent="0.2">
      <c r="O4795" s="23"/>
      <c r="Q4795" s="23"/>
      <c r="V4795" s="51"/>
      <c r="W4795" s="51"/>
    </row>
    <row r="4796" spans="15:23" x14ac:dyDescent="0.2">
      <c r="O4796" s="23"/>
      <c r="Q4796" s="23"/>
      <c r="V4796" s="51"/>
      <c r="W4796" s="51"/>
    </row>
    <row r="4797" spans="15:23" x14ac:dyDescent="0.2">
      <c r="O4797" s="23"/>
      <c r="Q4797" s="23"/>
      <c r="V4797" s="51"/>
      <c r="W4797" s="51"/>
    </row>
    <row r="4798" spans="15:23" x14ac:dyDescent="0.2">
      <c r="O4798" s="23"/>
      <c r="Q4798" s="23"/>
      <c r="V4798" s="51"/>
      <c r="W4798" s="51"/>
    </row>
    <row r="4799" spans="15:23" x14ac:dyDescent="0.2">
      <c r="O4799" s="23"/>
      <c r="Q4799" s="23"/>
      <c r="V4799" s="51"/>
      <c r="W4799" s="51"/>
    </row>
    <row r="4800" spans="15:23" x14ac:dyDescent="0.2">
      <c r="O4800" s="23"/>
      <c r="Q4800" s="23"/>
      <c r="V4800" s="51"/>
      <c r="W4800" s="51"/>
    </row>
    <row r="4801" spans="15:23" x14ac:dyDescent="0.2">
      <c r="O4801" s="23"/>
      <c r="Q4801" s="23"/>
      <c r="V4801" s="51"/>
      <c r="W4801" s="51"/>
    </row>
    <row r="4802" spans="15:23" x14ac:dyDescent="0.2">
      <c r="O4802" s="23"/>
      <c r="Q4802" s="23"/>
      <c r="V4802" s="51"/>
      <c r="W4802" s="51"/>
    </row>
    <row r="4803" spans="15:23" x14ac:dyDescent="0.2">
      <c r="O4803" s="23"/>
      <c r="Q4803" s="23"/>
      <c r="V4803" s="51"/>
      <c r="W4803" s="51"/>
    </row>
    <row r="4804" spans="15:23" x14ac:dyDescent="0.2">
      <c r="O4804" s="23"/>
      <c r="Q4804" s="23"/>
      <c r="V4804" s="51"/>
      <c r="W4804" s="51"/>
    </row>
    <row r="4805" spans="15:23" x14ac:dyDescent="0.2">
      <c r="O4805" s="23"/>
      <c r="Q4805" s="23"/>
      <c r="V4805" s="51"/>
      <c r="W4805" s="51"/>
    </row>
    <row r="4806" spans="15:23" x14ac:dyDescent="0.2">
      <c r="O4806" s="23"/>
      <c r="Q4806" s="23"/>
      <c r="V4806" s="51"/>
      <c r="W4806" s="51"/>
    </row>
    <row r="4807" spans="15:23" x14ac:dyDescent="0.2">
      <c r="O4807" s="23"/>
      <c r="Q4807" s="23"/>
      <c r="V4807" s="51"/>
      <c r="W4807" s="51"/>
    </row>
    <row r="4808" spans="15:23" x14ac:dyDescent="0.2">
      <c r="O4808" s="23"/>
      <c r="Q4808" s="23"/>
      <c r="V4808" s="51"/>
      <c r="W4808" s="51"/>
    </row>
    <row r="4809" spans="15:23" x14ac:dyDescent="0.2">
      <c r="O4809" s="23"/>
      <c r="Q4809" s="23"/>
      <c r="V4809" s="51"/>
      <c r="W4809" s="51"/>
    </row>
    <row r="4810" spans="15:23" x14ac:dyDescent="0.2">
      <c r="O4810" s="23"/>
      <c r="Q4810" s="23"/>
      <c r="V4810" s="51"/>
      <c r="W4810" s="51"/>
    </row>
    <row r="4811" spans="15:23" x14ac:dyDescent="0.2">
      <c r="O4811" s="23"/>
      <c r="Q4811" s="23"/>
      <c r="V4811" s="51"/>
      <c r="W4811" s="51"/>
    </row>
    <row r="4812" spans="15:23" x14ac:dyDescent="0.2">
      <c r="O4812" s="23"/>
      <c r="Q4812" s="23"/>
      <c r="V4812" s="51"/>
      <c r="W4812" s="51"/>
    </row>
    <row r="4813" spans="15:23" x14ac:dyDescent="0.2">
      <c r="O4813" s="23"/>
      <c r="Q4813" s="23"/>
      <c r="V4813" s="51"/>
      <c r="W4813" s="51"/>
    </row>
    <row r="4814" spans="15:23" x14ac:dyDescent="0.2">
      <c r="O4814" s="23"/>
      <c r="Q4814" s="23"/>
      <c r="V4814" s="51"/>
      <c r="W4814" s="51"/>
    </row>
    <row r="4815" spans="15:23" x14ac:dyDescent="0.2">
      <c r="O4815" s="23"/>
      <c r="Q4815" s="23"/>
      <c r="V4815" s="51"/>
      <c r="W4815" s="51"/>
    </row>
    <row r="4816" spans="15:23" x14ac:dyDescent="0.2">
      <c r="O4816" s="23"/>
      <c r="Q4816" s="23"/>
      <c r="V4816" s="51"/>
      <c r="W4816" s="51"/>
    </row>
    <row r="4817" spans="15:23" x14ac:dyDescent="0.2">
      <c r="O4817" s="23"/>
      <c r="Q4817" s="23"/>
      <c r="V4817" s="51"/>
      <c r="W4817" s="51"/>
    </row>
    <row r="4818" spans="15:23" x14ac:dyDescent="0.2">
      <c r="O4818" s="23"/>
      <c r="Q4818" s="23"/>
      <c r="V4818" s="51"/>
      <c r="W4818" s="51"/>
    </row>
    <row r="4819" spans="15:23" x14ac:dyDescent="0.2">
      <c r="O4819" s="23"/>
      <c r="V4819" s="51"/>
      <c r="W4819" s="51"/>
    </row>
    <row r="4820" spans="15:23" x14ac:dyDescent="0.2">
      <c r="O4820" s="23"/>
      <c r="V4820" s="51"/>
      <c r="W4820" s="51"/>
    </row>
    <row r="4821" spans="15:23" x14ac:dyDescent="0.2">
      <c r="O4821" s="23"/>
      <c r="V4821" s="51"/>
      <c r="W4821" s="51"/>
    </row>
    <row r="4822" spans="15:23" x14ac:dyDescent="0.2">
      <c r="O4822" s="23"/>
      <c r="V4822" s="51"/>
      <c r="W4822" s="51"/>
    </row>
    <row r="4823" spans="15:23" x14ac:dyDescent="0.2">
      <c r="O4823" s="23"/>
      <c r="V4823" s="51"/>
      <c r="W4823" s="51"/>
    </row>
    <row r="4824" spans="15:23" x14ac:dyDescent="0.2">
      <c r="O4824" s="23"/>
      <c r="V4824" s="51"/>
      <c r="W4824" s="51"/>
    </row>
    <row r="4825" spans="15:23" x14ac:dyDescent="0.2">
      <c r="O4825" s="23"/>
      <c r="V4825" s="51"/>
      <c r="W4825" s="51"/>
    </row>
    <row r="4826" spans="15:23" x14ac:dyDescent="0.2">
      <c r="O4826" s="23"/>
      <c r="V4826" s="51"/>
      <c r="W4826" s="51"/>
    </row>
    <row r="4827" spans="15:23" x14ac:dyDescent="0.2">
      <c r="O4827" s="23"/>
      <c r="V4827" s="51"/>
      <c r="W4827" s="51"/>
    </row>
    <row r="4828" spans="15:23" x14ac:dyDescent="0.2">
      <c r="O4828" s="23"/>
      <c r="V4828" s="51"/>
      <c r="W4828" s="51"/>
    </row>
    <row r="4829" spans="15:23" x14ac:dyDescent="0.2">
      <c r="O4829" s="23"/>
      <c r="V4829" s="51"/>
      <c r="W4829" s="51"/>
    </row>
    <row r="4830" spans="15:23" x14ac:dyDescent="0.2">
      <c r="O4830" s="23"/>
      <c r="V4830" s="51"/>
      <c r="W4830" s="51"/>
    </row>
    <row r="4831" spans="15:23" x14ac:dyDescent="0.2">
      <c r="O4831" s="23"/>
      <c r="V4831" s="51"/>
      <c r="W4831" s="51"/>
    </row>
    <row r="4832" spans="15:23" x14ac:dyDescent="0.2">
      <c r="O4832" s="23"/>
      <c r="V4832" s="51"/>
      <c r="W4832" s="51"/>
    </row>
    <row r="4833" spans="15:23" x14ac:dyDescent="0.2">
      <c r="O4833" s="23"/>
      <c r="V4833" s="51"/>
      <c r="W4833" s="51"/>
    </row>
    <row r="4834" spans="15:23" x14ac:dyDescent="0.2">
      <c r="O4834" s="23"/>
      <c r="V4834" s="51"/>
      <c r="W4834" s="51"/>
    </row>
    <row r="4835" spans="15:23" x14ac:dyDescent="0.2">
      <c r="O4835" s="23"/>
      <c r="V4835" s="51"/>
      <c r="W4835" s="51"/>
    </row>
    <row r="4836" spans="15:23" x14ac:dyDescent="0.2">
      <c r="O4836" s="23"/>
      <c r="V4836" s="51"/>
      <c r="W4836" s="51"/>
    </row>
    <row r="4837" spans="15:23" x14ac:dyDescent="0.2">
      <c r="O4837" s="23"/>
      <c r="V4837" s="51"/>
      <c r="W4837" s="51"/>
    </row>
    <row r="4838" spans="15:23" x14ac:dyDescent="0.2">
      <c r="O4838" s="23"/>
      <c r="V4838" s="51"/>
      <c r="W4838" s="51"/>
    </row>
    <row r="4839" spans="15:23" x14ac:dyDescent="0.2">
      <c r="O4839" s="23"/>
      <c r="V4839" s="51"/>
      <c r="W4839" s="51"/>
    </row>
    <row r="4840" spans="15:23" x14ac:dyDescent="0.2">
      <c r="O4840" s="23"/>
      <c r="V4840" s="51"/>
      <c r="W4840" s="51"/>
    </row>
    <row r="4841" spans="15:23" x14ac:dyDescent="0.2">
      <c r="O4841" s="23"/>
      <c r="V4841" s="51"/>
      <c r="W4841" s="51"/>
    </row>
    <row r="4842" spans="15:23" x14ac:dyDescent="0.2">
      <c r="O4842" s="23"/>
      <c r="V4842" s="51"/>
      <c r="W4842" s="51"/>
    </row>
    <row r="4843" spans="15:23" x14ac:dyDescent="0.2">
      <c r="O4843" s="23"/>
      <c r="V4843" s="51"/>
      <c r="W4843" s="51"/>
    </row>
    <row r="4844" spans="15:23" x14ac:dyDescent="0.2">
      <c r="O4844" s="23"/>
      <c r="V4844" s="51"/>
      <c r="W4844" s="51"/>
    </row>
    <row r="4845" spans="15:23" x14ac:dyDescent="0.2">
      <c r="O4845" s="23"/>
      <c r="V4845" s="51"/>
      <c r="W4845" s="51"/>
    </row>
    <row r="4846" spans="15:23" x14ac:dyDescent="0.2">
      <c r="O4846" s="23"/>
      <c r="V4846" s="51"/>
      <c r="W4846" s="51"/>
    </row>
    <row r="4847" spans="15:23" x14ac:dyDescent="0.2">
      <c r="O4847" s="23"/>
      <c r="Q4847" s="23"/>
      <c r="V4847" s="51"/>
      <c r="W4847" s="51"/>
    </row>
    <row r="4848" spans="15:23" x14ac:dyDescent="0.2">
      <c r="O4848" s="23"/>
      <c r="Q4848" s="23"/>
      <c r="V4848" s="51"/>
      <c r="W4848" s="51"/>
    </row>
    <row r="4849" spans="15:23" x14ac:dyDescent="0.2">
      <c r="O4849" s="23"/>
      <c r="Q4849" s="23"/>
      <c r="V4849" s="51"/>
      <c r="W4849" s="51"/>
    </row>
    <row r="4850" spans="15:23" x14ac:dyDescent="0.2">
      <c r="O4850" s="23"/>
      <c r="Q4850" s="23"/>
      <c r="V4850" s="51"/>
      <c r="W4850" s="51"/>
    </row>
    <row r="4851" spans="15:23" x14ac:dyDescent="0.2">
      <c r="O4851" s="23"/>
      <c r="Q4851" s="23"/>
      <c r="V4851" s="51"/>
      <c r="W4851" s="51"/>
    </row>
    <row r="4852" spans="15:23" x14ac:dyDescent="0.2">
      <c r="O4852" s="23"/>
      <c r="Q4852" s="23"/>
      <c r="V4852" s="51"/>
      <c r="W4852" s="51"/>
    </row>
    <row r="4853" spans="15:23" x14ac:dyDescent="0.2">
      <c r="O4853" s="23"/>
      <c r="Q4853" s="23"/>
      <c r="V4853" s="51"/>
      <c r="W4853" s="51"/>
    </row>
    <row r="4854" spans="15:23" x14ac:dyDescent="0.2">
      <c r="O4854" s="23"/>
      <c r="Q4854" s="23"/>
      <c r="V4854" s="51"/>
      <c r="W4854" s="51"/>
    </row>
    <row r="4855" spans="15:23" x14ac:dyDescent="0.2">
      <c r="O4855" s="23"/>
      <c r="Q4855" s="23"/>
      <c r="V4855" s="51"/>
      <c r="W4855" s="51"/>
    </row>
    <row r="4856" spans="15:23" x14ac:dyDescent="0.2">
      <c r="O4856" s="23"/>
      <c r="Q4856" s="23"/>
      <c r="V4856" s="51"/>
      <c r="W4856" s="51"/>
    </row>
    <row r="4857" spans="15:23" x14ac:dyDescent="0.2">
      <c r="O4857" s="23"/>
      <c r="Q4857" s="23"/>
      <c r="V4857" s="51"/>
      <c r="W4857" s="51"/>
    </row>
    <row r="4858" spans="15:23" x14ac:dyDescent="0.2">
      <c r="O4858" s="23"/>
      <c r="Q4858" s="23"/>
      <c r="V4858" s="51"/>
      <c r="W4858" s="51"/>
    </row>
    <row r="4859" spans="15:23" x14ac:dyDescent="0.2">
      <c r="O4859" s="23"/>
      <c r="Q4859" s="23"/>
      <c r="V4859" s="51"/>
      <c r="W4859" s="51"/>
    </row>
    <row r="4860" spans="15:23" x14ac:dyDescent="0.2">
      <c r="O4860" s="23"/>
      <c r="Q4860" s="23"/>
      <c r="V4860" s="51"/>
      <c r="W4860" s="51"/>
    </row>
    <row r="4861" spans="15:23" x14ac:dyDescent="0.2">
      <c r="O4861" s="23"/>
      <c r="Q4861" s="23"/>
      <c r="V4861" s="51"/>
      <c r="W4861" s="51"/>
    </row>
    <row r="4862" spans="15:23" x14ac:dyDescent="0.2">
      <c r="O4862" s="23"/>
      <c r="Q4862" s="23"/>
      <c r="V4862" s="51"/>
      <c r="W4862" s="51"/>
    </row>
    <row r="4863" spans="15:23" x14ac:dyDescent="0.2">
      <c r="O4863" s="23"/>
      <c r="Q4863" s="23"/>
      <c r="V4863" s="51"/>
      <c r="W4863" s="51"/>
    </row>
    <row r="4864" spans="15:23" x14ac:dyDescent="0.2">
      <c r="O4864" s="23"/>
      <c r="Q4864" s="23"/>
      <c r="V4864" s="51"/>
      <c r="W4864" s="51"/>
    </row>
    <row r="4865" spans="15:23" x14ac:dyDescent="0.2">
      <c r="O4865" s="23"/>
      <c r="Q4865" s="23"/>
      <c r="V4865" s="51"/>
      <c r="W4865" s="51"/>
    </row>
    <row r="4866" spans="15:23" x14ac:dyDescent="0.2">
      <c r="O4866" s="23"/>
      <c r="Q4866" s="23"/>
      <c r="V4866" s="51"/>
      <c r="W4866" s="51"/>
    </row>
    <row r="4867" spans="15:23" x14ac:dyDescent="0.2">
      <c r="O4867" s="23"/>
      <c r="Q4867" s="23"/>
      <c r="V4867" s="51"/>
      <c r="W4867" s="51"/>
    </row>
    <row r="4868" spans="15:23" x14ac:dyDescent="0.2">
      <c r="O4868" s="23"/>
      <c r="Q4868" s="23"/>
      <c r="V4868" s="51"/>
      <c r="W4868" s="51"/>
    </row>
    <row r="4869" spans="15:23" x14ac:dyDescent="0.2">
      <c r="O4869" s="23"/>
      <c r="Q4869" s="23"/>
      <c r="V4869" s="51"/>
      <c r="W4869" s="51"/>
    </row>
    <row r="4870" spans="15:23" x14ac:dyDescent="0.2">
      <c r="O4870" s="23"/>
      <c r="Q4870" s="23"/>
      <c r="V4870" s="51"/>
      <c r="W4870" s="51"/>
    </row>
    <row r="4871" spans="15:23" x14ac:dyDescent="0.2">
      <c r="O4871" s="23"/>
      <c r="Q4871" s="23"/>
      <c r="V4871" s="51"/>
      <c r="W4871" s="51"/>
    </row>
    <row r="4872" spans="15:23" x14ac:dyDescent="0.2">
      <c r="O4872" s="23"/>
      <c r="Q4872" s="23"/>
      <c r="V4872" s="51"/>
      <c r="W4872" s="51"/>
    </row>
    <row r="4873" spans="15:23" x14ac:dyDescent="0.2">
      <c r="O4873" s="23"/>
      <c r="Q4873" s="23"/>
      <c r="V4873" s="51"/>
      <c r="W4873" s="51"/>
    </row>
    <row r="4874" spans="15:23" x14ac:dyDescent="0.2">
      <c r="O4874" s="23"/>
      <c r="Q4874" s="23"/>
      <c r="V4874" s="51"/>
      <c r="W4874" s="51"/>
    </row>
    <row r="4875" spans="15:23" x14ac:dyDescent="0.2">
      <c r="O4875" s="23"/>
      <c r="Q4875" s="23"/>
      <c r="V4875" s="51"/>
      <c r="W4875" s="51"/>
    </row>
    <row r="4876" spans="15:23" x14ac:dyDescent="0.2">
      <c r="O4876" s="23"/>
      <c r="Q4876" s="23"/>
      <c r="V4876" s="51"/>
      <c r="W4876" s="51"/>
    </row>
    <row r="4877" spans="15:23" x14ac:dyDescent="0.2">
      <c r="O4877" s="23"/>
      <c r="Q4877" s="23"/>
      <c r="V4877" s="51"/>
      <c r="W4877" s="51"/>
    </row>
    <row r="4878" spans="15:23" x14ac:dyDescent="0.2">
      <c r="O4878" s="23"/>
      <c r="Q4878" s="23"/>
      <c r="V4878" s="51"/>
      <c r="W4878" s="51"/>
    </row>
    <row r="4879" spans="15:23" x14ac:dyDescent="0.2">
      <c r="O4879" s="23"/>
      <c r="Q4879" s="23"/>
      <c r="V4879" s="51"/>
      <c r="W4879" s="51"/>
    </row>
    <row r="4880" spans="15:23" x14ac:dyDescent="0.2">
      <c r="O4880" s="23"/>
      <c r="Q4880" s="23"/>
      <c r="V4880" s="51"/>
      <c r="W4880" s="51"/>
    </row>
    <row r="4881" spans="15:23" x14ac:dyDescent="0.2">
      <c r="O4881" s="23"/>
      <c r="Q4881" s="23"/>
      <c r="V4881" s="51"/>
      <c r="W4881" s="51"/>
    </row>
    <row r="4882" spans="15:23" x14ac:dyDescent="0.2">
      <c r="O4882" s="23"/>
      <c r="Q4882" s="23"/>
      <c r="V4882" s="51"/>
      <c r="W4882" s="51"/>
    </row>
    <row r="4883" spans="15:23" x14ac:dyDescent="0.2">
      <c r="O4883" s="23"/>
      <c r="Q4883" s="23"/>
      <c r="V4883" s="51"/>
      <c r="W4883" s="51"/>
    </row>
    <row r="4884" spans="15:23" x14ac:dyDescent="0.2">
      <c r="O4884" s="23"/>
      <c r="Q4884" s="23"/>
      <c r="V4884" s="51"/>
      <c r="W4884" s="51"/>
    </row>
    <row r="4885" spans="15:23" x14ac:dyDescent="0.2">
      <c r="O4885" s="23"/>
      <c r="Q4885" s="23"/>
      <c r="V4885" s="51"/>
      <c r="W4885" s="51"/>
    </row>
    <row r="4886" spans="15:23" x14ac:dyDescent="0.2">
      <c r="O4886" s="23"/>
      <c r="Q4886" s="23"/>
      <c r="V4886" s="51"/>
      <c r="W4886" s="51"/>
    </row>
    <row r="4887" spans="15:23" x14ac:dyDescent="0.2">
      <c r="O4887" s="23"/>
      <c r="Q4887" s="23"/>
      <c r="V4887" s="51"/>
      <c r="W4887" s="51"/>
    </row>
    <row r="4888" spans="15:23" x14ac:dyDescent="0.2">
      <c r="O4888" s="23"/>
      <c r="Q4888" s="23"/>
      <c r="V4888" s="51"/>
      <c r="W4888" s="51"/>
    </row>
    <row r="4889" spans="15:23" x14ac:dyDescent="0.2">
      <c r="O4889" s="23"/>
      <c r="Q4889" s="23"/>
      <c r="V4889" s="51"/>
      <c r="W4889" s="51"/>
    </row>
    <row r="4890" spans="15:23" x14ac:dyDescent="0.2">
      <c r="O4890" s="23"/>
      <c r="Q4890" s="23"/>
      <c r="V4890" s="51"/>
      <c r="W4890" s="51"/>
    </row>
    <row r="4891" spans="15:23" x14ac:dyDescent="0.2">
      <c r="O4891" s="23"/>
      <c r="Q4891" s="23"/>
      <c r="V4891" s="51"/>
      <c r="W4891" s="51"/>
    </row>
    <row r="4892" spans="15:23" x14ac:dyDescent="0.2">
      <c r="O4892" s="23"/>
      <c r="Q4892" s="23"/>
      <c r="V4892" s="51"/>
      <c r="W4892" s="51"/>
    </row>
    <row r="4893" spans="15:23" x14ac:dyDescent="0.2">
      <c r="O4893" s="23"/>
      <c r="Q4893" s="23"/>
      <c r="V4893" s="51"/>
      <c r="W4893" s="51"/>
    </row>
    <row r="4894" spans="15:23" x14ac:dyDescent="0.2">
      <c r="O4894" s="23"/>
      <c r="Q4894" s="23"/>
      <c r="V4894" s="51"/>
      <c r="W4894" s="51"/>
    </row>
    <row r="4895" spans="15:23" x14ac:dyDescent="0.2">
      <c r="O4895" s="23"/>
      <c r="Q4895" s="23"/>
      <c r="V4895" s="51"/>
      <c r="W4895" s="51"/>
    </row>
    <row r="4896" spans="15:23" x14ac:dyDescent="0.2">
      <c r="O4896" s="23"/>
      <c r="Q4896" s="23"/>
      <c r="V4896" s="51"/>
      <c r="W4896" s="51"/>
    </row>
    <row r="4897" spans="15:23" x14ac:dyDescent="0.2">
      <c r="O4897" s="23"/>
      <c r="Q4897" s="23"/>
      <c r="V4897" s="51"/>
      <c r="W4897" s="51"/>
    </row>
    <row r="4898" spans="15:23" x14ac:dyDescent="0.2">
      <c r="O4898" s="23"/>
      <c r="Q4898" s="23"/>
      <c r="V4898" s="51"/>
      <c r="W4898" s="51"/>
    </row>
    <row r="4899" spans="15:23" x14ac:dyDescent="0.2">
      <c r="O4899" s="23"/>
      <c r="Q4899" s="23"/>
      <c r="V4899" s="51"/>
      <c r="W4899" s="51"/>
    </row>
    <row r="4900" spans="15:23" x14ac:dyDescent="0.2">
      <c r="O4900" s="23"/>
      <c r="Q4900" s="23"/>
      <c r="V4900" s="51"/>
      <c r="W4900" s="51"/>
    </row>
    <row r="4901" spans="15:23" x14ac:dyDescent="0.2">
      <c r="O4901" s="23"/>
      <c r="Q4901" s="23"/>
      <c r="V4901" s="51"/>
      <c r="W4901" s="51"/>
    </row>
    <row r="4902" spans="15:23" x14ac:dyDescent="0.2">
      <c r="O4902" s="23"/>
      <c r="Q4902" s="23"/>
      <c r="V4902" s="51"/>
      <c r="W4902" s="51"/>
    </row>
    <row r="4903" spans="15:23" x14ac:dyDescent="0.2">
      <c r="O4903" s="23"/>
      <c r="Q4903" s="23"/>
      <c r="V4903" s="51"/>
      <c r="W4903" s="51"/>
    </row>
    <row r="4904" spans="15:23" x14ac:dyDescent="0.2">
      <c r="O4904" s="23"/>
      <c r="Q4904" s="23"/>
      <c r="V4904" s="51"/>
      <c r="W4904" s="51"/>
    </row>
    <row r="4905" spans="15:23" x14ac:dyDescent="0.2">
      <c r="O4905" s="23"/>
      <c r="Q4905" s="23"/>
      <c r="V4905" s="51"/>
      <c r="W4905" s="51"/>
    </row>
    <row r="4906" spans="15:23" x14ac:dyDescent="0.2">
      <c r="O4906" s="23"/>
      <c r="Q4906" s="23"/>
      <c r="V4906" s="51"/>
      <c r="W4906" s="51"/>
    </row>
    <row r="4907" spans="15:23" x14ac:dyDescent="0.2">
      <c r="O4907" s="23"/>
      <c r="Q4907" s="23"/>
      <c r="V4907" s="51"/>
      <c r="W4907" s="51"/>
    </row>
    <row r="4908" spans="15:23" x14ac:dyDescent="0.2">
      <c r="O4908" s="23"/>
      <c r="Q4908" s="23"/>
      <c r="V4908" s="51"/>
      <c r="W4908" s="51"/>
    </row>
    <row r="4909" spans="15:23" x14ac:dyDescent="0.2">
      <c r="O4909" s="23"/>
      <c r="Q4909" s="23"/>
      <c r="V4909" s="51"/>
      <c r="W4909" s="51"/>
    </row>
    <row r="4910" spans="15:23" x14ac:dyDescent="0.2">
      <c r="O4910" s="23"/>
      <c r="Q4910" s="23"/>
      <c r="V4910" s="51"/>
      <c r="W4910" s="51"/>
    </row>
    <row r="4911" spans="15:23" x14ac:dyDescent="0.2">
      <c r="O4911" s="23"/>
      <c r="Q4911" s="23"/>
      <c r="V4911" s="51"/>
      <c r="W4911" s="51"/>
    </row>
    <row r="4912" spans="15:23" x14ac:dyDescent="0.2">
      <c r="O4912" s="23"/>
      <c r="Q4912" s="23"/>
      <c r="V4912" s="51"/>
      <c r="W4912" s="51"/>
    </row>
    <row r="4913" spans="15:23" x14ac:dyDescent="0.2">
      <c r="O4913" s="23"/>
      <c r="Q4913" s="23"/>
      <c r="V4913" s="51"/>
      <c r="W4913" s="51"/>
    </row>
    <row r="4914" spans="15:23" x14ac:dyDescent="0.2">
      <c r="O4914" s="23"/>
      <c r="Q4914" s="23"/>
      <c r="V4914" s="51"/>
      <c r="W4914" s="51"/>
    </row>
    <row r="4915" spans="15:23" x14ac:dyDescent="0.2">
      <c r="O4915" s="23"/>
      <c r="Q4915" s="23"/>
      <c r="V4915" s="51"/>
      <c r="W4915" s="51"/>
    </row>
    <row r="4916" spans="15:23" x14ac:dyDescent="0.2">
      <c r="O4916" s="23"/>
      <c r="Q4916" s="23"/>
      <c r="V4916" s="51"/>
      <c r="W4916" s="51"/>
    </row>
    <row r="4917" spans="15:23" x14ac:dyDescent="0.2">
      <c r="O4917" s="23"/>
      <c r="Q4917" s="23"/>
      <c r="V4917" s="51"/>
      <c r="W4917" s="51"/>
    </row>
    <row r="4918" spans="15:23" x14ac:dyDescent="0.2">
      <c r="O4918" s="23"/>
      <c r="Q4918" s="23"/>
      <c r="V4918" s="51"/>
      <c r="W4918" s="51"/>
    </row>
    <row r="4919" spans="15:23" x14ac:dyDescent="0.2">
      <c r="O4919" s="23"/>
      <c r="Q4919" s="23"/>
      <c r="V4919" s="51"/>
      <c r="W4919" s="51"/>
    </row>
    <row r="4920" spans="15:23" x14ac:dyDescent="0.2">
      <c r="O4920" s="23"/>
      <c r="Q4920" s="23"/>
      <c r="V4920" s="51"/>
      <c r="W4920" s="51"/>
    </row>
    <row r="4921" spans="15:23" x14ac:dyDescent="0.2">
      <c r="O4921" s="23"/>
      <c r="Q4921" s="23"/>
      <c r="V4921" s="51"/>
      <c r="W4921" s="51"/>
    </row>
    <row r="4922" spans="15:23" x14ac:dyDescent="0.2">
      <c r="O4922" s="23"/>
      <c r="Q4922" s="23"/>
      <c r="V4922" s="51"/>
      <c r="W4922" s="51"/>
    </row>
    <row r="4923" spans="15:23" x14ac:dyDescent="0.2">
      <c r="O4923" s="23"/>
      <c r="Q4923" s="23"/>
      <c r="V4923" s="51"/>
      <c r="W4923" s="51"/>
    </row>
    <row r="4924" spans="15:23" x14ac:dyDescent="0.2">
      <c r="O4924" s="23"/>
      <c r="Q4924" s="23"/>
      <c r="V4924" s="51"/>
      <c r="W4924" s="51"/>
    </row>
    <row r="4925" spans="15:23" x14ac:dyDescent="0.2">
      <c r="O4925" s="23"/>
      <c r="Q4925" s="23"/>
      <c r="V4925" s="51"/>
      <c r="W4925" s="51"/>
    </row>
    <row r="4926" spans="15:23" x14ac:dyDescent="0.2">
      <c r="O4926" s="23"/>
      <c r="Q4926" s="23"/>
      <c r="V4926" s="51"/>
      <c r="W4926" s="51"/>
    </row>
    <row r="4927" spans="15:23" x14ac:dyDescent="0.2">
      <c r="O4927" s="23"/>
      <c r="Q4927" s="23"/>
      <c r="V4927" s="51"/>
      <c r="W4927" s="51"/>
    </row>
    <row r="4928" spans="15:23" x14ac:dyDescent="0.2">
      <c r="O4928" s="23"/>
      <c r="Q4928" s="23"/>
      <c r="V4928" s="51"/>
      <c r="W4928" s="51"/>
    </row>
    <row r="4929" spans="15:23" x14ac:dyDescent="0.2">
      <c r="O4929" s="23"/>
      <c r="Q4929" s="23"/>
      <c r="V4929" s="51"/>
      <c r="W4929" s="51"/>
    </row>
    <row r="4930" spans="15:23" x14ac:dyDescent="0.2">
      <c r="O4930" s="23"/>
      <c r="Q4930" s="23"/>
      <c r="V4930" s="51"/>
      <c r="W4930" s="51"/>
    </row>
    <row r="4931" spans="15:23" x14ac:dyDescent="0.2">
      <c r="O4931" s="23"/>
      <c r="V4931" s="51"/>
      <c r="W4931" s="51"/>
    </row>
    <row r="4932" spans="15:23" x14ac:dyDescent="0.2">
      <c r="O4932" s="23"/>
      <c r="V4932" s="51"/>
      <c r="W4932" s="51"/>
    </row>
    <row r="4933" spans="15:23" x14ac:dyDescent="0.2">
      <c r="O4933" s="23"/>
      <c r="V4933" s="51"/>
      <c r="W4933" s="51"/>
    </row>
    <row r="4934" spans="15:23" x14ac:dyDescent="0.2">
      <c r="O4934" s="23"/>
      <c r="V4934" s="51"/>
      <c r="W4934" s="51"/>
    </row>
    <row r="4935" spans="15:23" x14ac:dyDescent="0.2">
      <c r="O4935" s="23"/>
      <c r="V4935" s="51"/>
      <c r="W4935" s="51"/>
    </row>
    <row r="4936" spans="15:23" x14ac:dyDescent="0.2">
      <c r="O4936" s="23"/>
      <c r="V4936" s="51"/>
      <c r="W4936" s="51"/>
    </row>
    <row r="4937" spans="15:23" x14ac:dyDescent="0.2">
      <c r="O4937" s="23"/>
      <c r="V4937" s="51"/>
      <c r="W4937" s="51"/>
    </row>
    <row r="4938" spans="15:23" x14ac:dyDescent="0.2">
      <c r="O4938" s="23"/>
      <c r="V4938" s="51"/>
      <c r="W4938" s="51"/>
    </row>
    <row r="4939" spans="15:23" x14ac:dyDescent="0.2">
      <c r="O4939" s="23"/>
      <c r="V4939" s="51"/>
      <c r="W4939" s="51"/>
    </row>
    <row r="4940" spans="15:23" x14ac:dyDescent="0.2">
      <c r="O4940" s="23"/>
      <c r="V4940" s="51"/>
      <c r="W4940" s="51"/>
    </row>
    <row r="4941" spans="15:23" x14ac:dyDescent="0.2">
      <c r="O4941" s="23"/>
      <c r="V4941" s="51"/>
      <c r="W4941" s="51"/>
    </row>
    <row r="4942" spans="15:23" x14ac:dyDescent="0.2">
      <c r="O4942" s="23"/>
      <c r="V4942" s="51"/>
      <c r="W4942" s="51"/>
    </row>
    <row r="4943" spans="15:23" x14ac:dyDescent="0.2">
      <c r="O4943" s="23"/>
      <c r="V4943" s="51"/>
      <c r="W4943" s="51"/>
    </row>
    <row r="4944" spans="15:23" x14ac:dyDescent="0.2">
      <c r="O4944" s="23"/>
      <c r="V4944" s="51"/>
      <c r="W4944" s="51"/>
    </row>
    <row r="4945" spans="15:23" x14ac:dyDescent="0.2">
      <c r="O4945" s="23"/>
      <c r="V4945" s="51"/>
      <c r="W4945" s="51"/>
    </row>
    <row r="4946" spans="15:23" x14ac:dyDescent="0.2">
      <c r="O4946" s="23"/>
      <c r="V4946" s="51"/>
      <c r="W4946" s="51"/>
    </row>
    <row r="4947" spans="15:23" x14ac:dyDescent="0.2">
      <c r="O4947" s="23"/>
      <c r="V4947" s="51"/>
      <c r="W4947" s="51"/>
    </row>
    <row r="4948" spans="15:23" x14ac:dyDescent="0.2">
      <c r="O4948" s="23"/>
      <c r="V4948" s="51"/>
      <c r="W4948" s="51"/>
    </row>
    <row r="4949" spans="15:23" x14ac:dyDescent="0.2">
      <c r="O4949" s="23"/>
      <c r="V4949" s="51"/>
      <c r="W4949" s="51"/>
    </row>
    <row r="4950" spans="15:23" x14ac:dyDescent="0.2">
      <c r="O4950" s="23"/>
      <c r="V4950" s="51"/>
      <c r="W4950" s="51"/>
    </row>
    <row r="4951" spans="15:23" x14ac:dyDescent="0.2">
      <c r="O4951" s="23"/>
      <c r="V4951" s="51"/>
      <c r="W4951" s="51"/>
    </row>
    <row r="4952" spans="15:23" x14ac:dyDescent="0.2">
      <c r="O4952" s="23"/>
      <c r="V4952" s="51"/>
      <c r="W4952" s="51"/>
    </row>
    <row r="4953" spans="15:23" x14ac:dyDescent="0.2">
      <c r="O4953" s="23"/>
      <c r="V4953" s="51"/>
      <c r="W4953" s="51"/>
    </row>
    <row r="4954" spans="15:23" x14ac:dyDescent="0.2">
      <c r="O4954" s="23"/>
      <c r="V4954" s="51"/>
      <c r="W4954" s="51"/>
    </row>
    <row r="4955" spans="15:23" x14ac:dyDescent="0.2">
      <c r="O4955" s="23"/>
      <c r="V4955" s="51"/>
      <c r="W4955" s="51"/>
    </row>
    <row r="4956" spans="15:23" x14ac:dyDescent="0.2">
      <c r="O4956" s="23"/>
      <c r="V4956" s="51"/>
      <c r="W4956" s="51"/>
    </row>
    <row r="4957" spans="15:23" x14ac:dyDescent="0.2">
      <c r="O4957" s="23"/>
      <c r="V4957" s="51"/>
      <c r="W4957" s="51"/>
    </row>
    <row r="4958" spans="15:23" x14ac:dyDescent="0.2">
      <c r="O4958" s="23"/>
      <c r="V4958" s="51"/>
      <c r="W4958" s="51"/>
    </row>
    <row r="4959" spans="15:23" x14ac:dyDescent="0.2">
      <c r="O4959" s="23"/>
      <c r="Q4959" s="23"/>
      <c r="V4959" s="51"/>
      <c r="W4959" s="51"/>
    </row>
    <row r="4960" spans="15:23" x14ac:dyDescent="0.2">
      <c r="O4960" s="23"/>
      <c r="Q4960" s="23"/>
      <c r="V4960" s="51"/>
      <c r="W4960" s="51"/>
    </row>
    <row r="4961" spans="15:23" x14ac:dyDescent="0.2">
      <c r="O4961" s="23"/>
      <c r="Q4961" s="23"/>
      <c r="V4961" s="51"/>
      <c r="W4961" s="51"/>
    </row>
    <row r="4962" spans="15:23" x14ac:dyDescent="0.2">
      <c r="O4962" s="23"/>
      <c r="Q4962" s="23"/>
      <c r="V4962" s="51"/>
      <c r="W4962" s="51"/>
    </row>
    <row r="4963" spans="15:23" x14ac:dyDescent="0.2">
      <c r="O4963" s="23"/>
      <c r="Q4963" s="23"/>
      <c r="V4963" s="51"/>
      <c r="W4963" s="51"/>
    </row>
    <row r="4964" spans="15:23" x14ac:dyDescent="0.2">
      <c r="O4964" s="23"/>
      <c r="Q4964" s="23"/>
      <c r="V4964" s="51"/>
      <c r="W4964" s="51"/>
    </row>
    <row r="4965" spans="15:23" x14ac:dyDescent="0.2">
      <c r="O4965" s="23"/>
      <c r="Q4965" s="23"/>
      <c r="V4965" s="51"/>
      <c r="W4965" s="51"/>
    </row>
    <row r="4966" spans="15:23" x14ac:dyDescent="0.2">
      <c r="O4966" s="23"/>
      <c r="Q4966" s="23"/>
      <c r="V4966" s="51"/>
      <c r="W4966" s="51"/>
    </row>
    <row r="4967" spans="15:23" x14ac:dyDescent="0.2">
      <c r="O4967" s="23"/>
      <c r="Q4967" s="23"/>
      <c r="V4967" s="51"/>
      <c r="W4967" s="51"/>
    </row>
    <row r="4968" spans="15:23" x14ac:dyDescent="0.2">
      <c r="O4968" s="23"/>
      <c r="Q4968" s="23"/>
      <c r="V4968" s="51"/>
      <c r="W4968" s="51"/>
    </row>
    <row r="4969" spans="15:23" x14ac:dyDescent="0.2">
      <c r="O4969" s="23"/>
      <c r="Q4969" s="23"/>
      <c r="V4969" s="51"/>
      <c r="W4969" s="51"/>
    </row>
    <row r="4970" spans="15:23" x14ac:dyDescent="0.2">
      <c r="O4970" s="23"/>
      <c r="Q4970" s="23"/>
      <c r="V4970" s="51"/>
      <c r="W4970" s="51"/>
    </row>
    <row r="4971" spans="15:23" x14ac:dyDescent="0.2">
      <c r="O4971" s="23"/>
      <c r="Q4971" s="23"/>
      <c r="V4971" s="51"/>
      <c r="W4971" s="51"/>
    </row>
    <row r="4972" spans="15:23" x14ac:dyDescent="0.2">
      <c r="O4972" s="23"/>
      <c r="Q4972" s="23"/>
      <c r="V4972" s="51"/>
      <c r="W4972" s="51"/>
    </row>
    <row r="4973" spans="15:23" x14ac:dyDescent="0.2">
      <c r="O4973" s="23"/>
      <c r="Q4973" s="23"/>
      <c r="V4973" s="51"/>
      <c r="W4973" s="51"/>
    </row>
    <row r="4974" spans="15:23" x14ac:dyDescent="0.2">
      <c r="O4974" s="23"/>
      <c r="Q4974" s="23"/>
      <c r="V4974" s="51"/>
      <c r="W4974" s="51"/>
    </row>
    <row r="4975" spans="15:23" x14ac:dyDescent="0.2">
      <c r="O4975" s="23"/>
      <c r="Q4975" s="23"/>
      <c r="V4975" s="51"/>
      <c r="W4975" s="51"/>
    </row>
    <row r="4976" spans="15:23" x14ac:dyDescent="0.2">
      <c r="O4976" s="23"/>
      <c r="Q4976" s="23"/>
      <c r="V4976" s="51"/>
      <c r="W4976" s="51"/>
    </row>
    <row r="4977" spans="15:23" x14ac:dyDescent="0.2">
      <c r="O4977" s="23"/>
      <c r="Q4977" s="23"/>
      <c r="V4977" s="51"/>
      <c r="W4977" s="51"/>
    </row>
    <row r="4978" spans="15:23" x14ac:dyDescent="0.2">
      <c r="O4978" s="23"/>
      <c r="Q4978" s="23"/>
      <c r="V4978" s="51"/>
      <c r="W4978" s="51"/>
    </row>
    <row r="4979" spans="15:23" x14ac:dyDescent="0.2">
      <c r="O4979" s="23"/>
      <c r="Q4979" s="23"/>
      <c r="V4979" s="51"/>
      <c r="W4979" s="51"/>
    </row>
    <row r="4980" spans="15:23" x14ac:dyDescent="0.2">
      <c r="O4980" s="23"/>
      <c r="Q4980" s="23"/>
      <c r="V4980" s="51"/>
      <c r="W4980" s="51"/>
    </row>
    <row r="4981" spans="15:23" x14ac:dyDescent="0.2">
      <c r="O4981" s="23"/>
      <c r="Q4981" s="23"/>
      <c r="V4981" s="51"/>
      <c r="W4981" s="51"/>
    </row>
    <row r="4982" spans="15:23" x14ac:dyDescent="0.2">
      <c r="O4982" s="23"/>
      <c r="Q4982" s="23"/>
      <c r="V4982" s="51"/>
      <c r="W4982" s="51"/>
    </row>
    <row r="4983" spans="15:23" x14ac:dyDescent="0.2">
      <c r="O4983" s="23"/>
      <c r="Q4983" s="23"/>
      <c r="V4983" s="51"/>
      <c r="W4983" s="51"/>
    </row>
    <row r="4984" spans="15:23" x14ac:dyDescent="0.2">
      <c r="O4984" s="23"/>
      <c r="Q4984" s="23"/>
      <c r="V4984" s="51"/>
      <c r="W4984" s="51"/>
    </row>
    <row r="4985" spans="15:23" x14ac:dyDescent="0.2">
      <c r="O4985" s="23"/>
      <c r="Q4985" s="23"/>
      <c r="V4985" s="51"/>
      <c r="W4985" s="51"/>
    </row>
    <row r="4986" spans="15:23" x14ac:dyDescent="0.2">
      <c r="O4986" s="23"/>
      <c r="Q4986" s="23"/>
      <c r="V4986" s="51"/>
      <c r="W4986" s="51"/>
    </row>
    <row r="4987" spans="15:23" x14ac:dyDescent="0.2">
      <c r="O4987" s="23"/>
      <c r="Q4987" s="23"/>
      <c r="V4987" s="51"/>
      <c r="W4987" s="51"/>
    </row>
    <row r="4988" spans="15:23" x14ac:dyDescent="0.2">
      <c r="O4988" s="23"/>
      <c r="Q4988" s="23"/>
      <c r="V4988" s="51"/>
      <c r="W4988" s="51"/>
    </row>
    <row r="4989" spans="15:23" x14ac:dyDescent="0.2">
      <c r="O4989" s="23"/>
      <c r="Q4989" s="23"/>
      <c r="V4989" s="51"/>
      <c r="W4989" s="51"/>
    </row>
    <row r="4990" spans="15:23" x14ac:dyDescent="0.2">
      <c r="O4990" s="23"/>
      <c r="Q4990" s="23"/>
      <c r="V4990" s="51"/>
      <c r="W4990" s="51"/>
    </row>
    <row r="4991" spans="15:23" x14ac:dyDescent="0.2">
      <c r="O4991" s="23"/>
      <c r="Q4991" s="23"/>
      <c r="V4991" s="51"/>
      <c r="W4991" s="51"/>
    </row>
    <row r="4992" spans="15:23" x14ac:dyDescent="0.2">
      <c r="O4992" s="23"/>
      <c r="Q4992" s="23"/>
      <c r="V4992" s="51"/>
      <c r="W4992" s="51"/>
    </row>
    <row r="4993" spans="15:23" x14ac:dyDescent="0.2">
      <c r="O4993" s="23"/>
      <c r="Q4993" s="23"/>
      <c r="V4993" s="51"/>
      <c r="W4993" s="51"/>
    </row>
    <row r="4994" spans="15:23" x14ac:dyDescent="0.2">
      <c r="O4994" s="23"/>
      <c r="Q4994" s="23"/>
      <c r="V4994" s="51"/>
      <c r="W4994" s="51"/>
    </row>
    <row r="4995" spans="15:23" x14ac:dyDescent="0.2">
      <c r="O4995" s="23"/>
      <c r="Q4995" s="23"/>
      <c r="V4995" s="51"/>
      <c r="W4995" s="51"/>
    </row>
    <row r="4996" spans="15:23" x14ac:dyDescent="0.2">
      <c r="O4996" s="23"/>
      <c r="Q4996" s="23"/>
      <c r="V4996" s="51"/>
      <c r="W4996" s="51"/>
    </row>
    <row r="4997" spans="15:23" x14ac:dyDescent="0.2">
      <c r="O4997" s="23"/>
      <c r="Q4997" s="23"/>
      <c r="V4997" s="51"/>
      <c r="W4997" s="51"/>
    </row>
    <row r="4998" spans="15:23" x14ac:dyDescent="0.2">
      <c r="O4998" s="23"/>
      <c r="Q4998" s="23"/>
      <c r="V4998" s="51"/>
      <c r="W4998" s="51"/>
    </row>
    <row r="4999" spans="15:23" x14ac:dyDescent="0.2">
      <c r="O4999" s="23"/>
      <c r="Q4999" s="23"/>
      <c r="V4999" s="51"/>
      <c r="W4999" s="51"/>
    </row>
    <row r="5000" spans="15:23" x14ac:dyDescent="0.2">
      <c r="O5000" s="23"/>
      <c r="Q5000" s="23"/>
      <c r="V5000" s="51"/>
      <c r="W5000" s="51"/>
    </row>
    <row r="5001" spans="15:23" x14ac:dyDescent="0.2">
      <c r="O5001" s="23"/>
      <c r="Q5001" s="23"/>
      <c r="V5001" s="51"/>
      <c r="W5001" s="51"/>
    </row>
    <row r="5002" spans="15:23" x14ac:dyDescent="0.2">
      <c r="O5002" s="23"/>
      <c r="Q5002" s="23"/>
      <c r="V5002" s="51"/>
      <c r="W5002" s="51"/>
    </row>
    <row r="5003" spans="15:23" x14ac:dyDescent="0.2">
      <c r="O5003" s="23"/>
      <c r="Q5003" s="23"/>
      <c r="V5003" s="51"/>
      <c r="W5003" s="51"/>
    </row>
    <row r="5004" spans="15:23" x14ac:dyDescent="0.2">
      <c r="O5004" s="23"/>
      <c r="Q5004" s="23"/>
      <c r="V5004" s="51"/>
      <c r="W5004" s="51"/>
    </row>
    <row r="5005" spans="15:23" x14ac:dyDescent="0.2">
      <c r="O5005" s="23"/>
      <c r="Q5005" s="23"/>
      <c r="V5005" s="51"/>
      <c r="W5005" s="51"/>
    </row>
    <row r="5006" spans="15:23" x14ac:dyDescent="0.2">
      <c r="O5006" s="23"/>
      <c r="Q5006" s="23"/>
      <c r="V5006" s="51"/>
      <c r="W5006" s="51"/>
    </row>
    <row r="5007" spans="15:23" x14ac:dyDescent="0.2">
      <c r="O5007" s="23"/>
      <c r="Q5007" s="23"/>
      <c r="V5007" s="51"/>
      <c r="W5007" s="51"/>
    </row>
    <row r="5008" spans="15:23" x14ac:dyDescent="0.2">
      <c r="O5008" s="23"/>
      <c r="Q5008" s="23"/>
      <c r="V5008" s="51"/>
      <c r="W5008" s="51"/>
    </row>
    <row r="5009" spans="15:23" x14ac:dyDescent="0.2">
      <c r="O5009" s="23"/>
      <c r="Q5009" s="23"/>
      <c r="V5009" s="51"/>
      <c r="W5009" s="51"/>
    </row>
    <row r="5010" spans="15:23" x14ac:dyDescent="0.2">
      <c r="O5010" s="23"/>
      <c r="Q5010" s="23"/>
      <c r="V5010" s="51"/>
      <c r="W5010" s="51"/>
    </row>
    <row r="5011" spans="15:23" x14ac:dyDescent="0.2">
      <c r="O5011" s="23"/>
      <c r="Q5011" s="23"/>
      <c r="V5011" s="51"/>
      <c r="W5011" s="51"/>
    </row>
    <row r="5012" spans="15:23" x14ac:dyDescent="0.2">
      <c r="O5012" s="23"/>
      <c r="Q5012" s="23"/>
      <c r="V5012" s="51"/>
      <c r="W5012" s="51"/>
    </row>
    <row r="5013" spans="15:23" x14ac:dyDescent="0.2">
      <c r="O5013" s="23"/>
      <c r="Q5013" s="23"/>
      <c r="V5013" s="51"/>
      <c r="W5013" s="51"/>
    </row>
    <row r="5014" spans="15:23" x14ac:dyDescent="0.2">
      <c r="O5014" s="23"/>
      <c r="Q5014" s="23"/>
      <c r="V5014" s="51"/>
      <c r="W5014" s="51"/>
    </row>
    <row r="5015" spans="15:23" x14ac:dyDescent="0.2">
      <c r="O5015" s="23"/>
      <c r="Q5015" s="23"/>
      <c r="V5015" s="51"/>
      <c r="W5015" s="51"/>
    </row>
    <row r="5016" spans="15:23" x14ac:dyDescent="0.2">
      <c r="O5016" s="23"/>
      <c r="Q5016" s="23"/>
      <c r="V5016" s="51"/>
      <c r="W5016" s="51"/>
    </row>
    <row r="5017" spans="15:23" x14ac:dyDescent="0.2">
      <c r="O5017" s="23"/>
      <c r="Q5017" s="23"/>
      <c r="V5017" s="51"/>
      <c r="W5017" s="51"/>
    </row>
    <row r="5018" spans="15:23" x14ac:dyDescent="0.2">
      <c r="O5018" s="23"/>
      <c r="Q5018" s="23"/>
      <c r="V5018" s="51"/>
      <c r="W5018" s="51"/>
    </row>
    <row r="5019" spans="15:23" x14ac:dyDescent="0.2">
      <c r="O5019" s="23"/>
      <c r="Q5019" s="23"/>
      <c r="V5019" s="51"/>
      <c r="W5019" s="51"/>
    </row>
    <row r="5020" spans="15:23" x14ac:dyDescent="0.2">
      <c r="O5020" s="23"/>
      <c r="Q5020" s="23"/>
      <c r="V5020" s="51"/>
      <c r="W5020" s="51"/>
    </row>
    <row r="5021" spans="15:23" x14ac:dyDescent="0.2">
      <c r="O5021" s="23"/>
      <c r="Q5021" s="23"/>
      <c r="V5021" s="51"/>
      <c r="W5021" s="51"/>
    </row>
    <row r="5022" spans="15:23" x14ac:dyDescent="0.2">
      <c r="O5022" s="23"/>
      <c r="Q5022" s="23"/>
      <c r="V5022" s="51"/>
      <c r="W5022" s="51"/>
    </row>
    <row r="5023" spans="15:23" x14ac:dyDescent="0.2">
      <c r="O5023" s="23"/>
      <c r="Q5023" s="23"/>
      <c r="V5023" s="51"/>
      <c r="W5023" s="51"/>
    </row>
    <row r="5024" spans="15:23" x14ac:dyDescent="0.2">
      <c r="O5024" s="23"/>
      <c r="Q5024" s="23"/>
      <c r="V5024" s="51"/>
      <c r="W5024" s="51"/>
    </row>
    <row r="5025" spans="15:23" x14ac:dyDescent="0.2">
      <c r="O5025" s="23"/>
      <c r="Q5025" s="23"/>
      <c r="V5025" s="51"/>
      <c r="W5025" s="51"/>
    </row>
    <row r="5026" spans="15:23" x14ac:dyDescent="0.2">
      <c r="O5026" s="23"/>
      <c r="Q5026" s="23"/>
      <c r="V5026" s="51"/>
      <c r="W5026" s="51"/>
    </row>
    <row r="5027" spans="15:23" x14ac:dyDescent="0.2">
      <c r="O5027" s="23"/>
      <c r="Q5027" s="23"/>
      <c r="V5027" s="51"/>
      <c r="W5027" s="51"/>
    </row>
    <row r="5028" spans="15:23" x14ac:dyDescent="0.2">
      <c r="O5028" s="23"/>
      <c r="Q5028" s="23"/>
      <c r="V5028" s="51"/>
      <c r="W5028" s="51"/>
    </row>
    <row r="5029" spans="15:23" x14ac:dyDescent="0.2">
      <c r="O5029" s="23"/>
      <c r="Q5029" s="23"/>
      <c r="V5029" s="51"/>
      <c r="W5029" s="51"/>
    </row>
    <row r="5030" spans="15:23" x14ac:dyDescent="0.2">
      <c r="O5030" s="23"/>
      <c r="Q5030" s="23"/>
      <c r="V5030" s="51"/>
      <c r="W5030" s="51"/>
    </row>
    <row r="5031" spans="15:23" x14ac:dyDescent="0.2">
      <c r="O5031" s="23"/>
      <c r="Q5031" s="23"/>
      <c r="V5031" s="51"/>
      <c r="W5031" s="51"/>
    </row>
    <row r="5032" spans="15:23" x14ac:dyDescent="0.2">
      <c r="O5032" s="23"/>
      <c r="Q5032" s="23"/>
      <c r="V5032" s="51"/>
      <c r="W5032" s="51"/>
    </row>
    <row r="5033" spans="15:23" x14ac:dyDescent="0.2">
      <c r="O5033" s="23"/>
      <c r="Q5033" s="23"/>
      <c r="V5033" s="51"/>
      <c r="W5033" s="51"/>
    </row>
    <row r="5034" spans="15:23" x14ac:dyDescent="0.2">
      <c r="O5034" s="23"/>
      <c r="Q5034" s="23"/>
      <c r="V5034" s="51"/>
      <c r="W5034" s="51"/>
    </row>
    <row r="5035" spans="15:23" x14ac:dyDescent="0.2">
      <c r="O5035" s="23"/>
      <c r="Q5035" s="23"/>
      <c r="V5035" s="51"/>
      <c r="W5035" s="51"/>
    </row>
    <row r="5036" spans="15:23" x14ac:dyDescent="0.2">
      <c r="O5036" s="23"/>
      <c r="Q5036" s="23"/>
      <c r="V5036" s="51"/>
      <c r="W5036" s="51"/>
    </row>
    <row r="5037" spans="15:23" x14ac:dyDescent="0.2">
      <c r="O5037" s="23"/>
      <c r="Q5037" s="23"/>
      <c r="V5037" s="51"/>
      <c r="W5037" s="51"/>
    </row>
    <row r="5038" spans="15:23" x14ac:dyDescent="0.2">
      <c r="O5038" s="23"/>
      <c r="Q5038" s="23"/>
      <c r="V5038" s="51"/>
      <c r="W5038" s="51"/>
    </row>
    <row r="5039" spans="15:23" x14ac:dyDescent="0.2">
      <c r="O5039" s="23"/>
      <c r="Q5039" s="23"/>
      <c r="V5039" s="51"/>
      <c r="W5039" s="51"/>
    </row>
    <row r="5040" spans="15:23" x14ac:dyDescent="0.2">
      <c r="O5040" s="23"/>
      <c r="Q5040" s="23"/>
      <c r="V5040" s="51"/>
      <c r="W5040" s="51"/>
    </row>
    <row r="5041" spans="15:23" x14ac:dyDescent="0.2">
      <c r="O5041" s="23"/>
      <c r="Q5041" s="23"/>
      <c r="V5041" s="51"/>
      <c r="W5041" s="51"/>
    </row>
    <row r="5042" spans="15:23" x14ac:dyDescent="0.2">
      <c r="O5042" s="23"/>
      <c r="Q5042" s="23"/>
      <c r="V5042" s="51"/>
      <c r="W5042" s="51"/>
    </row>
    <row r="5043" spans="15:23" x14ac:dyDescent="0.2">
      <c r="O5043" s="23"/>
      <c r="V5043" s="51"/>
      <c r="W5043" s="51"/>
    </row>
    <row r="5044" spans="15:23" x14ac:dyDescent="0.2">
      <c r="O5044" s="23"/>
      <c r="V5044" s="51"/>
      <c r="W5044" s="51"/>
    </row>
    <row r="5045" spans="15:23" x14ac:dyDescent="0.2">
      <c r="O5045" s="23"/>
      <c r="V5045" s="51"/>
      <c r="W5045" s="51"/>
    </row>
    <row r="5046" spans="15:23" x14ac:dyDescent="0.2">
      <c r="O5046" s="23"/>
      <c r="V5046" s="51"/>
      <c r="W5046" s="51"/>
    </row>
    <row r="5047" spans="15:23" x14ac:dyDescent="0.2">
      <c r="O5047" s="23"/>
      <c r="V5047" s="51"/>
      <c r="W5047" s="51"/>
    </row>
    <row r="5048" spans="15:23" x14ac:dyDescent="0.2">
      <c r="O5048" s="23"/>
      <c r="V5048" s="51"/>
      <c r="W5048" s="51"/>
    </row>
    <row r="5049" spans="15:23" x14ac:dyDescent="0.2">
      <c r="O5049" s="23"/>
      <c r="V5049" s="51"/>
      <c r="W5049" s="51"/>
    </row>
    <row r="5050" spans="15:23" x14ac:dyDescent="0.2">
      <c r="O5050" s="23"/>
      <c r="V5050" s="51"/>
      <c r="W5050" s="51"/>
    </row>
    <row r="5051" spans="15:23" x14ac:dyDescent="0.2">
      <c r="O5051" s="23"/>
      <c r="V5051" s="51"/>
      <c r="W5051" s="51"/>
    </row>
    <row r="5052" spans="15:23" x14ac:dyDescent="0.2">
      <c r="O5052" s="23"/>
      <c r="V5052" s="51"/>
      <c r="W5052" s="51"/>
    </row>
    <row r="5053" spans="15:23" x14ac:dyDescent="0.2">
      <c r="O5053" s="23"/>
      <c r="V5053" s="51"/>
      <c r="W5053" s="51"/>
    </row>
    <row r="5054" spans="15:23" x14ac:dyDescent="0.2">
      <c r="O5054" s="23"/>
      <c r="V5054" s="51"/>
      <c r="W5054" s="51"/>
    </row>
    <row r="5055" spans="15:23" x14ac:dyDescent="0.2">
      <c r="O5055" s="23"/>
      <c r="V5055" s="51"/>
      <c r="W5055" s="51"/>
    </row>
    <row r="5056" spans="15:23" x14ac:dyDescent="0.2">
      <c r="O5056" s="23"/>
      <c r="V5056" s="51"/>
      <c r="W5056" s="51"/>
    </row>
    <row r="5057" spans="15:23" x14ac:dyDescent="0.2">
      <c r="O5057" s="23"/>
      <c r="V5057" s="51"/>
      <c r="W5057" s="51"/>
    </row>
    <row r="5058" spans="15:23" x14ac:dyDescent="0.2">
      <c r="O5058" s="23"/>
      <c r="V5058" s="51"/>
      <c r="W5058" s="51"/>
    </row>
    <row r="5059" spans="15:23" x14ac:dyDescent="0.2">
      <c r="O5059" s="23"/>
      <c r="V5059" s="51"/>
      <c r="W5059" s="51"/>
    </row>
    <row r="5060" spans="15:23" x14ac:dyDescent="0.2">
      <c r="O5060" s="23"/>
      <c r="V5060" s="51"/>
      <c r="W5060" s="51"/>
    </row>
    <row r="5061" spans="15:23" x14ac:dyDescent="0.2">
      <c r="O5061" s="23"/>
      <c r="V5061" s="51"/>
      <c r="W5061" s="51"/>
    </row>
    <row r="5062" spans="15:23" x14ac:dyDescent="0.2">
      <c r="O5062" s="23"/>
      <c r="V5062" s="51"/>
      <c r="W5062" s="51"/>
    </row>
    <row r="5063" spans="15:23" x14ac:dyDescent="0.2">
      <c r="O5063" s="23"/>
      <c r="V5063" s="51"/>
      <c r="W5063" s="51"/>
    </row>
    <row r="5064" spans="15:23" x14ac:dyDescent="0.2">
      <c r="O5064" s="23"/>
      <c r="V5064" s="51"/>
      <c r="W5064" s="51"/>
    </row>
    <row r="5065" spans="15:23" x14ac:dyDescent="0.2">
      <c r="O5065" s="23"/>
      <c r="V5065" s="51"/>
      <c r="W5065" s="51"/>
    </row>
    <row r="5066" spans="15:23" x14ac:dyDescent="0.2">
      <c r="O5066" s="23"/>
      <c r="V5066" s="51"/>
      <c r="W5066" s="51"/>
    </row>
    <row r="5067" spans="15:23" x14ac:dyDescent="0.2">
      <c r="O5067" s="23"/>
      <c r="V5067" s="51"/>
      <c r="W5067" s="51"/>
    </row>
    <row r="5068" spans="15:23" x14ac:dyDescent="0.2">
      <c r="O5068" s="23"/>
      <c r="V5068" s="51"/>
      <c r="W5068" s="51"/>
    </row>
    <row r="5069" spans="15:23" x14ac:dyDescent="0.2">
      <c r="O5069" s="23"/>
      <c r="V5069" s="51"/>
      <c r="W5069" s="51"/>
    </row>
    <row r="5070" spans="15:23" x14ac:dyDescent="0.2">
      <c r="O5070" s="23"/>
      <c r="V5070" s="51"/>
      <c r="W5070" s="51"/>
    </row>
    <row r="5071" spans="15:23" x14ac:dyDescent="0.2">
      <c r="O5071" s="23"/>
      <c r="Q5071" s="23"/>
      <c r="V5071" s="51"/>
      <c r="W5071" s="51"/>
    </row>
    <row r="5072" spans="15:23" x14ac:dyDescent="0.2">
      <c r="O5072" s="23"/>
      <c r="Q5072" s="23"/>
      <c r="V5072" s="51"/>
      <c r="W5072" s="51"/>
    </row>
    <row r="5073" spans="15:23" x14ac:dyDescent="0.2">
      <c r="O5073" s="23"/>
      <c r="Q5073" s="23"/>
      <c r="V5073" s="51"/>
      <c r="W5073" s="51"/>
    </row>
    <row r="5074" spans="15:23" x14ac:dyDescent="0.2">
      <c r="O5074" s="23"/>
      <c r="Q5074" s="23"/>
      <c r="V5074" s="51"/>
      <c r="W5074" s="51"/>
    </row>
    <row r="5075" spans="15:23" x14ac:dyDescent="0.2">
      <c r="O5075" s="23"/>
      <c r="Q5075" s="23"/>
      <c r="V5075" s="51"/>
      <c r="W5075" s="51"/>
    </row>
    <row r="5076" spans="15:23" x14ac:dyDescent="0.2">
      <c r="O5076" s="23"/>
      <c r="Q5076" s="23"/>
      <c r="V5076" s="51"/>
      <c r="W5076" s="51"/>
    </row>
    <row r="5077" spans="15:23" x14ac:dyDescent="0.2">
      <c r="O5077" s="23"/>
      <c r="Q5077" s="23"/>
      <c r="V5077" s="51"/>
      <c r="W5077" s="51"/>
    </row>
    <row r="5078" spans="15:23" x14ac:dyDescent="0.2">
      <c r="O5078" s="23"/>
      <c r="Q5078" s="23"/>
      <c r="V5078" s="51"/>
      <c r="W5078" s="51"/>
    </row>
    <row r="5079" spans="15:23" x14ac:dyDescent="0.2">
      <c r="O5079" s="23"/>
      <c r="Q5079" s="23"/>
      <c r="V5079" s="51"/>
      <c r="W5079" s="51"/>
    </row>
    <row r="5080" spans="15:23" x14ac:dyDescent="0.2">
      <c r="O5080" s="23"/>
      <c r="Q5080" s="23"/>
      <c r="V5080" s="51"/>
      <c r="W5080" s="51"/>
    </row>
    <row r="5081" spans="15:23" x14ac:dyDescent="0.2">
      <c r="O5081" s="23"/>
      <c r="Q5081" s="23"/>
      <c r="V5081" s="51"/>
      <c r="W5081" s="51"/>
    </row>
    <row r="5082" spans="15:23" x14ac:dyDescent="0.2">
      <c r="O5082" s="23"/>
      <c r="Q5082" s="23"/>
      <c r="V5082" s="51"/>
      <c r="W5082" s="51"/>
    </row>
    <row r="5083" spans="15:23" x14ac:dyDescent="0.2">
      <c r="O5083" s="23"/>
      <c r="Q5083" s="23"/>
      <c r="V5083" s="51"/>
      <c r="W5083" s="51"/>
    </row>
    <row r="5084" spans="15:23" x14ac:dyDescent="0.2">
      <c r="O5084" s="23"/>
      <c r="Q5084" s="23"/>
      <c r="V5084" s="51"/>
      <c r="W5084" s="51"/>
    </row>
    <row r="5085" spans="15:23" x14ac:dyDescent="0.2">
      <c r="O5085" s="23"/>
      <c r="Q5085" s="23"/>
      <c r="V5085" s="51"/>
      <c r="W5085" s="51"/>
    </row>
    <row r="5086" spans="15:23" x14ac:dyDescent="0.2">
      <c r="O5086" s="23"/>
      <c r="Q5086" s="23"/>
      <c r="V5086" s="51"/>
      <c r="W5086" s="51"/>
    </row>
    <row r="5087" spans="15:23" x14ac:dyDescent="0.2">
      <c r="O5087" s="23"/>
      <c r="Q5087" s="23"/>
      <c r="V5087" s="51"/>
      <c r="W5087" s="51"/>
    </row>
    <row r="5088" spans="15:23" x14ac:dyDescent="0.2">
      <c r="O5088" s="23"/>
      <c r="Q5088" s="23"/>
      <c r="V5088" s="51"/>
      <c r="W5088" s="51"/>
    </row>
    <row r="5089" spans="15:23" x14ac:dyDescent="0.2">
      <c r="O5089" s="23"/>
      <c r="Q5089" s="23"/>
      <c r="V5089" s="51"/>
      <c r="W5089" s="51"/>
    </row>
    <row r="5090" spans="15:23" x14ac:dyDescent="0.2">
      <c r="O5090" s="23"/>
      <c r="Q5090" s="23"/>
      <c r="V5090" s="51"/>
      <c r="W5090" s="51"/>
    </row>
    <row r="5091" spans="15:23" x14ac:dyDescent="0.2">
      <c r="O5091" s="23"/>
      <c r="Q5091" s="23"/>
      <c r="V5091" s="51"/>
      <c r="W5091" s="51"/>
    </row>
    <row r="5092" spans="15:23" x14ac:dyDescent="0.2">
      <c r="O5092" s="23"/>
      <c r="Q5092" s="23"/>
      <c r="V5092" s="51"/>
      <c r="W5092" s="51"/>
    </row>
    <row r="5093" spans="15:23" x14ac:dyDescent="0.2">
      <c r="O5093" s="23"/>
      <c r="Q5093" s="23"/>
      <c r="V5093" s="51"/>
      <c r="W5093" s="51"/>
    </row>
    <row r="5094" spans="15:23" x14ac:dyDescent="0.2">
      <c r="O5094" s="23"/>
      <c r="Q5094" s="23"/>
      <c r="V5094" s="51"/>
      <c r="W5094" s="51"/>
    </row>
    <row r="5095" spans="15:23" x14ac:dyDescent="0.2">
      <c r="O5095" s="23"/>
      <c r="Q5095" s="23"/>
      <c r="V5095" s="51"/>
      <c r="W5095" s="51"/>
    </row>
    <row r="5096" spans="15:23" x14ac:dyDescent="0.2">
      <c r="O5096" s="23"/>
      <c r="Q5096" s="23"/>
      <c r="V5096" s="51"/>
      <c r="W5096" s="51"/>
    </row>
    <row r="5097" spans="15:23" x14ac:dyDescent="0.2">
      <c r="O5097" s="23"/>
      <c r="Q5097" s="23"/>
      <c r="V5097" s="51"/>
      <c r="W5097" s="51"/>
    </row>
    <row r="5098" spans="15:23" x14ac:dyDescent="0.2">
      <c r="O5098" s="23"/>
      <c r="Q5098" s="23"/>
      <c r="V5098" s="51"/>
      <c r="W5098" s="51"/>
    </row>
    <row r="5099" spans="15:23" x14ac:dyDescent="0.2">
      <c r="O5099" s="23"/>
      <c r="Q5099" s="23"/>
      <c r="V5099" s="51"/>
      <c r="W5099" s="51"/>
    </row>
    <row r="5100" spans="15:23" x14ac:dyDescent="0.2">
      <c r="O5100" s="23"/>
      <c r="Q5100" s="23"/>
      <c r="V5100" s="51"/>
      <c r="W5100" s="51"/>
    </row>
    <row r="5101" spans="15:23" x14ac:dyDescent="0.2">
      <c r="O5101" s="23"/>
      <c r="Q5101" s="23"/>
      <c r="V5101" s="51"/>
      <c r="W5101" s="51"/>
    </row>
    <row r="5102" spans="15:23" x14ac:dyDescent="0.2">
      <c r="O5102" s="23"/>
      <c r="Q5102" s="23"/>
      <c r="V5102" s="51"/>
      <c r="W5102" s="51"/>
    </row>
    <row r="5103" spans="15:23" x14ac:dyDescent="0.2">
      <c r="O5103" s="23"/>
      <c r="Q5103" s="23"/>
      <c r="V5103" s="51"/>
      <c r="W5103" s="51"/>
    </row>
    <row r="5104" spans="15:23" x14ac:dyDescent="0.2">
      <c r="O5104" s="23"/>
      <c r="Q5104" s="23"/>
      <c r="V5104" s="51"/>
      <c r="W5104" s="51"/>
    </row>
    <row r="5105" spans="15:23" x14ac:dyDescent="0.2">
      <c r="O5105" s="23"/>
      <c r="Q5105" s="23"/>
      <c r="V5105" s="51"/>
      <c r="W5105" s="51"/>
    </row>
    <row r="5106" spans="15:23" x14ac:dyDescent="0.2">
      <c r="O5106" s="23"/>
      <c r="Q5106" s="23"/>
      <c r="V5106" s="51"/>
      <c r="W5106" s="51"/>
    </row>
    <row r="5107" spans="15:23" x14ac:dyDescent="0.2">
      <c r="O5107" s="23"/>
      <c r="Q5107" s="23"/>
      <c r="V5107" s="51"/>
      <c r="W5107" s="51"/>
    </row>
    <row r="5108" spans="15:23" x14ac:dyDescent="0.2">
      <c r="O5108" s="23"/>
      <c r="Q5108" s="23"/>
      <c r="V5108" s="51"/>
      <c r="W5108" s="51"/>
    </row>
    <row r="5109" spans="15:23" x14ac:dyDescent="0.2">
      <c r="O5109" s="23"/>
      <c r="Q5109" s="23"/>
      <c r="V5109" s="51"/>
      <c r="W5109" s="51"/>
    </row>
    <row r="5110" spans="15:23" x14ac:dyDescent="0.2">
      <c r="O5110" s="23"/>
      <c r="Q5110" s="23"/>
      <c r="V5110" s="51"/>
      <c r="W5110" s="51"/>
    </row>
    <row r="5111" spans="15:23" x14ac:dyDescent="0.2">
      <c r="O5111" s="23"/>
      <c r="Q5111" s="23"/>
      <c r="V5111" s="51"/>
      <c r="W5111" s="51"/>
    </row>
    <row r="5112" spans="15:23" x14ac:dyDescent="0.2">
      <c r="O5112" s="23"/>
      <c r="Q5112" s="23"/>
      <c r="V5112" s="51"/>
      <c r="W5112" s="51"/>
    </row>
    <row r="5113" spans="15:23" x14ac:dyDescent="0.2">
      <c r="O5113" s="23"/>
      <c r="Q5113" s="23"/>
      <c r="V5113" s="51"/>
      <c r="W5113" s="51"/>
    </row>
    <row r="5114" spans="15:23" x14ac:dyDescent="0.2">
      <c r="O5114" s="23"/>
      <c r="Q5114" s="23"/>
      <c r="V5114" s="51"/>
      <c r="W5114" s="51"/>
    </row>
    <row r="5115" spans="15:23" x14ac:dyDescent="0.2">
      <c r="O5115" s="23"/>
      <c r="Q5115" s="23"/>
      <c r="V5115" s="51"/>
      <c r="W5115" s="51"/>
    </row>
    <row r="5116" spans="15:23" x14ac:dyDescent="0.2">
      <c r="O5116" s="23"/>
      <c r="Q5116" s="23"/>
      <c r="V5116" s="51"/>
      <c r="W5116" s="51"/>
    </row>
    <row r="5117" spans="15:23" x14ac:dyDescent="0.2">
      <c r="O5117" s="23"/>
      <c r="Q5117" s="23"/>
      <c r="V5117" s="51"/>
      <c r="W5117" s="51"/>
    </row>
    <row r="5118" spans="15:23" x14ac:dyDescent="0.2">
      <c r="O5118" s="23"/>
      <c r="Q5118" s="23"/>
      <c r="V5118" s="51"/>
      <c r="W5118" s="51"/>
    </row>
    <row r="5119" spans="15:23" x14ac:dyDescent="0.2">
      <c r="O5119" s="23"/>
      <c r="Q5119" s="23"/>
      <c r="V5119" s="51"/>
      <c r="W5119" s="51"/>
    </row>
    <row r="5120" spans="15:23" x14ac:dyDescent="0.2">
      <c r="O5120" s="23"/>
      <c r="Q5120" s="23"/>
      <c r="V5120" s="51"/>
      <c r="W5120" s="51"/>
    </row>
    <row r="5121" spans="15:23" x14ac:dyDescent="0.2">
      <c r="O5121" s="23"/>
      <c r="Q5121" s="23"/>
      <c r="V5121" s="51"/>
      <c r="W5121" s="51"/>
    </row>
    <row r="5122" spans="15:23" x14ac:dyDescent="0.2">
      <c r="O5122" s="23"/>
      <c r="Q5122" s="23"/>
      <c r="V5122" s="51"/>
      <c r="W5122" s="51"/>
    </row>
    <row r="5123" spans="15:23" x14ac:dyDescent="0.2">
      <c r="O5123" s="23"/>
      <c r="Q5123" s="23"/>
      <c r="V5123" s="51"/>
      <c r="W5123" s="51"/>
    </row>
    <row r="5124" spans="15:23" x14ac:dyDescent="0.2">
      <c r="O5124" s="23"/>
      <c r="Q5124" s="23"/>
      <c r="V5124" s="51"/>
      <c r="W5124" s="51"/>
    </row>
    <row r="5125" spans="15:23" x14ac:dyDescent="0.2">
      <c r="O5125" s="23"/>
      <c r="Q5125" s="23"/>
      <c r="V5125" s="51"/>
      <c r="W5125" s="51"/>
    </row>
    <row r="5126" spans="15:23" x14ac:dyDescent="0.2">
      <c r="O5126" s="23"/>
      <c r="Q5126" s="23"/>
      <c r="V5126" s="51"/>
      <c r="W5126" s="51"/>
    </row>
    <row r="5127" spans="15:23" x14ac:dyDescent="0.2">
      <c r="O5127" s="23"/>
      <c r="Q5127" s="23"/>
      <c r="V5127" s="51"/>
      <c r="W5127" s="51"/>
    </row>
    <row r="5128" spans="15:23" x14ac:dyDescent="0.2">
      <c r="O5128" s="23"/>
      <c r="Q5128" s="23"/>
      <c r="V5128" s="51"/>
      <c r="W5128" s="51"/>
    </row>
    <row r="5129" spans="15:23" x14ac:dyDescent="0.2">
      <c r="O5129" s="23"/>
      <c r="Q5129" s="23"/>
      <c r="V5129" s="51"/>
      <c r="W5129" s="51"/>
    </row>
    <row r="5130" spans="15:23" x14ac:dyDescent="0.2">
      <c r="O5130" s="23"/>
      <c r="Q5130" s="23"/>
      <c r="V5130" s="51"/>
      <c r="W5130" s="51"/>
    </row>
    <row r="5131" spans="15:23" x14ac:dyDescent="0.2">
      <c r="O5131" s="23"/>
      <c r="Q5131" s="23"/>
      <c r="V5131" s="51"/>
      <c r="W5131" s="51"/>
    </row>
    <row r="5132" spans="15:23" x14ac:dyDescent="0.2">
      <c r="O5132" s="23"/>
      <c r="Q5132" s="23"/>
      <c r="V5132" s="51"/>
      <c r="W5132" s="51"/>
    </row>
    <row r="5133" spans="15:23" x14ac:dyDescent="0.2">
      <c r="O5133" s="23"/>
      <c r="Q5133" s="23"/>
      <c r="V5133" s="51"/>
      <c r="W5133" s="51"/>
    </row>
    <row r="5134" spans="15:23" x14ac:dyDescent="0.2">
      <c r="O5134" s="23"/>
      <c r="Q5134" s="23"/>
      <c r="V5134" s="51"/>
      <c r="W5134" s="51"/>
    </row>
    <row r="5135" spans="15:23" x14ac:dyDescent="0.2">
      <c r="O5135" s="23"/>
      <c r="Q5135" s="23"/>
      <c r="V5135" s="51"/>
      <c r="W5135" s="51"/>
    </row>
    <row r="5136" spans="15:23" x14ac:dyDescent="0.2">
      <c r="O5136" s="23"/>
      <c r="Q5136" s="23"/>
      <c r="V5136" s="51"/>
      <c r="W5136" s="51"/>
    </row>
    <row r="5137" spans="15:23" x14ac:dyDescent="0.2">
      <c r="O5137" s="23"/>
      <c r="Q5137" s="23"/>
      <c r="V5137" s="51"/>
      <c r="W5137" s="51"/>
    </row>
    <row r="5138" spans="15:23" x14ac:dyDescent="0.2">
      <c r="O5138" s="23"/>
      <c r="Q5138" s="23"/>
      <c r="V5138" s="51"/>
      <c r="W5138" s="51"/>
    </row>
    <row r="5139" spans="15:23" x14ac:dyDescent="0.2">
      <c r="O5139" s="23"/>
      <c r="Q5139" s="23"/>
      <c r="V5139" s="51"/>
      <c r="W5139" s="51"/>
    </row>
    <row r="5140" spans="15:23" x14ac:dyDescent="0.2">
      <c r="O5140" s="23"/>
      <c r="Q5140" s="23"/>
      <c r="V5140" s="51"/>
      <c r="W5140" s="51"/>
    </row>
    <row r="5141" spans="15:23" x14ac:dyDescent="0.2">
      <c r="O5141" s="23"/>
      <c r="Q5141" s="23"/>
      <c r="V5141" s="51"/>
      <c r="W5141" s="51"/>
    </row>
    <row r="5142" spans="15:23" x14ac:dyDescent="0.2">
      <c r="O5142" s="23"/>
      <c r="Q5142" s="23"/>
      <c r="V5142" s="51"/>
      <c r="W5142" s="51"/>
    </row>
    <row r="5143" spans="15:23" x14ac:dyDescent="0.2">
      <c r="O5143" s="23"/>
      <c r="Q5143" s="23"/>
      <c r="V5143" s="51"/>
      <c r="W5143" s="51"/>
    </row>
    <row r="5144" spans="15:23" x14ac:dyDescent="0.2">
      <c r="O5144" s="23"/>
      <c r="Q5144" s="23"/>
      <c r="V5144" s="51"/>
      <c r="W5144" s="51"/>
    </row>
    <row r="5145" spans="15:23" x14ac:dyDescent="0.2">
      <c r="O5145" s="23"/>
      <c r="Q5145" s="23"/>
      <c r="V5145" s="51"/>
      <c r="W5145" s="51"/>
    </row>
    <row r="5146" spans="15:23" x14ac:dyDescent="0.2">
      <c r="O5146" s="23"/>
      <c r="Q5146" s="23"/>
      <c r="V5146" s="51"/>
      <c r="W5146" s="51"/>
    </row>
    <row r="5147" spans="15:23" x14ac:dyDescent="0.2">
      <c r="O5147" s="23"/>
      <c r="Q5147" s="23"/>
      <c r="V5147" s="51"/>
      <c r="W5147" s="51"/>
    </row>
    <row r="5148" spans="15:23" x14ac:dyDescent="0.2">
      <c r="O5148" s="23"/>
      <c r="Q5148" s="23"/>
      <c r="V5148" s="51"/>
      <c r="W5148" s="51"/>
    </row>
    <row r="5149" spans="15:23" x14ac:dyDescent="0.2">
      <c r="O5149" s="23"/>
      <c r="Q5149" s="23"/>
      <c r="V5149" s="51"/>
      <c r="W5149" s="51"/>
    </row>
    <row r="5150" spans="15:23" x14ac:dyDescent="0.2">
      <c r="O5150" s="23"/>
      <c r="Q5150" s="23"/>
      <c r="V5150" s="51"/>
      <c r="W5150" s="51"/>
    </row>
    <row r="5151" spans="15:23" x14ac:dyDescent="0.2">
      <c r="O5151" s="23"/>
      <c r="Q5151" s="23"/>
      <c r="V5151" s="51"/>
      <c r="W5151" s="51"/>
    </row>
    <row r="5152" spans="15:23" x14ac:dyDescent="0.2">
      <c r="O5152" s="23"/>
      <c r="Q5152" s="23"/>
      <c r="V5152" s="51"/>
      <c r="W5152" s="51"/>
    </row>
    <row r="5153" spans="15:23" x14ac:dyDescent="0.2">
      <c r="O5153" s="23"/>
      <c r="Q5153" s="23"/>
      <c r="V5153" s="51"/>
      <c r="W5153" s="51"/>
    </row>
    <row r="5154" spans="15:23" x14ac:dyDescent="0.2">
      <c r="O5154" s="23"/>
      <c r="Q5154" s="23"/>
      <c r="V5154" s="51"/>
      <c r="W5154" s="51"/>
    </row>
    <row r="5155" spans="15:23" x14ac:dyDescent="0.2">
      <c r="O5155" s="23"/>
      <c r="V5155" s="51"/>
      <c r="W5155" s="51"/>
    </row>
    <row r="5156" spans="15:23" x14ac:dyDescent="0.2">
      <c r="O5156" s="23"/>
      <c r="V5156" s="51"/>
      <c r="W5156" s="51"/>
    </row>
    <row r="5157" spans="15:23" x14ac:dyDescent="0.2">
      <c r="O5157" s="23"/>
      <c r="V5157" s="51"/>
      <c r="W5157" s="51"/>
    </row>
    <row r="5158" spans="15:23" x14ac:dyDescent="0.2">
      <c r="O5158" s="23"/>
      <c r="V5158" s="51"/>
      <c r="W5158" s="51"/>
    </row>
    <row r="5159" spans="15:23" x14ac:dyDescent="0.2">
      <c r="O5159" s="23"/>
      <c r="V5159" s="51"/>
      <c r="W5159" s="51"/>
    </row>
    <row r="5160" spans="15:23" x14ac:dyDescent="0.2">
      <c r="O5160" s="23"/>
      <c r="V5160" s="51"/>
      <c r="W5160" s="51"/>
    </row>
    <row r="5161" spans="15:23" x14ac:dyDescent="0.2">
      <c r="O5161" s="23"/>
      <c r="V5161" s="51"/>
      <c r="W5161" s="51"/>
    </row>
    <row r="5162" spans="15:23" x14ac:dyDescent="0.2">
      <c r="O5162" s="23"/>
      <c r="V5162" s="51"/>
      <c r="W5162" s="51"/>
    </row>
    <row r="5163" spans="15:23" x14ac:dyDescent="0.2">
      <c r="O5163" s="23"/>
      <c r="V5163" s="51"/>
      <c r="W5163" s="51"/>
    </row>
    <row r="5164" spans="15:23" x14ac:dyDescent="0.2">
      <c r="O5164" s="23"/>
      <c r="V5164" s="51"/>
      <c r="W5164" s="51"/>
    </row>
    <row r="5165" spans="15:23" x14ac:dyDescent="0.2">
      <c r="O5165" s="23"/>
      <c r="V5165" s="51"/>
      <c r="W5165" s="51"/>
    </row>
    <row r="5166" spans="15:23" x14ac:dyDescent="0.2">
      <c r="O5166" s="23"/>
      <c r="V5166" s="51"/>
      <c r="W5166" s="51"/>
    </row>
    <row r="5167" spans="15:23" x14ac:dyDescent="0.2">
      <c r="O5167" s="23"/>
      <c r="V5167" s="51"/>
      <c r="W5167" s="51"/>
    </row>
    <row r="5168" spans="15:23" x14ac:dyDescent="0.2">
      <c r="O5168" s="23"/>
      <c r="V5168" s="51"/>
      <c r="W5168" s="51"/>
    </row>
    <row r="5169" spans="15:23" x14ac:dyDescent="0.2">
      <c r="O5169" s="23"/>
      <c r="V5169" s="51"/>
      <c r="W5169" s="51"/>
    </row>
    <row r="5170" spans="15:23" x14ac:dyDescent="0.2">
      <c r="O5170" s="23"/>
      <c r="V5170" s="51"/>
      <c r="W5170" s="51"/>
    </row>
    <row r="5171" spans="15:23" x14ac:dyDescent="0.2">
      <c r="O5171" s="23"/>
      <c r="V5171" s="51"/>
      <c r="W5171" s="51"/>
    </row>
    <row r="5172" spans="15:23" x14ac:dyDescent="0.2">
      <c r="O5172" s="23"/>
      <c r="V5172" s="51"/>
      <c r="W5172" s="51"/>
    </row>
    <row r="5173" spans="15:23" x14ac:dyDescent="0.2">
      <c r="O5173" s="23"/>
      <c r="V5173" s="51"/>
      <c r="W5173" s="51"/>
    </row>
    <row r="5174" spans="15:23" x14ac:dyDescent="0.2">
      <c r="O5174" s="23"/>
      <c r="V5174" s="51"/>
      <c r="W5174" s="51"/>
    </row>
    <row r="5175" spans="15:23" x14ac:dyDescent="0.2">
      <c r="O5175" s="23"/>
      <c r="V5175" s="51"/>
      <c r="W5175" s="51"/>
    </row>
    <row r="5176" spans="15:23" x14ac:dyDescent="0.2">
      <c r="O5176" s="23"/>
      <c r="V5176" s="51"/>
      <c r="W5176" s="51"/>
    </row>
    <row r="5177" spans="15:23" x14ac:dyDescent="0.2">
      <c r="O5177" s="23"/>
      <c r="V5177" s="51"/>
      <c r="W5177" s="51"/>
    </row>
    <row r="5178" spans="15:23" x14ac:dyDescent="0.2">
      <c r="O5178" s="23"/>
      <c r="V5178" s="51"/>
      <c r="W5178" s="51"/>
    </row>
    <row r="5179" spans="15:23" x14ac:dyDescent="0.2">
      <c r="O5179" s="23"/>
      <c r="V5179" s="51"/>
      <c r="W5179" s="51"/>
    </row>
    <row r="5180" spans="15:23" x14ac:dyDescent="0.2">
      <c r="O5180" s="23"/>
      <c r="V5180" s="51"/>
      <c r="W5180" s="51"/>
    </row>
    <row r="5181" spans="15:23" x14ac:dyDescent="0.2">
      <c r="O5181" s="23"/>
      <c r="V5181" s="51"/>
      <c r="W5181" s="51"/>
    </row>
    <row r="5182" spans="15:23" x14ac:dyDescent="0.2">
      <c r="O5182" s="23"/>
      <c r="V5182" s="51"/>
      <c r="W5182" s="51"/>
    </row>
    <row r="5183" spans="15:23" x14ac:dyDescent="0.2">
      <c r="O5183" s="23"/>
      <c r="Q5183" s="23"/>
      <c r="V5183" s="51"/>
      <c r="W5183" s="51"/>
    </row>
    <row r="5184" spans="15:23" x14ac:dyDescent="0.2">
      <c r="O5184" s="23"/>
      <c r="Q5184" s="23"/>
      <c r="V5184" s="51"/>
      <c r="W5184" s="51"/>
    </row>
    <row r="5185" spans="15:23" x14ac:dyDescent="0.2">
      <c r="O5185" s="23"/>
      <c r="Q5185" s="23"/>
      <c r="V5185" s="51"/>
      <c r="W5185" s="51"/>
    </row>
    <row r="5186" spans="15:23" x14ac:dyDescent="0.2">
      <c r="O5186" s="23"/>
      <c r="Q5186" s="23"/>
      <c r="V5186" s="51"/>
      <c r="W5186" s="51"/>
    </row>
    <row r="5187" spans="15:23" x14ac:dyDescent="0.2">
      <c r="O5187" s="23"/>
      <c r="Q5187" s="23"/>
      <c r="V5187" s="51"/>
      <c r="W5187" s="51"/>
    </row>
    <row r="5188" spans="15:23" x14ac:dyDescent="0.2">
      <c r="O5188" s="23"/>
      <c r="Q5188" s="23"/>
      <c r="V5188" s="51"/>
      <c r="W5188" s="51"/>
    </row>
    <row r="5189" spans="15:23" x14ac:dyDescent="0.2">
      <c r="O5189" s="23"/>
      <c r="Q5189" s="23"/>
      <c r="V5189" s="51"/>
      <c r="W5189" s="51"/>
    </row>
    <row r="5190" spans="15:23" x14ac:dyDescent="0.2">
      <c r="O5190" s="23"/>
      <c r="Q5190" s="23"/>
      <c r="V5190" s="51"/>
      <c r="W5190" s="51"/>
    </row>
    <row r="5191" spans="15:23" x14ac:dyDescent="0.2">
      <c r="O5191" s="23"/>
      <c r="Q5191" s="23"/>
      <c r="V5191" s="51"/>
      <c r="W5191" s="51"/>
    </row>
    <row r="5192" spans="15:23" x14ac:dyDescent="0.2">
      <c r="O5192" s="23"/>
      <c r="Q5192" s="23"/>
      <c r="V5192" s="51"/>
      <c r="W5192" s="51"/>
    </row>
    <row r="5193" spans="15:23" x14ac:dyDescent="0.2">
      <c r="O5193" s="23"/>
      <c r="Q5193" s="23"/>
      <c r="V5193" s="51"/>
      <c r="W5193" s="51"/>
    </row>
    <row r="5194" spans="15:23" x14ac:dyDescent="0.2">
      <c r="O5194" s="23"/>
      <c r="Q5194" s="23"/>
      <c r="V5194" s="51"/>
      <c r="W5194" s="51"/>
    </row>
    <row r="5195" spans="15:23" x14ac:dyDescent="0.2">
      <c r="O5195" s="23"/>
      <c r="Q5195" s="23"/>
      <c r="V5195" s="51"/>
      <c r="W5195" s="51"/>
    </row>
    <row r="5196" spans="15:23" x14ac:dyDescent="0.2">
      <c r="O5196" s="23"/>
      <c r="Q5196" s="23"/>
      <c r="V5196" s="51"/>
      <c r="W5196" s="51"/>
    </row>
    <row r="5197" spans="15:23" x14ac:dyDescent="0.2">
      <c r="O5197" s="23"/>
      <c r="Q5197" s="23"/>
      <c r="V5197" s="51"/>
      <c r="W5197" s="51"/>
    </row>
    <row r="5198" spans="15:23" x14ac:dyDescent="0.2">
      <c r="O5198" s="23"/>
      <c r="Q5198" s="23"/>
      <c r="V5198" s="51"/>
      <c r="W5198" s="51"/>
    </row>
    <row r="5199" spans="15:23" x14ac:dyDescent="0.2">
      <c r="O5199" s="23"/>
      <c r="Q5199" s="23"/>
      <c r="V5199" s="51"/>
      <c r="W5199" s="51"/>
    </row>
    <row r="5200" spans="15:23" x14ac:dyDescent="0.2">
      <c r="O5200" s="23"/>
      <c r="Q5200" s="23"/>
      <c r="V5200" s="51"/>
      <c r="W5200" s="51"/>
    </row>
    <row r="5201" spans="15:23" x14ac:dyDescent="0.2">
      <c r="O5201" s="23"/>
      <c r="Q5201" s="23"/>
      <c r="V5201" s="51"/>
      <c r="W5201" s="51"/>
    </row>
    <row r="5202" spans="15:23" x14ac:dyDescent="0.2">
      <c r="O5202" s="23"/>
      <c r="Q5202" s="23"/>
      <c r="V5202" s="51"/>
      <c r="W5202" s="51"/>
    </row>
    <row r="5203" spans="15:23" x14ac:dyDescent="0.2">
      <c r="O5203" s="23"/>
      <c r="Q5203" s="23"/>
      <c r="V5203" s="51"/>
      <c r="W5203" s="51"/>
    </row>
    <row r="5204" spans="15:23" x14ac:dyDescent="0.2">
      <c r="O5204" s="23"/>
      <c r="Q5204" s="23"/>
      <c r="V5204" s="51"/>
      <c r="W5204" s="51"/>
    </row>
    <row r="5205" spans="15:23" x14ac:dyDescent="0.2">
      <c r="O5205" s="23"/>
      <c r="Q5205" s="23"/>
      <c r="V5205" s="51"/>
      <c r="W5205" s="51"/>
    </row>
    <row r="5206" spans="15:23" x14ac:dyDescent="0.2">
      <c r="O5206" s="23"/>
      <c r="Q5206" s="23"/>
      <c r="V5206" s="51"/>
      <c r="W5206" s="51"/>
    </row>
    <row r="5207" spans="15:23" x14ac:dyDescent="0.2">
      <c r="O5207" s="23"/>
      <c r="Q5207" s="23"/>
      <c r="V5207" s="51"/>
      <c r="W5207" s="51"/>
    </row>
    <row r="5208" spans="15:23" x14ac:dyDescent="0.2">
      <c r="O5208" s="23"/>
      <c r="Q5208" s="23"/>
      <c r="V5208" s="51"/>
      <c r="W5208" s="51"/>
    </row>
    <row r="5209" spans="15:23" x14ac:dyDescent="0.2">
      <c r="O5209" s="23"/>
      <c r="Q5209" s="23"/>
      <c r="V5209" s="51"/>
      <c r="W5209" s="51"/>
    </row>
    <row r="5210" spans="15:23" x14ac:dyDescent="0.2">
      <c r="O5210" s="23"/>
      <c r="Q5210" s="23"/>
      <c r="V5210" s="51"/>
      <c r="W5210" s="51"/>
    </row>
    <row r="5211" spans="15:23" x14ac:dyDescent="0.2">
      <c r="O5211" s="23"/>
      <c r="Q5211" s="23"/>
      <c r="V5211" s="51"/>
      <c r="W5211" s="51"/>
    </row>
    <row r="5212" spans="15:23" x14ac:dyDescent="0.2">
      <c r="O5212" s="23"/>
      <c r="Q5212" s="23"/>
      <c r="V5212" s="51"/>
      <c r="W5212" s="51"/>
    </row>
    <row r="5213" spans="15:23" x14ac:dyDescent="0.2">
      <c r="O5213" s="23"/>
      <c r="Q5213" s="23"/>
      <c r="V5213" s="51"/>
      <c r="W5213" s="51"/>
    </row>
    <row r="5214" spans="15:23" x14ac:dyDescent="0.2">
      <c r="O5214" s="23"/>
      <c r="Q5214" s="23"/>
      <c r="V5214" s="51"/>
      <c r="W5214" s="51"/>
    </row>
    <row r="5215" spans="15:23" x14ac:dyDescent="0.2">
      <c r="O5215" s="23"/>
      <c r="Q5215" s="23"/>
      <c r="V5215" s="51"/>
      <c r="W5215" s="51"/>
    </row>
    <row r="5216" spans="15:23" x14ac:dyDescent="0.2">
      <c r="O5216" s="23"/>
      <c r="Q5216" s="23"/>
      <c r="V5216" s="51"/>
      <c r="W5216" s="51"/>
    </row>
    <row r="5217" spans="15:23" x14ac:dyDescent="0.2">
      <c r="O5217" s="23"/>
      <c r="Q5217" s="23"/>
      <c r="V5217" s="51"/>
      <c r="W5217" s="51"/>
    </row>
    <row r="5218" spans="15:23" x14ac:dyDescent="0.2">
      <c r="O5218" s="23"/>
      <c r="Q5218" s="23"/>
      <c r="V5218" s="51"/>
      <c r="W5218" s="51"/>
    </row>
    <row r="5219" spans="15:23" x14ac:dyDescent="0.2">
      <c r="O5219" s="23"/>
      <c r="Q5219" s="23"/>
      <c r="V5219" s="51"/>
      <c r="W5219" s="51"/>
    </row>
    <row r="5220" spans="15:23" x14ac:dyDescent="0.2">
      <c r="O5220" s="23"/>
      <c r="Q5220" s="23"/>
      <c r="V5220" s="51"/>
      <c r="W5220" s="51"/>
    </row>
    <row r="5221" spans="15:23" x14ac:dyDescent="0.2">
      <c r="O5221" s="23"/>
      <c r="Q5221" s="23"/>
      <c r="V5221" s="51"/>
      <c r="W5221" s="51"/>
    </row>
    <row r="5222" spans="15:23" x14ac:dyDescent="0.2">
      <c r="O5222" s="23"/>
      <c r="Q5222" s="23"/>
      <c r="V5222" s="51"/>
      <c r="W5222" s="51"/>
    </row>
    <row r="5223" spans="15:23" x14ac:dyDescent="0.2">
      <c r="O5223" s="23"/>
      <c r="Q5223" s="23"/>
      <c r="V5223" s="51"/>
      <c r="W5223" s="51"/>
    </row>
    <row r="5224" spans="15:23" x14ac:dyDescent="0.2">
      <c r="O5224" s="23"/>
      <c r="Q5224" s="23"/>
      <c r="V5224" s="51"/>
      <c r="W5224" s="51"/>
    </row>
    <row r="5225" spans="15:23" x14ac:dyDescent="0.2">
      <c r="O5225" s="23"/>
      <c r="Q5225" s="23"/>
      <c r="V5225" s="51"/>
      <c r="W5225" s="51"/>
    </row>
    <row r="5226" spans="15:23" x14ac:dyDescent="0.2">
      <c r="O5226" s="23"/>
      <c r="Q5226" s="23"/>
      <c r="V5226" s="51"/>
      <c r="W5226" s="51"/>
    </row>
    <row r="5227" spans="15:23" x14ac:dyDescent="0.2">
      <c r="O5227" s="23"/>
      <c r="Q5227" s="23"/>
      <c r="V5227" s="51"/>
      <c r="W5227" s="51"/>
    </row>
    <row r="5228" spans="15:23" x14ac:dyDescent="0.2">
      <c r="O5228" s="23"/>
      <c r="Q5228" s="23"/>
      <c r="V5228" s="51"/>
      <c r="W5228" s="51"/>
    </row>
    <row r="5229" spans="15:23" x14ac:dyDescent="0.2">
      <c r="O5229" s="23"/>
      <c r="Q5229" s="23"/>
      <c r="V5229" s="51"/>
      <c r="W5229" s="51"/>
    </row>
    <row r="5230" spans="15:23" x14ac:dyDescent="0.2">
      <c r="O5230" s="23"/>
      <c r="Q5230" s="23"/>
      <c r="V5230" s="51"/>
      <c r="W5230" s="51"/>
    </row>
    <row r="5231" spans="15:23" x14ac:dyDescent="0.2">
      <c r="O5231" s="23"/>
      <c r="Q5231" s="23"/>
      <c r="V5231" s="51"/>
      <c r="W5231" s="51"/>
    </row>
    <row r="5232" spans="15:23" x14ac:dyDescent="0.2">
      <c r="O5232" s="23"/>
      <c r="Q5232" s="23"/>
      <c r="V5232" s="51"/>
      <c r="W5232" s="51"/>
    </row>
    <row r="5233" spans="15:23" x14ac:dyDescent="0.2">
      <c r="O5233" s="23"/>
      <c r="Q5233" s="23"/>
      <c r="V5233" s="51"/>
      <c r="W5233" s="51"/>
    </row>
    <row r="5234" spans="15:23" x14ac:dyDescent="0.2">
      <c r="O5234" s="23"/>
      <c r="Q5234" s="23"/>
      <c r="V5234" s="51"/>
      <c r="W5234" s="51"/>
    </row>
    <row r="5235" spans="15:23" x14ac:dyDescent="0.2">
      <c r="O5235" s="23"/>
      <c r="Q5235" s="23"/>
      <c r="V5235" s="51"/>
      <c r="W5235" s="51"/>
    </row>
    <row r="5236" spans="15:23" x14ac:dyDescent="0.2">
      <c r="O5236" s="23"/>
      <c r="Q5236" s="23"/>
      <c r="V5236" s="51"/>
      <c r="W5236" s="51"/>
    </row>
    <row r="5237" spans="15:23" x14ac:dyDescent="0.2">
      <c r="O5237" s="23"/>
      <c r="Q5237" s="23"/>
      <c r="V5237" s="51"/>
      <c r="W5237" s="51"/>
    </row>
    <row r="5238" spans="15:23" x14ac:dyDescent="0.2">
      <c r="O5238" s="23"/>
      <c r="Q5238" s="23"/>
      <c r="V5238" s="51"/>
      <c r="W5238" s="51"/>
    </row>
    <row r="5239" spans="15:23" x14ac:dyDescent="0.2">
      <c r="O5239" s="23"/>
      <c r="Q5239" s="23"/>
      <c r="V5239" s="51"/>
      <c r="W5239" s="51"/>
    </row>
    <row r="5240" spans="15:23" x14ac:dyDescent="0.2">
      <c r="O5240" s="23"/>
      <c r="Q5240" s="23"/>
      <c r="V5240" s="51"/>
      <c r="W5240" s="51"/>
    </row>
    <row r="5241" spans="15:23" x14ac:dyDescent="0.2">
      <c r="O5241" s="23"/>
      <c r="Q5241" s="23"/>
      <c r="V5241" s="51"/>
      <c r="W5241" s="51"/>
    </row>
    <row r="5242" spans="15:23" x14ac:dyDescent="0.2">
      <c r="O5242" s="23"/>
      <c r="Q5242" s="23"/>
      <c r="V5242" s="51"/>
      <c r="W5242" s="51"/>
    </row>
    <row r="5243" spans="15:23" x14ac:dyDescent="0.2">
      <c r="O5243" s="23"/>
      <c r="Q5243" s="23"/>
      <c r="V5243" s="51"/>
      <c r="W5243" s="51"/>
    </row>
    <row r="5244" spans="15:23" x14ac:dyDescent="0.2">
      <c r="O5244" s="23"/>
      <c r="Q5244" s="23"/>
      <c r="V5244" s="51"/>
      <c r="W5244" s="51"/>
    </row>
    <row r="5245" spans="15:23" x14ac:dyDescent="0.2">
      <c r="O5245" s="23"/>
      <c r="Q5245" s="23"/>
      <c r="V5245" s="51"/>
      <c r="W5245" s="51"/>
    </row>
    <row r="5246" spans="15:23" x14ac:dyDescent="0.2">
      <c r="O5246" s="23"/>
      <c r="Q5246" s="23"/>
      <c r="V5246" s="51"/>
      <c r="W5246" s="51"/>
    </row>
    <row r="5247" spans="15:23" x14ac:dyDescent="0.2">
      <c r="O5247" s="23"/>
      <c r="Q5247" s="23"/>
      <c r="V5247" s="51"/>
      <c r="W5247" s="51"/>
    </row>
    <row r="5248" spans="15:23" x14ac:dyDescent="0.2">
      <c r="O5248" s="23"/>
      <c r="Q5248" s="23"/>
      <c r="V5248" s="51"/>
      <c r="W5248" s="51"/>
    </row>
    <row r="5249" spans="15:23" x14ac:dyDescent="0.2">
      <c r="O5249" s="23"/>
      <c r="Q5249" s="23"/>
      <c r="V5249" s="51"/>
      <c r="W5249" s="51"/>
    </row>
    <row r="5250" spans="15:23" x14ac:dyDescent="0.2">
      <c r="O5250" s="23"/>
      <c r="Q5250" s="23"/>
      <c r="V5250" s="51"/>
      <c r="W5250" s="51"/>
    </row>
    <row r="5251" spans="15:23" x14ac:dyDescent="0.2">
      <c r="O5251" s="23"/>
      <c r="Q5251" s="23"/>
      <c r="V5251" s="51"/>
      <c r="W5251" s="51"/>
    </row>
    <row r="5252" spans="15:23" x14ac:dyDescent="0.2">
      <c r="O5252" s="23"/>
      <c r="Q5252" s="23"/>
      <c r="V5252" s="51"/>
      <c r="W5252" s="51"/>
    </row>
    <row r="5253" spans="15:23" x14ac:dyDescent="0.2">
      <c r="O5253" s="23"/>
      <c r="Q5253" s="23"/>
      <c r="V5253" s="51"/>
      <c r="W5253" s="51"/>
    </row>
    <row r="5254" spans="15:23" x14ac:dyDescent="0.2">
      <c r="O5254" s="23"/>
      <c r="Q5254" s="23"/>
      <c r="V5254" s="51"/>
      <c r="W5254" s="51"/>
    </row>
    <row r="5255" spans="15:23" x14ac:dyDescent="0.2">
      <c r="O5255" s="23"/>
      <c r="Q5255" s="23"/>
      <c r="V5255" s="51"/>
      <c r="W5255" s="51"/>
    </row>
    <row r="5256" spans="15:23" x14ac:dyDescent="0.2">
      <c r="O5256" s="23"/>
      <c r="Q5256" s="23"/>
      <c r="V5256" s="51"/>
      <c r="W5256" s="51"/>
    </row>
    <row r="5257" spans="15:23" x14ac:dyDescent="0.2">
      <c r="O5257" s="23"/>
      <c r="Q5257" s="23"/>
      <c r="V5257" s="51"/>
      <c r="W5257" s="51"/>
    </row>
    <row r="5258" spans="15:23" x14ac:dyDescent="0.2">
      <c r="O5258" s="23"/>
      <c r="Q5258" s="23"/>
      <c r="V5258" s="51"/>
      <c r="W5258" s="51"/>
    </row>
    <row r="5259" spans="15:23" x14ac:dyDescent="0.2">
      <c r="O5259" s="23"/>
      <c r="Q5259" s="23"/>
      <c r="V5259" s="51"/>
      <c r="W5259" s="51"/>
    </row>
    <row r="5260" spans="15:23" x14ac:dyDescent="0.2">
      <c r="O5260" s="23"/>
      <c r="Q5260" s="23"/>
      <c r="V5260" s="51"/>
      <c r="W5260" s="51"/>
    </row>
    <row r="5261" spans="15:23" x14ac:dyDescent="0.2">
      <c r="O5261" s="23"/>
      <c r="Q5261" s="23"/>
      <c r="V5261" s="51"/>
      <c r="W5261" s="51"/>
    </row>
    <row r="5262" spans="15:23" x14ac:dyDescent="0.2">
      <c r="O5262" s="23"/>
      <c r="Q5262" s="23"/>
      <c r="V5262" s="51"/>
      <c r="W5262" s="51"/>
    </row>
    <row r="5263" spans="15:23" x14ac:dyDescent="0.2">
      <c r="O5263" s="23"/>
      <c r="Q5263" s="23"/>
      <c r="V5263" s="51"/>
      <c r="W5263" s="51"/>
    </row>
    <row r="5264" spans="15:23" x14ac:dyDescent="0.2">
      <c r="O5264" s="23"/>
      <c r="Q5264" s="23"/>
      <c r="V5264" s="51"/>
      <c r="W5264" s="51"/>
    </row>
    <row r="5265" spans="15:23" x14ac:dyDescent="0.2">
      <c r="O5265" s="23"/>
      <c r="Q5265" s="23"/>
      <c r="V5265" s="51"/>
      <c r="W5265" s="51"/>
    </row>
    <row r="5266" spans="15:23" x14ac:dyDescent="0.2">
      <c r="O5266" s="23"/>
      <c r="Q5266" s="23"/>
      <c r="V5266" s="51"/>
      <c r="W5266" s="51"/>
    </row>
    <row r="5267" spans="15:23" x14ac:dyDescent="0.2">
      <c r="O5267" s="23"/>
      <c r="V5267" s="51"/>
      <c r="W5267" s="51"/>
    </row>
    <row r="5268" spans="15:23" x14ac:dyDescent="0.2">
      <c r="O5268" s="23"/>
      <c r="V5268" s="51"/>
      <c r="W5268" s="51"/>
    </row>
    <row r="5269" spans="15:23" x14ac:dyDescent="0.2">
      <c r="O5269" s="23"/>
      <c r="V5269" s="51"/>
      <c r="W5269" s="51"/>
    </row>
    <row r="5270" spans="15:23" x14ac:dyDescent="0.2">
      <c r="O5270" s="23"/>
      <c r="V5270" s="51"/>
      <c r="W5270" s="51"/>
    </row>
    <row r="5271" spans="15:23" x14ac:dyDescent="0.2">
      <c r="O5271" s="23"/>
      <c r="V5271" s="51"/>
      <c r="W5271" s="51"/>
    </row>
    <row r="5272" spans="15:23" x14ac:dyDescent="0.2">
      <c r="O5272" s="23"/>
      <c r="V5272" s="51"/>
      <c r="W5272" s="51"/>
    </row>
    <row r="5273" spans="15:23" x14ac:dyDescent="0.2">
      <c r="O5273" s="23"/>
      <c r="V5273" s="51"/>
      <c r="W5273" s="51"/>
    </row>
    <row r="5274" spans="15:23" x14ac:dyDescent="0.2">
      <c r="O5274" s="23"/>
      <c r="V5274" s="51"/>
      <c r="W5274" s="51"/>
    </row>
    <row r="5275" spans="15:23" x14ac:dyDescent="0.2">
      <c r="O5275" s="23"/>
      <c r="V5275" s="51"/>
      <c r="W5275" s="51"/>
    </row>
    <row r="5276" spans="15:23" x14ac:dyDescent="0.2">
      <c r="O5276" s="23"/>
      <c r="V5276" s="51"/>
      <c r="W5276" s="51"/>
    </row>
    <row r="5277" spans="15:23" x14ac:dyDescent="0.2">
      <c r="O5277" s="23"/>
      <c r="V5277" s="51"/>
      <c r="W5277" s="51"/>
    </row>
    <row r="5278" spans="15:23" x14ac:dyDescent="0.2">
      <c r="O5278" s="23"/>
      <c r="V5278" s="51"/>
      <c r="W5278" s="51"/>
    </row>
    <row r="5279" spans="15:23" x14ac:dyDescent="0.2">
      <c r="O5279" s="23"/>
      <c r="V5279" s="51"/>
      <c r="W5279" s="51"/>
    </row>
    <row r="5280" spans="15:23" x14ac:dyDescent="0.2">
      <c r="O5280" s="23"/>
      <c r="V5280" s="51"/>
      <c r="W5280" s="51"/>
    </row>
    <row r="5281" spans="15:23" x14ac:dyDescent="0.2">
      <c r="O5281" s="23"/>
      <c r="V5281" s="51"/>
      <c r="W5281" s="51"/>
    </row>
    <row r="5282" spans="15:23" x14ac:dyDescent="0.2">
      <c r="O5282" s="23"/>
      <c r="V5282" s="51"/>
      <c r="W5282" s="51"/>
    </row>
    <row r="5283" spans="15:23" x14ac:dyDescent="0.2">
      <c r="O5283" s="23"/>
      <c r="V5283" s="51"/>
      <c r="W5283" s="51"/>
    </row>
    <row r="5284" spans="15:23" x14ac:dyDescent="0.2">
      <c r="O5284" s="23"/>
      <c r="V5284" s="51"/>
      <c r="W5284" s="51"/>
    </row>
    <row r="5285" spans="15:23" x14ac:dyDescent="0.2">
      <c r="O5285" s="23"/>
      <c r="V5285" s="51"/>
      <c r="W5285" s="51"/>
    </row>
    <row r="5286" spans="15:23" x14ac:dyDescent="0.2">
      <c r="O5286" s="23"/>
      <c r="V5286" s="51"/>
      <c r="W5286" s="51"/>
    </row>
    <row r="5287" spans="15:23" x14ac:dyDescent="0.2">
      <c r="O5287" s="23"/>
      <c r="V5287" s="51"/>
      <c r="W5287" s="51"/>
    </row>
    <row r="5288" spans="15:23" x14ac:dyDescent="0.2">
      <c r="O5288" s="23"/>
      <c r="V5288" s="51"/>
      <c r="W5288" s="51"/>
    </row>
    <row r="5289" spans="15:23" x14ac:dyDescent="0.2">
      <c r="O5289" s="23"/>
      <c r="V5289" s="51"/>
      <c r="W5289" s="51"/>
    </row>
    <row r="5290" spans="15:23" x14ac:dyDescent="0.2">
      <c r="O5290" s="23"/>
      <c r="V5290" s="51"/>
      <c r="W5290" s="51"/>
    </row>
    <row r="5291" spans="15:23" x14ac:dyDescent="0.2">
      <c r="O5291" s="23"/>
      <c r="V5291" s="51"/>
      <c r="W5291" s="51"/>
    </row>
    <row r="5292" spans="15:23" x14ac:dyDescent="0.2">
      <c r="O5292" s="23"/>
      <c r="V5292" s="51"/>
      <c r="W5292" s="51"/>
    </row>
    <row r="5293" spans="15:23" x14ac:dyDescent="0.2">
      <c r="O5293" s="23"/>
      <c r="V5293" s="51"/>
      <c r="W5293" s="51"/>
    </row>
    <row r="5294" spans="15:23" x14ac:dyDescent="0.2">
      <c r="O5294" s="23"/>
      <c r="V5294" s="51"/>
      <c r="W5294" s="51"/>
    </row>
    <row r="5295" spans="15:23" x14ac:dyDescent="0.2">
      <c r="O5295" s="23"/>
      <c r="Q5295" s="23"/>
      <c r="V5295" s="51"/>
      <c r="W5295" s="51"/>
    </row>
    <row r="5296" spans="15:23" x14ac:dyDescent="0.2">
      <c r="O5296" s="23"/>
      <c r="Q5296" s="23"/>
      <c r="V5296" s="51"/>
      <c r="W5296" s="51"/>
    </row>
    <row r="5297" spans="15:23" x14ac:dyDescent="0.2">
      <c r="O5297" s="23"/>
      <c r="Q5297" s="23"/>
      <c r="V5297" s="51"/>
      <c r="W5297" s="51"/>
    </row>
    <row r="5298" spans="15:23" x14ac:dyDescent="0.2">
      <c r="O5298" s="23"/>
      <c r="Q5298" s="23"/>
      <c r="V5298" s="51"/>
      <c r="W5298" s="51"/>
    </row>
    <row r="5299" spans="15:23" x14ac:dyDescent="0.2">
      <c r="O5299" s="23"/>
      <c r="Q5299" s="23"/>
      <c r="V5299" s="51"/>
      <c r="W5299" s="51"/>
    </row>
    <row r="5300" spans="15:23" x14ac:dyDescent="0.2">
      <c r="O5300" s="23"/>
      <c r="Q5300" s="23"/>
      <c r="V5300" s="51"/>
      <c r="W5300" s="51"/>
    </row>
    <row r="5301" spans="15:23" x14ac:dyDescent="0.2">
      <c r="O5301" s="23"/>
      <c r="Q5301" s="23"/>
      <c r="V5301" s="51"/>
      <c r="W5301" s="51"/>
    </row>
    <row r="5302" spans="15:23" x14ac:dyDescent="0.2">
      <c r="O5302" s="23"/>
      <c r="Q5302" s="23"/>
      <c r="V5302" s="51"/>
      <c r="W5302" s="51"/>
    </row>
    <row r="5303" spans="15:23" x14ac:dyDescent="0.2">
      <c r="O5303" s="23"/>
      <c r="Q5303" s="23"/>
      <c r="V5303" s="51"/>
      <c r="W5303" s="51"/>
    </row>
    <row r="5304" spans="15:23" x14ac:dyDescent="0.2">
      <c r="O5304" s="23"/>
      <c r="Q5304" s="23"/>
      <c r="V5304" s="51"/>
      <c r="W5304" s="51"/>
    </row>
    <row r="5305" spans="15:23" x14ac:dyDescent="0.2">
      <c r="O5305" s="23"/>
      <c r="Q5305" s="23"/>
      <c r="V5305" s="51"/>
      <c r="W5305" s="51"/>
    </row>
    <row r="5306" spans="15:23" x14ac:dyDescent="0.2">
      <c r="O5306" s="23"/>
      <c r="Q5306" s="23"/>
      <c r="V5306" s="51"/>
      <c r="W5306" s="51"/>
    </row>
    <row r="5307" spans="15:23" x14ac:dyDescent="0.2">
      <c r="O5307" s="23"/>
      <c r="Q5307" s="23"/>
      <c r="V5307" s="51"/>
      <c r="W5307" s="51"/>
    </row>
    <row r="5308" spans="15:23" x14ac:dyDescent="0.2">
      <c r="O5308" s="23"/>
      <c r="Q5308" s="23"/>
      <c r="V5308" s="51"/>
      <c r="W5308" s="51"/>
    </row>
    <row r="5309" spans="15:23" x14ac:dyDescent="0.2">
      <c r="O5309" s="23"/>
      <c r="Q5309" s="23"/>
      <c r="V5309" s="51"/>
      <c r="W5309" s="51"/>
    </row>
    <row r="5310" spans="15:23" x14ac:dyDescent="0.2">
      <c r="O5310" s="23"/>
      <c r="Q5310" s="23"/>
      <c r="V5310" s="51"/>
      <c r="W5310" s="51"/>
    </row>
    <row r="5311" spans="15:23" x14ac:dyDescent="0.2">
      <c r="O5311" s="23"/>
      <c r="Q5311" s="23"/>
      <c r="V5311" s="51"/>
      <c r="W5311" s="51"/>
    </row>
    <row r="5312" spans="15:23" x14ac:dyDescent="0.2">
      <c r="O5312" s="23"/>
      <c r="Q5312" s="23"/>
      <c r="V5312" s="51"/>
      <c r="W5312" s="51"/>
    </row>
    <row r="5313" spans="15:23" x14ac:dyDescent="0.2">
      <c r="O5313" s="23"/>
      <c r="Q5313" s="23"/>
      <c r="V5313" s="51"/>
      <c r="W5313" s="51"/>
    </row>
    <row r="5314" spans="15:23" x14ac:dyDescent="0.2">
      <c r="O5314" s="23"/>
      <c r="Q5314" s="23"/>
      <c r="V5314" s="51"/>
      <c r="W5314" s="51"/>
    </row>
    <row r="5315" spans="15:23" x14ac:dyDescent="0.2">
      <c r="O5315" s="23"/>
      <c r="Q5315" s="23"/>
      <c r="V5315" s="51"/>
      <c r="W5315" s="51"/>
    </row>
    <row r="5316" spans="15:23" x14ac:dyDescent="0.2">
      <c r="O5316" s="23"/>
      <c r="Q5316" s="23"/>
      <c r="V5316" s="51"/>
      <c r="W5316" s="51"/>
    </row>
    <row r="5317" spans="15:23" x14ac:dyDescent="0.2">
      <c r="O5317" s="23"/>
      <c r="Q5317" s="23"/>
      <c r="V5317" s="51"/>
      <c r="W5317" s="51"/>
    </row>
    <row r="5318" spans="15:23" x14ac:dyDescent="0.2">
      <c r="O5318" s="23"/>
      <c r="Q5318" s="23"/>
      <c r="V5318" s="51"/>
      <c r="W5318" s="51"/>
    </row>
    <row r="5319" spans="15:23" x14ac:dyDescent="0.2">
      <c r="O5319" s="23"/>
      <c r="Q5319" s="23"/>
      <c r="V5319" s="51"/>
      <c r="W5319" s="51"/>
    </row>
    <row r="5320" spans="15:23" x14ac:dyDescent="0.2">
      <c r="O5320" s="23"/>
      <c r="Q5320" s="23"/>
      <c r="V5320" s="51"/>
      <c r="W5320" s="51"/>
    </row>
    <row r="5321" spans="15:23" x14ac:dyDescent="0.2">
      <c r="O5321" s="23"/>
      <c r="Q5321" s="23"/>
      <c r="V5321" s="51"/>
      <c r="W5321" s="51"/>
    </row>
    <row r="5322" spans="15:23" x14ac:dyDescent="0.2">
      <c r="O5322" s="23"/>
      <c r="Q5322" s="23"/>
      <c r="V5322" s="51"/>
      <c r="W5322" s="51"/>
    </row>
    <row r="5323" spans="15:23" x14ac:dyDescent="0.2">
      <c r="O5323" s="23"/>
      <c r="Q5323" s="23"/>
      <c r="V5323" s="51"/>
      <c r="W5323" s="51"/>
    </row>
    <row r="5324" spans="15:23" x14ac:dyDescent="0.2">
      <c r="O5324" s="23"/>
      <c r="Q5324" s="23"/>
      <c r="V5324" s="51"/>
      <c r="W5324" s="51"/>
    </row>
    <row r="5325" spans="15:23" x14ac:dyDescent="0.2">
      <c r="O5325" s="23"/>
      <c r="Q5325" s="23"/>
      <c r="V5325" s="51"/>
      <c r="W5325" s="51"/>
    </row>
    <row r="5326" spans="15:23" x14ac:dyDescent="0.2">
      <c r="O5326" s="23"/>
      <c r="Q5326" s="23"/>
      <c r="V5326" s="51"/>
      <c r="W5326" s="51"/>
    </row>
    <row r="5327" spans="15:23" x14ac:dyDescent="0.2">
      <c r="O5327" s="23"/>
      <c r="Q5327" s="23"/>
      <c r="V5327" s="51"/>
      <c r="W5327" s="51"/>
    </row>
    <row r="5328" spans="15:23" x14ac:dyDescent="0.2">
      <c r="O5328" s="23"/>
      <c r="Q5328" s="23"/>
      <c r="V5328" s="51"/>
      <c r="W5328" s="51"/>
    </row>
    <row r="5329" spans="15:23" x14ac:dyDescent="0.2">
      <c r="O5329" s="23"/>
      <c r="Q5329" s="23"/>
      <c r="V5329" s="51"/>
      <c r="W5329" s="51"/>
    </row>
    <row r="5330" spans="15:23" x14ac:dyDescent="0.2">
      <c r="O5330" s="23"/>
      <c r="Q5330" s="23"/>
      <c r="V5330" s="51"/>
      <c r="W5330" s="51"/>
    </row>
    <row r="5331" spans="15:23" x14ac:dyDescent="0.2">
      <c r="O5331" s="23"/>
      <c r="Q5331" s="23"/>
      <c r="V5331" s="51"/>
      <c r="W5331" s="51"/>
    </row>
    <row r="5332" spans="15:23" x14ac:dyDescent="0.2">
      <c r="O5332" s="23"/>
      <c r="Q5332" s="23"/>
      <c r="V5332" s="51"/>
      <c r="W5332" s="51"/>
    </row>
    <row r="5333" spans="15:23" x14ac:dyDescent="0.2">
      <c r="O5333" s="23"/>
      <c r="Q5333" s="23"/>
      <c r="V5333" s="51"/>
      <c r="W5333" s="51"/>
    </row>
    <row r="5334" spans="15:23" x14ac:dyDescent="0.2">
      <c r="O5334" s="23"/>
      <c r="Q5334" s="23"/>
      <c r="V5334" s="51"/>
      <c r="W5334" s="51"/>
    </row>
    <row r="5335" spans="15:23" x14ac:dyDescent="0.2">
      <c r="O5335" s="23"/>
      <c r="Q5335" s="23"/>
      <c r="V5335" s="51"/>
      <c r="W5335" s="51"/>
    </row>
    <row r="5336" spans="15:23" x14ac:dyDescent="0.2">
      <c r="O5336" s="23"/>
      <c r="Q5336" s="23"/>
      <c r="V5336" s="51"/>
      <c r="W5336" s="51"/>
    </row>
    <row r="5337" spans="15:23" x14ac:dyDescent="0.2">
      <c r="O5337" s="23"/>
      <c r="Q5337" s="23"/>
      <c r="V5337" s="51"/>
      <c r="W5337" s="51"/>
    </row>
    <row r="5338" spans="15:23" x14ac:dyDescent="0.2">
      <c r="O5338" s="23"/>
      <c r="Q5338" s="23"/>
      <c r="V5338" s="51"/>
      <c r="W5338" s="51"/>
    </row>
    <row r="5339" spans="15:23" x14ac:dyDescent="0.2">
      <c r="O5339" s="23"/>
      <c r="Q5339" s="23"/>
      <c r="V5339" s="51"/>
      <c r="W5339" s="51"/>
    </row>
    <row r="5340" spans="15:23" x14ac:dyDescent="0.2">
      <c r="O5340" s="23"/>
      <c r="Q5340" s="23"/>
      <c r="V5340" s="51"/>
      <c r="W5340" s="51"/>
    </row>
    <row r="5341" spans="15:23" x14ac:dyDescent="0.2">
      <c r="O5341" s="23"/>
      <c r="Q5341" s="23"/>
      <c r="V5341" s="51"/>
      <c r="W5341" s="51"/>
    </row>
    <row r="5342" spans="15:23" x14ac:dyDescent="0.2">
      <c r="O5342" s="23"/>
      <c r="Q5342" s="23"/>
      <c r="V5342" s="51"/>
      <c r="W5342" s="51"/>
    </row>
    <row r="5343" spans="15:23" x14ac:dyDescent="0.2">
      <c r="O5343" s="23"/>
      <c r="Q5343" s="23"/>
      <c r="V5343" s="51"/>
      <c r="W5343" s="51"/>
    </row>
    <row r="5344" spans="15:23" x14ac:dyDescent="0.2">
      <c r="O5344" s="23"/>
      <c r="Q5344" s="23"/>
      <c r="V5344" s="51"/>
      <c r="W5344" s="51"/>
    </row>
    <row r="5345" spans="15:23" x14ac:dyDescent="0.2">
      <c r="O5345" s="23"/>
      <c r="Q5345" s="23"/>
      <c r="V5345" s="51"/>
      <c r="W5345" s="51"/>
    </row>
    <row r="5346" spans="15:23" x14ac:dyDescent="0.2">
      <c r="O5346" s="23"/>
      <c r="Q5346" s="23"/>
      <c r="V5346" s="51"/>
      <c r="W5346" s="51"/>
    </row>
    <row r="5347" spans="15:23" x14ac:dyDescent="0.2">
      <c r="O5347" s="23"/>
      <c r="Q5347" s="23"/>
      <c r="V5347" s="51"/>
      <c r="W5347" s="51"/>
    </row>
    <row r="5348" spans="15:23" x14ac:dyDescent="0.2">
      <c r="O5348" s="23"/>
      <c r="Q5348" s="23"/>
      <c r="V5348" s="51"/>
      <c r="W5348" s="51"/>
    </row>
    <row r="5349" spans="15:23" x14ac:dyDescent="0.2">
      <c r="O5349" s="23"/>
      <c r="Q5349" s="23"/>
      <c r="V5349" s="51"/>
      <c r="W5349" s="51"/>
    </row>
    <row r="5350" spans="15:23" x14ac:dyDescent="0.2">
      <c r="O5350" s="23"/>
      <c r="Q5350" s="23"/>
      <c r="V5350" s="51"/>
      <c r="W5350" s="51"/>
    </row>
    <row r="5351" spans="15:23" x14ac:dyDescent="0.2">
      <c r="O5351" s="23"/>
      <c r="Q5351" s="23"/>
      <c r="V5351" s="51"/>
      <c r="W5351" s="51"/>
    </row>
    <row r="5352" spans="15:23" x14ac:dyDescent="0.2">
      <c r="O5352" s="23"/>
      <c r="Q5352" s="23"/>
      <c r="V5352" s="51"/>
      <c r="W5352" s="51"/>
    </row>
    <row r="5353" spans="15:23" x14ac:dyDescent="0.2">
      <c r="O5353" s="23"/>
      <c r="Q5353" s="23"/>
      <c r="V5353" s="51"/>
      <c r="W5353" s="51"/>
    </row>
    <row r="5354" spans="15:23" x14ac:dyDescent="0.2">
      <c r="O5354" s="23"/>
      <c r="Q5354" s="23"/>
      <c r="V5354" s="51"/>
      <c r="W5354" s="51"/>
    </row>
    <row r="5355" spans="15:23" x14ac:dyDescent="0.2">
      <c r="O5355" s="23"/>
      <c r="Q5355" s="23"/>
      <c r="V5355" s="51"/>
      <c r="W5355" s="51"/>
    </row>
    <row r="5356" spans="15:23" x14ac:dyDescent="0.2">
      <c r="O5356" s="23"/>
      <c r="Q5356" s="23"/>
      <c r="V5356" s="51"/>
      <c r="W5356" s="51"/>
    </row>
    <row r="5357" spans="15:23" x14ac:dyDescent="0.2">
      <c r="O5357" s="23"/>
      <c r="Q5357" s="23"/>
      <c r="V5357" s="51"/>
      <c r="W5357" s="51"/>
    </row>
    <row r="5358" spans="15:23" x14ac:dyDescent="0.2">
      <c r="O5358" s="23"/>
      <c r="Q5358" s="23"/>
      <c r="V5358" s="51"/>
      <c r="W5358" s="51"/>
    </row>
    <row r="5359" spans="15:23" x14ac:dyDescent="0.2">
      <c r="O5359" s="23"/>
      <c r="Q5359" s="23"/>
      <c r="V5359" s="51"/>
      <c r="W5359" s="51"/>
    </row>
    <row r="5360" spans="15:23" x14ac:dyDescent="0.2">
      <c r="O5360" s="23"/>
      <c r="Q5360" s="23"/>
      <c r="V5360" s="51"/>
      <c r="W5360" s="51"/>
    </row>
    <row r="5361" spans="15:23" x14ac:dyDescent="0.2">
      <c r="O5361" s="23"/>
      <c r="Q5361" s="23"/>
      <c r="V5361" s="51"/>
      <c r="W5361" s="51"/>
    </row>
    <row r="5362" spans="15:23" x14ac:dyDescent="0.2">
      <c r="O5362" s="23"/>
      <c r="Q5362" s="23"/>
      <c r="V5362" s="51"/>
      <c r="W5362" s="51"/>
    </row>
    <row r="5363" spans="15:23" x14ac:dyDescent="0.2">
      <c r="O5363" s="23"/>
      <c r="Q5363" s="23"/>
      <c r="V5363" s="51"/>
      <c r="W5363" s="51"/>
    </row>
    <row r="5364" spans="15:23" x14ac:dyDescent="0.2">
      <c r="O5364" s="23"/>
      <c r="Q5364" s="23"/>
      <c r="V5364" s="51"/>
      <c r="W5364" s="51"/>
    </row>
    <row r="5365" spans="15:23" x14ac:dyDescent="0.2">
      <c r="O5365" s="23"/>
      <c r="Q5365" s="23"/>
      <c r="V5365" s="51"/>
      <c r="W5365" s="51"/>
    </row>
    <row r="5366" spans="15:23" x14ac:dyDescent="0.2">
      <c r="O5366" s="23"/>
      <c r="Q5366" s="23"/>
      <c r="V5366" s="51"/>
      <c r="W5366" s="51"/>
    </row>
    <row r="5367" spans="15:23" x14ac:dyDescent="0.2">
      <c r="O5367" s="23"/>
      <c r="Q5367" s="23"/>
      <c r="V5367" s="51"/>
      <c r="W5367" s="51"/>
    </row>
    <row r="5368" spans="15:23" x14ac:dyDescent="0.2">
      <c r="O5368" s="23"/>
      <c r="Q5368" s="23"/>
      <c r="V5368" s="51"/>
      <c r="W5368" s="51"/>
    </row>
    <row r="5369" spans="15:23" x14ac:dyDescent="0.2">
      <c r="O5369" s="23"/>
      <c r="Q5369" s="23"/>
      <c r="V5369" s="51"/>
      <c r="W5369" s="51"/>
    </row>
    <row r="5370" spans="15:23" x14ac:dyDescent="0.2">
      <c r="O5370" s="23"/>
      <c r="Q5370" s="23"/>
      <c r="V5370" s="51"/>
      <c r="W5370" s="51"/>
    </row>
    <row r="5371" spans="15:23" x14ac:dyDescent="0.2">
      <c r="O5371" s="23"/>
      <c r="Q5371" s="23"/>
      <c r="V5371" s="51"/>
      <c r="W5371" s="51"/>
    </row>
    <row r="5372" spans="15:23" x14ac:dyDescent="0.2">
      <c r="O5372" s="23"/>
      <c r="Q5372" s="23"/>
      <c r="V5372" s="51"/>
      <c r="W5372" s="51"/>
    </row>
    <row r="5373" spans="15:23" x14ac:dyDescent="0.2">
      <c r="O5373" s="23"/>
      <c r="Q5373" s="23"/>
      <c r="V5373" s="51"/>
      <c r="W5373" s="51"/>
    </row>
    <row r="5374" spans="15:23" x14ac:dyDescent="0.2">
      <c r="O5374" s="23"/>
      <c r="Q5374" s="23"/>
      <c r="V5374" s="51"/>
      <c r="W5374" s="51"/>
    </row>
    <row r="5375" spans="15:23" x14ac:dyDescent="0.2">
      <c r="O5375" s="23"/>
      <c r="Q5375" s="23"/>
      <c r="V5375" s="51"/>
      <c r="W5375" s="51"/>
    </row>
    <row r="5376" spans="15:23" x14ac:dyDescent="0.2">
      <c r="O5376" s="23"/>
      <c r="Q5376" s="23"/>
      <c r="V5376" s="51"/>
      <c r="W5376" s="51"/>
    </row>
    <row r="5377" spans="15:23" x14ac:dyDescent="0.2">
      <c r="O5377" s="23"/>
      <c r="Q5377" s="23"/>
      <c r="V5377" s="51"/>
      <c r="W5377" s="51"/>
    </row>
    <row r="5378" spans="15:23" x14ac:dyDescent="0.2">
      <c r="O5378" s="23"/>
      <c r="Q5378" s="23"/>
      <c r="V5378" s="51"/>
      <c r="W5378" s="51"/>
    </row>
    <row r="5379" spans="15:23" x14ac:dyDescent="0.2">
      <c r="O5379" s="23"/>
      <c r="Q5379" s="23"/>
      <c r="V5379" s="51"/>
      <c r="W5379" s="51"/>
    </row>
    <row r="5380" spans="15:23" x14ac:dyDescent="0.2">
      <c r="O5380" s="23"/>
      <c r="Q5380" s="23"/>
      <c r="V5380" s="51"/>
      <c r="W5380" s="51"/>
    </row>
    <row r="5381" spans="15:23" x14ac:dyDescent="0.2">
      <c r="O5381" s="23"/>
      <c r="Q5381" s="23"/>
      <c r="V5381" s="51"/>
      <c r="W5381" s="51"/>
    </row>
    <row r="5382" spans="15:23" x14ac:dyDescent="0.2">
      <c r="O5382" s="23"/>
      <c r="Q5382" s="23"/>
      <c r="V5382" s="51"/>
      <c r="W5382" s="51"/>
    </row>
    <row r="5383" spans="15:23" x14ac:dyDescent="0.2">
      <c r="O5383" s="23"/>
      <c r="Q5383" s="23"/>
      <c r="V5383" s="51"/>
      <c r="W5383" s="51"/>
    </row>
    <row r="5384" spans="15:23" x14ac:dyDescent="0.2">
      <c r="O5384" s="23"/>
      <c r="Q5384" s="23"/>
      <c r="V5384" s="51"/>
      <c r="W5384" s="51"/>
    </row>
    <row r="5385" spans="15:23" x14ac:dyDescent="0.2">
      <c r="O5385" s="23"/>
      <c r="Q5385" s="23"/>
      <c r="V5385" s="51"/>
      <c r="W5385" s="51"/>
    </row>
  </sheetData>
  <mergeCells count="8">
    <mergeCell ref="A17:A19"/>
    <mergeCell ref="A20:A22"/>
    <mergeCell ref="A24:B24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2:J9"/>
  <sheetViews>
    <sheetView workbookViewId="0"/>
  </sheetViews>
  <sheetFormatPr defaultColWidth="14.42578125" defaultRowHeight="15.75" customHeight="1" x14ac:dyDescent="0.2"/>
  <cols>
    <col min="1" max="2" width="17.28515625" customWidth="1"/>
  </cols>
  <sheetData>
    <row r="2" spans="1:10" x14ac:dyDescent="0.2">
      <c r="A2" s="1" t="s">
        <v>10</v>
      </c>
      <c r="B2" s="1" t="s">
        <v>208</v>
      </c>
      <c r="D2" s="1" t="s">
        <v>195</v>
      </c>
      <c r="E2" s="1" t="s">
        <v>209</v>
      </c>
      <c r="F2" s="1" t="s">
        <v>210</v>
      </c>
      <c r="G2" s="1" t="s">
        <v>211</v>
      </c>
      <c r="I2" s="1" t="s">
        <v>10</v>
      </c>
      <c r="J2" s="1" t="s">
        <v>212</v>
      </c>
    </row>
    <row r="3" spans="1:10" x14ac:dyDescent="0.2">
      <c r="A3" s="1" t="s">
        <v>156</v>
      </c>
      <c r="B3" s="1" t="s">
        <v>197</v>
      </c>
      <c r="D3" s="1">
        <v>1</v>
      </c>
      <c r="E3" s="1">
        <v>1</v>
      </c>
      <c r="F3" s="1">
        <v>1.33</v>
      </c>
      <c r="G3" s="1">
        <v>1</v>
      </c>
      <c r="I3" s="1">
        <v>1</v>
      </c>
      <c r="J3" s="1" t="s">
        <v>213</v>
      </c>
    </row>
    <row r="4" spans="1:10" x14ac:dyDescent="0.2">
      <c r="A4" s="1" t="s">
        <v>157</v>
      </c>
      <c r="B4" s="1" t="s">
        <v>201</v>
      </c>
      <c r="D4" s="1">
        <v>1.5</v>
      </c>
      <c r="E4" s="1">
        <v>1.5</v>
      </c>
      <c r="F4" s="1">
        <v>1.9950000000000001</v>
      </c>
      <c r="G4" s="1">
        <v>1.5</v>
      </c>
      <c r="I4" s="1">
        <f t="shared" ref="I4:I9" si="0">I3+1</f>
        <v>2</v>
      </c>
      <c r="J4" s="1" t="s">
        <v>214</v>
      </c>
    </row>
    <row r="5" spans="1:10" x14ac:dyDescent="0.2">
      <c r="A5" s="1" t="s">
        <v>158</v>
      </c>
      <c r="B5" s="1" t="s">
        <v>202</v>
      </c>
      <c r="D5" s="1">
        <v>2</v>
      </c>
      <c r="E5" s="1">
        <v>2</v>
      </c>
      <c r="F5" s="1">
        <v>2.66</v>
      </c>
      <c r="G5" s="1">
        <v>2</v>
      </c>
      <c r="I5" s="1">
        <f t="shared" si="0"/>
        <v>3</v>
      </c>
      <c r="J5" s="1" t="s">
        <v>215</v>
      </c>
    </row>
    <row r="6" spans="1:10" x14ac:dyDescent="0.2">
      <c r="A6" s="1" t="s">
        <v>159</v>
      </c>
      <c r="B6" s="1" t="s">
        <v>203</v>
      </c>
      <c r="D6" s="1">
        <v>3</v>
      </c>
      <c r="E6" s="1">
        <v>3</v>
      </c>
      <c r="F6" s="1">
        <v>3.99</v>
      </c>
      <c r="G6" s="1">
        <v>3.4</v>
      </c>
      <c r="I6" s="1">
        <f t="shared" si="0"/>
        <v>4</v>
      </c>
      <c r="J6" s="1" t="s">
        <v>216</v>
      </c>
    </row>
    <row r="7" spans="1:10" x14ac:dyDescent="0.2">
      <c r="A7" s="1" t="s">
        <v>160</v>
      </c>
      <c r="B7" s="1" t="s">
        <v>204</v>
      </c>
      <c r="D7" s="1">
        <v>4</v>
      </c>
      <c r="E7" s="1">
        <v>4</v>
      </c>
      <c r="F7" s="1">
        <v>5.32</v>
      </c>
      <c r="G7" s="1">
        <v>4</v>
      </c>
      <c r="I7" s="1">
        <f t="shared" si="0"/>
        <v>5</v>
      </c>
      <c r="J7" s="1" t="s">
        <v>217</v>
      </c>
    </row>
    <row r="8" spans="1:10" x14ac:dyDescent="0.2">
      <c r="A8" s="1" t="s">
        <v>161</v>
      </c>
      <c r="B8" s="1" t="s">
        <v>205</v>
      </c>
      <c r="D8" s="1">
        <v>6</v>
      </c>
      <c r="E8" s="1">
        <v>6</v>
      </c>
      <c r="F8" s="1">
        <v>7.98</v>
      </c>
      <c r="G8" s="1">
        <v>6</v>
      </c>
      <c r="I8" s="1">
        <f t="shared" si="0"/>
        <v>6</v>
      </c>
      <c r="J8" s="1" t="s">
        <v>218</v>
      </c>
    </row>
    <row r="9" spans="1:10" x14ac:dyDescent="0.2">
      <c r="A9" s="1" t="s">
        <v>162</v>
      </c>
      <c r="B9" s="1" t="s">
        <v>206</v>
      </c>
      <c r="D9" s="1">
        <v>8</v>
      </c>
      <c r="E9" s="1">
        <v>8</v>
      </c>
      <c r="F9" s="1">
        <v>10.64</v>
      </c>
      <c r="G9" s="1">
        <v>8</v>
      </c>
      <c r="I9" s="1">
        <f t="shared" si="0"/>
        <v>7</v>
      </c>
      <c r="J9" s="1" t="s">
        <v>219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36"/>
  <sheetViews>
    <sheetView workbookViewId="0">
      <selection activeCell="D3" sqref="D3"/>
    </sheetView>
  </sheetViews>
  <sheetFormatPr defaultColWidth="14.42578125" defaultRowHeight="15.75" customHeight="1" x14ac:dyDescent="0.2"/>
  <cols>
    <col min="1" max="1" width="43.42578125" customWidth="1"/>
    <col min="4" max="4" width="58.7109375" bestFit="1" customWidth="1"/>
    <col min="5" max="5" width="30.85546875" style="139" bestFit="1" customWidth="1"/>
  </cols>
  <sheetData>
    <row r="1" spans="1:5" x14ac:dyDescent="0.2">
      <c r="A1" s="1" t="s">
        <v>220</v>
      </c>
      <c r="B1" s="1" t="s">
        <v>17</v>
      </c>
      <c r="D1" t="s">
        <v>239</v>
      </c>
      <c r="E1" s="139" t="s">
        <v>240</v>
      </c>
    </row>
    <row r="2" spans="1:5" x14ac:dyDescent="0.2">
      <c r="A2" s="6" t="s">
        <v>26</v>
      </c>
      <c r="B2" s="1">
        <v>0.98</v>
      </c>
      <c r="D2" s="139" t="s">
        <v>243</v>
      </c>
      <c r="E2" s="138" t="s">
        <v>26</v>
      </c>
    </row>
    <row r="3" spans="1:5" x14ac:dyDescent="0.2">
      <c r="A3" s="39" t="s">
        <v>65</v>
      </c>
      <c r="B3" s="1">
        <v>0.98</v>
      </c>
      <c r="D3" t="s">
        <v>241</v>
      </c>
      <c r="E3" s="137" t="s">
        <v>28</v>
      </c>
    </row>
    <row r="4" spans="1:5" x14ac:dyDescent="0.2">
      <c r="A4" s="9" t="s">
        <v>221</v>
      </c>
      <c r="B4" s="1" t="s">
        <v>222</v>
      </c>
      <c r="D4" s="139" t="s">
        <v>242</v>
      </c>
      <c r="E4" s="140" t="s">
        <v>30</v>
      </c>
    </row>
    <row r="5" spans="1:5" x14ac:dyDescent="0.2">
      <c r="A5" s="11" t="s">
        <v>223</v>
      </c>
      <c r="B5" s="1" t="s">
        <v>222</v>
      </c>
      <c r="D5" s="139" t="s">
        <v>244</v>
      </c>
      <c r="E5" s="141" t="s">
        <v>32</v>
      </c>
    </row>
    <row r="6" spans="1:5" x14ac:dyDescent="0.2">
      <c r="A6" s="9" t="s">
        <v>224</v>
      </c>
      <c r="B6" s="1" t="s">
        <v>222</v>
      </c>
      <c r="D6" s="139" t="s">
        <v>245</v>
      </c>
      <c r="E6" s="141" t="s">
        <v>34</v>
      </c>
    </row>
    <row r="7" spans="1:5" x14ac:dyDescent="0.2">
      <c r="A7" s="9" t="s">
        <v>152</v>
      </c>
      <c r="B7" s="1">
        <v>0.9</v>
      </c>
      <c r="D7" s="139" t="s">
        <v>246</v>
      </c>
      <c r="E7" s="140" t="s">
        <v>41</v>
      </c>
    </row>
    <row r="8" spans="1:5" x14ac:dyDescent="0.2">
      <c r="A8" s="9" t="s">
        <v>225</v>
      </c>
      <c r="B8" s="1">
        <v>0.92</v>
      </c>
      <c r="D8" s="139" t="s">
        <v>247</v>
      </c>
      <c r="E8" s="140" t="s">
        <v>46</v>
      </c>
    </row>
    <row r="9" spans="1:5" x14ac:dyDescent="0.2">
      <c r="A9" s="9" t="s">
        <v>226</v>
      </c>
      <c r="B9" s="1" t="s">
        <v>222</v>
      </c>
      <c r="D9" s="139" t="s">
        <v>255</v>
      </c>
      <c r="E9" s="141" t="s">
        <v>51</v>
      </c>
    </row>
    <row r="10" spans="1:5" x14ac:dyDescent="0.2">
      <c r="A10" s="9" t="s">
        <v>227</v>
      </c>
      <c r="B10" s="1" t="s">
        <v>222</v>
      </c>
      <c r="D10" s="139" t="s">
        <v>253</v>
      </c>
      <c r="E10" s="141" t="s">
        <v>53</v>
      </c>
    </row>
    <row r="11" spans="1:5" x14ac:dyDescent="0.2">
      <c r="A11" s="9" t="s">
        <v>28</v>
      </c>
      <c r="B11" s="1">
        <v>0.98</v>
      </c>
      <c r="D11" s="139" t="s">
        <v>254</v>
      </c>
      <c r="E11" s="141" t="s">
        <v>55</v>
      </c>
    </row>
    <row r="12" spans="1:5" x14ac:dyDescent="0.2">
      <c r="A12" s="9" t="s">
        <v>46</v>
      </c>
      <c r="B12" s="1">
        <v>0.995</v>
      </c>
      <c r="D12" s="139" t="s">
        <v>252</v>
      </c>
      <c r="E12" s="140" t="s">
        <v>57</v>
      </c>
    </row>
    <row r="13" spans="1:5" x14ac:dyDescent="0.2">
      <c r="A13" s="9" t="s">
        <v>228</v>
      </c>
      <c r="B13" s="1" t="s">
        <v>222</v>
      </c>
      <c r="D13" s="142" t="s">
        <v>251</v>
      </c>
      <c r="E13" s="140" t="s">
        <v>59</v>
      </c>
    </row>
    <row r="14" spans="1:5" x14ac:dyDescent="0.2">
      <c r="A14" s="9" t="s">
        <v>229</v>
      </c>
      <c r="B14" s="1" t="s">
        <v>222</v>
      </c>
      <c r="D14" s="139" t="s">
        <v>250</v>
      </c>
      <c r="E14" s="140" t="s">
        <v>63</v>
      </c>
    </row>
    <row r="15" spans="1:5" x14ac:dyDescent="0.2">
      <c r="A15" s="9" t="s">
        <v>230</v>
      </c>
      <c r="B15" s="1">
        <v>0.97</v>
      </c>
      <c r="D15" s="139" t="s">
        <v>249</v>
      </c>
      <c r="E15" s="141" t="s">
        <v>65</v>
      </c>
    </row>
    <row r="16" spans="1:5" x14ac:dyDescent="0.2">
      <c r="A16" s="9" t="s">
        <v>231</v>
      </c>
      <c r="B16" s="1">
        <v>0.96</v>
      </c>
      <c r="D16" s="139" t="s">
        <v>248</v>
      </c>
      <c r="E16" s="140" t="s">
        <v>67</v>
      </c>
    </row>
    <row r="17" spans="1:5" x14ac:dyDescent="0.2">
      <c r="A17" s="9" t="s">
        <v>232</v>
      </c>
      <c r="B17" s="1" t="s">
        <v>222</v>
      </c>
      <c r="D17" s="139" t="s">
        <v>256</v>
      </c>
      <c r="E17" s="143" t="s">
        <v>71</v>
      </c>
    </row>
    <row r="18" spans="1:5" x14ac:dyDescent="0.2">
      <c r="A18" s="9" t="s">
        <v>233</v>
      </c>
      <c r="B18" s="1" t="s">
        <v>222</v>
      </c>
      <c r="D18" s="142" t="s">
        <v>257</v>
      </c>
      <c r="E18" s="143" t="s">
        <v>75</v>
      </c>
    </row>
    <row r="19" spans="1:5" x14ac:dyDescent="0.2">
      <c r="A19" s="9" t="s">
        <v>171</v>
      </c>
      <c r="B19" s="1">
        <v>0.98</v>
      </c>
      <c r="D19" s="139" t="s">
        <v>258</v>
      </c>
      <c r="E19" s="137" t="s">
        <v>129</v>
      </c>
    </row>
    <row r="20" spans="1:5" x14ac:dyDescent="0.2">
      <c r="A20" s="9" t="s">
        <v>234</v>
      </c>
      <c r="B20" s="1">
        <v>0.95</v>
      </c>
      <c r="D20" s="139" t="s">
        <v>259</v>
      </c>
      <c r="E20" s="145" t="s">
        <v>150</v>
      </c>
    </row>
    <row r="21" spans="1:5" x14ac:dyDescent="0.2">
      <c r="A21" s="9" t="s">
        <v>235</v>
      </c>
      <c r="B21" s="1" t="s">
        <v>222</v>
      </c>
      <c r="D21" s="139" t="s">
        <v>260</v>
      </c>
      <c r="E21" s="146" t="s">
        <v>167</v>
      </c>
    </row>
    <row r="22" spans="1:5" x14ac:dyDescent="0.2">
      <c r="A22" s="9" t="s">
        <v>236</v>
      </c>
      <c r="B22" s="1" t="s">
        <v>222</v>
      </c>
      <c r="D22" s="139" t="s">
        <v>261</v>
      </c>
      <c r="E22" s="146" t="s">
        <v>171</v>
      </c>
    </row>
    <row r="23" spans="1:5" x14ac:dyDescent="0.2">
      <c r="A23" s="9" t="s">
        <v>237</v>
      </c>
      <c r="B23" s="1" t="s">
        <v>222</v>
      </c>
      <c r="D23" s="142" t="s">
        <v>262</v>
      </c>
      <c r="E23" s="146" t="s">
        <v>174</v>
      </c>
    </row>
    <row r="24" spans="1:5" x14ac:dyDescent="0.2">
      <c r="A24" s="9" t="s">
        <v>174</v>
      </c>
      <c r="B24" s="1">
        <v>0.98499999999999999</v>
      </c>
      <c r="D24" s="139" t="s">
        <v>263</v>
      </c>
      <c r="E24" s="139" t="s">
        <v>264</v>
      </c>
    </row>
    <row r="25" spans="1:5" x14ac:dyDescent="0.2">
      <c r="A25" s="1" t="s">
        <v>238</v>
      </c>
      <c r="B25" s="1">
        <v>0.9</v>
      </c>
      <c r="D25" s="139" t="s">
        <v>265</v>
      </c>
      <c r="E25" s="146" t="s">
        <v>266</v>
      </c>
    </row>
    <row r="26" spans="1:5" ht="15.75" customHeight="1" x14ac:dyDescent="0.2">
      <c r="D26" s="139" t="s">
        <v>268</v>
      </c>
      <c r="E26" s="147" t="s">
        <v>267</v>
      </c>
    </row>
    <row r="27" spans="1:5" ht="15.75" customHeight="1" x14ac:dyDescent="0.2">
      <c r="D27" s="139" t="s">
        <v>269</v>
      </c>
      <c r="E27" s="139" t="s">
        <v>270</v>
      </c>
    </row>
    <row r="28" spans="1:5" ht="15.75" customHeight="1" x14ac:dyDescent="0.2">
      <c r="D28" s="139" t="s">
        <v>271</v>
      </c>
      <c r="E28" s="146" t="s">
        <v>272</v>
      </c>
    </row>
    <row r="29" spans="1:5" ht="15.75" customHeight="1" x14ac:dyDescent="0.2">
      <c r="D29" s="139" t="s">
        <v>273</v>
      </c>
      <c r="E29" s="139" t="s">
        <v>274</v>
      </c>
    </row>
    <row r="30" spans="1:5" ht="15.75" customHeight="1" x14ac:dyDescent="0.2">
      <c r="D30" s="139" t="s">
        <v>275</v>
      </c>
      <c r="E30" s="146" t="s">
        <v>276</v>
      </c>
    </row>
    <row r="31" spans="1:5" ht="15.75" customHeight="1" x14ac:dyDescent="0.2">
      <c r="D31" s="139" t="s">
        <v>277</v>
      </c>
      <c r="E31" s="147" t="s">
        <v>278</v>
      </c>
    </row>
    <row r="32" spans="1:5" ht="15.75" customHeight="1" x14ac:dyDescent="0.2">
      <c r="D32" s="139" t="s">
        <v>279</v>
      </c>
      <c r="E32" s="146" t="s">
        <v>280</v>
      </c>
    </row>
    <row r="33" spans="4:5" ht="15.75" customHeight="1" x14ac:dyDescent="0.2">
      <c r="D33" s="139" t="s">
        <v>281</v>
      </c>
      <c r="E33" s="146" t="s">
        <v>282</v>
      </c>
    </row>
    <row r="34" spans="4:5" ht="15.75" customHeight="1" x14ac:dyDescent="0.2">
      <c r="D34" s="139" t="s">
        <v>283</v>
      </c>
      <c r="E34" s="146" t="s">
        <v>284</v>
      </c>
    </row>
    <row r="35" spans="4:5" ht="15.75" customHeight="1" x14ac:dyDescent="0.2">
      <c r="D35" s="139" t="s">
        <v>285</v>
      </c>
      <c r="E35" s="146" t="s">
        <v>286</v>
      </c>
    </row>
    <row r="36" spans="4:5" ht="15.75" customHeight="1" x14ac:dyDescent="0.2">
      <c r="E36" s="144"/>
    </row>
  </sheetData>
  <hyperlinks>
    <hyperlink ref="A2" r:id="rId1" xr:uid="{00000000-0004-0000-0C00-000000000000}"/>
    <hyperlink ref="A3" r:id="rId2" xr:uid="{00000000-0004-0000-0C00-000001000000}"/>
    <hyperlink ref="A4" r:id="rId3" xr:uid="{00000000-0004-0000-0C00-000002000000}"/>
    <hyperlink ref="A5" r:id="rId4" xr:uid="{00000000-0004-0000-0C00-000003000000}"/>
    <hyperlink ref="A6" r:id="rId5" xr:uid="{00000000-0004-0000-0C00-000004000000}"/>
    <hyperlink ref="A7" r:id="rId6" xr:uid="{00000000-0004-0000-0C00-000005000000}"/>
    <hyperlink ref="A8" r:id="rId7" xr:uid="{00000000-0004-0000-0C00-000006000000}"/>
    <hyperlink ref="A9" r:id="rId8" xr:uid="{00000000-0004-0000-0C00-000007000000}"/>
    <hyperlink ref="A10" r:id="rId9" xr:uid="{00000000-0004-0000-0C00-000008000000}"/>
    <hyperlink ref="A11" r:id="rId10" xr:uid="{00000000-0004-0000-0C00-000009000000}"/>
    <hyperlink ref="A12" r:id="rId11" xr:uid="{00000000-0004-0000-0C00-00000A000000}"/>
    <hyperlink ref="A13" r:id="rId12" xr:uid="{00000000-0004-0000-0C00-00000B000000}"/>
    <hyperlink ref="A14" r:id="rId13" xr:uid="{00000000-0004-0000-0C00-00000C000000}"/>
    <hyperlink ref="A15" r:id="rId14" xr:uid="{00000000-0004-0000-0C00-00000D000000}"/>
    <hyperlink ref="A16" r:id="rId15" xr:uid="{00000000-0004-0000-0C00-00000E000000}"/>
    <hyperlink ref="A17" r:id="rId16" xr:uid="{00000000-0004-0000-0C00-00000F000000}"/>
    <hyperlink ref="A18" r:id="rId17" xr:uid="{00000000-0004-0000-0C00-000010000000}"/>
    <hyperlink ref="A19" r:id="rId18" xr:uid="{00000000-0004-0000-0C00-000011000000}"/>
    <hyperlink ref="A20" r:id="rId19" xr:uid="{00000000-0004-0000-0C00-000012000000}"/>
    <hyperlink ref="A21" r:id="rId20" xr:uid="{00000000-0004-0000-0C00-000013000000}"/>
    <hyperlink ref="A22" r:id="rId21" xr:uid="{00000000-0004-0000-0C00-000014000000}"/>
    <hyperlink ref="A23" r:id="rId22" xr:uid="{00000000-0004-0000-0C00-000015000000}"/>
    <hyperlink ref="A24" r:id="rId23" xr:uid="{00000000-0004-0000-0C00-000016000000}"/>
    <hyperlink ref="E2" r:id="rId24" xr:uid="{594C7281-43DF-40B6-8BD5-15545E61961F}"/>
    <hyperlink ref="E3" r:id="rId25" xr:uid="{CBE83251-4729-4167-BC2E-D7CB54668990}"/>
    <hyperlink ref="E4" r:id="rId26" xr:uid="{F0FFB0F9-1211-433A-A65D-38FC83F2BFB6}"/>
    <hyperlink ref="E5" r:id="rId27" xr:uid="{D2606709-37D3-4562-89E4-CF21E937A235}"/>
    <hyperlink ref="E6" r:id="rId28" xr:uid="{5C46B853-92B1-4222-963D-9A90B885682F}"/>
    <hyperlink ref="E7" r:id="rId29" xr:uid="{88DA1D81-8B01-4DDC-AAB0-7BDB9898E2B3}"/>
    <hyperlink ref="E8" r:id="rId30" xr:uid="{E3842F2F-0C6D-4E30-9308-B7E199DEFBC1}"/>
    <hyperlink ref="E9" r:id="rId31" xr:uid="{43E02EDF-1C35-4B11-B460-62923A3CF7D7}"/>
    <hyperlink ref="E10" r:id="rId32" xr:uid="{EDE30D17-F909-42DB-975A-F19468E49B28}"/>
    <hyperlink ref="E12" r:id="rId33" xr:uid="{7AA50480-1B0B-42EC-A223-EE7A89852EC0}"/>
    <hyperlink ref="E13" r:id="rId34" xr:uid="{8770D9D8-B7F1-482C-AF9A-68C0B879BAE7}"/>
    <hyperlink ref="E14" r:id="rId35" xr:uid="{536D8CC2-F640-4BCE-9753-8B2063BD0F58}"/>
    <hyperlink ref="E15" r:id="rId36" xr:uid="{7839A7F3-966E-4AE4-AA76-1C38AF74C183}"/>
    <hyperlink ref="E16" r:id="rId37" xr:uid="{6C027826-8AB5-4C50-A5E9-104BAE58F102}"/>
    <hyperlink ref="E11" r:id="rId38" xr:uid="{229F5984-4769-4865-8956-FEE4A00ADB09}"/>
    <hyperlink ref="E17" r:id="rId39" xr:uid="{C91DA920-EB21-470F-93BA-0F4EA0B9DF78}"/>
    <hyperlink ref="E18" r:id="rId40" xr:uid="{5BDFAE76-ED18-47C7-AF15-985DF89B8388}"/>
    <hyperlink ref="E19" r:id="rId41" xr:uid="{5B183F19-7134-4039-BFC4-B188A9C0ACF7}"/>
    <hyperlink ref="E20" r:id="rId42" xr:uid="{2F7555F6-A58F-49AE-B7BC-6F9415E1CEB1}"/>
    <hyperlink ref="E21" r:id="rId43" xr:uid="{43F26475-43F5-49B5-8615-250590714994}"/>
    <hyperlink ref="E22" r:id="rId44" xr:uid="{2CF03E14-7185-44BD-B9A9-FA4B41EE4586}"/>
    <hyperlink ref="E23" r:id="rId45" xr:uid="{C4389B0E-BE17-4424-BCDB-C3ACC52CE027}"/>
  </hyperlinks>
  <pageMargins left="0.7" right="0.7" top="0.75" bottom="0.75" header="0.3" footer="0.3"/>
  <pageSetup paperSize="9"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81"/>
  <sheetViews>
    <sheetView workbookViewId="0">
      <selection activeCell="B3" sqref="B3"/>
    </sheetView>
  </sheetViews>
  <sheetFormatPr defaultColWidth="14.42578125" defaultRowHeight="15.75" customHeight="1" x14ac:dyDescent="0.2"/>
  <cols>
    <col min="1" max="1" width="14.42578125" style="75"/>
    <col min="2" max="2" width="34.140625" style="75" customWidth="1"/>
    <col min="3" max="9" width="14.42578125" style="75"/>
    <col min="10" max="10" width="29.7109375" style="75" customWidth="1"/>
    <col min="11" max="16384" width="14.42578125" style="75"/>
  </cols>
  <sheetData>
    <row r="1" spans="1:32" x14ac:dyDescent="0.2">
      <c r="A1" s="74" t="s">
        <v>10</v>
      </c>
      <c r="B1" s="74" t="s">
        <v>11</v>
      </c>
      <c r="C1" s="74" t="s">
        <v>12</v>
      </c>
      <c r="D1" s="74" t="s">
        <v>13</v>
      </c>
      <c r="E1" s="74" t="s">
        <v>14</v>
      </c>
      <c r="F1" s="74" t="s">
        <v>15</v>
      </c>
      <c r="G1" s="74" t="s">
        <v>16</v>
      </c>
      <c r="H1" s="74" t="s">
        <v>17</v>
      </c>
      <c r="I1" s="74" t="s">
        <v>18</v>
      </c>
      <c r="J1" s="74" t="s">
        <v>19</v>
      </c>
      <c r="K1" s="74" t="s">
        <v>20</v>
      </c>
      <c r="L1" s="74" t="s">
        <v>21</v>
      </c>
      <c r="M1" s="74" t="s">
        <v>22</v>
      </c>
      <c r="N1" s="74" t="s">
        <v>23</v>
      </c>
      <c r="O1" s="74" t="s">
        <v>24</v>
      </c>
    </row>
    <row r="2" spans="1:32" x14ac:dyDescent="0.2">
      <c r="A2" s="76">
        <v>1</v>
      </c>
      <c r="B2" s="74" t="s">
        <v>25</v>
      </c>
      <c r="C2" s="77">
        <v>1</v>
      </c>
      <c r="D2" s="77">
        <v>8</v>
      </c>
      <c r="E2" s="77">
        <f>8000*K2</f>
        <v>9600</v>
      </c>
      <c r="F2" s="78">
        <v>0.19600000000000001</v>
      </c>
      <c r="G2" s="77">
        <v>0.17</v>
      </c>
      <c r="H2" s="78">
        <f>SUM(L2:O2)/confiabilidad!F2</f>
        <v>0.8</v>
      </c>
      <c r="I2" s="77">
        <v>1.2</v>
      </c>
      <c r="J2" s="79" t="s">
        <v>26</v>
      </c>
      <c r="K2" s="76">
        <v>1.2</v>
      </c>
      <c r="L2" s="78">
        <v>1</v>
      </c>
      <c r="M2" s="78">
        <v>1</v>
      </c>
      <c r="N2" s="78">
        <v>1</v>
      </c>
      <c r="O2" s="78">
        <v>1</v>
      </c>
    </row>
    <row r="3" spans="1:32" x14ac:dyDescent="0.2">
      <c r="A3" s="76">
        <v>2</v>
      </c>
      <c r="B3" s="80" t="s">
        <v>27</v>
      </c>
      <c r="C3" s="78">
        <v>1</v>
      </c>
      <c r="D3" s="78">
        <v>8</v>
      </c>
      <c r="E3" s="78">
        <f>100000*K3</f>
        <v>120000</v>
      </c>
      <c r="F3" s="78">
        <v>0.4</v>
      </c>
      <c r="G3" s="78">
        <v>0.32</v>
      </c>
      <c r="H3" s="78">
        <f>SUM(L3:O3)/confiabilidad!$F$2</f>
        <v>0.8</v>
      </c>
      <c r="I3" s="78">
        <v>1.1499999999999999</v>
      </c>
      <c r="J3" s="81" t="s">
        <v>28</v>
      </c>
      <c r="K3" s="76">
        <v>1.2</v>
      </c>
      <c r="L3" s="78">
        <v>1</v>
      </c>
      <c r="M3" s="78">
        <v>1</v>
      </c>
      <c r="N3" s="78">
        <v>1</v>
      </c>
      <c r="O3" s="78">
        <v>1</v>
      </c>
    </row>
    <row r="4" spans="1:32" x14ac:dyDescent="0.2">
      <c r="A4" s="76">
        <v>3</v>
      </c>
      <c r="B4" s="80" t="s">
        <v>29</v>
      </c>
      <c r="C4" s="78">
        <v>1</v>
      </c>
      <c r="D4" s="78">
        <v>8</v>
      </c>
      <c r="E4" s="78">
        <v>50000</v>
      </c>
      <c r="F4" s="78">
        <v>0.4</v>
      </c>
      <c r="G4" s="78">
        <v>0.2</v>
      </c>
      <c r="H4" s="78">
        <f>SUM(L4:O4)/confiabilidad!$F$2</f>
        <v>0.6</v>
      </c>
      <c r="I4" s="78">
        <v>1</v>
      </c>
      <c r="J4" s="82" t="s">
        <v>30</v>
      </c>
      <c r="K4" s="76">
        <v>1.2</v>
      </c>
      <c r="L4" s="78">
        <v>1</v>
      </c>
      <c r="M4" s="78">
        <v>0.5</v>
      </c>
      <c r="N4" s="78">
        <v>0.5</v>
      </c>
      <c r="O4" s="78">
        <v>1</v>
      </c>
    </row>
    <row r="5" spans="1:32" x14ac:dyDescent="0.2">
      <c r="A5" s="76">
        <v>4</v>
      </c>
      <c r="B5" s="80" t="s">
        <v>31</v>
      </c>
      <c r="C5" s="78">
        <v>1</v>
      </c>
      <c r="D5" s="78">
        <v>6</v>
      </c>
      <c r="E5" s="78">
        <f>49500*K2</f>
        <v>59400</v>
      </c>
      <c r="F5" s="78">
        <v>0.6</v>
      </c>
      <c r="G5" s="78">
        <v>0.375</v>
      </c>
      <c r="H5" s="78">
        <f>SUM(L5:O5)/confiabilidad!$F$2</f>
        <v>0.7</v>
      </c>
      <c r="I5" s="78">
        <v>1.5</v>
      </c>
      <c r="J5" s="83" t="s">
        <v>32</v>
      </c>
      <c r="K5" s="76">
        <v>1.2</v>
      </c>
      <c r="L5" s="78">
        <v>1</v>
      </c>
      <c r="M5" s="78">
        <v>0.5</v>
      </c>
      <c r="N5" s="78">
        <v>1</v>
      </c>
      <c r="O5" s="78">
        <v>1</v>
      </c>
    </row>
    <row r="6" spans="1:32" x14ac:dyDescent="0.2">
      <c r="A6" s="76">
        <v>5</v>
      </c>
      <c r="B6" s="80" t="s">
        <v>33</v>
      </c>
      <c r="C6" s="78">
        <v>1</v>
      </c>
      <c r="D6" s="78">
        <v>6</v>
      </c>
      <c r="E6" s="78">
        <f>34000</f>
        <v>34000</v>
      </c>
      <c r="F6" s="78">
        <v>0.53</v>
      </c>
      <c r="G6" s="78">
        <v>0.56999999999999995</v>
      </c>
      <c r="H6" s="78">
        <f>SUM(L6:O6)/confiabilidad!$F$2</f>
        <v>0.8</v>
      </c>
      <c r="I6" s="78">
        <v>1</v>
      </c>
      <c r="J6" s="84" t="s">
        <v>34</v>
      </c>
      <c r="K6" s="76">
        <v>1.2</v>
      </c>
      <c r="L6" s="78">
        <v>1</v>
      </c>
      <c r="M6" s="78">
        <v>1</v>
      </c>
      <c r="N6" s="78">
        <v>1</v>
      </c>
      <c r="O6" s="78">
        <v>1</v>
      </c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</row>
    <row r="7" spans="1:32" x14ac:dyDescent="0.2">
      <c r="A7" s="76">
        <v>6</v>
      </c>
      <c r="B7" s="80" t="s">
        <v>35</v>
      </c>
      <c r="C7" s="78">
        <v>3</v>
      </c>
      <c r="D7" s="78">
        <v>6</v>
      </c>
      <c r="E7" s="78">
        <v>40000</v>
      </c>
      <c r="F7" s="78">
        <v>0.96</v>
      </c>
      <c r="G7" s="78">
        <v>0.82</v>
      </c>
      <c r="H7" s="78">
        <f>SUM(L7:O7)/confiabilidad!$F$2</f>
        <v>0.8</v>
      </c>
      <c r="I7" s="78">
        <v>1</v>
      </c>
      <c r="J7" s="83" t="s">
        <v>34</v>
      </c>
      <c r="K7" s="76">
        <v>1.2</v>
      </c>
      <c r="L7" s="78">
        <v>1</v>
      </c>
      <c r="M7" s="78">
        <v>1</v>
      </c>
      <c r="N7" s="78">
        <v>1</v>
      </c>
      <c r="O7" s="78">
        <v>1</v>
      </c>
    </row>
    <row r="8" spans="1:32" x14ac:dyDescent="0.2">
      <c r="A8" s="76">
        <v>7</v>
      </c>
      <c r="B8" s="80" t="s">
        <v>36</v>
      </c>
      <c r="C8" s="78">
        <v>6</v>
      </c>
      <c r="D8" s="78">
        <v>8</v>
      </c>
      <c r="E8" s="78">
        <v>44000</v>
      </c>
      <c r="F8" s="78">
        <v>1.1499999999999999</v>
      </c>
      <c r="G8" s="78">
        <v>1.81</v>
      </c>
      <c r="H8" s="78">
        <f>SUM(L8:O8)/confiabilidad!$F$2</f>
        <v>0.8</v>
      </c>
      <c r="I8" s="78">
        <v>1</v>
      </c>
      <c r="J8" s="83" t="s">
        <v>34</v>
      </c>
      <c r="K8" s="76">
        <v>1.2</v>
      </c>
      <c r="L8" s="78">
        <v>1</v>
      </c>
      <c r="M8" s="78">
        <v>1</v>
      </c>
      <c r="N8" s="78">
        <v>1</v>
      </c>
      <c r="O8" s="78">
        <v>1</v>
      </c>
    </row>
    <row r="9" spans="1:32" x14ac:dyDescent="0.2">
      <c r="A9" s="76">
        <v>8</v>
      </c>
      <c r="B9" s="80" t="s">
        <v>37</v>
      </c>
      <c r="C9" s="78">
        <v>1</v>
      </c>
      <c r="D9" s="78">
        <v>3</v>
      </c>
      <c r="E9" s="78">
        <v>22000</v>
      </c>
      <c r="F9" s="78">
        <v>0.3</v>
      </c>
      <c r="G9" s="78">
        <v>0.48</v>
      </c>
      <c r="H9" s="78">
        <f>SUM(L9:O9)/confiabilidad!$F$2</f>
        <v>0.8</v>
      </c>
      <c r="I9" s="78">
        <v>1</v>
      </c>
      <c r="J9" s="83" t="s">
        <v>34</v>
      </c>
      <c r="K9" s="76">
        <v>1.2</v>
      </c>
      <c r="L9" s="78">
        <v>1</v>
      </c>
      <c r="M9" s="78">
        <v>1</v>
      </c>
      <c r="N9" s="78">
        <v>1</v>
      </c>
      <c r="O9" s="78">
        <v>1</v>
      </c>
    </row>
    <row r="10" spans="1:32" x14ac:dyDescent="0.2">
      <c r="A10" s="76">
        <v>9</v>
      </c>
      <c r="B10" s="80" t="s">
        <v>38</v>
      </c>
      <c r="C10" s="78">
        <v>3</v>
      </c>
      <c r="D10" s="78">
        <v>6</v>
      </c>
      <c r="E10" s="78">
        <v>24000</v>
      </c>
      <c r="F10" s="78">
        <v>0.49</v>
      </c>
      <c r="G10" s="78">
        <v>0.63500000000000001</v>
      </c>
      <c r="H10" s="78">
        <f>SUM(L10:O10)/confiabilidad!$F$2</f>
        <v>0.8</v>
      </c>
      <c r="I10" s="78">
        <v>1</v>
      </c>
      <c r="J10" s="83" t="s">
        <v>34</v>
      </c>
      <c r="K10" s="76">
        <v>1.2</v>
      </c>
      <c r="L10" s="78">
        <v>1</v>
      </c>
      <c r="M10" s="78">
        <v>1</v>
      </c>
      <c r="N10" s="78">
        <v>1</v>
      </c>
      <c r="O10" s="78">
        <v>1</v>
      </c>
    </row>
    <row r="11" spans="1:32" x14ac:dyDescent="0.2">
      <c r="A11" s="76">
        <v>10</v>
      </c>
      <c r="B11" s="80" t="s">
        <v>39</v>
      </c>
      <c r="C11" s="78">
        <v>6</v>
      </c>
      <c r="D11" s="78">
        <v>8</v>
      </c>
      <c r="E11" s="78">
        <v>26000</v>
      </c>
      <c r="F11" s="78">
        <v>0.6</v>
      </c>
      <c r="G11" s="78">
        <v>0.63500000000000001</v>
      </c>
      <c r="H11" s="78">
        <f>SUM(L11:O11)/confiabilidad!$F$2</f>
        <v>0.8</v>
      </c>
      <c r="I11" s="78">
        <v>1</v>
      </c>
      <c r="J11" s="83" t="s">
        <v>34</v>
      </c>
      <c r="K11" s="76">
        <v>1.2</v>
      </c>
      <c r="L11" s="78">
        <v>1</v>
      </c>
      <c r="M11" s="78">
        <v>1</v>
      </c>
      <c r="N11" s="78">
        <v>1</v>
      </c>
      <c r="O11" s="78">
        <v>1</v>
      </c>
    </row>
    <row r="12" spans="1:32" x14ac:dyDescent="0.2">
      <c r="A12" s="76">
        <v>11</v>
      </c>
      <c r="B12" s="80" t="s">
        <v>40</v>
      </c>
      <c r="C12" s="78">
        <v>1</v>
      </c>
      <c r="D12" s="78">
        <v>4</v>
      </c>
      <c r="E12" s="78">
        <v>130000</v>
      </c>
      <c r="F12" s="78">
        <v>0.88500000000000001</v>
      </c>
      <c r="G12" s="78">
        <v>0.5</v>
      </c>
      <c r="H12" s="78">
        <f>SUM(L12:O12)/confiabilidad!$F$2</f>
        <v>0.6</v>
      </c>
      <c r="I12" s="78">
        <v>5</v>
      </c>
      <c r="J12" s="81" t="s">
        <v>41</v>
      </c>
      <c r="K12" s="76">
        <v>1.2</v>
      </c>
      <c r="L12" s="78">
        <v>1</v>
      </c>
      <c r="M12" s="78">
        <v>0.5</v>
      </c>
      <c r="N12" s="78">
        <v>0.5</v>
      </c>
      <c r="O12" s="78">
        <v>1</v>
      </c>
    </row>
    <row r="13" spans="1:32" x14ac:dyDescent="0.2">
      <c r="A13" s="76">
        <v>12</v>
      </c>
      <c r="B13" s="80" t="s">
        <v>42</v>
      </c>
      <c r="C13" s="78">
        <v>1</v>
      </c>
      <c r="D13" s="78">
        <v>6</v>
      </c>
      <c r="E13" s="78">
        <v>170000</v>
      </c>
      <c r="F13" s="78">
        <v>1.23</v>
      </c>
      <c r="G13" s="78">
        <v>0.754</v>
      </c>
      <c r="H13" s="78">
        <f>SUM(L13:O13)/confiabilidad!$F$2</f>
        <v>0.6</v>
      </c>
      <c r="I13" s="78">
        <v>5</v>
      </c>
      <c r="J13" s="81" t="s">
        <v>41</v>
      </c>
      <c r="K13" s="76">
        <v>1.2</v>
      </c>
      <c r="L13" s="78">
        <v>1</v>
      </c>
      <c r="M13" s="78">
        <v>0.5</v>
      </c>
      <c r="N13" s="78">
        <v>0.5</v>
      </c>
      <c r="O13" s="78">
        <v>1</v>
      </c>
    </row>
    <row r="14" spans="1:32" x14ac:dyDescent="0.2">
      <c r="A14" s="76">
        <v>14</v>
      </c>
      <c r="B14" s="86" t="s">
        <v>43</v>
      </c>
      <c r="C14" s="78">
        <v>2</v>
      </c>
      <c r="D14" s="78">
        <v>8</v>
      </c>
      <c r="E14" s="78">
        <v>210000</v>
      </c>
      <c r="F14" s="78">
        <v>1.8129999999999999</v>
      </c>
      <c r="G14" s="78">
        <v>1</v>
      </c>
      <c r="H14" s="78">
        <f>SUM(L14:O14)/confiabilidad!$F$2</f>
        <v>0.6</v>
      </c>
      <c r="I14" s="78">
        <v>5</v>
      </c>
      <c r="J14" s="81" t="s">
        <v>41</v>
      </c>
      <c r="K14" s="76">
        <v>1.2</v>
      </c>
      <c r="L14" s="78">
        <v>1</v>
      </c>
      <c r="M14" s="78">
        <v>0.5</v>
      </c>
      <c r="N14" s="78">
        <v>0.5</v>
      </c>
      <c r="O14" s="78">
        <v>1</v>
      </c>
    </row>
    <row r="15" spans="1:32" x14ac:dyDescent="0.2">
      <c r="A15" s="76"/>
      <c r="B15" s="80"/>
      <c r="C15" s="78"/>
      <c r="D15" s="78"/>
      <c r="E15" s="78"/>
      <c r="F15" s="78"/>
      <c r="G15" s="78"/>
      <c r="H15" s="78"/>
      <c r="I15" s="78"/>
      <c r="J15" s="80"/>
      <c r="K15" s="76">
        <v>1.2</v>
      </c>
      <c r="L15" s="78"/>
      <c r="M15" s="78"/>
      <c r="N15" s="78"/>
      <c r="O15" s="78"/>
    </row>
    <row r="16" spans="1:32" x14ac:dyDescent="0.2">
      <c r="A16" s="76"/>
      <c r="B16" s="80"/>
      <c r="C16" s="78"/>
      <c r="D16" s="78"/>
      <c r="E16" s="78"/>
      <c r="F16" s="78"/>
      <c r="G16" s="78"/>
      <c r="H16" s="78"/>
      <c r="I16" s="78"/>
      <c r="J16" s="80"/>
      <c r="K16" s="80"/>
      <c r="L16" s="78"/>
      <c r="M16" s="78"/>
      <c r="N16" s="78"/>
      <c r="O16" s="78"/>
    </row>
    <row r="17" spans="1:15" x14ac:dyDescent="0.2">
      <c r="A17" s="76"/>
      <c r="B17" s="80"/>
      <c r="C17" s="78"/>
      <c r="D17" s="78"/>
      <c r="E17" s="78"/>
      <c r="F17" s="78"/>
      <c r="G17" s="78"/>
      <c r="H17" s="78"/>
      <c r="I17" s="78"/>
      <c r="J17" s="80"/>
      <c r="K17" s="80"/>
      <c r="L17" s="78"/>
      <c r="M17" s="78"/>
      <c r="N17" s="78"/>
      <c r="O17" s="78"/>
    </row>
    <row r="18" spans="1:15" x14ac:dyDescent="0.2">
      <c r="A18" s="76"/>
      <c r="B18" s="80"/>
      <c r="C18" s="80"/>
      <c r="D18" s="80"/>
      <c r="E18" s="80"/>
      <c r="F18" s="80"/>
      <c r="G18" s="80"/>
      <c r="H18" s="78"/>
      <c r="I18" s="80"/>
      <c r="J18" s="80"/>
      <c r="K18" s="80"/>
      <c r="L18" s="80"/>
      <c r="M18" s="80"/>
      <c r="N18" s="80"/>
      <c r="O18" s="80"/>
    </row>
    <row r="19" spans="1:15" x14ac:dyDescent="0.2">
      <c r="A19" s="76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1:15" x14ac:dyDescent="0.2">
      <c r="I20" s="85"/>
    </row>
    <row r="21" spans="1:15" x14ac:dyDescent="0.2">
      <c r="I21" s="85"/>
    </row>
    <row r="22" spans="1:15" x14ac:dyDescent="0.2">
      <c r="I22" s="85"/>
    </row>
    <row r="23" spans="1:15" x14ac:dyDescent="0.2">
      <c r="I23" s="85"/>
    </row>
    <row r="24" spans="1:15" x14ac:dyDescent="0.2">
      <c r="I24" s="85"/>
    </row>
    <row r="25" spans="1:15" x14ac:dyDescent="0.2">
      <c r="I25" s="85"/>
    </row>
    <row r="26" spans="1:15" x14ac:dyDescent="0.2">
      <c r="I26" s="85"/>
    </row>
    <row r="27" spans="1:15" x14ac:dyDescent="0.2">
      <c r="I27" s="85"/>
    </row>
    <row r="28" spans="1:15" x14ac:dyDescent="0.2">
      <c r="I28" s="85"/>
    </row>
    <row r="29" spans="1:15" x14ac:dyDescent="0.2">
      <c r="I29" s="85"/>
    </row>
    <row r="30" spans="1:15" x14ac:dyDescent="0.2">
      <c r="I30" s="85"/>
    </row>
    <row r="31" spans="1:15" x14ac:dyDescent="0.2">
      <c r="I31" s="85"/>
    </row>
    <row r="32" spans="1:15" x14ac:dyDescent="0.2">
      <c r="I32" s="85"/>
    </row>
    <row r="33" spans="9:9" x14ac:dyDescent="0.2">
      <c r="I33" s="85"/>
    </row>
    <row r="34" spans="9:9" x14ac:dyDescent="0.2">
      <c r="I34" s="85"/>
    </row>
    <row r="35" spans="9:9" x14ac:dyDescent="0.2">
      <c r="I35" s="85"/>
    </row>
    <row r="36" spans="9:9" x14ac:dyDescent="0.2">
      <c r="I36" s="85"/>
    </row>
    <row r="37" spans="9:9" x14ac:dyDescent="0.2">
      <c r="I37" s="85"/>
    </row>
    <row r="38" spans="9:9" x14ac:dyDescent="0.2">
      <c r="I38" s="85"/>
    </row>
    <row r="39" spans="9:9" x14ac:dyDescent="0.2">
      <c r="I39" s="85"/>
    </row>
    <row r="40" spans="9:9" x14ac:dyDescent="0.2">
      <c r="I40" s="85"/>
    </row>
    <row r="41" spans="9:9" x14ac:dyDescent="0.2">
      <c r="I41" s="85"/>
    </row>
    <row r="42" spans="9:9" x14ac:dyDescent="0.2">
      <c r="I42" s="85"/>
    </row>
    <row r="43" spans="9:9" x14ac:dyDescent="0.2">
      <c r="I43" s="85"/>
    </row>
    <row r="44" spans="9:9" x14ac:dyDescent="0.2">
      <c r="I44" s="85"/>
    </row>
    <row r="45" spans="9:9" x14ac:dyDescent="0.2">
      <c r="I45" s="85"/>
    </row>
    <row r="46" spans="9:9" x14ac:dyDescent="0.2">
      <c r="I46" s="85"/>
    </row>
    <row r="47" spans="9:9" x14ac:dyDescent="0.2">
      <c r="I47" s="85"/>
    </row>
    <row r="48" spans="9:9" x14ac:dyDescent="0.2">
      <c r="I48" s="85"/>
    </row>
    <row r="49" spans="9:9" x14ac:dyDescent="0.2">
      <c r="I49" s="85"/>
    </row>
    <row r="50" spans="9:9" x14ac:dyDescent="0.2">
      <c r="I50" s="85"/>
    </row>
    <row r="51" spans="9:9" x14ac:dyDescent="0.2">
      <c r="I51" s="85"/>
    </row>
    <row r="52" spans="9:9" x14ac:dyDescent="0.2">
      <c r="I52" s="85"/>
    </row>
    <row r="53" spans="9:9" x14ac:dyDescent="0.2">
      <c r="I53" s="85"/>
    </row>
    <row r="54" spans="9:9" x14ac:dyDescent="0.2">
      <c r="I54" s="85"/>
    </row>
    <row r="55" spans="9:9" x14ac:dyDescent="0.2">
      <c r="I55" s="85"/>
    </row>
    <row r="56" spans="9:9" x14ac:dyDescent="0.2">
      <c r="I56" s="85"/>
    </row>
    <row r="57" spans="9:9" x14ac:dyDescent="0.2">
      <c r="I57" s="85"/>
    </row>
    <row r="58" spans="9:9" x14ac:dyDescent="0.2">
      <c r="I58" s="85"/>
    </row>
    <row r="59" spans="9:9" x14ac:dyDescent="0.2">
      <c r="I59" s="85"/>
    </row>
    <row r="60" spans="9:9" x14ac:dyDescent="0.2">
      <c r="I60" s="85"/>
    </row>
    <row r="61" spans="9:9" x14ac:dyDescent="0.2">
      <c r="I61" s="85"/>
    </row>
    <row r="62" spans="9:9" x14ac:dyDescent="0.2">
      <c r="I62" s="85"/>
    </row>
    <row r="63" spans="9:9" x14ac:dyDescent="0.2">
      <c r="I63" s="85"/>
    </row>
    <row r="64" spans="9:9" x14ac:dyDescent="0.2">
      <c r="I64" s="85"/>
    </row>
    <row r="65" spans="9:9" x14ac:dyDescent="0.2">
      <c r="I65" s="85"/>
    </row>
    <row r="66" spans="9:9" x14ac:dyDescent="0.2">
      <c r="I66" s="85"/>
    </row>
    <row r="67" spans="9:9" x14ac:dyDescent="0.2">
      <c r="I67" s="85"/>
    </row>
    <row r="68" spans="9:9" x14ac:dyDescent="0.2">
      <c r="I68" s="85"/>
    </row>
    <row r="69" spans="9:9" x14ac:dyDescent="0.2">
      <c r="I69" s="85"/>
    </row>
    <row r="70" spans="9:9" x14ac:dyDescent="0.2">
      <c r="I70" s="85"/>
    </row>
    <row r="71" spans="9:9" x14ac:dyDescent="0.2">
      <c r="I71" s="85"/>
    </row>
    <row r="72" spans="9:9" x14ac:dyDescent="0.2">
      <c r="I72" s="85"/>
    </row>
    <row r="73" spans="9:9" x14ac:dyDescent="0.2">
      <c r="I73" s="85"/>
    </row>
    <row r="74" spans="9:9" x14ac:dyDescent="0.2">
      <c r="I74" s="85"/>
    </row>
    <row r="75" spans="9:9" x14ac:dyDescent="0.2">
      <c r="I75" s="85"/>
    </row>
    <row r="76" spans="9:9" x14ac:dyDescent="0.2">
      <c r="I76" s="85"/>
    </row>
    <row r="77" spans="9:9" x14ac:dyDescent="0.2">
      <c r="I77" s="85"/>
    </row>
    <row r="78" spans="9:9" x14ac:dyDescent="0.2">
      <c r="I78" s="85"/>
    </row>
    <row r="79" spans="9:9" x14ac:dyDescent="0.2">
      <c r="I79" s="85"/>
    </row>
    <row r="80" spans="9:9" x14ac:dyDescent="0.2">
      <c r="I80" s="85"/>
    </row>
    <row r="81" spans="9:9" x14ac:dyDescent="0.2">
      <c r="I81" s="85"/>
    </row>
    <row r="82" spans="9:9" x14ac:dyDescent="0.2">
      <c r="I82" s="85"/>
    </row>
    <row r="83" spans="9:9" x14ac:dyDescent="0.2">
      <c r="I83" s="85"/>
    </row>
    <row r="84" spans="9:9" x14ac:dyDescent="0.2">
      <c r="I84" s="85"/>
    </row>
    <row r="85" spans="9:9" x14ac:dyDescent="0.2">
      <c r="I85" s="85"/>
    </row>
    <row r="86" spans="9:9" x14ac:dyDescent="0.2">
      <c r="I86" s="85"/>
    </row>
    <row r="87" spans="9:9" x14ac:dyDescent="0.2">
      <c r="I87" s="85"/>
    </row>
    <row r="88" spans="9:9" x14ac:dyDescent="0.2">
      <c r="I88" s="85"/>
    </row>
    <row r="89" spans="9:9" x14ac:dyDescent="0.2">
      <c r="I89" s="85"/>
    </row>
    <row r="90" spans="9:9" x14ac:dyDescent="0.2">
      <c r="I90" s="85"/>
    </row>
    <row r="91" spans="9:9" x14ac:dyDescent="0.2">
      <c r="I91" s="85"/>
    </row>
    <row r="92" spans="9:9" x14ac:dyDescent="0.2">
      <c r="I92" s="85"/>
    </row>
    <row r="93" spans="9:9" x14ac:dyDescent="0.2">
      <c r="I93" s="85"/>
    </row>
    <row r="94" spans="9:9" x14ac:dyDescent="0.2">
      <c r="I94" s="85"/>
    </row>
    <row r="95" spans="9:9" x14ac:dyDescent="0.2">
      <c r="I95" s="85"/>
    </row>
    <row r="96" spans="9:9" x14ac:dyDescent="0.2">
      <c r="I96" s="85"/>
    </row>
    <row r="97" spans="9:9" x14ac:dyDescent="0.2">
      <c r="I97" s="85"/>
    </row>
    <row r="98" spans="9:9" x14ac:dyDescent="0.2">
      <c r="I98" s="85"/>
    </row>
    <row r="99" spans="9:9" x14ac:dyDescent="0.2">
      <c r="I99" s="85"/>
    </row>
    <row r="100" spans="9:9" x14ac:dyDescent="0.2">
      <c r="I100" s="85"/>
    </row>
    <row r="101" spans="9:9" x14ac:dyDescent="0.2">
      <c r="I101" s="85"/>
    </row>
    <row r="102" spans="9:9" x14ac:dyDescent="0.2">
      <c r="I102" s="85"/>
    </row>
    <row r="103" spans="9:9" x14ac:dyDescent="0.2">
      <c r="I103" s="85"/>
    </row>
    <row r="104" spans="9:9" x14ac:dyDescent="0.2">
      <c r="I104" s="85"/>
    </row>
    <row r="105" spans="9:9" x14ac:dyDescent="0.2">
      <c r="I105" s="85"/>
    </row>
    <row r="106" spans="9:9" x14ac:dyDescent="0.2">
      <c r="I106" s="85"/>
    </row>
    <row r="107" spans="9:9" x14ac:dyDescent="0.2">
      <c r="I107" s="85"/>
    </row>
    <row r="108" spans="9:9" x14ac:dyDescent="0.2">
      <c r="I108" s="85"/>
    </row>
    <row r="109" spans="9:9" x14ac:dyDescent="0.2">
      <c r="I109" s="85"/>
    </row>
    <row r="110" spans="9:9" x14ac:dyDescent="0.2">
      <c r="I110" s="85"/>
    </row>
    <row r="111" spans="9:9" x14ac:dyDescent="0.2">
      <c r="I111" s="85"/>
    </row>
    <row r="112" spans="9:9" x14ac:dyDescent="0.2">
      <c r="I112" s="85"/>
    </row>
    <row r="113" spans="9:9" x14ac:dyDescent="0.2">
      <c r="I113" s="85"/>
    </row>
    <row r="114" spans="9:9" x14ac:dyDescent="0.2">
      <c r="I114" s="85"/>
    </row>
    <row r="115" spans="9:9" x14ac:dyDescent="0.2">
      <c r="I115" s="85"/>
    </row>
    <row r="116" spans="9:9" x14ac:dyDescent="0.2">
      <c r="I116" s="85"/>
    </row>
    <row r="117" spans="9:9" x14ac:dyDescent="0.2">
      <c r="I117" s="85"/>
    </row>
    <row r="118" spans="9:9" x14ac:dyDescent="0.2">
      <c r="I118" s="85"/>
    </row>
    <row r="119" spans="9:9" x14ac:dyDescent="0.2">
      <c r="I119" s="85"/>
    </row>
    <row r="120" spans="9:9" x14ac:dyDescent="0.2">
      <c r="I120" s="85"/>
    </row>
    <row r="121" spans="9:9" x14ac:dyDescent="0.2">
      <c r="I121" s="85"/>
    </row>
    <row r="122" spans="9:9" x14ac:dyDescent="0.2">
      <c r="I122" s="85"/>
    </row>
    <row r="123" spans="9:9" x14ac:dyDescent="0.2">
      <c r="I123" s="85"/>
    </row>
    <row r="124" spans="9:9" x14ac:dyDescent="0.2">
      <c r="I124" s="85"/>
    </row>
    <row r="125" spans="9:9" x14ac:dyDescent="0.2">
      <c r="I125" s="85"/>
    </row>
    <row r="126" spans="9:9" x14ac:dyDescent="0.2">
      <c r="I126" s="85"/>
    </row>
    <row r="127" spans="9:9" x14ac:dyDescent="0.2">
      <c r="I127" s="85"/>
    </row>
    <row r="128" spans="9:9" x14ac:dyDescent="0.2">
      <c r="I128" s="85"/>
    </row>
    <row r="129" spans="9:9" x14ac:dyDescent="0.2">
      <c r="I129" s="85"/>
    </row>
    <row r="130" spans="9:9" x14ac:dyDescent="0.2">
      <c r="I130" s="85"/>
    </row>
    <row r="131" spans="9:9" x14ac:dyDescent="0.2">
      <c r="I131" s="85"/>
    </row>
    <row r="132" spans="9:9" x14ac:dyDescent="0.2">
      <c r="I132" s="85"/>
    </row>
    <row r="133" spans="9:9" x14ac:dyDescent="0.2">
      <c r="I133" s="85"/>
    </row>
    <row r="134" spans="9:9" x14ac:dyDescent="0.2">
      <c r="I134" s="85"/>
    </row>
    <row r="135" spans="9:9" x14ac:dyDescent="0.2">
      <c r="I135" s="85"/>
    </row>
    <row r="136" spans="9:9" x14ac:dyDescent="0.2">
      <c r="I136" s="85"/>
    </row>
    <row r="137" spans="9:9" x14ac:dyDescent="0.2">
      <c r="I137" s="85"/>
    </row>
    <row r="138" spans="9:9" x14ac:dyDescent="0.2">
      <c r="I138" s="85"/>
    </row>
    <row r="139" spans="9:9" x14ac:dyDescent="0.2">
      <c r="I139" s="85"/>
    </row>
    <row r="140" spans="9:9" x14ac:dyDescent="0.2">
      <c r="I140" s="85"/>
    </row>
    <row r="141" spans="9:9" x14ac:dyDescent="0.2">
      <c r="I141" s="85"/>
    </row>
    <row r="142" spans="9:9" x14ac:dyDescent="0.2">
      <c r="I142" s="85"/>
    </row>
    <row r="143" spans="9:9" x14ac:dyDescent="0.2">
      <c r="I143" s="85"/>
    </row>
    <row r="144" spans="9:9" x14ac:dyDescent="0.2">
      <c r="I144" s="85"/>
    </row>
    <row r="145" spans="9:9" x14ac:dyDescent="0.2">
      <c r="I145" s="85"/>
    </row>
    <row r="146" spans="9:9" x14ac:dyDescent="0.2">
      <c r="I146" s="85"/>
    </row>
    <row r="147" spans="9:9" x14ac:dyDescent="0.2">
      <c r="I147" s="85"/>
    </row>
    <row r="148" spans="9:9" x14ac:dyDescent="0.2">
      <c r="I148" s="85"/>
    </row>
    <row r="149" spans="9:9" x14ac:dyDescent="0.2">
      <c r="I149" s="85"/>
    </row>
    <row r="150" spans="9:9" x14ac:dyDescent="0.2">
      <c r="I150" s="85"/>
    </row>
    <row r="151" spans="9:9" x14ac:dyDescent="0.2">
      <c r="I151" s="85"/>
    </row>
    <row r="152" spans="9:9" x14ac:dyDescent="0.2">
      <c r="I152" s="85"/>
    </row>
    <row r="153" spans="9:9" x14ac:dyDescent="0.2">
      <c r="I153" s="85"/>
    </row>
    <row r="154" spans="9:9" x14ac:dyDescent="0.2">
      <c r="I154" s="85"/>
    </row>
    <row r="155" spans="9:9" x14ac:dyDescent="0.2">
      <c r="I155" s="85"/>
    </row>
    <row r="156" spans="9:9" x14ac:dyDescent="0.2">
      <c r="I156" s="85"/>
    </row>
    <row r="157" spans="9:9" x14ac:dyDescent="0.2">
      <c r="I157" s="85"/>
    </row>
    <row r="158" spans="9:9" x14ac:dyDescent="0.2">
      <c r="I158" s="85"/>
    </row>
    <row r="159" spans="9:9" x14ac:dyDescent="0.2">
      <c r="I159" s="85"/>
    </row>
    <row r="160" spans="9:9" x14ac:dyDescent="0.2">
      <c r="I160" s="85"/>
    </row>
    <row r="161" spans="9:9" x14ac:dyDescent="0.2">
      <c r="I161" s="85"/>
    </row>
    <row r="162" spans="9:9" x14ac:dyDescent="0.2">
      <c r="I162" s="85"/>
    </row>
    <row r="163" spans="9:9" x14ac:dyDescent="0.2">
      <c r="I163" s="85"/>
    </row>
    <row r="164" spans="9:9" x14ac:dyDescent="0.2">
      <c r="I164" s="85"/>
    </row>
    <row r="165" spans="9:9" x14ac:dyDescent="0.2">
      <c r="I165" s="85"/>
    </row>
    <row r="166" spans="9:9" x14ac:dyDescent="0.2">
      <c r="I166" s="85"/>
    </row>
    <row r="167" spans="9:9" x14ac:dyDescent="0.2">
      <c r="I167" s="85"/>
    </row>
    <row r="168" spans="9:9" x14ac:dyDescent="0.2">
      <c r="I168" s="85"/>
    </row>
    <row r="169" spans="9:9" x14ac:dyDescent="0.2">
      <c r="I169" s="85"/>
    </row>
    <row r="170" spans="9:9" x14ac:dyDescent="0.2">
      <c r="I170" s="85"/>
    </row>
    <row r="171" spans="9:9" x14ac:dyDescent="0.2">
      <c r="I171" s="85"/>
    </row>
    <row r="172" spans="9:9" x14ac:dyDescent="0.2">
      <c r="I172" s="85"/>
    </row>
    <row r="173" spans="9:9" x14ac:dyDescent="0.2">
      <c r="I173" s="85"/>
    </row>
    <row r="174" spans="9:9" x14ac:dyDescent="0.2">
      <c r="I174" s="85"/>
    </row>
    <row r="175" spans="9:9" x14ac:dyDescent="0.2">
      <c r="I175" s="85"/>
    </row>
    <row r="176" spans="9:9" x14ac:dyDescent="0.2">
      <c r="I176" s="85"/>
    </row>
    <row r="177" spans="9:9" x14ac:dyDescent="0.2">
      <c r="I177" s="85"/>
    </row>
    <row r="178" spans="9:9" x14ac:dyDescent="0.2">
      <c r="I178" s="85"/>
    </row>
    <row r="179" spans="9:9" x14ac:dyDescent="0.2">
      <c r="I179" s="85"/>
    </row>
    <row r="180" spans="9:9" x14ac:dyDescent="0.2">
      <c r="I180" s="85"/>
    </row>
    <row r="181" spans="9:9" x14ac:dyDescent="0.2">
      <c r="I181" s="85"/>
    </row>
    <row r="182" spans="9:9" x14ac:dyDescent="0.2">
      <c r="I182" s="85"/>
    </row>
    <row r="183" spans="9:9" x14ac:dyDescent="0.2">
      <c r="I183" s="85"/>
    </row>
    <row r="184" spans="9:9" x14ac:dyDescent="0.2">
      <c r="I184" s="85"/>
    </row>
    <row r="185" spans="9:9" x14ac:dyDescent="0.2">
      <c r="I185" s="85"/>
    </row>
    <row r="186" spans="9:9" x14ac:dyDescent="0.2">
      <c r="I186" s="85"/>
    </row>
    <row r="187" spans="9:9" x14ac:dyDescent="0.2">
      <c r="I187" s="85"/>
    </row>
    <row r="188" spans="9:9" x14ac:dyDescent="0.2">
      <c r="I188" s="85"/>
    </row>
    <row r="189" spans="9:9" x14ac:dyDescent="0.2">
      <c r="I189" s="85"/>
    </row>
    <row r="190" spans="9:9" x14ac:dyDescent="0.2">
      <c r="I190" s="85"/>
    </row>
    <row r="191" spans="9:9" x14ac:dyDescent="0.2">
      <c r="I191" s="85"/>
    </row>
    <row r="192" spans="9:9" x14ac:dyDescent="0.2">
      <c r="I192" s="85"/>
    </row>
    <row r="193" spans="9:9" x14ac:dyDescent="0.2">
      <c r="I193" s="85"/>
    </row>
    <row r="194" spans="9:9" x14ac:dyDescent="0.2">
      <c r="I194" s="85"/>
    </row>
    <row r="195" spans="9:9" x14ac:dyDescent="0.2">
      <c r="I195" s="85"/>
    </row>
    <row r="196" spans="9:9" x14ac:dyDescent="0.2">
      <c r="I196" s="85"/>
    </row>
    <row r="197" spans="9:9" x14ac:dyDescent="0.2">
      <c r="I197" s="85"/>
    </row>
    <row r="198" spans="9:9" x14ac:dyDescent="0.2">
      <c r="I198" s="85"/>
    </row>
    <row r="199" spans="9:9" x14ac:dyDescent="0.2">
      <c r="I199" s="85"/>
    </row>
    <row r="200" spans="9:9" x14ac:dyDescent="0.2">
      <c r="I200" s="85"/>
    </row>
    <row r="201" spans="9:9" x14ac:dyDescent="0.2">
      <c r="I201" s="85"/>
    </row>
    <row r="202" spans="9:9" x14ac:dyDescent="0.2">
      <c r="I202" s="85"/>
    </row>
    <row r="203" spans="9:9" x14ac:dyDescent="0.2">
      <c r="I203" s="85"/>
    </row>
    <row r="204" spans="9:9" x14ac:dyDescent="0.2">
      <c r="I204" s="85"/>
    </row>
    <row r="205" spans="9:9" x14ac:dyDescent="0.2">
      <c r="I205" s="85"/>
    </row>
    <row r="206" spans="9:9" x14ac:dyDescent="0.2">
      <c r="I206" s="85"/>
    </row>
    <row r="207" spans="9:9" x14ac:dyDescent="0.2">
      <c r="I207" s="85"/>
    </row>
    <row r="208" spans="9:9" x14ac:dyDescent="0.2">
      <c r="I208" s="85"/>
    </row>
    <row r="209" spans="9:9" x14ac:dyDescent="0.2">
      <c r="I209" s="85"/>
    </row>
    <row r="210" spans="9:9" x14ac:dyDescent="0.2">
      <c r="I210" s="85"/>
    </row>
    <row r="211" spans="9:9" x14ac:dyDescent="0.2">
      <c r="I211" s="85"/>
    </row>
    <row r="212" spans="9:9" x14ac:dyDescent="0.2">
      <c r="I212" s="85"/>
    </row>
    <row r="213" spans="9:9" x14ac:dyDescent="0.2">
      <c r="I213" s="85"/>
    </row>
    <row r="214" spans="9:9" x14ac:dyDescent="0.2">
      <c r="I214" s="85"/>
    </row>
    <row r="215" spans="9:9" x14ac:dyDescent="0.2">
      <c r="I215" s="85"/>
    </row>
    <row r="216" spans="9:9" x14ac:dyDescent="0.2">
      <c r="I216" s="85"/>
    </row>
    <row r="217" spans="9:9" x14ac:dyDescent="0.2">
      <c r="I217" s="85"/>
    </row>
    <row r="218" spans="9:9" x14ac:dyDescent="0.2">
      <c r="I218" s="85"/>
    </row>
    <row r="219" spans="9:9" x14ac:dyDescent="0.2">
      <c r="I219" s="85"/>
    </row>
    <row r="220" spans="9:9" x14ac:dyDescent="0.2">
      <c r="I220" s="85"/>
    </row>
    <row r="221" spans="9:9" x14ac:dyDescent="0.2">
      <c r="I221" s="85"/>
    </row>
    <row r="222" spans="9:9" x14ac:dyDescent="0.2">
      <c r="I222" s="85"/>
    </row>
    <row r="223" spans="9:9" x14ac:dyDescent="0.2">
      <c r="I223" s="85"/>
    </row>
    <row r="224" spans="9:9" x14ac:dyDescent="0.2">
      <c r="I224" s="85"/>
    </row>
    <row r="225" spans="9:9" x14ac:dyDescent="0.2">
      <c r="I225" s="85"/>
    </row>
    <row r="226" spans="9:9" x14ac:dyDescent="0.2">
      <c r="I226" s="85"/>
    </row>
    <row r="227" spans="9:9" x14ac:dyDescent="0.2">
      <c r="I227" s="85"/>
    </row>
    <row r="228" spans="9:9" x14ac:dyDescent="0.2">
      <c r="I228" s="85"/>
    </row>
    <row r="229" spans="9:9" x14ac:dyDescent="0.2">
      <c r="I229" s="85"/>
    </row>
    <row r="230" spans="9:9" x14ac:dyDescent="0.2">
      <c r="I230" s="85"/>
    </row>
    <row r="231" spans="9:9" x14ac:dyDescent="0.2">
      <c r="I231" s="85"/>
    </row>
    <row r="232" spans="9:9" x14ac:dyDescent="0.2">
      <c r="I232" s="85"/>
    </row>
    <row r="233" spans="9:9" x14ac:dyDescent="0.2">
      <c r="I233" s="85"/>
    </row>
    <row r="234" spans="9:9" x14ac:dyDescent="0.2">
      <c r="I234" s="85"/>
    </row>
    <row r="235" spans="9:9" x14ac:dyDescent="0.2">
      <c r="I235" s="85"/>
    </row>
    <row r="236" spans="9:9" x14ac:dyDescent="0.2">
      <c r="I236" s="85"/>
    </row>
    <row r="237" spans="9:9" x14ac:dyDescent="0.2">
      <c r="I237" s="85"/>
    </row>
    <row r="238" spans="9:9" x14ac:dyDescent="0.2">
      <c r="I238" s="85"/>
    </row>
    <row r="239" spans="9:9" x14ac:dyDescent="0.2">
      <c r="I239" s="85"/>
    </row>
    <row r="240" spans="9:9" x14ac:dyDescent="0.2">
      <c r="I240" s="85"/>
    </row>
    <row r="241" spans="9:9" x14ac:dyDescent="0.2">
      <c r="I241" s="85"/>
    </row>
    <row r="242" spans="9:9" x14ac:dyDescent="0.2">
      <c r="I242" s="85"/>
    </row>
    <row r="243" spans="9:9" x14ac:dyDescent="0.2">
      <c r="I243" s="85"/>
    </row>
    <row r="244" spans="9:9" x14ac:dyDescent="0.2">
      <c r="I244" s="85"/>
    </row>
    <row r="245" spans="9:9" x14ac:dyDescent="0.2">
      <c r="I245" s="85"/>
    </row>
    <row r="246" spans="9:9" x14ac:dyDescent="0.2">
      <c r="I246" s="85"/>
    </row>
    <row r="247" spans="9:9" x14ac:dyDescent="0.2">
      <c r="I247" s="85"/>
    </row>
    <row r="248" spans="9:9" x14ac:dyDescent="0.2">
      <c r="I248" s="85"/>
    </row>
    <row r="249" spans="9:9" x14ac:dyDescent="0.2">
      <c r="I249" s="85"/>
    </row>
    <row r="250" spans="9:9" x14ac:dyDescent="0.2">
      <c r="I250" s="85"/>
    </row>
    <row r="251" spans="9:9" x14ac:dyDescent="0.2">
      <c r="I251" s="85"/>
    </row>
    <row r="252" spans="9:9" x14ac:dyDescent="0.2">
      <c r="I252" s="85"/>
    </row>
    <row r="253" spans="9:9" x14ac:dyDescent="0.2">
      <c r="I253" s="85"/>
    </row>
    <row r="254" spans="9:9" x14ac:dyDescent="0.2">
      <c r="I254" s="85"/>
    </row>
    <row r="255" spans="9:9" x14ac:dyDescent="0.2">
      <c r="I255" s="85"/>
    </row>
    <row r="256" spans="9:9" x14ac:dyDescent="0.2">
      <c r="I256" s="85"/>
    </row>
    <row r="257" spans="9:9" x14ac:dyDescent="0.2">
      <c r="I257" s="85"/>
    </row>
    <row r="258" spans="9:9" x14ac:dyDescent="0.2">
      <c r="I258" s="85"/>
    </row>
    <row r="259" spans="9:9" x14ac:dyDescent="0.2">
      <c r="I259" s="85"/>
    </row>
    <row r="260" spans="9:9" x14ac:dyDescent="0.2">
      <c r="I260" s="85"/>
    </row>
    <row r="261" spans="9:9" x14ac:dyDescent="0.2">
      <c r="I261" s="85"/>
    </row>
    <row r="262" spans="9:9" x14ac:dyDescent="0.2">
      <c r="I262" s="85"/>
    </row>
    <row r="263" spans="9:9" x14ac:dyDescent="0.2">
      <c r="I263" s="85"/>
    </row>
    <row r="264" spans="9:9" x14ac:dyDescent="0.2">
      <c r="I264" s="85"/>
    </row>
    <row r="265" spans="9:9" x14ac:dyDescent="0.2">
      <c r="I265" s="85"/>
    </row>
    <row r="266" spans="9:9" x14ac:dyDescent="0.2">
      <c r="I266" s="85"/>
    </row>
    <row r="267" spans="9:9" x14ac:dyDescent="0.2">
      <c r="I267" s="85"/>
    </row>
    <row r="268" spans="9:9" x14ac:dyDescent="0.2">
      <c r="I268" s="85"/>
    </row>
    <row r="269" spans="9:9" x14ac:dyDescent="0.2">
      <c r="I269" s="85"/>
    </row>
    <row r="270" spans="9:9" x14ac:dyDescent="0.2">
      <c r="I270" s="85"/>
    </row>
    <row r="271" spans="9:9" x14ac:dyDescent="0.2">
      <c r="I271" s="85"/>
    </row>
    <row r="272" spans="9:9" x14ac:dyDescent="0.2">
      <c r="I272" s="85"/>
    </row>
    <row r="273" spans="9:9" x14ac:dyDescent="0.2">
      <c r="I273" s="85"/>
    </row>
    <row r="274" spans="9:9" x14ac:dyDescent="0.2">
      <c r="I274" s="85"/>
    </row>
    <row r="275" spans="9:9" x14ac:dyDescent="0.2">
      <c r="I275" s="85"/>
    </row>
    <row r="276" spans="9:9" x14ac:dyDescent="0.2">
      <c r="I276" s="85"/>
    </row>
    <row r="277" spans="9:9" x14ac:dyDescent="0.2">
      <c r="I277" s="85"/>
    </row>
    <row r="278" spans="9:9" x14ac:dyDescent="0.2">
      <c r="I278" s="85"/>
    </row>
    <row r="279" spans="9:9" x14ac:dyDescent="0.2">
      <c r="I279" s="85"/>
    </row>
    <row r="280" spans="9:9" x14ac:dyDescent="0.2">
      <c r="I280" s="85"/>
    </row>
    <row r="281" spans="9:9" x14ac:dyDescent="0.2">
      <c r="I281" s="85"/>
    </row>
    <row r="282" spans="9:9" x14ac:dyDescent="0.2">
      <c r="I282" s="85"/>
    </row>
    <row r="283" spans="9:9" x14ac:dyDescent="0.2">
      <c r="I283" s="85"/>
    </row>
    <row r="284" spans="9:9" x14ac:dyDescent="0.2">
      <c r="I284" s="85"/>
    </row>
    <row r="285" spans="9:9" x14ac:dyDescent="0.2">
      <c r="I285" s="85"/>
    </row>
    <row r="286" spans="9:9" x14ac:dyDescent="0.2">
      <c r="I286" s="85"/>
    </row>
    <row r="287" spans="9:9" x14ac:dyDescent="0.2">
      <c r="I287" s="85"/>
    </row>
    <row r="288" spans="9:9" x14ac:dyDescent="0.2">
      <c r="I288" s="85"/>
    </row>
    <row r="289" spans="9:9" x14ac:dyDescent="0.2">
      <c r="I289" s="85"/>
    </row>
    <row r="290" spans="9:9" x14ac:dyDescent="0.2">
      <c r="I290" s="85"/>
    </row>
    <row r="291" spans="9:9" x14ac:dyDescent="0.2">
      <c r="I291" s="85"/>
    </row>
    <row r="292" spans="9:9" x14ac:dyDescent="0.2">
      <c r="I292" s="85"/>
    </row>
    <row r="293" spans="9:9" x14ac:dyDescent="0.2">
      <c r="I293" s="85"/>
    </row>
    <row r="294" spans="9:9" x14ac:dyDescent="0.2">
      <c r="I294" s="85"/>
    </row>
    <row r="295" spans="9:9" x14ac:dyDescent="0.2">
      <c r="I295" s="85"/>
    </row>
    <row r="296" spans="9:9" x14ac:dyDescent="0.2">
      <c r="I296" s="85"/>
    </row>
    <row r="297" spans="9:9" x14ac:dyDescent="0.2">
      <c r="I297" s="85"/>
    </row>
    <row r="298" spans="9:9" x14ac:dyDescent="0.2">
      <c r="I298" s="85"/>
    </row>
    <row r="299" spans="9:9" x14ac:dyDescent="0.2">
      <c r="I299" s="85"/>
    </row>
    <row r="300" spans="9:9" x14ac:dyDescent="0.2">
      <c r="I300" s="85"/>
    </row>
    <row r="301" spans="9:9" x14ac:dyDescent="0.2">
      <c r="I301" s="85"/>
    </row>
    <row r="302" spans="9:9" x14ac:dyDescent="0.2">
      <c r="I302" s="85"/>
    </row>
    <row r="303" spans="9:9" x14ac:dyDescent="0.2">
      <c r="I303" s="85"/>
    </row>
    <row r="304" spans="9:9" x14ac:dyDescent="0.2">
      <c r="I304" s="85"/>
    </row>
    <row r="305" spans="9:9" x14ac:dyDescent="0.2">
      <c r="I305" s="85"/>
    </row>
    <row r="306" spans="9:9" x14ac:dyDescent="0.2">
      <c r="I306" s="85"/>
    </row>
    <row r="307" spans="9:9" x14ac:dyDescent="0.2">
      <c r="I307" s="85"/>
    </row>
    <row r="308" spans="9:9" x14ac:dyDescent="0.2">
      <c r="I308" s="85"/>
    </row>
    <row r="309" spans="9:9" x14ac:dyDescent="0.2">
      <c r="I309" s="85"/>
    </row>
    <row r="310" spans="9:9" x14ac:dyDescent="0.2">
      <c r="I310" s="85"/>
    </row>
    <row r="311" spans="9:9" x14ac:dyDescent="0.2">
      <c r="I311" s="85"/>
    </row>
    <row r="312" spans="9:9" x14ac:dyDescent="0.2">
      <c r="I312" s="85"/>
    </row>
    <row r="313" spans="9:9" x14ac:dyDescent="0.2">
      <c r="I313" s="85"/>
    </row>
    <row r="314" spans="9:9" x14ac:dyDescent="0.2">
      <c r="I314" s="85"/>
    </row>
    <row r="315" spans="9:9" x14ac:dyDescent="0.2">
      <c r="I315" s="85"/>
    </row>
    <row r="316" spans="9:9" x14ac:dyDescent="0.2">
      <c r="I316" s="85"/>
    </row>
    <row r="317" spans="9:9" x14ac:dyDescent="0.2">
      <c r="I317" s="85"/>
    </row>
    <row r="318" spans="9:9" x14ac:dyDescent="0.2">
      <c r="I318" s="85"/>
    </row>
    <row r="319" spans="9:9" x14ac:dyDescent="0.2">
      <c r="I319" s="85"/>
    </row>
    <row r="320" spans="9:9" x14ac:dyDescent="0.2">
      <c r="I320" s="85"/>
    </row>
    <row r="321" spans="9:9" x14ac:dyDescent="0.2">
      <c r="I321" s="85"/>
    </row>
    <row r="322" spans="9:9" x14ac:dyDescent="0.2">
      <c r="I322" s="85"/>
    </row>
    <row r="323" spans="9:9" x14ac:dyDescent="0.2">
      <c r="I323" s="85"/>
    </row>
    <row r="324" spans="9:9" x14ac:dyDescent="0.2">
      <c r="I324" s="85"/>
    </row>
    <row r="325" spans="9:9" x14ac:dyDescent="0.2">
      <c r="I325" s="85"/>
    </row>
    <row r="326" spans="9:9" x14ac:dyDescent="0.2">
      <c r="I326" s="85"/>
    </row>
    <row r="327" spans="9:9" x14ac:dyDescent="0.2">
      <c r="I327" s="85"/>
    </row>
    <row r="328" spans="9:9" x14ac:dyDescent="0.2">
      <c r="I328" s="85"/>
    </row>
    <row r="329" spans="9:9" x14ac:dyDescent="0.2">
      <c r="I329" s="85"/>
    </row>
    <row r="330" spans="9:9" x14ac:dyDescent="0.2">
      <c r="I330" s="85"/>
    </row>
    <row r="331" spans="9:9" x14ac:dyDescent="0.2">
      <c r="I331" s="85"/>
    </row>
    <row r="332" spans="9:9" x14ac:dyDescent="0.2">
      <c r="I332" s="85"/>
    </row>
    <row r="333" spans="9:9" x14ac:dyDescent="0.2">
      <c r="I333" s="85"/>
    </row>
    <row r="334" spans="9:9" x14ac:dyDescent="0.2">
      <c r="I334" s="85"/>
    </row>
    <row r="335" spans="9:9" x14ac:dyDescent="0.2">
      <c r="I335" s="85"/>
    </row>
    <row r="336" spans="9:9" x14ac:dyDescent="0.2">
      <c r="I336" s="85"/>
    </row>
    <row r="337" spans="9:9" x14ac:dyDescent="0.2">
      <c r="I337" s="85"/>
    </row>
    <row r="338" spans="9:9" x14ac:dyDescent="0.2">
      <c r="I338" s="85"/>
    </row>
    <row r="339" spans="9:9" x14ac:dyDescent="0.2">
      <c r="I339" s="85"/>
    </row>
    <row r="340" spans="9:9" x14ac:dyDescent="0.2">
      <c r="I340" s="85"/>
    </row>
    <row r="341" spans="9:9" x14ac:dyDescent="0.2">
      <c r="I341" s="85"/>
    </row>
    <row r="342" spans="9:9" x14ac:dyDescent="0.2">
      <c r="I342" s="85"/>
    </row>
    <row r="343" spans="9:9" x14ac:dyDescent="0.2">
      <c r="I343" s="85"/>
    </row>
    <row r="344" spans="9:9" x14ac:dyDescent="0.2">
      <c r="I344" s="85"/>
    </row>
    <row r="345" spans="9:9" x14ac:dyDescent="0.2">
      <c r="I345" s="85"/>
    </row>
    <row r="346" spans="9:9" x14ac:dyDescent="0.2">
      <c r="I346" s="85"/>
    </row>
    <row r="347" spans="9:9" x14ac:dyDescent="0.2">
      <c r="I347" s="85"/>
    </row>
    <row r="348" spans="9:9" x14ac:dyDescent="0.2">
      <c r="I348" s="85"/>
    </row>
    <row r="349" spans="9:9" x14ac:dyDescent="0.2">
      <c r="I349" s="85"/>
    </row>
    <row r="350" spans="9:9" x14ac:dyDescent="0.2">
      <c r="I350" s="85"/>
    </row>
    <row r="351" spans="9:9" x14ac:dyDescent="0.2">
      <c r="I351" s="85"/>
    </row>
    <row r="352" spans="9:9" x14ac:dyDescent="0.2">
      <c r="I352" s="85"/>
    </row>
    <row r="353" spans="9:9" x14ac:dyDescent="0.2">
      <c r="I353" s="85"/>
    </row>
    <row r="354" spans="9:9" x14ac:dyDescent="0.2">
      <c r="I354" s="85"/>
    </row>
    <row r="355" spans="9:9" x14ac:dyDescent="0.2">
      <c r="I355" s="85"/>
    </row>
    <row r="356" spans="9:9" x14ac:dyDescent="0.2">
      <c r="I356" s="85"/>
    </row>
    <row r="357" spans="9:9" x14ac:dyDescent="0.2">
      <c r="I357" s="85"/>
    </row>
    <row r="358" spans="9:9" x14ac:dyDescent="0.2">
      <c r="I358" s="85"/>
    </row>
    <row r="359" spans="9:9" x14ac:dyDescent="0.2">
      <c r="I359" s="85"/>
    </row>
    <row r="360" spans="9:9" x14ac:dyDescent="0.2">
      <c r="I360" s="85"/>
    </row>
    <row r="361" spans="9:9" x14ac:dyDescent="0.2">
      <c r="I361" s="85"/>
    </row>
    <row r="362" spans="9:9" x14ac:dyDescent="0.2">
      <c r="I362" s="85"/>
    </row>
    <row r="363" spans="9:9" x14ac:dyDescent="0.2">
      <c r="I363" s="85"/>
    </row>
    <row r="364" spans="9:9" x14ac:dyDescent="0.2">
      <c r="I364" s="85"/>
    </row>
    <row r="365" spans="9:9" x14ac:dyDescent="0.2">
      <c r="I365" s="85"/>
    </row>
    <row r="366" spans="9:9" x14ac:dyDescent="0.2">
      <c r="I366" s="85"/>
    </row>
    <row r="367" spans="9:9" x14ac:dyDescent="0.2">
      <c r="I367" s="85"/>
    </row>
    <row r="368" spans="9:9" x14ac:dyDescent="0.2">
      <c r="I368" s="85"/>
    </row>
    <row r="369" spans="9:9" x14ac:dyDescent="0.2">
      <c r="I369" s="85"/>
    </row>
    <row r="370" spans="9:9" x14ac:dyDescent="0.2">
      <c r="I370" s="85"/>
    </row>
    <row r="371" spans="9:9" x14ac:dyDescent="0.2">
      <c r="I371" s="85"/>
    </row>
    <row r="372" spans="9:9" x14ac:dyDescent="0.2">
      <c r="I372" s="85"/>
    </row>
    <row r="373" spans="9:9" x14ac:dyDescent="0.2">
      <c r="I373" s="85"/>
    </row>
    <row r="374" spans="9:9" x14ac:dyDescent="0.2">
      <c r="I374" s="85"/>
    </row>
    <row r="375" spans="9:9" x14ac:dyDescent="0.2">
      <c r="I375" s="85"/>
    </row>
    <row r="376" spans="9:9" x14ac:dyDescent="0.2">
      <c r="I376" s="85"/>
    </row>
    <row r="377" spans="9:9" x14ac:dyDescent="0.2">
      <c r="I377" s="85"/>
    </row>
    <row r="378" spans="9:9" x14ac:dyDescent="0.2">
      <c r="I378" s="85"/>
    </row>
    <row r="379" spans="9:9" x14ac:dyDescent="0.2">
      <c r="I379" s="85"/>
    </row>
    <row r="380" spans="9:9" x14ac:dyDescent="0.2">
      <c r="I380" s="85"/>
    </row>
    <row r="381" spans="9:9" x14ac:dyDescent="0.2">
      <c r="I381" s="85"/>
    </row>
    <row r="382" spans="9:9" x14ac:dyDescent="0.2">
      <c r="I382" s="85"/>
    </row>
    <row r="383" spans="9:9" x14ac:dyDescent="0.2">
      <c r="I383" s="85"/>
    </row>
    <row r="384" spans="9:9" x14ac:dyDescent="0.2">
      <c r="I384" s="85"/>
    </row>
    <row r="385" spans="9:9" x14ac:dyDescent="0.2">
      <c r="I385" s="85"/>
    </row>
    <row r="386" spans="9:9" x14ac:dyDescent="0.2">
      <c r="I386" s="85"/>
    </row>
    <row r="387" spans="9:9" x14ac:dyDescent="0.2">
      <c r="I387" s="85"/>
    </row>
    <row r="388" spans="9:9" x14ac:dyDescent="0.2">
      <c r="I388" s="85"/>
    </row>
    <row r="389" spans="9:9" x14ac:dyDescent="0.2">
      <c r="I389" s="85"/>
    </row>
    <row r="390" spans="9:9" x14ac:dyDescent="0.2">
      <c r="I390" s="85"/>
    </row>
    <row r="391" spans="9:9" x14ac:dyDescent="0.2">
      <c r="I391" s="85"/>
    </row>
    <row r="392" spans="9:9" x14ac:dyDescent="0.2">
      <c r="I392" s="85"/>
    </row>
    <row r="393" spans="9:9" x14ac:dyDescent="0.2">
      <c r="I393" s="85"/>
    </row>
    <row r="394" spans="9:9" x14ac:dyDescent="0.2">
      <c r="I394" s="85"/>
    </row>
    <row r="395" spans="9:9" x14ac:dyDescent="0.2">
      <c r="I395" s="85"/>
    </row>
    <row r="396" spans="9:9" x14ac:dyDescent="0.2">
      <c r="I396" s="85"/>
    </row>
    <row r="397" spans="9:9" x14ac:dyDescent="0.2">
      <c r="I397" s="85"/>
    </row>
    <row r="398" spans="9:9" x14ac:dyDescent="0.2">
      <c r="I398" s="85"/>
    </row>
    <row r="399" spans="9:9" x14ac:dyDescent="0.2">
      <c r="I399" s="85"/>
    </row>
    <row r="400" spans="9:9" x14ac:dyDescent="0.2">
      <c r="I400" s="85"/>
    </row>
    <row r="401" spans="9:9" x14ac:dyDescent="0.2">
      <c r="I401" s="85"/>
    </row>
    <row r="402" spans="9:9" x14ac:dyDescent="0.2">
      <c r="I402" s="85"/>
    </row>
    <row r="403" spans="9:9" x14ac:dyDescent="0.2">
      <c r="I403" s="85"/>
    </row>
    <row r="404" spans="9:9" x14ac:dyDescent="0.2">
      <c r="I404" s="85"/>
    </row>
    <row r="405" spans="9:9" x14ac:dyDescent="0.2">
      <c r="I405" s="85"/>
    </row>
    <row r="406" spans="9:9" x14ac:dyDescent="0.2">
      <c r="I406" s="85"/>
    </row>
    <row r="407" spans="9:9" x14ac:dyDescent="0.2">
      <c r="I407" s="85"/>
    </row>
    <row r="408" spans="9:9" x14ac:dyDescent="0.2">
      <c r="I408" s="85"/>
    </row>
    <row r="409" spans="9:9" x14ac:dyDescent="0.2">
      <c r="I409" s="85"/>
    </row>
    <row r="410" spans="9:9" x14ac:dyDescent="0.2">
      <c r="I410" s="85"/>
    </row>
    <row r="411" spans="9:9" x14ac:dyDescent="0.2">
      <c r="I411" s="85"/>
    </row>
    <row r="412" spans="9:9" x14ac:dyDescent="0.2">
      <c r="I412" s="85"/>
    </row>
    <row r="413" spans="9:9" x14ac:dyDescent="0.2">
      <c r="I413" s="85"/>
    </row>
    <row r="414" spans="9:9" x14ac:dyDescent="0.2">
      <c r="I414" s="85"/>
    </row>
    <row r="415" spans="9:9" x14ac:dyDescent="0.2">
      <c r="I415" s="85"/>
    </row>
    <row r="416" spans="9:9" x14ac:dyDescent="0.2">
      <c r="I416" s="85"/>
    </row>
    <row r="417" spans="9:9" x14ac:dyDescent="0.2">
      <c r="I417" s="85"/>
    </row>
    <row r="418" spans="9:9" x14ac:dyDescent="0.2">
      <c r="I418" s="85"/>
    </row>
    <row r="419" spans="9:9" x14ac:dyDescent="0.2">
      <c r="I419" s="85"/>
    </row>
    <row r="420" spans="9:9" x14ac:dyDescent="0.2">
      <c r="I420" s="85"/>
    </row>
    <row r="421" spans="9:9" x14ac:dyDescent="0.2">
      <c r="I421" s="85"/>
    </row>
    <row r="422" spans="9:9" x14ac:dyDescent="0.2">
      <c r="I422" s="85"/>
    </row>
    <row r="423" spans="9:9" x14ac:dyDescent="0.2">
      <c r="I423" s="85"/>
    </row>
    <row r="424" spans="9:9" x14ac:dyDescent="0.2">
      <c r="I424" s="85"/>
    </row>
    <row r="425" spans="9:9" x14ac:dyDescent="0.2">
      <c r="I425" s="85"/>
    </row>
    <row r="426" spans="9:9" x14ac:dyDescent="0.2">
      <c r="I426" s="85"/>
    </row>
    <row r="427" spans="9:9" x14ac:dyDescent="0.2">
      <c r="I427" s="85"/>
    </row>
    <row r="428" spans="9:9" x14ac:dyDescent="0.2">
      <c r="I428" s="85"/>
    </row>
    <row r="429" spans="9:9" x14ac:dyDescent="0.2">
      <c r="I429" s="85"/>
    </row>
    <row r="430" spans="9:9" x14ac:dyDescent="0.2">
      <c r="I430" s="85"/>
    </row>
    <row r="431" spans="9:9" x14ac:dyDescent="0.2">
      <c r="I431" s="85"/>
    </row>
    <row r="432" spans="9:9" x14ac:dyDescent="0.2">
      <c r="I432" s="85"/>
    </row>
    <row r="433" spans="9:9" x14ac:dyDescent="0.2">
      <c r="I433" s="85"/>
    </row>
    <row r="434" spans="9:9" x14ac:dyDescent="0.2">
      <c r="I434" s="85"/>
    </row>
    <row r="435" spans="9:9" x14ac:dyDescent="0.2">
      <c r="I435" s="85"/>
    </row>
    <row r="436" spans="9:9" x14ac:dyDescent="0.2">
      <c r="I436" s="85"/>
    </row>
    <row r="437" spans="9:9" x14ac:dyDescent="0.2">
      <c r="I437" s="85"/>
    </row>
    <row r="438" spans="9:9" x14ac:dyDescent="0.2">
      <c r="I438" s="85"/>
    </row>
    <row r="439" spans="9:9" x14ac:dyDescent="0.2">
      <c r="I439" s="85"/>
    </row>
    <row r="440" spans="9:9" x14ac:dyDescent="0.2">
      <c r="I440" s="85"/>
    </row>
    <row r="441" spans="9:9" x14ac:dyDescent="0.2">
      <c r="I441" s="85"/>
    </row>
    <row r="442" spans="9:9" x14ac:dyDescent="0.2">
      <c r="I442" s="85"/>
    </row>
    <row r="443" spans="9:9" x14ac:dyDescent="0.2">
      <c r="I443" s="85"/>
    </row>
    <row r="444" spans="9:9" x14ac:dyDescent="0.2">
      <c r="I444" s="85"/>
    </row>
    <row r="445" spans="9:9" x14ac:dyDescent="0.2">
      <c r="I445" s="85"/>
    </row>
    <row r="446" spans="9:9" x14ac:dyDescent="0.2">
      <c r="I446" s="85"/>
    </row>
    <row r="447" spans="9:9" x14ac:dyDescent="0.2">
      <c r="I447" s="85"/>
    </row>
    <row r="448" spans="9:9" x14ac:dyDescent="0.2">
      <c r="I448" s="85"/>
    </row>
    <row r="449" spans="9:9" x14ac:dyDescent="0.2">
      <c r="I449" s="85"/>
    </row>
    <row r="450" spans="9:9" x14ac:dyDescent="0.2">
      <c r="I450" s="85"/>
    </row>
    <row r="451" spans="9:9" x14ac:dyDescent="0.2">
      <c r="I451" s="85"/>
    </row>
    <row r="452" spans="9:9" x14ac:dyDescent="0.2">
      <c r="I452" s="85"/>
    </row>
    <row r="453" spans="9:9" x14ac:dyDescent="0.2">
      <c r="I453" s="85"/>
    </row>
    <row r="454" spans="9:9" x14ac:dyDescent="0.2">
      <c r="I454" s="85"/>
    </row>
    <row r="455" spans="9:9" x14ac:dyDescent="0.2">
      <c r="I455" s="85"/>
    </row>
    <row r="456" spans="9:9" x14ac:dyDescent="0.2">
      <c r="I456" s="85"/>
    </row>
    <row r="457" spans="9:9" x14ac:dyDescent="0.2">
      <c r="I457" s="85"/>
    </row>
    <row r="458" spans="9:9" x14ac:dyDescent="0.2">
      <c r="I458" s="85"/>
    </row>
    <row r="459" spans="9:9" x14ac:dyDescent="0.2">
      <c r="I459" s="85"/>
    </row>
    <row r="460" spans="9:9" x14ac:dyDescent="0.2">
      <c r="I460" s="85"/>
    </row>
    <row r="461" spans="9:9" x14ac:dyDescent="0.2">
      <c r="I461" s="85"/>
    </row>
    <row r="462" spans="9:9" x14ac:dyDescent="0.2">
      <c r="I462" s="85"/>
    </row>
    <row r="463" spans="9:9" x14ac:dyDescent="0.2">
      <c r="I463" s="85"/>
    </row>
    <row r="464" spans="9:9" x14ac:dyDescent="0.2">
      <c r="I464" s="85"/>
    </row>
    <row r="465" spans="9:9" x14ac:dyDescent="0.2">
      <c r="I465" s="85"/>
    </row>
    <row r="466" spans="9:9" x14ac:dyDescent="0.2">
      <c r="I466" s="85"/>
    </row>
    <row r="467" spans="9:9" x14ac:dyDescent="0.2">
      <c r="I467" s="85"/>
    </row>
    <row r="468" spans="9:9" x14ac:dyDescent="0.2">
      <c r="I468" s="85"/>
    </row>
    <row r="469" spans="9:9" x14ac:dyDescent="0.2">
      <c r="I469" s="85"/>
    </row>
    <row r="470" spans="9:9" x14ac:dyDescent="0.2">
      <c r="I470" s="85"/>
    </row>
    <row r="471" spans="9:9" x14ac:dyDescent="0.2">
      <c r="I471" s="85"/>
    </row>
    <row r="472" spans="9:9" x14ac:dyDescent="0.2">
      <c r="I472" s="85"/>
    </row>
    <row r="473" spans="9:9" x14ac:dyDescent="0.2">
      <c r="I473" s="85"/>
    </row>
    <row r="474" spans="9:9" x14ac:dyDescent="0.2">
      <c r="I474" s="85"/>
    </row>
    <row r="475" spans="9:9" x14ac:dyDescent="0.2">
      <c r="I475" s="85"/>
    </row>
    <row r="476" spans="9:9" x14ac:dyDescent="0.2">
      <c r="I476" s="85"/>
    </row>
    <row r="477" spans="9:9" x14ac:dyDescent="0.2">
      <c r="I477" s="85"/>
    </row>
    <row r="478" spans="9:9" x14ac:dyDescent="0.2">
      <c r="I478" s="85"/>
    </row>
    <row r="479" spans="9:9" x14ac:dyDescent="0.2">
      <c r="I479" s="85"/>
    </row>
    <row r="480" spans="9:9" x14ac:dyDescent="0.2">
      <c r="I480" s="85"/>
    </row>
    <row r="481" spans="9:9" x14ac:dyDescent="0.2">
      <c r="I481" s="85"/>
    </row>
    <row r="482" spans="9:9" x14ac:dyDescent="0.2">
      <c r="I482" s="85"/>
    </row>
    <row r="483" spans="9:9" x14ac:dyDescent="0.2">
      <c r="I483" s="85"/>
    </row>
    <row r="484" spans="9:9" x14ac:dyDescent="0.2">
      <c r="I484" s="85"/>
    </row>
    <row r="485" spans="9:9" x14ac:dyDescent="0.2">
      <c r="I485" s="85"/>
    </row>
    <row r="486" spans="9:9" x14ac:dyDescent="0.2">
      <c r="I486" s="85"/>
    </row>
    <row r="487" spans="9:9" x14ac:dyDescent="0.2">
      <c r="I487" s="85"/>
    </row>
    <row r="488" spans="9:9" x14ac:dyDescent="0.2">
      <c r="I488" s="85"/>
    </row>
    <row r="489" spans="9:9" x14ac:dyDescent="0.2">
      <c r="I489" s="85"/>
    </row>
    <row r="490" spans="9:9" x14ac:dyDescent="0.2">
      <c r="I490" s="85"/>
    </row>
    <row r="491" spans="9:9" x14ac:dyDescent="0.2">
      <c r="I491" s="85"/>
    </row>
    <row r="492" spans="9:9" x14ac:dyDescent="0.2">
      <c r="I492" s="85"/>
    </row>
    <row r="493" spans="9:9" x14ac:dyDescent="0.2">
      <c r="I493" s="85"/>
    </row>
    <row r="494" spans="9:9" x14ac:dyDescent="0.2">
      <c r="I494" s="85"/>
    </row>
    <row r="495" spans="9:9" x14ac:dyDescent="0.2">
      <c r="I495" s="85"/>
    </row>
    <row r="496" spans="9:9" x14ac:dyDescent="0.2">
      <c r="I496" s="85"/>
    </row>
    <row r="497" spans="9:9" x14ac:dyDescent="0.2">
      <c r="I497" s="85"/>
    </row>
    <row r="498" spans="9:9" x14ac:dyDescent="0.2">
      <c r="I498" s="85"/>
    </row>
    <row r="499" spans="9:9" x14ac:dyDescent="0.2">
      <c r="I499" s="85"/>
    </row>
    <row r="500" spans="9:9" x14ac:dyDescent="0.2">
      <c r="I500" s="85"/>
    </row>
    <row r="501" spans="9:9" x14ac:dyDescent="0.2">
      <c r="I501" s="85"/>
    </row>
    <row r="502" spans="9:9" x14ac:dyDescent="0.2">
      <c r="I502" s="85"/>
    </row>
    <row r="503" spans="9:9" x14ac:dyDescent="0.2">
      <c r="I503" s="85"/>
    </row>
    <row r="504" spans="9:9" x14ac:dyDescent="0.2">
      <c r="I504" s="85"/>
    </row>
    <row r="505" spans="9:9" x14ac:dyDescent="0.2">
      <c r="I505" s="85"/>
    </row>
    <row r="506" spans="9:9" x14ac:dyDescent="0.2">
      <c r="I506" s="85"/>
    </row>
    <row r="507" spans="9:9" x14ac:dyDescent="0.2">
      <c r="I507" s="85"/>
    </row>
    <row r="508" spans="9:9" x14ac:dyDescent="0.2">
      <c r="I508" s="85"/>
    </row>
    <row r="509" spans="9:9" x14ac:dyDescent="0.2">
      <c r="I509" s="85"/>
    </row>
    <row r="510" spans="9:9" x14ac:dyDescent="0.2">
      <c r="I510" s="85"/>
    </row>
    <row r="511" spans="9:9" x14ac:dyDescent="0.2">
      <c r="I511" s="85"/>
    </row>
    <row r="512" spans="9:9" x14ac:dyDescent="0.2">
      <c r="I512" s="85"/>
    </row>
    <row r="513" spans="9:9" x14ac:dyDescent="0.2">
      <c r="I513" s="85"/>
    </row>
    <row r="514" spans="9:9" x14ac:dyDescent="0.2">
      <c r="I514" s="85"/>
    </row>
    <row r="515" spans="9:9" x14ac:dyDescent="0.2">
      <c r="I515" s="85"/>
    </row>
    <row r="516" spans="9:9" x14ac:dyDescent="0.2">
      <c r="I516" s="85"/>
    </row>
    <row r="517" spans="9:9" x14ac:dyDescent="0.2">
      <c r="I517" s="85"/>
    </row>
    <row r="518" spans="9:9" x14ac:dyDescent="0.2">
      <c r="I518" s="85"/>
    </row>
    <row r="519" spans="9:9" x14ac:dyDescent="0.2">
      <c r="I519" s="85"/>
    </row>
    <row r="520" spans="9:9" x14ac:dyDescent="0.2">
      <c r="I520" s="85"/>
    </row>
    <row r="521" spans="9:9" x14ac:dyDescent="0.2">
      <c r="I521" s="85"/>
    </row>
    <row r="522" spans="9:9" x14ac:dyDescent="0.2">
      <c r="I522" s="85"/>
    </row>
    <row r="523" spans="9:9" x14ac:dyDescent="0.2">
      <c r="I523" s="85"/>
    </row>
    <row r="524" spans="9:9" x14ac:dyDescent="0.2">
      <c r="I524" s="85"/>
    </row>
    <row r="525" spans="9:9" x14ac:dyDescent="0.2">
      <c r="I525" s="85"/>
    </row>
    <row r="526" spans="9:9" x14ac:dyDescent="0.2">
      <c r="I526" s="85"/>
    </row>
    <row r="527" spans="9:9" x14ac:dyDescent="0.2">
      <c r="I527" s="85"/>
    </row>
    <row r="528" spans="9:9" x14ac:dyDescent="0.2">
      <c r="I528" s="85"/>
    </row>
    <row r="529" spans="9:9" x14ac:dyDescent="0.2">
      <c r="I529" s="85"/>
    </row>
    <row r="530" spans="9:9" x14ac:dyDescent="0.2">
      <c r="I530" s="85"/>
    </row>
    <row r="531" spans="9:9" x14ac:dyDescent="0.2">
      <c r="I531" s="85"/>
    </row>
    <row r="532" spans="9:9" x14ac:dyDescent="0.2">
      <c r="I532" s="85"/>
    </row>
    <row r="533" spans="9:9" x14ac:dyDescent="0.2">
      <c r="I533" s="85"/>
    </row>
    <row r="534" spans="9:9" x14ac:dyDescent="0.2">
      <c r="I534" s="85"/>
    </row>
    <row r="535" spans="9:9" x14ac:dyDescent="0.2">
      <c r="I535" s="85"/>
    </row>
    <row r="536" spans="9:9" x14ac:dyDescent="0.2">
      <c r="I536" s="85"/>
    </row>
    <row r="537" spans="9:9" x14ac:dyDescent="0.2">
      <c r="I537" s="85"/>
    </row>
    <row r="538" spans="9:9" x14ac:dyDescent="0.2">
      <c r="I538" s="85"/>
    </row>
    <row r="539" spans="9:9" x14ac:dyDescent="0.2">
      <c r="I539" s="85"/>
    </row>
    <row r="540" spans="9:9" x14ac:dyDescent="0.2">
      <c r="I540" s="85"/>
    </row>
    <row r="541" spans="9:9" x14ac:dyDescent="0.2">
      <c r="I541" s="85"/>
    </row>
    <row r="542" spans="9:9" x14ac:dyDescent="0.2">
      <c r="I542" s="85"/>
    </row>
    <row r="543" spans="9:9" x14ac:dyDescent="0.2">
      <c r="I543" s="85"/>
    </row>
    <row r="544" spans="9:9" x14ac:dyDescent="0.2">
      <c r="I544" s="85"/>
    </row>
    <row r="545" spans="9:9" x14ac:dyDescent="0.2">
      <c r="I545" s="85"/>
    </row>
    <row r="546" spans="9:9" x14ac:dyDescent="0.2">
      <c r="I546" s="85"/>
    </row>
    <row r="547" spans="9:9" x14ac:dyDescent="0.2">
      <c r="I547" s="85"/>
    </row>
    <row r="548" spans="9:9" x14ac:dyDescent="0.2">
      <c r="I548" s="85"/>
    </row>
    <row r="549" spans="9:9" x14ac:dyDescent="0.2">
      <c r="I549" s="85"/>
    </row>
    <row r="550" spans="9:9" x14ac:dyDescent="0.2">
      <c r="I550" s="85"/>
    </row>
    <row r="551" spans="9:9" x14ac:dyDescent="0.2">
      <c r="I551" s="85"/>
    </row>
    <row r="552" spans="9:9" x14ac:dyDescent="0.2">
      <c r="I552" s="85"/>
    </row>
    <row r="553" spans="9:9" x14ac:dyDescent="0.2">
      <c r="I553" s="85"/>
    </row>
    <row r="554" spans="9:9" x14ac:dyDescent="0.2">
      <c r="I554" s="85"/>
    </row>
    <row r="555" spans="9:9" x14ac:dyDescent="0.2">
      <c r="I555" s="85"/>
    </row>
    <row r="556" spans="9:9" x14ac:dyDescent="0.2">
      <c r="I556" s="85"/>
    </row>
    <row r="557" spans="9:9" x14ac:dyDescent="0.2">
      <c r="I557" s="85"/>
    </row>
    <row r="558" spans="9:9" x14ac:dyDescent="0.2">
      <c r="I558" s="85"/>
    </row>
    <row r="559" spans="9:9" x14ac:dyDescent="0.2">
      <c r="I559" s="85"/>
    </row>
    <row r="560" spans="9:9" x14ac:dyDescent="0.2">
      <c r="I560" s="85"/>
    </row>
    <row r="561" spans="9:9" x14ac:dyDescent="0.2">
      <c r="I561" s="85"/>
    </row>
    <row r="562" spans="9:9" x14ac:dyDescent="0.2">
      <c r="I562" s="85"/>
    </row>
    <row r="563" spans="9:9" x14ac:dyDescent="0.2">
      <c r="I563" s="85"/>
    </row>
    <row r="564" spans="9:9" x14ac:dyDescent="0.2">
      <c r="I564" s="85"/>
    </row>
    <row r="565" spans="9:9" x14ac:dyDescent="0.2">
      <c r="I565" s="85"/>
    </row>
    <row r="566" spans="9:9" x14ac:dyDescent="0.2">
      <c r="I566" s="85"/>
    </row>
    <row r="567" spans="9:9" x14ac:dyDescent="0.2">
      <c r="I567" s="85"/>
    </row>
    <row r="568" spans="9:9" x14ac:dyDescent="0.2">
      <c r="I568" s="85"/>
    </row>
    <row r="569" spans="9:9" x14ac:dyDescent="0.2">
      <c r="I569" s="85"/>
    </row>
    <row r="570" spans="9:9" x14ac:dyDescent="0.2">
      <c r="I570" s="85"/>
    </row>
    <row r="571" spans="9:9" x14ac:dyDescent="0.2">
      <c r="I571" s="85"/>
    </row>
    <row r="572" spans="9:9" x14ac:dyDescent="0.2">
      <c r="I572" s="85"/>
    </row>
    <row r="573" spans="9:9" x14ac:dyDescent="0.2">
      <c r="I573" s="85"/>
    </row>
    <row r="574" spans="9:9" x14ac:dyDescent="0.2">
      <c r="I574" s="85"/>
    </row>
    <row r="575" spans="9:9" x14ac:dyDescent="0.2">
      <c r="I575" s="85"/>
    </row>
    <row r="576" spans="9:9" x14ac:dyDescent="0.2">
      <c r="I576" s="85"/>
    </row>
    <row r="577" spans="9:9" x14ac:dyDescent="0.2">
      <c r="I577" s="85"/>
    </row>
    <row r="578" spans="9:9" x14ac:dyDescent="0.2">
      <c r="I578" s="85"/>
    </row>
    <row r="579" spans="9:9" x14ac:dyDescent="0.2">
      <c r="I579" s="85"/>
    </row>
    <row r="580" spans="9:9" x14ac:dyDescent="0.2">
      <c r="I580" s="85"/>
    </row>
    <row r="581" spans="9:9" x14ac:dyDescent="0.2">
      <c r="I581" s="85"/>
    </row>
    <row r="582" spans="9:9" x14ac:dyDescent="0.2">
      <c r="I582" s="85"/>
    </row>
    <row r="583" spans="9:9" x14ac:dyDescent="0.2">
      <c r="I583" s="85"/>
    </row>
    <row r="584" spans="9:9" x14ac:dyDescent="0.2">
      <c r="I584" s="85"/>
    </row>
    <row r="585" spans="9:9" x14ac:dyDescent="0.2">
      <c r="I585" s="85"/>
    </row>
    <row r="586" spans="9:9" x14ac:dyDescent="0.2">
      <c r="I586" s="85"/>
    </row>
    <row r="587" spans="9:9" x14ac:dyDescent="0.2">
      <c r="I587" s="85"/>
    </row>
    <row r="588" spans="9:9" x14ac:dyDescent="0.2">
      <c r="I588" s="85"/>
    </row>
    <row r="589" spans="9:9" x14ac:dyDescent="0.2">
      <c r="I589" s="85"/>
    </row>
    <row r="590" spans="9:9" x14ac:dyDescent="0.2">
      <c r="I590" s="85"/>
    </row>
    <row r="591" spans="9:9" x14ac:dyDescent="0.2">
      <c r="I591" s="85"/>
    </row>
    <row r="592" spans="9:9" x14ac:dyDescent="0.2">
      <c r="I592" s="85"/>
    </row>
    <row r="593" spans="9:9" x14ac:dyDescent="0.2">
      <c r="I593" s="85"/>
    </row>
    <row r="594" spans="9:9" x14ac:dyDescent="0.2">
      <c r="I594" s="85"/>
    </row>
    <row r="595" spans="9:9" x14ac:dyDescent="0.2">
      <c r="I595" s="85"/>
    </row>
    <row r="596" spans="9:9" x14ac:dyDescent="0.2">
      <c r="I596" s="85"/>
    </row>
    <row r="597" spans="9:9" x14ac:dyDescent="0.2">
      <c r="I597" s="85"/>
    </row>
    <row r="598" spans="9:9" x14ac:dyDescent="0.2">
      <c r="I598" s="85"/>
    </row>
    <row r="599" spans="9:9" x14ac:dyDescent="0.2">
      <c r="I599" s="85"/>
    </row>
    <row r="600" spans="9:9" x14ac:dyDescent="0.2">
      <c r="I600" s="85"/>
    </row>
    <row r="601" spans="9:9" x14ac:dyDescent="0.2">
      <c r="I601" s="85"/>
    </row>
    <row r="602" spans="9:9" x14ac:dyDescent="0.2">
      <c r="I602" s="85"/>
    </row>
    <row r="603" spans="9:9" x14ac:dyDescent="0.2">
      <c r="I603" s="85"/>
    </row>
    <row r="604" spans="9:9" x14ac:dyDescent="0.2">
      <c r="I604" s="85"/>
    </row>
    <row r="605" spans="9:9" x14ac:dyDescent="0.2">
      <c r="I605" s="85"/>
    </row>
    <row r="606" spans="9:9" x14ac:dyDescent="0.2">
      <c r="I606" s="85"/>
    </row>
    <row r="607" spans="9:9" x14ac:dyDescent="0.2">
      <c r="I607" s="85"/>
    </row>
    <row r="608" spans="9:9" x14ac:dyDescent="0.2">
      <c r="I608" s="85"/>
    </row>
    <row r="609" spans="9:9" x14ac:dyDescent="0.2">
      <c r="I609" s="85"/>
    </row>
    <row r="610" spans="9:9" x14ac:dyDescent="0.2">
      <c r="I610" s="85"/>
    </row>
    <row r="611" spans="9:9" x14ac:dyDescent="0.2">
      <c r="I611" s="85"/>
    </row>
    <row r="612" spans="9:9" x14ac:dyDescent="0.2">
      <c r="I612" s="85"/>
    </row>
    <row r="613" spans="9:9" x14ac:dyDescent="0.2">
      <c r="I613" s="85"/>
    </row>
    <row r="614" spans="9:9" x14ac:dyDescent="0.2">
      <c r="I614" s="85"/>
    </row>
    <row r="615" spans="9:9" x14ac:dyDescent="0.2">
      <c r="I615" s="85"/>
    </row>
    <row r="616" spans="9:9" x14ac:dyDescent="0.2">
      <c r="I616" s="85"/>
    </row>
    <row r="617" spans="9:9" x14ac:dyDescent="0.2">
      <c r="I617" s="85"/>
    </row>
    <row r="618" spans="9:9" x14ac:dyDescent="0.2">
      <c r="I618" s="85"/>
    </row>
    <row r="619" spans="9:9" x14ac:dyDescent="0.2">
      <c r="I619" s="85"/>
    </row>
    <row r="620" spans="9:9" x14ac:dyDescent="0.2">
      <c r="I620" s="85"/>
    </row>
    <row r="621" spans="9:9" x14ac:dyDescent="0.2">
      <c r="I621" s="85"/>
    </row>
    <row r="622" spans="9:9" x14ac:dyDescent="0.2">
      <c r="I622" s="85"/>
    </row>
    <row r="623" spans="9:9" x14ac:dyDescent="0.2">
      <c r="I623" s="85"/>
    </row>
    <row r="624" spans="9:9" x14ac:dyDescent="0.2">
      <c r="I624" s="85"/>
    </row>
    <row r="625" spans="9:9" x14ac:dyDescent="0.2">
      <c r="I625" s="85"/>
    </row>
    <row r="626" spans="9:9" x14ac:dyDescent="0.2">
      <c r="I626" s="85"/>
    </row>
    <row r="627" spans="9:9" x14ac:dyDescent="0.2">
      <c r="I627" s="85"/>
    </row>
    <row r="628" spans="9:9" x14ac:dyDescent="0.2">
      <c r="I628" s="85"/>
    </row>
    <row r="629" spans="9:9" x14ac:dyDescent="0.2">
      <c r="I629" s="85"/>
    </row>
    <row r="630" spans="9:9" x14ac:dyDescent="0.2">
      <c r="I630" s="85"/>
    </row>
    <row r="631" spans="9:9" x14ac:dyDescent="0.2">
      <c r="I631" s="85"/>
    </row>
    <row r="632" spans="9:9" x14ac:dyDescent="0.2">
      <c r="I632" s="85"/>
    </row>
    <row r="633" spans="9:9" x14ac:dyDescent="0.2">
      <c r="I633" s="85"/>
    </row>
    <row r="634" spans="9:9" x14ac:dyDescent="0.2">
      <c r="I634" s="85"/>
    </row>
    <row r="635" spans="9:9" x14ac:dyDescent="0.2">
      <c r="I635" s="85"/>
    </row>
    <row r="636" spans="9:9" x14ac:dyDescent="0.2">
      <c r="I636" s="85"/>
    </row>
    <row r="637" spans="9:9" x14ac:dyDescent="0.2">
      <c r="I637" s="85"/>
    </row>
    <row r="638" spans="9:9" x14ac:dyDescent="0.2">
      <c r="I638" s="85"/>
    </row>
    <row r="639" spans="9:9" x14ac:dyDescent="0.2">
      <c r="I639" s="85"/>
    </row>
    <row r="640" spans="9:9" x14ac:dyDescent="0.2">
      <c r="I640" s="85"/>
    </row>
    <row r="641" spans="9:9" x14ac:dyDescent="0.2">
      <c r="I641" s="85"/>
    </row>
    <row r="642" spans="9:9" x14ac:dyDescent="0.2">
      <c r="I642" s="85"/>
    </row>
    <row r="643" spans="9:9" x14ac:dyDescent="0.2">
      <c r="I643" s="85"/>
    </row>
    <row r="644" spans="9:9" x14ac:dyDescent="0.2">
      <c r="I644" s="85"/>
    </row>
    <row r="645" spans="9:9" x14ac:dyDescent="0.2">
      <c r="I645" s="85"/>
    </row>
    <row r="646" spans="9:9" x14ac:dyDescent="0.2">
      <c r="I646" s="85"/>
    </row>
    <row r="647" spans="9:9" x14ac:dyDescent="0.2">
      <c r="I647" s="85"/>
    </row>
    <row r="648" spans="9:9" x14ac:dyDescent="0.2">
      <c r="I648" s="85"/>
    </row>
    <row r="649" spans="9:9" x14ac:dyDescent="0.2">
      <c r="I649" s="85"/>
    </row>
    <row r="650" spans="9:9" x14ac:dyDescent="0.2">
      <c r="I650" s="85"/>
    </row>
    <row r="651" spans="9:9" x14ac:dyDescent="0.2">
      <c r="I651" s="85"/>
    </row>
    <row r="652" spans="9:9" x14ac:dyDescent="0.2">
      <c r="I652" s="85"/>
    </row>
    <row r="653" spans="9:9" x14ac:dyDescent="0.2">
      <c r="I653" s="85"/>
    </row>
    <row r="654" spans="9:9" x14ac:dyDescent="0.2">
      <c r="I654" s="85"/>
    </row>
    <row r="655" spans="9:9" x14ac:dyDescent="0.2">
      <c r="I655" s="85"/>
    </row>
    <row r="656" spans="9:9" x14ac:dyDescent="0.2">
      <c r="I656" s="85"/>
    </row>
    <row r="657" spans="9:9" x14ac:dyDescent="0.2">
      <c r="I657" s="85"/>
    </row>
    <row r="658" spans="9:9" x14ac:dyDescent="0.2">
      <c r="I658" s="85"/>
    </row>
    <row r="659" spans="9:9" x14ac:dyDescent="0.2">
      <c r="I659" s="85"/>
    </row>
    <row r="660" spans="9:9" x14ac:dyDescent="0.2">
      <c r="I660" s="85"/>
    </row>
    <row r="661" spans="9:9" x14ac:dyDescent="0.2">
      <c r="I661" s="85"/>
    </row>
    <row r="662" spans="9:9" x14ac:dyDescent="0.2">
      <c r="I662" s="85"/>
    </row>
    <row r="663" spans="9:9" x14ac:dyDescent="0.2">
      <c r="I663" s="85"/>
    </row>
    <row r="664" spans="9:9" x14ac:dyDescent="0.2">
      <c r="I664" s="85"/>
    </row>
    <row r="665" spans="9:9" x14ac:dyDescent="0.2">
      <c r="I665" s="85"/>
    </row>
    <row r="666" spans="9:9" x14ac:dyDescent="0.2">
      <c r="I666" s="85"/>
    </row>
    <row r="667" spans="9:9" x14ac:dyDescent="0.2">
      <c r="I667" s="85"/>
    </row>
    <row r="668" spans="9:9" x14ac:dyDescent="0.2">
      <c r="I668" s="85"/>
    </row>
    <row r="669" spans="9:9" x14ac:dyDescent="0.2">
      <c r="I669" s="85"/>
    </row>
    <row r="670" spans="9:9" x14ac:dyDescent="0.2">
      <c r="I670" s="85"/>
    </row>
    <row r="671" spans="9:9" x14ac:dyDescent="0.2">
      <c r="I671" s="85"/>
    </row>
    <row r="672" spans="9:9" x14ac:dyDescent="0.2">
      <c r="I672" s="85"/>
    </row>
    <row r="673" spans="9:9" x14ac:dyDescent="0.2">
      <c r="I673" s="85"/>
    </row>
    <row r="674" spans="9:9" x14ac:dyDescent="0.2">
      <c r="I674" s="85"/>
    </row>
    <row r="675" spans="9:9" x14ac:dyDescent="0.2">
      <c r="I675" s="85"/>
    </row>
    <row r="676" spans="9:9" x14ac:dyDescent="0.2">
      <c r="I676" s="85"/>
    </row>
    <row r="677" spans="9:9" x14ac:dyDescent="0.2">
      <c r="I677" s="85"/>
    </row>
    <row r="678" spans="9:9" x14ac:dyDescent="0.2">
      <c r="I678" s="85"/>
    </row>
    <row r="679" spans="9:9" x14ac:dyDescent="0.2">
      <c r="I679" s="85"/>
    </row>
    <row r="680" spans="9:9" x14ac:dyDescent="0.2">
      <c r="I680" s="85"/>
    </row>
    <row r="681" spans="9:9" x14ac:dyDescent="0.2">
      <c r="I681" s="85"/>
    </row>
    <row r="682" spans="9:9" x14ac:dyDescent="0.2">
      <c r="I682" s="85"/>
    </row>
    <row r="683" spans="9:9" x14ac:dyDescent="0.2">
      <c r="I683" s="85"/>
    </row>
    <row r="684" spans="9:9" x14ac:dyDescent="0.2">
      <c r="I684" s="85"/>
    </row>
    <row r="685" spans="9:9" x14ac:dyDescent="0.2">
      <c r="I685" s="85"/>
    </row>
    <row r="686" spans="9:9" x14ac:dyDescent="0.2">
      <c r="I686" s="85"/>
    </row>
    <row r="687" spans="9:9" x14ac:dyDescent="0.2">
      <c r="I687" s="85"/>
    </row>
    <row r="688" spans="9:9" x14ac:dyDescent="0.2">
      <c r="I688" s="85"/>
    </row>
    <row r="689" spans="9:9" x14ac:dyDescent="0.2">
      <c r="I689" s="85"/>
    </row>
    <row r="690" spans="9:9" x14ac:dyDescent="0.2">
      <c r="I690" s="85"/>
    </row>
    <row r="691" spans="9:9" x14ac:dyDescent="0.2">
      <c r="I691" s="85"/>
    </row>
    <row r="692" spans="9:9" x14ac:dyDescent="0.2">
      <c r="I692" s="85"/>
    </row>
    <row r="693" spans="9:9" x14ac:dyDescent="0.2">
      <c r="I693" s="85"/>
    </row>
    <row r="694" spans="9:9" x14ac:dyDescent="0.2">
      <c r="I694" s="85"/>
    </row>
    <row r="695" spans="9:9" x14ac:dyDescent="0.2">
      <c r="I695" s="85"/>
    </row>
    <row r="696" spans="9:9" x14ac:dyDescent="0.2">
      <c r="I696" s="85"/>
    </row>
    <row r="697" spans="9:9" x14ac:dyDescent="0.2">
      <c r="I697" s="85"/>
    </row>
    <row r="698" spans="9:9" x14ac:dyDescent="0.2">
      <c r="I698" s="85"/>
    </row>
    <row r="699" spans="9:9" x14ac:dyDescent="0.2">
      <c r="I699" s="85"/>
    </row>
    <row r="700" spans="9:9" x14ac:dyDescent="0.2">
      <c r="I700" s="85"/>
    </row>
    <row r="701" spans="9:9" x14ac:dyDescent="0.2">
      <c r="I701" s="85"/>
    </row>
    <row r="702" spans="9:9" x14ac:dyDescent="0.2">
      <c r="I702" s="85"/>
    </row>
    <row r="703" spans="9:9" x14ac:dyDescent="0.2">
      <c r="I703" s="85"/>
    </row>
    <row r="704" spans="9:9" x14ac:dyDescent="0.2">
      <c r="I704" s="85"/>
    </row>
    <row r="705" spans="9:9" x14ac:dyDescent="0.2">
      <c r="I705" s="85"/>
    </row>
    <row r="706" spans="9:9" x14ac:dyDescent="0.2">
      <c r="I706" s="85"/>
    </row>
    <row r="707" spans="9:9" x14ac:dyDescent="0.2">
      <c r="I707" s="85"/>
    </row>
    <row r="708" spans="9:9" x14ac:dyDescent="0.2">
      <c r="I708" s="85"/>
    </row>
    <row r="709" spans="9:9" x14ac:dyDescent="0.2">
      <c r="I709" s="85"/>
    </row>
    <row r="710" spans="9:9" x14ac:dyDescent="0.2">
      <c r="I710" s="85"/>
    </row>
    <row r="711" spans="9:9" x14ac:dyDescent="0.2">
      <c r="I711" s="85"/>
    </row>
    <row r="712" spans="9:9" x14ac:dyDescent="0.2">
      <c r="I712" s="85"/>
    </row>
    <row r="713" spans="9:9" x14ac:dyDescent="0.2">
      <c r="I713" s="85"/>
    </row>
    <row r="714" spans="9:9" x14ac:dyDescent="0.2">
      <c r="I714" s="85"/>
    </row>
    <row r="715" spans="9:9" x14ac:dyDescent="0.2">
      <c r="I715" s="85"/>
    </row>
    <row r="716" spans="9:9" x14ac:dyDescent="0.2">
      <c r="I716" s="85"/>
    </row>
    <row r="717" spans="9:9" x14ac:dyDescent="0.2">
      <c r="I717" s="85"/>
    </row>
    <row r="718" spans="9:9" x14ac:dyDescent="0.2">
      <c r="I718" s="85"/>
    </row>
    <row r="719" spans="9:9" x14ac:dyDescent="0.2">
      <c r="I719" s="85"/>
    </row>
    <row r="720" spans="9:9" x14ac:dyDescent="0.2">
      <c r="I720" s="85"/>
    </row>
    <row r="721" spans="9:9" x14ac:dyDescent="0.2">
      <c r="I721" s="85"/>
    </row>
    <row r="722" spans="9:9" x14ac:dyDescent="0.2">
      <c r="I722" s="85"/>
    </row>
    <row r="723" spans="9:9" x14ac:dyDescent="0.2">
      <c r="I723" s="85"/>
    </row>
    <row r="724" spans="9:9" x14ac:dyDescent="0.2">
      <c r="I724" s="85"/>
    </row>
    <row r="725" spans="9:9" x14ac:dyDescent="0.2">
      <c r="I725" s="85"/>
    </row>
    <row r="726" spans="9:9" x14ac:dyDescent="0.2">
      <c r="I726" s="85"/>
    </row>
    <row r="727" spans="9:9" x14ac:dyDescent="0.2">
      <c r="I727" s="85"/>
    </row>
    <row r="728" spans="9:9" x14ac:dyDescent="0.2">
      <c r="I728" s="85"/>
    </row>
    <row r="729" spans="9:9" x14ac:dyDescent="0.2">
      <c r="I729" s="85"/>
    </row>
    <row r="730" spans="9:9" x14ac:dyDescent="0.2">
      <c r="I730" s="85"/>
    </row>
    <row r="731" spans="9:9" x14ac:dyDescent="0.2">
      <c r="I731" s="85"/>
    </row>
    <row r="732" spans="9:9" x14ac:dyDescent="0.2">
      <c r="I732" s="85"/>
    </row>
    <row r="733" spans="9:9" x14ac:dyDescent="0.2">
      <c r="I733" s="85"/>
    </row>
    <row r="734" spans="9:9" x14ac:dyDescent="0.2">
      <c r="I734" s="85"/>
    </row>
    <row r="735" spans="9:9" x14ac:dyDescent="0.2">
      <c r="I735" s="85"/>
    </row>
    <row r="736" spans="9:9" x14ac:dyDescent="0.2">
      <c r="I736" s="85"/>
    </row>
    <row r="737" spans="9:9" x14ac:dyDescent="0.2">
      <c r="I737" s="85"/>
    </row>
    <row r="738" spans="9:9" x14ac:dyDescent="0.2">
      <c r="I738" s="85"/>
    </row>
    <row r="739" spans="9:9" x14ac:dyDescent="0.2">
      <c r="I739" s="85"/>
    </row>
    <row r="740" spans="9:9" x14ac:dyDescent="0.2">
      <c r="I740" s="85"/>
    </row>
    <row r="741" spans="9:9" x14ac:dyDescent="0.2">
      <c r="I741" s="85"/>
    </row>
    <row r="742" spans="9:9" x14ac:dyDescent="0.2">
      <c r="I742" s="85"/>
    </row>
    <row r="743" spans="9:9" x14ac:dyDescent="0.2">
      <c r="I743" s="85"/>
    </row>
    <row r="744" spans="9:9" x14ac:dyDescent="0.2">
      <c r="I744" s="85"/>
    </row>
    <row r="745" spans="9:9" x14ac:dyDescent="0.2">
      <c r="I745" s="85"/>
    </row>
    <row r="746" spans="9:9" x14ac:dyDescent="0.2">
      <c r="I746" s="85"/>
    </row>
    <row r="747" spans="9:9" x14ac:dyDescent="0.2">
      <c r="I747" s="85"/>
    </row>
    <row r="748" spans="9:9" x14ac:dyDescent="0.2">
      <c r="I748" s="85"/>
    </row>
    <row r="749" spans="9:9" x14ac:dyDescent="0.2">
      <c r="I749" s="85"/>
    </row>
    <row r="750" spans="9:9" x14ac:dyDescent="0.2">
      <c r="I750" s="85"/>
    </row>
    <row r="751" spans="9:9" x14ac:dyDescent="0.2">
      <c r="I751" s="85"/>
    </row>
    <row r="752" spans="9:9" x14ac:dyDescent="0.2">
      <c r="I752" s="85"/>
    </row>
    <row r="753" spans="9:9" x14ac:dyDescent="0.2">
      <c r="I753" s="85"/>
    </row>
    <row r="754" spans="9:9" x14ac:dyDescent="0.2">
      <c r="I754" s="85"/>
    </row>
    <row r="755" spans="9:9" x14ac:dyDescent="0.2">
      <c r="I755" s="85"/>
    </row>
    <row r="756" spans="9:9" x14ac:dyDescent="0.2">
      <c r="I756" s="85"/>
    </row>
    <row r="757" spans="9:9" x14ac:dyDescent="0.2">
      <c r="I757" s="85"/>
    </row>
    <row r="758" spans="9:9" x14ac:dyDescent="0.2">
      <c r="I758" s="85"/>
    </row>
    <row r="759" spans="9:9" x14ac:dyDescent="0.2">
      <c r="I759" s="85"/>
    </row>
    <row r="760" spans="9:9" x14ac:dyDescent="0.2">
      <c r="I760" s="85"/>
    </row>
    <row r="761" spans="9:9" x14ac:dyDescent="0.2">
      <c r="I761" s="85"/>
    </row>
    <row r="762" spans="9:9" x14ac:dyDescent="0.2">
      <c r="I762" s="85"/>
    </row>
    <row r="763" spans="9:9" x14ac:dyDescent="0.2">
      <c r="I763" s="85"/>
    </row>
    <row r="764" spans="9:9" x14ac:dyDescent="0.2">
      <c r="I764" s="85"/>
    </row>
    <row r="765" spans="9:9" x14ac:dyDescent="0.2">
      <c r="I765" s="85"/>
    </row>
    <row r="766" spans="9:9" x14ac:dyDescent="0.2">
      <c r="I766" s="85"/>
    </row>
    <row r="767" spans="9:9" x14ac:dyDescent="0.2">
      <c r="I767" s="85"/>
    </row>
    <row r="768" spans="9:9" x14ac:dyDescent="0.2">
      <c r="I768" s="85"/>
    </row>
    <row r="769" spans="9:9" x14ac:dyDescent="0.2">
      <c r="I769" s="85"/>
    </row>
    <row r="770" spans="9:9" x14ac:dyDescent="0.2">
      <c r="I770" s="85"/>
    </row>
    <row r="771" spans="9:9" x14ac:dyDescent="0.2">
      <c r="I771" s="85"/>
    </row>
    <row r="772" spans="9:9" x14ac:dyDescent="0.2">
      <c r="I772" s="85"/>
    </row>
    <row r="773" spans="9:9" x14ac:dyDescent="0.2">
      <c r="I773" s="85"/>
    </row>
    <row r="774" spans="9:9" x14ac:dyDescent="0.2">
      <c r="I774" s="85"/>
    </row>
    <row r="775" spans="9:9" x14ac:dyDescent="0.2">
      <c r="I775" s="85"/>
    </row>
    <row r="776" spans="9:9" x14ac:dyDescent="0.2">
      <c r="I776" s="85"/>
    </row>
    <row r="777" spans="9:9" x14ac:dyDescent="0.2">
      <c r="I777" s="85"/>
    </row>
    <row r="778" spans="9:9" x14ac:dyDescent="0.2">
      <c r="I778" s="85"/>
    </row>
    <row r="779" spans="9:9" x14ac:dyDescent="0.2">
      <c r="I779" s="85"/>
    </row>
    <row r="780" spans="9:9" x14ac:dyDescent="0.2">
      <c r="I780" s="85"/>
    </row>
    <row r="781" spans="9:9" x14ac:dyDescent="0.2">
      <c r="I781" s="85"/>
    </row>
    <row r="782" spans="9:9" x14ac:dyDescent="0.2">
      <c r="I782" s="85"/>
    </row>
    <row r="783" spans="9:9" x14ac:dyDescent="0.2">
      <c r="I783" s="85"/>
    </row>
    <row r="784" spans="9:9" x14ac:dyDescent="0.2">
      <c r="I784" s="85"/>
    </row>
    <row r="785" spans="9:9" x14ac:dyDescent="0.2">
      <c r="I785" s="85"/>
    </row>
    <row r="786" spans="9:9" x14ac:dyDescent="0.2">
      <c r="I786" s="85"/>
    </row>
    <row r="787" spans="9:9" x14ac:dyDescent="0.2">
      <c r="I787" s="85"/>
    </row>
    <row r="788" spans="9:9" x14ac:dyDescent="0.2">
      <c r="I788" s="85"/>
    </row>
    <row r="789" spans="9:9" x14ac:dyDescent="0.2">
      <c r="I789" s="85"/>
    </row>
    <row r="790" spans="9:9" x14ac:dyDescent="0.2">
      <c r="I790" s="85"/>
    </row>
    <row r="791" spans="9:9" x14ac:dyDescent="0.2">
      <c r="I791" s="85"/>
    </row>
    <row r="792" spans="9:9" x14ac:dyDescent="0.2">
      <c r="I792" s="85"/>
    </row>
    <row r="793" spans="9:9" x14ac:dyDescent="0.2">
      <c r="I793" s="85"/>
    </row>
    <row r="794" spans="9:9" x14ac:dyDescent="0.2">
      <c r="I794" s="85"/>
    </row>
    <row r="795" spans="9:9" x14ac:dyDescent="0.2">
      <c r="I795" s="85"/>
    </row>
    <row r="796" spans="9:9" x14ac:dyDescent="0.2">
      <c r="I796" s="85"/>
    </row>
    <row r="797" spans="9:9" x14ac:dyDescent="0.2">
      <c r="I797" s="85"/>
    </row>
    <row r="798" spans="9:9" x14ac:dyDescent="0.2">
      <c r="I798" s="85"/>
    </row>
    <row r="799" spans="9:9" x14ac:dyDescent="0.2">
      <c r="I799" s="85"/>
    </row>
    <row r="800" spans="9:9" x14ac:dyDescent="0.2">
      <c r="I800" s="85"/>
    </row>
    <row r="801" spans="9:9" x14ac:dyDescent="0.2">
      <c r="I801" s="85"/>
    </row>
    <row r="802" spans="9:9" x14ac:dyDescent="0.2">
      <c r="I802" s="85"/>
    </row>
    <row r="803" spans="9:9" x14ac:dyDescent="0.2">
      <c r="I803" s="85"/>
    </row>
    <row r="804" spans="9:9" x14ac:dyDescent="0.2">
      <c r="I804" s="85"/>
    </row>
    <row r="805" spans="9:9" x14ac:dyDescent="0.2">
      <c r="I805" s="85"/>
    </row>
    <row r="806" spans="9:9" x14ac:dyDescent="0.2">
      <c r="I806" s="85"/>
    </row>
    <row r="807" spans="9:9" x14ac:dyDescent="0.2">
      <c r="I807" s="85"/>
    </row>
    <row r="808" spans="9:9" x14ac:dyDescent="0.2">
      <c r="I808" s="85"/>
    </row>
    <row r="809" spans="9:9" x14ac:dyDescent="0.2">
      <c r="I809" s="85"/>
    </row>
    <row r="810" spans="9:9" x14ac:dyDescent="0.2">
      <c r="I810" s="85"/>
    </row>
    <row r="811" spans="9:9" x14ac:dyDescent="0.2">
      <c r="I811" s="85"/>
    </row>
    <row r="812" spans="9:9" x14ac:dyDescent="0.2">
      <c r="I812" s="85"/>
    </row>
    <row r="813" spans="9:9" x14ac:dyDescent="0.2">
      <c r="I813" s="85"/>
    </row>
    <row r="814" spans="9:9" x14ac:dyDescent="0.2">
      <c r="I814" s="85"/>
    </row>
    <row r="815" spans="9:9" x14ac:dyDescent="0.2">
      <c r="I815" s="85"/>
    </row>
    <row r="816" spans="9:9" x14ac:dyDescent="0.2">
      <c r="I816" s="85"/>
    </row>
    <row r="817" spans="9:9" x14ac:dyDescent="0.2">
      <c r="I817" s="85"/>
    </row>
    <row r="818" spans="9:9" x14ac:dyDescent="0.2">
      <c r="I818" s="85"/>
    </row>
    <row r="819" spans="9:9" x14ac:dyDescent="0.2">
      <c r="I819" s="85"/>
    </row>
    <row r="820" spans="9:9" x14ac:dyDescent="0.2">
      <c r="I820" s="85"/>
    </row>
    <row r="821" spans="9:9" x14ac:dyDescent="0.2">
      <c r="I821" s="85"/>
    </row>
    <row r="822" spans="9:9" x14ac:dyDescent="0.2">
      <c r="I822" s="85"/>
    </row>
    <row r="823" spans="9:9" x14ac:dyDescent="0.2">
      <c r="I823" s="85"/>
    </row>
    <row r="824" spans="9:9" x14ac:dyDescent="0.2">
      <c r="I824" s="85"/>
    </row>
    <row r="825" spans="9:9" x14ac:dyDescent="0.2">
      <c r="I825" s="85"/>
    </row>
    <row r="826" spans="9:9" x14ac:dyDescent="0.2">
      <c r="I826" s="85"/>
    </row>
    <row r="827" spans="9:9" x14ac:dyDescent="0.2">
      <c r="I827" s="85"/>
    </row>
    <row r="828" spans="9:9" x14ac:dyDescent="0.2">
      <c r="I828" s="85"/>
    </row>
    <row r="829" spans="9:9" x14ac:dyDescent="0.2">
      <c r="I829" s="85"/>
    </row>
    <row r="830" spans="9:9" x14ac:dyDescent="0.2">
      <c r="I830" s="85"/>
    </row>
    <row r="831" spans="9:9" x14ac:dyDescent="0.2">
      <c r="I831" s="85"/>
    </row>
    <row r="832" spans="9:9" x14ac:dyDescent="0.2">
      <c r="I832" s="85"/>
    </row>
    <row r="833" spans="9:9" x14ac:dyDescent="0.2">
      <c r="I833" s="85"/>
    </row>
    <row r="834" spans="9:9" x14ac:dyDescent="0.2">
      <c r="I834" s="85"/>
    </row>
    <row r="835" spans="9:9" x14ac:dyDescent="0.2">
      <c r="I835" s="85"/>
    </row>
    <row r="836" spans="9:9" x14ac:dyDescent="0.2">
      <c r="I836" s="85"/>
    </row>
    <row r="837" spans="9:9" x14ac:dyDescent="0.2">
      <c r="I837" s="85"/>
    </row>
    <row r="838" spans="9:9" x14ac:dyDescent="0.2">
      <c r="I838" s="85"/>
    </row>
    <row r="839" spans="9:9" x14ac:dyDescent="0.2">
      <c r="I839" s="85"/>
    </row>
    <row r="840" spans="9:9" x14ac:dyDescent="0.2">
      <c r="I840" s="85"/>
    </row>
    <row r="841" spans="9:9" x14ac:dyDescent="0.2">
      <c r="I841" s="85"/>
    </row>
    <row r="842" spans="9:9" x14ac:dyDescent="0.2">
      <c r="I842" s="85"/>
    </row>
    <row r="843" spans="9:9" x14ac:dyDescent="0.2">
      <c r="I843" s="85"/>
    </row>
    <row r="844" spans="9:9" x14ac:dyDescent="0.2">
      <c r="I844" s="85"/>
    </row>
    <row r="845" spans="9:9" x14ac:dyDescent="0.2">
      <c r="I845" s="85"/>
    </row>
    <row r="846" spans="9:9" x14ac:dyDescent="0.2">
      <c r="I846" s="85"/>
    </row>
    <row r="847" spans="9:9" x14ac:dyDescent="0.2">
      <c r="I847" s="85"/>
    </row>
    <row r="848" spans="9:9" x14ac:dyDescent="0.2">
      <c r="I848" s="85"/>
    </row>
    <row r="849" spans="9:9" x14ac:dyDescent="0.2">
      <c r="I849" s="85"/>
    </row>
    <row r="850" spans="9:9" x14ac:dyDescent="0.2">
      <c r="I850" s="85"/>
    </row>
    <row r="851" spans="9:9" x14ac:dyDescent="0.2">
      <c r="I851" s="85"/>
    </row>
    <row r="852" spans="9:9" x14ac:dyDescent="0.2">
      <c r="I852" s="85"/>
    </row>
    <row r="853" spans="9:9" x14ac:dyDescent="0.2">
      <c r="I853" s="85"/>
    </row>
    <row r="854" spans="9:9" x14ac:dyDescent="0.2">
      <c r="I854" s="85"/>
    </row>
    <row r="855" spans="9:9" x14ac:dyDescent="0.2">
      <c r="I855" s="85"/>
    </row>
    <row r="856" spans="9:9" x14ac:dyDescent="0.2">
      <c r="I856" s="85"/>
    </row>
    <row r="857" spans="9:9" x14ac:dyDescent="0.2">
      <c r="I857" s="85"/>
    </row>
    <row r="858" spans="9:9" x14ac:dyDescent="0.2">
      <c r="I858" s="85"/>
    </row>
    <row r="859" spans="9:9" x14ac:dyDescent="0.2">
      <c r="I859" s="85"/>
    </row>
    <row r="860" spans="9:9" x14ac:dyDescent="0.2">
      <c r="I860" s="85"/>
    </row>
    <row r="861" spans="9:9" x14ac:dyDescent="0.2">
      <c r="I861" s="85"/>
    </row>
    <row r="862" spans="9:9" x14ac:dyDescent="0.2">
      <c r="I862" s="85"/>
    </row>
    <row r="863" spans="9:9" x14ac:dyDescent="0.2">
      <c r="I863" s="85"/>
    </row>
    <row r="864" spans="9:9" x14ac:dyDescent="0.2">
      <c r="I864" s="85"/>
    </row>
    <row r="865" spans="9:9" x14ac:dyDescent="0.2">
      <c r="I865" s="85"/>
    </row>
    <row r="866" spans="9:9" x14ac:dyDescent="0.2">
      <c r="I866" s="85"/>
    </row>
    <row r="867" spans="9:9" x14ac:dyDescent="0.2">
      <c r="I867" s="85"/>
    </row>
    <row r="868" spans="9:9" x14ac:dyDescent="0.2">
      <c r="I868" s="85"/>
    </row>
    <row r="869" spans="9:9" x14ac:dyDescent="0.2">
      <c r="I869" s="85"/>
    </row>
    <row r="870" spans="9:9" x14ac:dyDescent="0.2">
      <c r="I870" s="85"/>
    </row>
    <row r="871" spans="9:9" x14ac:dyDescent="0.2">
      <c r="I871" s="85"/>
    </row>
    <row r="872" spans="9:9" x14ac:dyDescent="0.2">
      <c r="I872" s="85"/>
    </row>
    <row r="873" spans="9:9" x14ac:dyDescent="0.2">
      <c r="I873" s="85"/>
    </row>
    <row r="874" spans="9:9" x14ac:dyDescent="0.2">
      <c r="I874" s="85"/>
    </row>
    <row r="875" spans="9:9" x14ac:dyDescent="0.2">
      <c r="I875" s="85"/>
    </row>
    <row r="876" spans="9:9" x14ac:dyDescent="0.2">
      <c r="I876" s="85"/>
    </row>
    <row r="877" spans="9:9" x14ac:dyDescent="0.2">
      <c r="I877" s="85"/>
    </row>
    <row r="878" spans="9:9" x14ac:dyDescent="0.2">
      <c r="I878" s="85"/>
    </row>
    <row r="879" spans="9:9" x14ac:dyDescent="0.2">
      <c r="I879" s="85"/>
    </row>
    <row r="880" spans="9:9" x14ac:dyDescent="0.2">
      <c r="I880" s="85"/>
    </row>
    <row r="881" spans="9:9" x14ac:dyDescent="0.2">
      <c r="I881" s="85"/>
    </row>
    <row r="882" spans="9:9" x14ac:dyDescent="0.2">
      <c r="I882" s="85"/>
    </row>
    <row r="883" spans="9:9" x14ac:dyDescent="0.2">
      <c r="I883" s="85"/>
    </row>
    <row r="884" spans="9:9" x14ac:dyDescent="0.2">
      <c r="I884" s="85"/>
    </row>
    <row r="885" spans="9:9" x14ac:dyDescent="0.2">
      <c r="I885" s="85"/>
    </row>
    <row r="886" spans="9:9" x14ac:dyDescent="0.2">
      <c r="I886" s="85"/>
    </row>
    <row r="887" spans="9:9" x14ac:dyDescent="0.2">
      <c r="I887" s="85"/>
    </row>
    <row r="888" spans="9:9" x14ac:dyDescent="0.2">
      <c r="I888" s="85"/>
    </row>
    <row r="889" spans="9:9" x14ac:dyDescent="0.2">
      <c r="I889" s="85"/>
    </row>
    <row r="890" spans="9:9" x14ac:dyDescent="0.2">
      <c r="I890" s="85"/>
    </row>
    <row r="891" spans="9:9" x14ac:dyDescent="0.2">
      <c r="I891" s="85"/>
    </row>
    <row r="892" spans="9:9" x14ac:dyDescent="0.2">
      <c r="I892" s="85"/>
    </row>
    <row r="893" spans="9:9" x14ac:dyDescent="0.2">
      <c r="I893" s="85"/>
    </row>
    <row r="894" spans="9:9" x14ac:dyDescent="0.2">
      <c r="I894" s="85"/>
    </row>
    <row r="895" spans="9:9" x14ac:dyDescent="0.2">
      <c r="I895" s="85"/>
    </row>
    <row r="896" spans="9:9" x14ac:dyDescent="0.2">
      <c r="I896" s="85"/>
    </row>
    <row r="897" spans="9:9" x14ac:dyDescent="0.2">
      <c r="I897" s="85"/>
    </row>
    <row r="898" spans="9:9" x14ac:dyDescent="0.2">
      <c r="I898" s="85"/>
    </row>
    <row r="899" spans="9:9" x14ac:dyDescent="0.2">
      <c r="I899" s="85"/>
    </row>
    <row r="900" spans="9:9" x14ac:dyDescent="0.2">
      <c r="I900" s="85"/>
    </row>
    <row r="901" spans="9:9" x14ac:dyDescent="0.2">
      <c r="I901" s="85"/>
    </row>
    <row r="902" spans="9:9" x14ac:dyDescent="0.2">
      <c r="I902" s="85"/>
    </row>
    <row r="903" spans="9:9" x14ac:dyDescent="0.2">
      <c r="I903" s="85"/>
    </row>
    <row r="904" spans="9:9" x14ac:dyDescent="0.2">
      <c r="I904" s="85"/>
    </row>
    <row r="905" spans="9:9" x14ac:dyDescent="0.2">
      <c r="I905" s="85"/>
    </row>
    <row r="906" spans="9:9" x14ac:dyDescent="0.2">
      <c r="I906" s="85"/>
    </row>
    <row r="907" spans="9:9" x14ac:dyDescent="0.2">
      <c r="I907" s="85"/>
    </row>
    <row r="908" spans="9:9" x14ac:dyDescent="0.2">
      <c r="I908" s="85"/>
    </row>
    <row r="909" spans="9:9" x14ac:dyDescent="0.2">
      <c r="I909" s="85"/>
    </row>
    <row r="910" spans="9:9" x14ac:dyDescent="0.2">
      <c r="I910" s="85"/>
    </row>
    <row r="911" spans="9:9" x14ac:dyDescent="0.2">
      <c r="I911" s="85"/>
    </row>
    <row r="912" spans="9:9" x14ac:dyDescent="0.2">
      <c r="I912" s="85"/>
    </row>
    <row r="913" spans="9:9" x14ac:dyDescent="0.2">
      <c r="I913" s="85"/>
    </row>
    <row r="914" spans="9:9" x14ac:dyDescent="0.2">
      <c r="I914" s="85"/>
    </row>
    <row r="915" spans="9:9" x14ac:dyDescent="0.2">
      <c r="I915" s="85"/>
    </row>
    <row r="916" spans="9:9" x14ac:dyDescent="0.2">
      <c r="I916" s="85"/>
    </row>
    <row r="917" spans="9:9" x14ac:dyDescent="0.2">
      <c r="I917" s="85"/>
    </row>
    <row r="918" spans="9:9" x14ac:dyDescent="0.2">
      <c r="I918" s="85"/>
    </row>
    <row r="919" spans="9:9" x14ac:dyDescent="0.2">
      <c r="I919" s="85"/>
    </row>
    <row r="920" spans="9:9" x14ac:dyDescent="0.2">
      <c r="I920" s="85"/>
    </row>
    <row r="921" spans="9:9" x14ac:dyDescent="0.2">
      <c r="I921" s="85"/>
    </row>
    <row r="922" spans="9:9" x14ac:dyDescent="0.2">
      <c r="I922" s="85"/>
    </row>
    <row r="923" spans="9:9" x14ac:dyDescent="0.2">
      <c r="I923" s="85"/>
    </row>
    <row r="924" spans="9:9" x14ac:dyDescent="0.2">
      <c r="I924" s="85"/>
    </row>
    <row r="925" spans="9:9" x14ac:dyDescent="0.2">
      <c r="I925" s="85"/>
    </row>
    <row r="926" spans="9:9" x14ac:dyDescent="0.2">
      <c r="I926" s="85"/>
    </row>
    <row r="927" spans="9:9" x14ac:dyDescent="0.2">
      <c r="I927" s="85"/>
    </row>
    <row r="928" spans="9:9" x14ac:dyDescent="0.2">
      <c r="I928" s="85"/>
    </row>
    <row r="929" spans="9:9" x14ac:dyDescent="0.2">
      <c r="I929" s="85"/>
    </row>
    <row r="930" spans="9:9" x14ac:dyDescent="0.2">
      <c r="I930" s="85"/>
    </row>
    <row r="931" spans="9:9" x14ac:dyDescent="0.2">
      <c r="I931" s="85"/>
    </row>
    <row r="932" spans="9:9" x14ac:dyDescent="0.2">
      <c r="I932" s="85"/>
    </row>
    <row r="933" spans="9:9" x14ac:dyDescent="0.2">
      <c r="I933" s="85"/>
    </row>
    <row r="934" spans="9:9" x14ac:dyDescent="0.2">
      <c r="I934" s="85"/>
    </row>
    <row r="935" spans="9:9" x14ac:dyDescent="0.2">
      <c r="I935" s="85"/>
    </row>
    <row r="936" spans="9:9" x14ac:dyDescent="0.2">
      <c r="I936" s="85"/>
    </row>
    <row r="937" spans="9:9" x14ac:dyDescent="0.2">
      <c r="I937" s="85"/>
    </row>
    <row r="938" spans="9:9" x14ac:dyDescent="0.2">
      <c r="I938" s="85"/>
    </row>
    <row r="939" spans="9:9" x14ac:dyDescent="0.2">
      <c r="I939" s="85"/>
    </row>
    <row r="940" spans="9:9" x14ac:dyDescent="0.2">
      <c r="I940" s="85"/>
    </row>
    <row r="941" spans="9:9" x14ac:dyDescent="0.2">
      <c r="I941" s="85"/>
    </row>
    <row r="942" spans="9:9" x14ac:dyDescent="0.2">
      <c r="I942" s="85"/>
    </row>
    <row r="943" spans="9:9" x14ac:dyDescent="0.2">
      <c r="I943" s="85"/>
    </row>
    <row r="944" spans="9:9" x14ac:dyDescent="0.2">
      <c r="I944" s="85"/>
    </row>
    <row r="945" spans="9:9" x14ac:dyDescent="0.2">
      <c r="I945" s="85"/>
    </row>
    <row r="946" spans="9:9" x14ac:dyDescent="0.2">
      <c r="I946" s="85"/>
    </row>
    <row r="947" spans="9:9" x14ac:dyDescent="0.2">
      <c r="I947" s="85"/>
    </row>
    <row r="948" spans="9:9" x14ac:dyDescent="0.2">
      <c r="I948" s="85"/>
    </row>
    <row r="949" spans="9:9" x14ac:dyDescent="0.2">
      <c r="I949" s="85"/>
    </row>
    <row r="950" spans="9:9" x14ac:dyDescent="0.2">
      <c r="I950" s="85"/>
    </row>
    <row r="951" spans="9:9" x14ac:dyDescent="0.2">
      <c r="I951" s="85"/>
    </row>
    <row r="952" spans="9:9" x14ac:dyDescent="0.2">
      <c r="I952" s="85"/>
    </row>
    <row r="953" spans="9:9" x14ac:dyDescent="0.2">
      <c r="I953" s="85"/>
    </row>
    <row r="954" spans="9:9" x14ac:dyDescent="0.2">
      <c r="I954" s="85"/>
    </row>
    <row r="955" spans="9:9" x14ac:dyDescent="0.2">
      <c r="I955" s="85"/>
    </row>
    <row r="956" spans="9:9" x14ac:dyDescent="0.2">
      <c r="I956" s="85"/>
    </row>
    <row r="957" spans="9:9" x14ac:dyDescent="0.2">
      <c r="I957" s="85"/>
    </row>
    <row r="958" spans="9:9" x14ac:dyDescent="0.2">
      <c r="I958" s="85"/>
    </row>
    <row r="959" spans="9:9" x14ac:dyDescent="0.2">
      <c r="I959" s="85"/>
    </row>
    <row r="960" spans="9:9" x14ac:dyDescent="0.2">
      <c r="I960" s="85"/>
    </row>
    <row r="961" spans="9:9" x14ac:dyDescent="0.2">
      <c r="I961" s="85"/>
    </row>
    <row r="962" spans="9:9" x14ac:dyDescent="0.2">
      <c r="I962" s="85"/>
    </row>
    <row r="963" spans="9:9" x14ac:dyDescent="0.2">
      <c r="I963" s="85"/>
    </row>
    <row r="964" spans="9:9" x14ac:dyDescent="0.2">
      <c r="I964" s="85"/>
    </row>
    <row r="965" spans="9:9" x14ac:dyDescent="0.2">
      <c r="I965" s="85"/>
    </row>
    <row r="966" spans="9:9" x14ac:dyDescent="0.2">
      <c r="I966" s="85"/>
    </row>
    <row r="967" spans="9:9" x14ac:dyDescent="0.2">
      <c r="I967" s="85"/>
    </row>
    <row r="968" spans="9:9" x14ac:dyDescent="0.2">
      <c r="I968" s="85"/>
    </row>
    <row r="969" spans="9:9" x14ac:dyDescent="0.2">
      <c r="I969" s="85"/>
    </row>
    <row r="970" spans="9:9" x14ac:dyDescent="0.2">
      <c r="I970" s="85"/>
    </row>
    <row r="971" spans="9:9" x14ac:dyDescent="0.2">
      <c r="I971" s="85"/>
    </row>
    <row r="972" spans="9:9" x14ac:dyDescent="0.2">
      <c r="I972" s="85"/>
    </row>
    <row r="973" spans="9:9" x14ac:dyDescent="0.2">
      <c r="I973" s="85"/>
    </row>
    <row r="974" spans="9:9" x14ac:dyDescent="0.2">
      <c r="I974" s="85"/>
    </row>
    <row r="975" spans="9:9" x14ac:dyDescent="0.2">
      <c r="I975" s="85"/>
    </row>
    <row r="976" spans="9:9" x14ac:dyDescent="0.2">
      <c r="I976" s="85"/>
    </row>
    <row r="977" spans="9:9" x14ac:dyDescent="0.2">
      <c r="I977" s="85"/>
    </row>
    <row r="978" spans="9:9" x14ac:dyDescent="0.2">
      <c r="I978" s="85"/>
    </row>
    <row r="979" spans="9:9" x14ac:dyDescent="0.2">
      <c r="I979" s="85"/>
    </row>
    <row r="980" spans="9:9" x14ac:dyDescent="0.2">
      <c r="I980" s="85"/>
    </row>
    <row r="981" spans="9:9" x14ac:dyDescent="0.2">
      <c r="I981" s="85"/>
    </row>
  </sheetData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991"/>
  <sheetViews>
    <sheetView workbookViewId="0">
      <selection activeCell="A12" sqref="A12:XFD12"/>
    </sheetView>
  </sheetViews>
  <sheetFormatPr defaultColWidth="14.42578125" defaultRowHeight="15.75" customHeight="1" x14ac:dyDescent="0.2"/>
  <cols>
    <col min="1" max="1" width="14.42578125" style="75"/>
    <col min="2" max="2" width="47.140625" style="75" customWidth="1"/>
    <col min="3" max="14" width="14.42578125" style="75"/>
    <col min="15" max="15" width="25.42578125" style="75" customWidth="1"/>
    <col min="16" max="16384" width="14.42578125" style="75"/>
  </cols>
  <sheetData>
    <row r="1" spans="1:33" x14ac:dyDescent="0.2">
      <c r="A1" s="74" t="s">
        <v>10</v>
      </c>
      <c r="B1" s="74" t="s">
        <v>11</v>
      </c>
      <c r="C1" s="74" t="s">
        <v>44</v>
      </c>
      <c r="D1" s="74" t="s">
        <v>12</v>
      </c>
      <c r="E1" s="74" t="s">
        <v>13</v>
      </c>
      <c r="F1" s="74" t="s">
        <v>14</v>
      </c>
      <c r="G1" s="74" t="s">
        <v>15</v>
      </c>
      <c r="H1" s="74" t="s">
        <v>16</v>
      </c>
      <c r="I1" s="74" t="s">
        <v>17</v>
      </c>
      <c r="J1" s="74" t="s">
        <v>18</v>
      </c>
      <c r="K1" s="74" t="s">
        <v>21</v>
      </c>
      <c r="L1" s="74" t="s">
        <v>22</v>
      </c>
      <c r="M1" s="74" t="s">
        <v>23</v>
      </c>
      <c r="N1" s="74" t="s">
        <v>24</v>
      </c>
      <c r="O1" s="74" t="s">
        <v>19</v>
      </c>
      <c r="P1" s="74" t="s">
        <v>20</v>
      </c>
      <c r="Q1" s="80"/>
    </row>
    <row r="2" spans="1:33" x14ac:dyDescent="0.2">
      <c r="A2" s="76">
        <v>1</v>
      </c>
      <c r="B2" s="87" t="s">
        <v>45</v>
      </c>
      <c r="C2" s="76">
        <v>0</v>
      </c>
      <c r="D2" s="76">
        <v>1</v>
      </c>
      <c r="E2" s="76">
        <v>8</v>
      </c>
      <c r="F2" s="76">
        <v>10823</v>
      </c>
      <c r="G2" s="88">
        <v>0.1</v>
      </c>
      <c r="H2" s="76">
        <v>0.1651</v>
      </c>
      <c r="I2" s="80">
        <f>SUM(K2:N2)/confiabilidad!$F$2</f>
        <v>0.8</v>
      </c>
      <c r="J2" s="76">
        <v>4.25</v>
      </c>
      <c r="K2" s="78">
        <v>1</v>
      </c>
      <c r="L2" s="78">
        <v>1</v>
      </c>
      <c r="M2" s="78">
        <v>1</v>
      </c>
      <c r="N2" s="78">
        <v>1</v>
      </c>
      <c r="O2" s="81" t="s">
        <v>46</v>
      </c>
      <c r="P2" s="76">
        <v>1.2</v>
      </c>
      <c r="Q2" s="87"/>
    </row>
    <row r="3" spans="1:33" x14ac:dyDescent="0.2">
      <c r="A3" s="76">
        <f t="shared" ref="A3:A14" si="0">A2+1</f>
        <v>2</v>
      </c>
      <c r="B3" s="87" t="s">
        <v>47</v>
      </c>
      <c r="C3" s="76">
        <v>0</v>
      </c>
      <c r="D3" s="76">
        <v>1</v>
      </c>
      <c r="E3" s="76">
        <v>8</v>
      </c>
      <c r="F3" s="76">
        <v>11200</v>
      </c>
      <c r="G3" s="88">
        <v>0.1</v>
      </c>
      <c r="H3" s="76">
        <v>0.1741</v>
      </c>
      <c r="I3" s="80">
        <f>SUM(K3:N3)/confiabilidad!$F$2</f>
        <v>0.8</v>
      </c>
      <c r="J3" s="76">
        <v>5</v>
      </c>
      <c r="K3" s="78">
        <v>1</v>
      </c>
      <c r="L3" s="78">
        <v>1</v>
      </c>
      <c r="M3" s="78">
        <v>1</v>
      </c>
      <c r="N3" s="78">
        <v>1</v>
      </c>
      <c r="O3" s="81" t="s">
        <v>46</v>
      </c>
      <c r="P3" s="76">
        <v>1.2</v>
      </c>
      <c r="Q3" s="87"/>
    </row>
    <row r="4" spans="1:33" x14ac:dyDescent="0.2">
      <c r="A4" s="76">
        <f t="shared" si="0"/>
        <v>3</v>
      </c>
      <c r="B4" s="89" t="s">
        <v>48</v>
      </c>
      <c r="C4" s="76">
        <v>0</v>
      </c>
      <c r="D4" s="76">
        <v>1</v>
      </c>
      <c r="E4" s="76">
        <v>8</v>
      </c>
      <c r="F4" s="76">
        <f t="shared" ref="F4:F5" si="1">8500*$P$2</f>
        <v>10200</v>
      </c>
      <c r="G4" s="76">
        <v>7.4999999999999997E-2</v>
      </c>
      <c r="H4" s="76">
        <v>0.15</v>
      </c>
      <c r="I4" s="80">
        <f>SUM(K4:N4)/confiabilidad!$F$2</f>
        <v>0.8</v>
      </c>
      <c r="J4" s="76">
        <v>4</v>
      </c>
      <c r="K4" s="78">
        <v>1</v>
      </c>
      <c r="L4" s="78">
        <v>1</v>
      </c>
      <c r="M4" s="78">
        <v>1</v>
      </c>
      <c r="N4" s="78">
        <v>1</v>
      </c>
      <c r="O4" s="79" t="s">
        <v>26</v>
      </c>
      <c r="P4" s="76">
        <v>1.2</v>
      </c>
      <c r="Q4" s="74"/>
    </row>
    <row r="5" spans="1:33" x14ac:dyDescent="0.2">
      <c r="A5" s="76">
        <f t="shared" si="0"/>
        <v>4</v>
      </c>
      <c r="B5" s="74" t="s">
        <v>49</v>
      </c>
      <c r="C5" s="90">
        <v>0</v>
      </c>
      <c r="D5" s="90">
        <v>1</v>
      </c>
      <c r="E5" s="90">
        <v>8</v>
      </c>
      <c r="F5" s="76">
        <f t="shared" si="1"/>
        <v>10200</v>
      </c>
      <c r="G5" s="76">
        <v>0.12</v>
      </c>
      <c r="H5" s="76">
        <v>0.1452</v>
      </c>
      <c r="I5" s="80">
        <f>SUM(K5:N5)/confiabilidad!$F$2</f>
        <v>0.8</v>
      </c>
      <c r="J5" s="76">
        <v>13</v>
      </c>
      <c r="K5" s="78">
        <v>1</v>
      </c>
      <c r="L5" s="78">
        <v>1</v>
      </c>
      <c r="M5" s="78">
        <v>1</v>
      </c>
      <c r="N5" s="78">
        <v>1</v>
      </c>
      <c r="O5" s="79" t="s">
        <v>26</v>
      </c>
      <c r="P5" s="76">
        <v>1.2</v>
      </c>
      <c r="Q5" s="74"/>
    </row>
    <row r="6" spans="1:33" x14ac:dyDescent="0.2">
      <c r="A6" s="76">
        <f t="shared" si="0"/>
        <v>5</v>
      </c>
      <c r="B6" s="80" t="s">
        <v>50</v>
      </c>
      <c r="C6" s="90">
        <v>1</v>
      </c>
      <c r="D6" s="90">
        <v>1</v>
      </c>
      <c r="E6" s="90">
        <v>8</v>
      </c>
      <c r="F6" s="90">
        <f>6600*$P$2</f>
        <v>7920</v>
      </c>
      <c r="G6" s="90">
        <v>2.1999999999999999E-2</v>
      </c>
      <c r="H6" s="90">
        <v>0.09</v>
      </c>
      <c r="I6" s="80">
        <f>SUM(K6:N6)/confiabilidad!$F$2</f>
        <v>1</v>
      </c>
      <c r="J6" s="90">
        <v>1.58</v>
      </c>
      <c r="K6" s="78">
        <v>1</v>
      </c>
      <c r="L6" s="78">
        <v>1</v>
      </c>
      <c r="M6" s="78">
        <v>1</v>
      </c>
      <c r="N6" s="78">
        <v>2</v>
      </c>
      <c r="O6" s="83" t="s">
        <v>51</v>
      </c>
      <c r="P6" s="76">
        <v>1.2</v>
      </c>
      <c r="Q6" s="80"/>
    </row>
    <row r="7" spans="1:33" x14ac:dyDescent="0.2">
      <c r="A7" s="76">
        <f t="shared" si="0"/>
        <v>6</v>
      </c>
      <c r="B7" s="80" t="s">
        <v>52</v>
      </c>
      <c r="C7" s="90">
        <v>0</v>
      </c>
      <c r="D7" s="90">
        <v>1</v>
      </c>
      <c r="E7" s="90">
        <v>8</v>
      </c>
      <c r="F7" s="90">
        <v>21950</v>
      </c>
      <c r="G7" s="90">
        <v>0.13</v>
      </c>
      <c r="H7" s="90">
        <v>0.13900000000000001</v>
      </c>
      <c r="I7" s="80">
        <f>SUM(K7:N7)/confiabilidad!$F$2</f>
        <v>0.7</v>
      </c>
      <c r="J7" s="90">
        <v>2.1</v>
      </c>
      <c r="K7" s="78">
        <v>1</v>
      </c>
      <c r="L7" s="78">
        <v>1</v>
      </c>
      <c r="M7" s="78">
        <v>0.5</v>
      </c>
      <c r="N7" s="78">
        <v>1</v>
      </c>
      <c r="O7" s="83" t="s">
        <v>53</v>
      </c>
      <c r="P7" s="76">
        <v>1.2</v>
      </c>
      <c r="Q7" s="80"/>
    </row>
    <row r="8" spans="1:33" x14ac:dyDescent="0.2">
      <c r="A8" s="76">
        <f t="shared" si="0"/>
        <v>7</v>
      </c>
      <c r="B8" s="80" t="s">
        <v>54</v>
      </c>
      <c r="C8" s="90">
        <v>0</v>
      </c>
      <c r="D8" s="90">
        <v>1</v>
      </c>
      <c r="E8" s="90">
        <v>8</v>
      </c>
      <c r="F8" s="90">
        <f>6500*$P$2</f>
        <v>7800</v>
      </c>
      <c r="G8" s="90">
        <v>7.4999999999999997E-2</v>
      </c>
      <c r="H8" s="90">
        <v>0.15</v>
      </c>
      <c r="I8" s="80">
        <f>SUM(K8:N8)/confiabilidad!$F$2</f>
        <v>1</v>
      </c>
      <c r="J8" s="90">
        <v>4.95</v>
      </c>
      <c r="K8" s="78">
        <v>1</v>
      </c>
      <c r="L8" s="78">
        <v>1</v>
      </c>
      <c r="M8" s="78">
        <v>1</v>
      </c>
      <c r="N8" s="78">
        <v>2</v>
      </c>
      <c r="O8" s="83" t="s">
        <v>55</v>
      </c>
      <c r="P8" s="76">
        <v>1.2</v>
      </c>
      <c r="Q8" s="80"/>
    </row>
    <row r="9" spans="1:33" x14ac:dyDescent="0.2">
      <c r="A9" s="76">
        <f t="shared" si="0"/>
        <v>8</v>
      </c>
      <c r="B9" s="87" t="s">
        <v>56</v>
      </c>
      <c r="C9" s="90">
        <v>0</v>
      </c>
      <c r="D9" s="90">
        <v>1</v>
      </c>
      <c r="E9" s="90">
        <v>8</v>
      </c>
      <c r="F9" s="90">
        <f>5000*$P$2</f>
        <v>6000</v>
      </c>
      <c r="G9" s="90">
        <v>3.6999999999999998E-2</v>
      </c>
      <c r="H9" s="90">
        <v>0.125</v>
      </c>
      <c r="I9" s="80">
        <f>SUM(K9:N9)/confiabilidad!$F$2</f>
        <v>0.7</v>
      </c>
      <c r="J9" s="90">
        <v>3.63</v>
      </c>
      <c r="K9" s="78">
        <v>1</v>
      </c>
      <c r="L9" s="78">
        <v>1</v>
      </c>
      <c r="M9" s="78">
        <v>0.5</v>
      </c>
      <c r="N9" s="78">
        <v>1</v>
      </c>
      <c r="O9" s="81" t="s">
        <v>57</v>
      </c>
      <c r="P9" s="76">
        <v>1.2</v>
      </c>
    </row>
    <row r="10" spans="1:33" x14ac:dyDescent="0.2">
      <c r="A10" s="76">
        <f t="shared" si="0"/>
        <v>9</v>
      </c>
      <c r="B10" s="87" t="s">
        <v>58</v>
      </c>
      <c r="C10" s="90">
        <v>0</v>
      </c>
      <c r="D10" s="90">
        <v>1</v>
      </c>
      <c r="E10" s="90">
        <v>8</v>
      </c>
      <c r="F10" s="90">
        <v>4600</v>
      </c>
      <c r="G10" s="90">
        <v>9.4E-2</v>
      </c>
      <c r="H10" s="90">
        <v>0.15</v>
      </c>
      <c r="I10" s="80">
        <f>SUM(K10:N10)/confiabilidad!$F$2</f>
        <v>0.7</v>
      </c>
      <c r="J10" s="90">
        <v>2</v>
      </c>
      <c r="K10" s="78">
        <v>1</v>
      </c>
      <c r="L10" s="78">
        <v>1</v>
      </c>
      <c r="M10" s="78">
        <v>0.5</v>
      </c>
      <c r="N10" s="78">
        <v>1</v>
      </c>
      <c r="O10" s="81" t="s">
        <v>59</v>
      </c>
    </row>
    <row r="11" spans="1:33" x14ac:dyDescent="0.2">
      <c r="A11" s="76">
        <f t="shared" si="0"/>
        <v>10</v>
      </c>
      <c r="B11" s="87" t="s">
        <v>60</v>
      </c>
      <c r="C11" s="87">
        <v>0</v>
      </c>
      <c r="D11" s="90">
        <v>1</v>
      </c>
      <c r="E11" s="90">
        <v>8</v>
      </c>
      <c r="F11" s="90">
        <v>24100</v>
      </c>
      <c r="G11" s="90">
        <v>0.27</v>
      </c>
      <c r="H11" s="90">
        <v>0.125</v>
      </c>
      <c r="I11" s="80">
        <f>SUM(K11:N11)/confiabilidad!$F$2</f>
        <v>0.6</v>
      </c>
      <c r="J11" s="90">
        <v>2</v>
      </c>
      <c r="K11" s="78">
        <v>1</v>
      </c>
      <c r="L11" s="78">
        <v>0</v>
      </c>
      <c r="M11" s="78">
        <v>1</v>
      </c>
      <c r="N11" s="78">
        <v>1</v>
      </c>
      <c r="O11" s="81" t="s">
        <v>59</v>
      </c>
    </row>
    <row r="12" spans="1:33" x14ac:dyDescent="0.2">
      <c r="A12" s="76">
        <f t="shared" si="0"/>
        <v>11</v>
      </c>
      <c r="B12" s="87" t="s">
        <v>61</v>
      </c>
      <c r="C12" s="87">
        <v>0</v>
      </c>
      <c r="D12" s="87">
        <v>1</v>
      </c>
      <c r="E12" s="87">
        <v>8</v>
      </c>
      <c r="F12" s="87">
        <v>11100</v>
      </c>
      <c r="G12" s="87">
        <v>0.25</v>
      </c>
      <c r="H12" s="87">
        <v>0.125</v>
      </c>
      <c r="I12" s="80">
        <f>SUM(K12:N12)/confiabilidad!$F$2</f>
        <v>0.8</v>
      </c>
      <c r="J12" s="90">
        <v>2</v>
      </c>
      <c r="K12" s="78">
        <v>1</v>
      </c>
      <c r="L12" s="78">
        <v>1</v>
      </c>
      <c r="M12" s="78">
        <v>1</v>
      </c>
      <c r="N12" s="78">
        <v>1</v>
      </c>
      <c r="O12" s="81" t="s">
        <v>59</v>
      </c>
    </row>
    <row r="13" spans="1:33" x14ac:dyDescent="0.2">
      <c r="A13" s="76">
        <f t="shared" si="0"/>
        <v>12</v>
      </c>
      <c r="B13" s="87" t="s">
        <v>62</v>
      </c>
      <c r="C13" s="87">
        <v>0</v>
      </c>
      <c r="D13" s="87">
        <v>1</v>
      </c>
      <c r="E13" s="87">
        <v>8</v>
      </c>
      <c r="F13" s="85">
        <f>3020*$P$2</f>
        <v>3624</v>
      </c>
      <c r="G13" s="87">
        <v>4.2999999999999997E-2</v>
      </c>
      <c r="H13" s="87">
        <v>0.13</v>
      </c>
      <c r="I13" s="80">
        <f>SUM(K13:N13)/confiabilidad!$F$2</f>
        <v>0.8</v>
      </c>
      <c r="J13" s="90">
        <v>3.5</v>
      </c>
      <c r="K13" s="78">
        <v>1</v>
      </c>
      <c r="L13" s="78">
        <v>1</v>
      </c>
      <c r="M13" s="78">
        <v>1</v>
      </c>
      <c r="N13" s="78">
        <v>1</v>
      </c>
      <c r="O13" s="81" t="s">
        <v>63</v>
      </c>
    </row>
    <row r="14" spans="1:33" x14ac:dyDescent="0.2">
      <c r="A14" s="76">
        <f t="shared" si="0"/>
        <v>13</v>
      </c>
      <c r="B14" s="87" t="s">
        <v>64</v>
      </c>
      <c r="C14" s="87">
        <v>0</v>
      </c>
      <c r="D14" s="87">
        <v>1</v>
      </c>
      <c r="E14" s="87">
        <v>8</v>
      </c>
      <c r="F14" s="85">
        <f>6500*$P$2</f>
        <v>7800</v>
      </c>
      <c r="G14" s="87">
        <v>2.4500000000000001E-2</v>
      </c>
      <c r="H14" s="87">
        <v>6.5000000000000002E-2</v>
      </c>
      <c r="I14" s="80">
        <f>SUM(K14:N14)/confiabilidad!$F$2</f>
        <v>0.8</v>
      </c>
      <c r="J14" s="85">
        <v>4.08</v>
      </c>
      <c r="K14" s="78">
        <v>1</v>
      </c>
      <c r="L14" s="78">
        <v>1</v>
      </c>
      <c r="M14" s="78">
        <v>1</v>
      </c>
      <c r="N14" s="78">
        <v>1</v>
      </c>
      <c r="O14" s="91" t="s">
        <v>65</v>
      </c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</row>
    <row r="15" spans="1:33" x14ac:dyDescent="0.2">
      <c r="A15" s="87">
        <v>14</v>
      </c>
      <c r="B15" s="87" t="s">
        <v>66</v>
      </c>
      <c r="C15" s="87">
        <v>0</v>
      </c>
      <c r="D15" s="87">
        <v>1</v>
      </c>
      <c r="E15" s="87">
        <v>8</v>
      </c>
      <c r="F15" s="85">
        <f>6000*$P$2</f>
        <v>7200</v>
      </c>
      <c r="G15" s="87">
        <v>7.4999999999999997E-3</v>
      </c>
      <c r="H15" s="87">
        <v>6.5600000000000006E-2</v>
      </c>
      <c r="I15" s="80">
        <f>SUM(K15:N15)/confiabilidad!$F$2</f>
        <v>0.8</v>
      </c>
      <c r="J15" s="87">
        <v>5</v>
      </c>
      <c r="K15" s="78">
        <v>1</v>
      </c>
      <c r="L15" s="78">
        <v>1</v>
      </c>
      <c r="M15" s="78">
        <v>1</v>
      </c>
      <c r="N15" s="78">
        <v>1</v>
      </c>
      <c r="O15" s="81" t="s">
        <v>67</v>
      </c>
    </row>
    <row r="16" spans="1:33" x14ac:dyDescent="0.2">
      <c r="A16" s="87">
        <v>15</v>
      </c>
      <c r="B16" s="87" t="s">
        <v>68</v>
      </c>
      <c r="C16" s="87">
        <v>0</v>
      </c>
      <c r="D16" s="87">
        <v>1</v>
      </c>
      <c r="E16" s="87">
        <v>8</v>
      </c>
      <c r="F16" s="85">
        <f>14000*$P$2</f>
        <v>16800</v>
      </c>
      <c r="G16" s="87">
        <v>0.191</v>
      </c>
      <c r="H16" s="87">
        <v>0.17</v>
      </c>
      <c r="I16" s="80">
        <f>SUM(K16:N16)/confiabilidad!$F$2</f>
        <v>0.7</v>
      </c>
      <c r="J16" s="87">
        <v>6.5</v>
      </c>
      <c r="K16" s="78">
        <v>1</v>
      </c>
      <c r="L16" s="78">
        <v>1</v>
      </c>
      <c r="M16" s="78">
        <v>0.5</v>
      </c>
      <c r="N16" s="78">
        <v>1</v>
      </c>
      <c r="O16" s="81" t="s">
        <v>67</v>
      </c>
    </row>
    <row r="17" spans="10:14" x14ac:dyDescent="0.2">
      <c r="J17" s="85"/>
      <c r="K17" s="78"/>
      <c r="L17" s="78"/>
      <c r="M17" s="78"/>
      <c r="N17" s="78"/>
    </row>
    <row r="18" spans="10:14" x14ac:dyDescent="0.2">
      <c r="J18" s="85"/>
      <c r="K18" s="78"/>
      <c r="L18" s="78"/>
      <c r="M18" s="78"/>
      <c r="N18" s="78"/>
    </row>
    <row r="19" spans="10:14" x14ac:dyDescent="0.2">
      <c r="J19" s="85"/>
    </row>
    <row r="20" spans="10:14" x14ac:dyDescent="0.2">
      <c r="J20" s="85"/>
    </row>
    <row r="21" spans="10:14" x14ac:dyDescent="0.2">
      <c r="J21" s="85"/>
    </row>
    <row r="22" spans="10:14" x14ac:dyDescent="0.2">
      <c r="J22" s="85"/>
    </row>
    <row r="23" spans="10:14" x14ac:dyDescent="0.2">
      <c r="J23" s="85"/>
    </row>
    <row r="24" spans="10:14" x14ac:dyDescent="0.2">
      <c r="J24" s="85"/>
    </row>
    <row r="25" spans="10:14" x14ac:dyDescent="0.2">
      <c r="J25" s="85"/>
    </row>
    <row r="26" spans="10:14" x14ac:dyDescent="0.2">
      <c r="J26" s="85"/>
    </row>
    <row r="27" spans="10:14" x14ac:dyDescent="0.2">
      <c r="J27" s="85"/>
    </row>
    <row r="28" spans="10:14" x14ac:dyDescent="0.2">
      <c r="J28" s="85"/>
    </row>
    <row r="29" spans="10:14" x14ac:dyDescent="0.2">
      <c r="J29" s="85"/>
    </row>
    <row r="30" spans="10:14" x14ac:dyDescent="0.2">
      <c r="J30" s="85"/>
    </row>
    <row r="31" spans="10:14" x14ac:dyDescent="0.2">
      <c r="J31" s="85"/>
    </row>
    <row r="32" spans="10:14" x14ac:dyDescent="0.2">
      <c r="J32" s="85"/>
    </row>
    <row r="33" spans="10:10" x14ac:dyDescent="0.2">
      <c r="J33" s="85"/>
    </row>
    <row r="34" spans="10:10" x14ac:dyDescent="0.2">
      <c r="J34" s="85"/>
    </row>
    <row r="35" spans="10:10" x14ac:dyDescent="0.2">
      <c r="J35" s="85"/>
    </row>
    <row r="36" spans="10:10" x14ac:dyDescent="0.2">
      <c r="J36" s="85"/>
    </row>
    <row r="37" spans="10:10" x14ac:dyDescent="0.2">
      <c r="J37" s="85"/>
    </row>
    <row r="38" spans="10:10" x14ac:dyDescent="0.2">
      <c r="J38" s="85"/>
    </row>
    <row r="39" spans="10:10" x14ac:dyDescent="0.2">
      <c r="J39" s="85"/>
    </row>
    <row r="40" spans="10:10" x14ac:dyDescent="0.2">
      <c r="J40" s="85"/>
    </row>
    <row r="41" spans="10:10" x14ac:dyDescent="0.2">
      <c r="J41" s="85"/>
    </row>
    <row r="42" spans="10:10" x14ac:dyDescent="0.2">
      <c r="J42" s="85"/>
    </row>
    <row r="43" spans="10:10" x14ac:dyDescent="0.2">
      <c r="J43" s="85"/>
    </row>
    <row r="44" spans="10:10" x14ac:dyDescent="0.2">
      <c r="J44" s="85"/>
    </row>
    <row r="45" spans="10:10" x14ac:dyDescent="0.2">
      <c r="J45" s="85"/>
    </row>
    <row r="46" spans="10:10" x14ac:dyDescent="0.2">
      <c r="J46" s="85"/>
    </row>
    <row r="47" spans="10:10" x14ac:dyDescent="0.2">
      <c r="J47" s="85"/>
    </row>
    <row r="48" spans="10:10" x14ac:dyDescent="0.2">
      <c r="J48" s="85"/>
    </row>
    <row r="49" spans="10:10" x14ac:dyDescent="0.2">
      <c r="J49" s="85"/>
    </row>
    <row r="50" spans="10:10" x14ac:dyDescent="0.2">
      <c r="J50" s="85"/>
    </row>
    <row r="51" spans="10:10" x14ac:dyDescent="0.2">
      <c r="J51" s="85"/>
    </row>
    <row r="52" spans="10:10" x14ac:dyDescent="0.2">
      <c r="J52" s="85"/>
    </row>
    <row r="53" spans="10:10" x14ac:dyDescent="0.2">
      <c r="J53" s="85"/>
    </row>
    <row r="54" spans="10:10" x14ac:dyDescent="0.2">
      <c r="J54" s="85"/>
    </row>
    <row r="55" spans="10:10" x14ac:dyDescent="0.2">
      <c r="J55" s="85"/>
    </row>
    <row r="56" spans="10:10" x14ac:dyDescent="0.2">
      <c r="J56" s="85"/>
    </row>
    <row r="57" spans="10:10" x14ac:dyDescent="0.2">
      <c r="J57" s="85"/>
    </row>
    <row r="58" spans="10:10" x14ac:dyDescent="0.2">
      <c r="J58" s="85"/>
    </row>
    <row r="59" spans="10:10" x14ac:dyDescent="0.2">
      <c r="J59" s="85"/>
    </row>
    <row r="60" spans="10:10" x14ac:dyDescent="0.2">
      <c r="J60" s="85"/>
    </row>
    <row r="61" spans="10:10" x14ac:dyDescent="0.2">
      <c r="J61" s="85"/>
    </row>
    <row r="62" spans="10:10" x14ac:dyDescent="0.2">
      <c r="J62" s="85"/>
    </row>
    <row r="63" spans="10:10" x14ac:dyDescent="0.2">
      <c r="J63" s="85"/>
    </row>
    <row r="64" spans="10:10" x14ac:dyDescent="0.2">
      <c r="J64" s="85"/>
    </row>
    <row r="65" spans="10:10" x14ac:dyDescent="0.2">
      <c r="J65" s="85"/>
    </row>
    <row r="66" spans="10:10" x14ac:dyDescent="0.2">
      <c r="J66" s="85"/>
    </row>
    <row r="67" spans="10:10" x14ac:dyDescent="0.2">
      <c r="J67" s="85"/>
    </row>
    <row r="68" spans="10:10" x14ac:dyDescent="0.2">
      <c r="J68" s="85"/>
    </row>
    <row r="69" spans="10:10" x14ac:dyDescent="0.2">
      <c r="J69" s="85"/>
    </row>
    <row r="70" spans="10:10" x14ac:dyDescent="0.2">
      <c r="J70" s="85"/>
    </row>
    <row r="71" spans="10:10" x14ac:dyDescent="0.2">
      <c r="J71" s="85"/>
    </row>
    <row r="72" spans="10:10" x14ac:dyDescent="0.2">
      <c r="J72" s="85"/>
    </row>
    <row r="73" spans="10:10" x14ac:dyDescent="0.2">
      <c r="J73" s="85"/>
    </row>
    <row r="74" spans="10:10" x14ac:dyDescent="0.2">
      <c r="J74" s="85"/>
    </row>
    <row r="75" spans="10:10" x14ac:dyDescent="0.2">
      <c r="J75" s="85"/>
    </row>
    <row r="76" spans="10:10" x14ac:dyDescent="0.2">
      <c r="J76" s="85"/>
    </row>
    <row r="77" spans="10:10" x14ac:dyDescent="0.2">
      <c r="J77" s="85"/>
    </row>
    <row r="78" spans="10:10" x14ac:dyDescent="0.2">
      <c r="J78" s="85"/>
    </row>
    <row r="79" spans="10:10" x14ac:dyDescent="0.2">
      <c r="J79" s="85"/>
    </row>
    <row r="80" spans="10:10" x14ac:dyDescent="0.2">
      <c r="J80" s="85"/>
    </row>
    <row r="81" spans="10:10" x14ac:dyDescent="0.2">
      <c r="J81" s="85"/>
    </row>
    <row r="82" spans="10:10" x14ac:dyDescent="0.2">
      <c r="J82" s="85"/>
    </row>
    <row r="83" spans="10:10" x14ac:dyDescent="0.2">
      <c r="J83" s="85"/>
    </row>
    <row r="84" spans="10:10" x14ac:dyDescent="0.2">
      <c r="J84" s="85"/>
    </row>
    <row r="85" spans="10:10" x14ac:dyDescent="0.2">
      <c r="J85" s="85"/>
    </row>
    <row r="86" spans="10:10" x14ac:dyDescent="0.2">
      <c r="J86" s="85"/>
    </row>
    <row r="87" spans="10:10" x14ac:dyDescent="0.2">
      <c r="J87" s="85"/>
    </row>
    <row r="88" spans="10:10" x14ac:dyDescent="0.2">
      <c r="J88" s="85"/>
    </row>
    <row r="89" spans="10:10" x14ac:dyDescent="0.2">
      <c r="J89" s="85"/>
    </row>
    <row r="90" spans="10:10" x14ac:dyDescent="0.2">
      <c r="J90" s="85"/>
    </row>
    <row r="91" spans="10:10" x14ac:dyDescent="0.2">
      <c r="J91" s="85"/>
    </row>
    <row r="92" spans="10:10" x14ac:dyDescent="0.2">
      <c r="J92" s="85"/>
    </row>
    <row r="93" spans="10:10" x14ac:dyDescent="0.2">
      <c r="J93" s="85"/>
    </row>
    <row r="94" spans="10:10" x14ac:dyDescent="0.2">
      <c r="J94" s="85"/>
    </row>
    <row r="95" spans="10:10" x14ac:dyDescent="0.2">
      <c r="J95" s="85"/>
    </row>
    <row r="96" spans="10:10" x14ac:dyDescent="0.2">
      <c r="J96" s="85"/>
    </row>
    <row r="97" spans="10:10" x14ac:dyDescent="0.2">
      <c r="J97" s="85"/>
    </row>
    <row r="98" spans="10:10" x14ac:dyDescent="0.2">
      <c r="J98" s="85"/>
    </row>
    <row r="99" spans="10:10" x14ac:dyDescent="0.2">
      <c r="J99" s="85"/>
    </row>
    <row r="100" spans="10:10" x14ac:dyDescent="0.2">
      <c r="J100" s="85"/>
    </row>
    <row r="101" spans="10:10" x14ac:dyDescent="0.2">
      <c r="J101" s="85"/>
    </row>
    <row r="102" spans="10:10" x14ac:dyDescent="0.2">
      <c r="J102" s="85"/>
    </row>
    <row r="103" spans="10:10" x14ac:dyDescent="0.2">
      <c r="J103" s="85"/>
    </row>
    <row r="104" spans="10:10" x14ac:dyDescent="0.2">
      <c r="J104" s="85"/>
    </row>
    <row r="105" spans="10:10" x14ac:dyDescent="0.2">
      <c r="J105" s="85"/>
    </row>
    <row r="106" spans="10:10" x14ac:dyDescent="0.2">
      <c r="J106" s="85"/>
    </row>
    <row r="107" spans="10:10" x14ac:dyDescent="0.2">
      <c r="J107" s="85"/>
    </row>
    <row r="108" spans="10:10" x14ac:dyDescent="0.2">
      <c r="J108" s="85"/>
    </row>
    <row r="109" spans="10:10" x14ac:dyDescent="0.2">
      <c r="J109" s="85"/>
    </row>
    <row r="110" spans="10:10" x14ac:dyDescent="0.2">
      <c r="J110" s="85"/>
    </row>
    <row r="111" spans="10:10" x14ac:dyDescent="0.2">
      <c r="J111" s="85"/>
    </row>
    <row r="112" spans="10:10" x14ac:dyDescent="0.2">
      <c r="J112" s="85"/>
    </row>
    <row r="113" spans="10:10" x14ac:dyDescent="0.2">
      <c r="J113" s="85"/>
    </row>
    <row r="114" spans="10:10" x14ac:dyDescent="0.2">
      <c r="J114" s="85"/>
    </row>
    <row r="115" spans="10:10" x14ac:dyDescent="0.2">
      <c r="J115" s="85"/>
    </row>
    <row r="116" spans="10:10" x14ac:dyDescent="0.2">
      <c r="J116" s="85"/>
    </row>
    <row r="117" spans="10:10" x14ac:dyDescent="0.2">
      <c r="J117" s="85"/>
    </row>
    <row r="118" spans="10:10" x14ac:dyDescent="0.2">
      <c r="J118" s="85"/>
    </row>
    <row r="119" spans="10:10" x14ac:dyDescent="0.2">
      <c r="J119" s="85"/>
    </row>
    <row r="120" spans="10:10" x14ac:dyDescent="0.2">
      <c r="J120" s="85"/>
    </row>
    <row r="121" spans="10:10" x14ac:dyDescent="0.2">
      <c r="J121" s="85"/>
    </row>
    <row r="122" spans="10:10" x14ac:dyDescent="0.2">
      <c r="J122" s="85"/>
    </row>
    <row r="123" spans="10:10" x14ac:dyDescent="0.2">
      <c r="J123" s="85"/>
    </row>
    <row r="124" spans="10:10" x14ac:dyDescent="0.2">
      <c r="J124" s="85"/>
    </row>
    <row r="125" spans="10:10" x14ac:dyDescent="0.2">
      <c r="J125" s="85"/>
    </row>
    <row r="126" spans="10:10" x14ac:dyDescent="0.2">
      <c r="J126" s="85"/>
    </row>
    <row r="127" spans="10:10" x14ac:dyDescent="0.2">
      <c r="J127" s="85"/>
    </row>
    <row r="128" spans="10:10" x14ac:dyDescent="0.2">
      <c r="J128" s="85"/>
    </row>
    <row r="129" spans="10:10" x14ac:dyDescent="0.2">
      <c r="J129" s="85"/>
    </row>
    <row r="130" spans="10:10" x14ac:dyDescent="0.2">
      <c r="J130" s="85"/>
    </row>
    <row r="131" spans="10:10" x14ac:dyDescent="0.2">
      <c r="J131" s="85"/>
    </row>
    <row r="132" spans="10:10" x14ac:dyDescent="0.2">
      <c r="J132" s="85"/>
    </row>
    <row r="133" spans="10:10" x14ac:dyDescent="0.2">
      <c r="J133" s="85"/>
    </row>
    <row r="134" spans="10:10" x14ac:dyDescent="0.2">
      <c r="J134" s="85"/>
    </row>
    <row r="135" spans="10:10" x14ac:dyDescent="0.2">
      <c r="J135" s="85"/>
    </row>
    <row r="136" spans="10:10" x14ac:dyDescent="0.2">
      <c r="J136" s="85"/>
    </row>
    <row r="137" spans="10:10" x14ac:dyDescent="0.2">
      <c r="J137" s="85"/>
    </row>
    <row r="138" spans="10:10" x14ac:dyDescent="0.2">
      <c r="J138" s="85"/>
    </row>
    <row r="139" spans="10:10" x14ac:dyDescent="0.2">
      <c r="J139" s="85"/>
    </row>
    <row r="140" spans="10:10" x14ac:dyDescent="0.2">
      <c r="J140" s="85"/>
    </row>
    <row r="141" spans="10:10" x14ac:dyDescent="0.2">
      <c r="J141" s="85"/>
    </row>
    <row r="142" spans="10:10" x14ac:dyDescent="0.2">
      <c r="J142" s="85"/>
    </row>
    <row r="143" spans="10:10" x14ac:dyDescent="0.2">
      <c r="J143" s="85"/>
    </row>
    <row r="144" spans="10:10" x14ac:dyDescent="0.2">
      <c r="J144" s="85"/>
    </row>
    <row r="145" spans="10:10" x14ac:dyDescent="0.2">
      <c r="J145" s="85"/>
    </row>
    <row r="146" spans="10:10" x14ac:dyDescent="0.2">
      <c r="J146" s="85"/>
    </row>
    <row r="147" spans="10:10" x14ac:dyDescent="0.2">
      <c r="J147" s="85"/>
    </row>
    <row r="148" spans="10:10" x14ac:dyDescent="0.2">
      <c r="J148" s="85"/>
    </row>
    <row r="149" spans="10:10" x14ac:dyDescent="0.2">
      <c r="J149" s="85"/>
    </row>
    <row r="150" spans="10:10" x14ac:dyDescent="0.2">
      <c r="J150" s="85"/>
    </row>
    <row r="151" spans="10:10" x14ac:dyDescent="0.2">
      <c r="J151" s="85"/>
    </row>
    <row r="152" spans="10:10" x14ac:dyDescent="0.2">
      <c r="J152" s="85"/>
    </row>
    <row r="153" spans="10:10" x14ac:dyDescent="0.2">
      <c r="J153" s="85"/>
    </row>
    <row r="154" spans="10:10" x14ac:dyDescent="0.2">
      <c r="J154" s="85"/>
    </row>
    <row r="155" spans="10:10" x14ac:dyDescent="0.2">
      <c r="J155" s="85"/>
    </row>
    <row r="156" spans="10:10" x14ac:dyDescent="0.2">
      <c r="J156" s="85"/>
    </row>
    <row r="157" spans="10:10" x14ac:dyDescent="0.2">
      <c r="J157" s="85"/>
    </row>
    <row r="158" spans="10:10" x14ac:dyDescent="0.2">
      <c r="J158" s="85"/>
    </row>
    <row r="159" spans="10:10" x14ac:dyDescent="0.2">
      <c r="J159" s="85"/>
    </row>
    <row r="160" spans="10:10" x14ac:dyDescent="0.2">
      <c r="J160" s="85"/>
    </row>
    <row r="161" spans="10:10" x14ac:dyDescent="0.2">
      <c r="J161" s="85"/>
    </row>
    <row r="162" spans="10:10" x14ac:dyDescent="0.2">
      <c r="J162" s="85"/>
    </row>
    <row r="163" spans="10:10" x14ac:dyDescent="0.2">
      <c r="J163" s="85"/>
    </row>
    <row r="164" spans="10:10" x14ac:dyDescent="0.2">
      <c r="J164" s="85"/>
    </row>
    <row r="165" spans="10:10" x14ac:dyDescent="0.2">
      <c r="J165" s="85"/>
    </row>
    <row r="166" spans="10:10" x14ac:dyDescent="0.2">
      <c r="J166" s="85"/>
    </row>
    <row r="167" spans="10:10" x14ac:dyDescent="0.2">
      <c r="J167" s="85"/>
    </row>
    <row r="168" spans="10:10" x14ac:dyDescent="0.2">
      <c r="J168" s="85"/>
    </row>
    <row r="169" spans="10:10" x14ac:dyDescent="0.2">
      <c r="J169" s="85"/>
    </row>
    <row r="170" spans="10:10" x14ac:dyDescent="0.2">
      <c r="J170" s="85"/>
    </row>
    <row r="171" spans="10:10" x14ac:dyDescent="0.2">
      <c r="J171" s="85"/>
    </row>
    <row r="172" spans="10:10" x14ac:dyDescent="0.2">
      <c r="J172" s="85"/>
    </row>
    <row r="173" spans="10:10" x14ac:dyDescent="0.2">
      <c r="J173" s="85"/>
    </row>
    <row r="174" spans="10:10" x14ac:dyDescent="0.2">
      <c r="J174" s="85"/>
    </row>
    <row r="175" spans="10:10" x14ac:dyDescent="0.2">
      <c r="J175" s="85"/>
    </row>
    <row r="176" spans="10:10" x14ac:dyDescent="0.2">
      <c r="J176" s="85"/>
    </row>
    <row r="177" spans="10:10" x14ac:dyDescent="0.2">
      <c r="J177" s="85"/>
    </row>
    <row r="178" spans="10:10" x14ac:dyDescent="0.2">
      <c r="J178" s="85"/>
    </row>
    <row r="179" spans="10:10" x14ac:dyDescent="0.2">
      <c r="J179" s="85"/>
    </row>
    <row r="180" spans="10:10" x14ac:dyDescent="0.2">
      <c r="J180" s="85"/>
    </row>
    <row r="181" spans="10:10" x14ac:dyDescent="0.2">
      <c r="J181" s="85"/>
    </row>
    <row r="182" spans="10:10" x14ac:dyDescent="0.2">
      <c r="J182" s="85"/>
    </row>
    <row r="183" spans="10:10" x14ac:dyDescent="0.2">
      <c r="J183" s="85"/>
    </row>
    <row r="184" spans="10:10" x14ac:dyDescent="0.2">
      <c r="J184" s="85"/>
    </row>
    <row r="185" spans="10:10" x14ac:dyDescent="0.2">
      <c r="J185" s="85"/>
    </row>
    <row r="186" spans="10:10" x14ac:dyDescent="0.2">
      <c r="J186" s="85"/>
    </row>
    <row r="187" spans="10:10" x14ac:dyDescent="0.2">
      <c r="J187" s="85"/>
    </row>
    <row r="188" spans="10:10" x14ac:dyDescent="0.2">
      <c r="J188" s="85"/>
    </row>
    <row r="189" spans="10:10" x14ac:dyDescent="0.2">
      <c r="J189" s="85"/>
    </row>
    <row r="190" spans="10:10" x14ac:dyDescent="0.2">
      <c r="J190" s="85"/>
    </row>
    <row r="191" spans="10:10" x14ac:dyDescent="0.2">
      <c r="J191" s="85"/>
    </row>
    <row r="192" spans="10:10" x14ac:dyDescent="0.2">
      <c r="J192" s="85"/>
    </row>
    <row r="193" spans="10:10" x14ac:dyDescent="0.2">
      <c r="J193" s="85"/>
    </row>
    <row r="194" spans="10:10" x14ac:dyDescent="0.2">
      <c r="J194" s="85"/>
    </row>
    <row r="195" spans="10:10" x14ac:dyDescent="0.2">
      <c r="J195" s="85"/>
    </row>
    <row r="196" spans="10:10" x14ac:dyDescent="0.2">
      <c r="J196" s="85"/>
    </row>
    <row r="197" spans="10:10" x14ac:dyDescent="0.2">
      <c r="J197" s="85"/>
    </row>
    <row r="198" spans="10:10" x14ac:dyDescent="0.2">
      <c r="J198" s="85"/>
    </row>
    <row r="199" spans="10:10" x14ac:dyDescent="0.2">
      <c r="J199" s="85"/>
    </row>
    <row r="200" spans="10:10" x14ac:dyDescent="0.2">
      <c r="J200" s="85"/>
    </row>
    <row r="201" spans="10:10" x14ac:dyDescent="0.2">
      <c r="J201" s="85"/>
    </row>
    <row r="202" spans="10:10" x14ac:dyDescent="0.2">
      <c r="J202" s="85"/>
    </row>
    <row r="203" spans="10:10" x14ac:dyDescent="0.2">
      <c r="J203" s="85"/>
    </row>
    <row r="204" spans="10:10" x14ac:dyDescent="0.2">
      <c r="J204" s="85"/>
    </row>
    <row r="205" spans="10:10" x14ac:dyDescent="0.2">
      <c r="J205" s="85"/>
    </row>
    <row r="206" spans="10:10" x14ac:dyDescent="0.2">
      <c r="J206" s="85"/>
    </row>
    <row r="207" spans="10:10" x14ac:dyDescent="0.2">
      <c r="J207" s="85"/>
    </row>
    <row r="208" spans="10:10" x14ac:dyDescent="0.2">
      <c r="J208" s="85"/>
    </row>
    <row r="209" spans="10:10" x14ac:dyDescent="0.2">
      <c r="J209" s="85"/>
    </row>
    <row r="210" spans="10:10" x14ac:dyDescent="0.2">
      <c r="J210" s="85"/>
    </row>
    <row r="211" spans="10:10" x14ac:dyDescent="0.2">
      <c r="J211" s="85"/>
    </row>
    <row r="212" spans="10:10" x14ac:dyDescent="0.2">
      <c r="J212" s="85"/>
    </row>
    <row r="213" spans="10:10" x14ac:dyDescent="0.2">
      <c r="J213" s="85"/>
    </row>
    <row r="214" spans="10:10" x14ac:dyDescent="0.2">
      <c r="J214" s="85"/>
    </row>
    <row r="215" spans="10:10" x14ac:dyDescent="0.2">
      <c r="J215" s="85"/>
    </row>
    <row r="216" spans="10:10" x14ac:dyDescent="0.2">
      <c r="J216" s="85"/>
    </row>
    <row r="217" spans="10:10" x14ac:dyDescent="0.2">
      <c r="J217" s="85"/>
    </row>
    <row r="218" spans="10:10" x14ac:dyDescent="0.2">
      <c r="J218" s="85"/>
    </row>
    <row r="219" spans="10:10" x14ac:dyDescent="0.2">
      <c r="J219" s="85"/>
    </row>
    <row r="220" spans="10:10" x14ac:dyDescent="0.2">
      <c r="J220" s="85"/>
    </row>
    <row r="221" spans="10:10" x14ac:dyDescent="0.2">
      <c r="J221" s="85"/>
    </row>
    <row r="222" spans="10:10" x14ac:dyDescent="0.2">
      <c r="J222" s="85"/>
    </row>
    <row r="223" spans="10:10" x14ac:dyDescent="0.2">
      <c r="J223" s="85"/>
    </row>
    <row r="224" spans="10:10" x14ac:dyDescent="0.2">
      <c r="J224" s="85"/>
    </row>
    <row r="225" spans="10:10" x14ac:dyDescent="0.2">
      <c r="J225" s="85"/>
    </row>
    <row r="226" spans="10:10" x14ac:dyDescent="0.2">
      <c r="J226" s="85"/>
    </row>
    <row r="227" spans="10:10" x14ac:dyDescent="0.2">
      <c r="J227" s="85"/>
    </row>
    <row r="228" spans="10:10" x14ac:dyDescent="0.2">
      <c r="J228" s="85"/>
    </row>
    <row r="229" spans="10:10" x14ac:dyDescent="0.2">
      <c r="J229" s="85"/>
    </row>
    <row r="230" spans="10:10" x14ac:dyDescent="0.2">
      <c r="J230" s="85"/>
    </row>
    <row r="231" spans="10:10" x14ac:dyDescent="0.2">
      <c r="J231" s="85"/>
    </row>
    <row r="232" spans="10:10" x14ac:dyDescent="0.2">
      <c r="J232" s="85"/>
    </row>
    <row r="233" spans="10:10" x14ac:dyDescent="0.2">
      <c r="J233" s="85"/>
    </row>
    <row r="234" spans="10:10" x14ac:dyDescent="0.2">
      <c r="J234" s="85"/>
    </row>
    <row r="235" spans="10:10" x14ac:dyDescent="0.2">
      <c r="J235" s="85"/>
    </row>
    <row r="236" spans="10:10" x14ac:dyDescent="0.2">
      <c r="J236" s="85"/>
    </row>
    <row r="237" spans="10:10" x14ac:dyDescent="0.2">
      <c r="J237" s="85"/>
    </row>
    <row r="238" spans="10:10" x14ac:dyDescent="0.2">
      <c r="J238" s="85"/>
    </row>
    <row r="239" spans="10:10" x14ac:dyDescent="0.2">
      <c r="J239" s="85"/>
    </row>
    <row r="240" spans="10:10" x14ac:dyDescent="0.2">
      <c r="J240" s="85"/>
    </row>
    <row r="241" spans="10:10" x14ac:dyDescent="0.2">
      <c r="J241" s="85"/>
    </row>
    <row r="242" spans="10:10" x14ac:dyDescent="0.2">
      <c r="J242" s="85"/>
    </row>
    <row r="243" spans="10:10" x14ac:dyDescent="0.2">
      <c r="J243" s="85"/>
    </row>
    <row r="244" spans="10:10" x14ac:dyDescent="0.2">
      <c r="J244" s="85"/>
    </row>
    <row r="245" spans="10:10" x14ac:dyDescent="0.2">
      <c r="J245" s="85"/>
    </row>
    <row r="246" spans="10:10" x14ac:dyDescent="0.2">
      <c r="J246" s="85"/>
    </row>
    <row r="247" spans="10:10" x14ac:dyDescent="0.2">
      <c r="J247" s="85"/>
    </row>
    <row r="248" spans="10:10" x14ac:dyDescent="0.2">
      <c r="J248" s="85"/>
    </row>
    <row r="249" spans="10:10" x14ac:dyDescent="0.2">
      <c r="J249" s="85"/>
    </row>
    <row r="250" spans="10:10" x14ac:dyDescent="0.2">
      <c r="J250" s="85"/>
    </row>
    <row r="251" spans="10:10" x14ac:dyDescent="0.2">
      <c r="J251" s="85"/>
    </row>
    <row r="252" spans="10:10" x14ac:dyDescent="0.2">
      <c r="J252" s="85"/>
    </row>
    <row r="253" spans="10:10" x14ac:dyDescent="0.2">
      <c r="J253" s="85"/>
    </row>
    <row r="254" spans="10:10" x14ac:dyDescent="0.2">
      <c r="J254" s="85"/>
    </row>
    <row r="255" spans="10:10" x14ac:dyDescent="0.2">
      <c r="J255" s="85"/>
    </row>
    <row r="256" spans="10:10" x14ac:dyDescent="0.2">
      <c r="J256" s="85"/>
    </row>
    <row r="257" spans="10:10" x14ac:dyDescent="0.2">
      <c r="J257" s="85"/>
    </row>
    <row r="258" spans="10:10" x14ac:dyDescent="0.2">
      <c r="J258" s="85"/>
    </row>
    <row r="259" spans="10:10" x14ac:dyDescent="0.2">
      <c r="J259" s="85"/>
    </row>
    <row r="260" spans="10:10" x14ac:dyDescent="0.2">
      <c r="J260" s="85"/>
    </row>
    <row r="261" spans="10:10" x14ac:dyDescent="0.2">
      <c r="J261" s="85"/>
    </row>
    <row r="262" spans="10:10" x14ac:dyDescent="0.2">
      <c r="J262" s="85"/>
    </row>
    <row r="263" spans="10:10" x14ac:dyDescent="0.2">
      <c r="J263" s="85"/>
    </row>
    <row r="264" spans="10:10" x14ac:dyDescent="0.2">
      <c r="J264" s="85"/>
    </row>
    <row r="265" spans="10:10" x14ac:dyDescent="0.2">
      <c r="J265" s="85"/>
    </row>
    <row r="266" spans="10:10" x14ac:dyDescent="0.2">
      <c r="J266" s="85"/>
    </row>
    <row r="267" spans="10:10" x14ac:dyDescent="0.2">
      <c r="J267" s="85"/>
    </row>
    <row r="268" spans="10:10" x14ac:dyDescent="0.2">
      <c r="J268" s="85"/>
    </row>
    <row r="269" spans="10:10" x14ac:dyDescent="0.2">
      <c r="J269" s="85"/>
    </row>
    <row r="270" spans="10:10" x14ac:dyDescent="0.2">
      <c r="J270" s="85"/>
    </row>
    <row r="271" spans="10:10" x14ac:dyDescent="0.2">
      <c r="J271" s="85"/>
    </row>
    <row r="272" spans="10:10" x14ac:dyDescent="0.2">
      <c r="J272" s="85"/>
    </row>
    <row r="273" spans="10:10" x14ac:dyDescent="0.2">
      <c r="J273" s="85"/>
    </row>
    <row r="274" spans="10:10" x14ac:dyDescent="0.2">
      <c r="J274" s="85"/>
    </row>
    <row r="275" spans="10:10" x14ac:dyDescent="0.2">
      <c r="J275" s="85"/>
    </row>
    <row r="276" spans="10:10" x14ac:dyDescent="0.2">
      <c r="J276" s="85"/>
    </row>
    <row r="277" spans="10:10" x14ac:dyDescent="0.2">
      <c r="J277" s="85"/>
    </row>
    <row r="278" spans="10:10" x14ac:dyDescent="0.2">
      <c r="J278" s="85"/>
    </row>
    <row r="279" spans="10:10" x14ac:dyDescent="0.2">
      <c r="J279" s="85"/>
    </row>
    <row r="280" spans="10:10" x14ac:dyDescent="0.2">
      <c r="J280" s="85"/>
    </row>
    <row r="281" spans="10:10" x14ac:dyDescent="0.2">
      <c r="J281" s="85"/>
    </row>
    <row r="282" spans="10:10" x14ac:dyDescent="0.2">
      <c r="J282" s="85"/>
    </row>
    <row r="283" spans="10:10" x14ac:dyDescent="0.2">
      <c r="J283" s="85"/>
    </row>
    <row r="284" spans="10:10" x14ac:dyDescent="0.2">
      <c r="J284" s="85"/>
    </row>
    <row r="285" spans="10:10" x14ac:dyDescent="0.2">
      <c r="J285" s="85"/>
    </row>
    <row r="286" spans="10:10" x14ac:dyDescent="0.2">
      <c r="J286" s="85"/>
    </row>
    <row r="287" spans="10:10" x14ac:dyDescent="0.2">
      <c r="J287" s="85"/>
    </row>
    <row r="288" spans="10:10" x14ac:dyDescent="0.2">
      <c r="J288" s="85"/>
    </row>
    <row r="289" spans="10:10" x14ac:dyDescent="0.2">
      <c r="J289" s="85"/>
    </row>
    <row r="290" spans="10:10" x14ac:dyDescent="0.2">
      <c r="J290" s="85"/>
    </row>
    <row r="291" spans="10:10" x14ac:dyDescent="0.2">
      <c r="J291" s="85"/>
    </row>
    <row r="292" spans="10:10" x14ac:dyDescent="0.2">
      <c r="J292" s="85"/>
    </row>
    <row r="293" spans="10:10" x14ac:dyDescent="0.2">
      <c r="J293" s="85"/>
    </row>
    <row r="294" spans="10:10" x14ac:dyDescent="0.2">
      <c r="J294" s="85"/>
    </row>
    <row r="295" spans="10:10" x14ac:dyDescent="0.2">
      <c r="J295" s="85"/>
    </row>
    <row r="296" spans="10:10" x14ac:dyDescent="0.2">
      <c r="J296" s="85"/>
    </row>
    <row r="297" spans="10:10" x14ac:dyDescent="0.2">
      <c r="J297" s="85"/>
    </row>
    <row r="298" spans="10:10" x14ac:dyDescent="0.2">
      <c r="J298" s="85"/>
    </row>
    <row r="299" spans="10:10" x14ac:dyDescent="0.2">
      <c r="J299" s="85"/>
    </row>
    <row r="300" spans="10:10" x14ac:dyDescent="0.2">
      <c r="J300" s="85"/>
    </row>
    <row r="301" spans="10:10" x14ac:dyDescent="0.2">
      <c r="J301" s="85"/>
    </row>
    <row r="302" spans="10:10" x14ac:dyDescent="0.2">
      <c r="J302" s="85"/>
    </row>
    <row r="303" spans="10:10" x14ac:dyDescent="0.2">
      <c r="J303" s="85"/>
    </row>
    <row r="304" spans="10:10" x14ac:dyDescent="0.2">
      <c r="J304" s="85"/>
    </row>
    <row r="305" spans="10:10" x14ac:dyDescent="0.2">
      <c r="J305" s="85"/>
    </row>
    <row r="306" spans="10:10" x14ac:dyDescent="0.2">
      <c r="J306" s="85"/>
    </row>
    <row r="307" spans="10:10" x14ac:dyDescent="0.2">
      <c r="J307" s="85"/>
    </row>
    <row r="308" spans="10:10" x14ac:dyDescent="0.2">
      <c r="J308" s="85"/>
    </row>
    <row r="309" spans="10:10" x14ac:dyDescent="0.2">
      <c r="J309" s="85"/>
    </row>
    <row r="310" spans="10:10" x14ac:dyDescent="0.2">
      <c r="J310" s="85"/>
    </row>
    <row r="311" spans="10:10" x14ac:dyDescent="0.2">
      <c r="J311" s="85"/>
    </row>
    <row r="312" spans="10:10" x14ac:dyDescent="0.2">
      <c r="J312" s="85"/>
    </row>
    <row r="313" spans="10:10" x14ac:dyDescent="0.2">
      <c r="J313" s="85"/>
    </row>
    <row r="314" spans="10:10" x14ac:dyDescent="0.2">
      <c r="J314" s="85"/>
    </row>
    <row r="315" spans="10:10" x14ac:dyDescent="0.2">
      <c r="J315" s="85"/>
    </row>
    <row r="316" spans="10:10" x14ac:dyDescent="0.2">
      <c r="J316" s="85"/>
    </row>
    <row r="317" spans="10:10" x14ac:dyDescent="0.2">
      <c r="J317" s="85"/>
    </row>
    <row r="318" spans="10:10" x14ac:dyDescent="0.2">
      <c r="J318" s="85"/>
    </row>
    <row r="319" spans="10:10" x14ac:dyDescent="0.2">
      <c r="J319" s="85"/>
    </row>
    <row r="320" spans="10:10" x14ac:dyDescent="0.2">
      <c r="J320" s="85"/>
    </row>
    <row r="321" spans="10:10" x14ac:dyDescent="0.2">
      <c r="J321" s="85"/>
    </row>
    <row r="322" spans="10:10" x14ac:dyDescent="0.2">
      <c r="J322" s="85"/>
    </row>
    <row r="323" spans="10:10" x14ac:dyDescent="0.2">
      <c r="J323" s="85"/>
    </row>
    <row r="324" spans="10:10" x14ac:dyDescent="0.2">
      <c r="J324" s="85"/>
    </row>
    <row r="325" spans="10:10" x14ac:dyDescent="0.2">
      <c r="J325" s="85"/>
    </row>
    <row r="326" spans="10:10" x14ac:dyDescent="0.2">
      <c r="J326" s="85"/>
    </row>
    <row r="327" spans="10:10" x14ac:dyDescent="0.2">
      <c r="J327" s="85"/>
    </row>
    <row r="328" spans="10:10" x14ac:dyDescent="0.2">
      <c r="J328" s="85"/>
    </row>
    <row r="329" spans="10:10" x14ac:dyDescent="0.2">
      <c r="J329" s="85"/>
    </row>
    <row r="330" spans="10:10" x14ac:dyDescent="0.2">
      <c r="J330" s="85"/>
    </row>
    <row r="331" spans="10:10" x14ac:dyDescent="0.2">
      <c r="J331" s="85"/>
    </row>
    <row r="332" spans="10:10" x14ac:dyDescent="0.2">
      <c r="J332" s="85"/>
    </row>
    <row r="333" spans="10:10" x14ac:dyDescent="0.2">
      <c r="J333" s="85"/>
    </row>
    <row r="334" spans="10:10" x14ac:dyDescent="0.2">
      <c r="J334" s="85"/>
    </row>
    <row r="335" spans="10:10" x14ac:dyDescent="0.2">
      <c r="J335" s="85"/>
    </row>
    <row r="336" spans="10:10" x14ac:dyDescent="0.2">
      <c r="J336" s="85"/>
    </row>
    <row r="337" spans="10:10" x14ac:dyDescent="0.2">
      <c r="J337" s="85"/>
    </row>
    <row r="338" spans="10:10" x14ac:dyDescent="0.2">
      <c r="J338" s="85"/>
    </row>
    <row r="339" spans="10:10" x14ac:dyDescent="0.2">
      <c r="J339" s="85"/>
    </row>
    <row r="340" spans="10:10" x14ac:dyDescent="0.2">
      <c r="J340" s="85"/>
    </row>
    <row r="341" spans="10:10" x14ac:dyDescent="0.2">
      <c r="J341" s="85"/>
    </row>
    <row r="342" spans="10:10" x14ac:dyDescent="0.2">
      <c r="J342" s="85"/>
    </row>
    <row r="343" spans="10:10" x14ac:dyDescent="0.2">
      <c r="J343" s="85"/>
    </row>
    <row r="344" spans="10:10" x14ac:dyDescent="0.2">
      <c r="J344" s="85"/>
    </row>
    <row r="345" spans="10:10" x14ac:dyDescent="0.2">
      <c r="J345" s="85"/>
    </row>
    <row r="346" spans="10:10" x14ac:dyDescent="0.2">
      <c r="J346" s="85"/>
    </row>
    <row r="347" spans="10:10" x14ac:dyDescent="0.2">
      <c r="J347" s="85"/>
    </row>
    <row r="348" spans="10:10" x14ac:dyDescent="0.2">
      <c r="J348" s="85"/>
    </row>
    <row r="349" spans="10:10" x14ac:dyDescent="0.2">
      <c r="J349" s="85"/>
    </row>
    <row r="350" spans="10:10" x14ac:dyDescent="0.2">
      <c r="J350" s="85"/>
    </row>
    <row r="351" spans="10:10" x14ac:dyDescent="0.2">
      <c r="J351" s="85"/>
    </row>
    <row r="352" spans="10:10" x14ac:dyDescent="0.2">
      <c r="J352" s="85"/>
    </row>
    <row r="353" spans="10:10" x14ac:dyDescent="0.2">
      <c r="J353" s="85"/>
    </row>
    <row r="354" spans="10:10" x14ac:dyDescent="0.2">
      <c r="J354" s="85"/>
    </row>
    <row r="355" spans="10:10" x14ac:dyDescent="0.2">
      <c r="J355" s="85"/>
    </row>
    <row r="356" spans="10:10" x14ac:dyDescent="0.2">
      <c r="J356" s="85"/>
    </row>
    <row r="357" spans="10:10" x14ac:dyDescent="0.2">
      <c r="J357" s="85"/>
    </row>
    <row r="358" spans="10:10" x14ac:dyDescent="0.2">
      <c r="J358" s="85"/>
    </row>
    <row r="359" spans="10:10" x14ac:dyDescent="0.2">
      <c r="J359" s="85"/>
    </row>
    <row r="360" spans="10:10" x14ac:dyDescent="0.2">
      <c r="J360" s="85"/>
    </row>
    <row r="361" spans="10:10" x14ac:dyDescent="0.2">
      <c r="J361" s="85"/>
    </row>
    <row r="362" spans="10:10" x14ac:dyDescent="0.2">
      <c r="J362" s="85"/>
    </row>
    <row r="363" spans="10:10" x14ac:dyDescent="0.2">
      <c r="J363" s="85"/>
    </row>
    <row r="364" spans="10:10" x14ac:dyDescent="0.2">
      <c r="J364" s="85"/>
    </row>
    <row r="365" spans="10:10" x14ac:dyDescent="0.2">
      <c r="J365" s="85"/>
    </row>
    <row r="366" spans="10:10" x14ac:dyDescent="0.2">
      <c r="J366" s="85"/>
    </row>
    <row r="367" spans="10:10" x14ac:dyDescent="0.2">
      <c r="J367" s="85"/>
    </row>
    <row r="368" spans="10:10" x14ac:dyDescent="0.2">
      <c r="J368" s="85"/>
    </row>
    <row r="369" spans="10:10" x14ac:dyDescent="0.2">
      <c r="J369" s="85"/>
    </row>
    <row r="370" spans="10:10" x14ac:dyDescent="0.2">
      <c r="J370" s="85"/>
    </row>
    <row r="371" spans="10:10" x14ac:dyDescent="0.2">
      <c r="J371" s="85"/>
    </row>
    <row r="372" spans="10:10" x14ac:dyDescent="0.2">
      <c r="J372" s="85"/>
    </row>
    <row r="373" spans="10:10" x14ac:dyDescent="0.2">
      <c r="J373" s="85"/>
    </row>
    <row r="374" spans="10:10" x14ac:dyDescent="0.2">
      <c r="J374" s="85"/>
    </row>
    <row r="375" spans="10:10" x14ac:dyDescent="0.2">
      <c r="J375" s="85"/>
    </row>
    <row r="376" spans="10:10" x14ac:dyDescent="0.2">
      <c r="J376" s="85"/>
    </row>
    <row r="377" spans="10:10" x14ac:dyDescent="0.2">
      <c r="J377" s="85"/>
    </row>
    <row r="378" spans="10:10" x14ac:dyDescent="0.2">
      <c r="J378" s="85"/>
    </row>
    <row r="379" spans="10:10" x14ac:dyDescent="0.2">
      <c r="J379" s="85"/>
    </row>
    <row r="380" spans="10:10" x14ac:dyDescent="0.2">
      <c r="J380" s="85"/>
    </row>
    <row r="381" spans="10:10" x14ac:dyDescent="0.2">
      <c r="J381" s="85"/>
    </row>
    <row r="382" spans="10:10" x14ac:dyDescent="0.2">
      <c r="J382" s="85"/>
    </row>
    <row r="383" spans="10:10" x14ac:dyDescent="0.2">
      <c r="J383" s="85"/>
    </row>
    <row r="384" spans="10:10" x14ac:dyDescent="0.2">
      <c r="J384" s="85"/>
    </row>
    <row r="385" spans="10:10" x14ac:dyDescent="0.2">
      <c r="J385" s="85"/>
    </row>
    <row r="386" spans="10:10" x14ac:dyDescent="0.2">
      <c r="J386" s="85"/>
    </row>
    <row r="387" spans="10:10" x14ac:dyDescent="0.2">
      <c r="J387" s="85"/>
    </row>
    <row r="388" spans="10:10" x14ac:dyDescent="0.2">
      <c r="J388" s="85"/>
    </row>
    <row r="389" spans="10:10" x14ac:dyDescent="0.2">
      <c r="J389" s="85"/>
    </row>
    <row r="390" spans="10:10" x14ac:dyDescent="0.2">
      <c r="J390" s="85"/>
    </row>
    <row r="391" spans="10:10" x14ac:dyDescent="0.2">
      <c r="J391" s="85"/>
    </row>
    <row r="392" spans="10:10" x14ac:dyDescent="0.2">
      <c r="J392" s="85"/>
    </row>
    <row r="393" spans="10:10" x14ac:dyDescent="0.2">
      <c r="J393" s="85"/>
    </row>
    <row r="394" spans="10:10" x14ac:dyDescent="0.2">
      <c r="J394" s="85"/>
    </row>
    <row r="395" spans="10:10" x14ac:dyDescent="0.2">
      <c r="J395" s="85"/>
    </row>
    <row r="396" spans="10:10" x14ac:dyDescent="0.2">
      <c r="J396" s="85"/>
    </row>
    <row r="397" spans="10:10" x14ac:dyDescent="0.2">
      <c r="J397" s="85"/>
    </row>
    <row r="398" spans="10:10" x14ac:dyDescent="0.2">
      <c r="J398" s="85"/>
    </row>
    <row r="399" spans="10:10" x14ac:dyDescent="0.2">
      <c r="J399" s="85"/>
    </row>
    <row r="400" spans="10:10" x14ac:dyDescent="0.2">
      <c r="J400" s="85"/>
    </row>
    <row r="401" spans="10:10" x14ac:dyDescent="0.2">
      <c r="J401" s="85"/>
    </row>
    <row r="402" spans="10:10" x14ac:dyDescent="0.2">
      <c r="J402" s="85"/>
    </row>
    <row r="403" spans="10:10" x14ac:dyDescent="0.2">
      <c r="J403" s="85"/>
    </row>
    <row r="404" spans="10:10" x14ac:dyDescent="0.2">
      <c r="J404" s="85"/>
    </row>
    <row r="405" spans="10:10" x14ac:dyDescent="0.2">
      <c r="J405" s="85"/>
    </row>
    <row r="406" spans="10:10" x14ac:dyDescent="0.2">
      <c r="J406" s="85"/>
    </row>
    <row r="407" spans="10:10" x14ac:dyDescent="0.2">
      <c r="J407" s="85"/>
    </row>
    <row r="408" spans="10:10" x14ac:dyDescent="0.2">
      <c r="J408" s="85"/>
    </row>
    <row r="409" spans="10:10" x14ac:dyDescent="0.2">
      <c r="J409" s="85"/>
    </row>
    <row r="410" spans="10:10" x14ac:dyDescent="0.2">
      <c r="J410" s="85"/>
    </row>
    <row r="411" spans="10:10" x14ac:dyDescent="0.2">
      <c r="J411" s="85"/>
    </row>
    <row r="412" spans="10:10" x14ac:dyDescent="0.2">
      <c r="J412" s="85"/>
    </row>
    <row r="413" spans="10:10" x14ac:dyDescent="0.2">
      <c r="J413" s="85"/>
    </row>
    <row r="414" spans="10:10" x14ac:dyDescent="0.2">
      <c r="J414" s="85"/>
    </row>
    <row r="415" spans="10:10" x14ac:dyDescent="0.2">
      <c r="J415" s="85"/>
    </row>
    <row r="416" spans="10:10" x14ac:dyDescent="0.2">
      <c r="J416" s="85"/>
    </row>
    <row r="417" spans="10:10" x14ac:dyDescent="0.2">
      <c r="J417" s="85"/>
    </row>
    <row r="418" spans="10:10" x14ac:dyDescent="0.2">
      <c r="J418" s="85"/>
    </row>
    <row r="419" spans="10:10" x14ac:dyDescent="0.2">
      <c r="J419" s="85"/>
    </row>
    <row r="420" spans="10:10" x14ac:dyDescent="0.2">
      <c r="J420" s="85"/>
    </row>
    <row r="421" spans="10:10" x14ac:dyDescent="0.2">
      <c r="J421" s="85"/>
    </row>
    <row r="422" spans="10:10" x14ac:dyDescent="0.2">
      <c r="J422" s="85"/>
    </row>
    <row r="423" spans="10:10" x14ac:dyDescent="0.2">
      <c r="J423" s="85"/>
    </row>
    <row r="424" spans="10:10" x14ac:dyDescent="0.2">
      <c r="J424" s="85"/>
    </row>
    <row r="425" spans="10:10" x14ac:dyDescent="0.2">
      <c r="J425" s="85"/>
    </row>
    <row r="426" spans="10:10" x14ac:dyDescent="0.2">
      <c r="J426" s="85"/>
    </row>
    <row r="427" spans="10:10" x14ac:dyDescent="0.2">
      <c r="J427" s="85"/>
    </row>
    <row r="428" spans="10:10" x14ac:dyDescent="0.2">
      <c r="J428" s="85"/>
    </row>
    <row r="429" spans="10:10" x14ac:dyDescent="0.2">
      <c r="J429" s="85"/>
    </row>
    <row r="430" spans="10:10" x14ac:dyDescent="0.2">
      <c r="J430" s="85"/>
    </row>
    <row r="431" spans="10:10" x14ac:dyDescent="0.2">
      <c r="J431" s="85"/>
    </row>
    <row r="432" spans="10:10" x14ac:dyDescent="0.2">
      <c r="J432" s="85"/>
    </row>
    <row r="433" spans="10:10" x14ac:dyDescent="0.2">
      <c r="J433" s="85"/>
    </row>
    <row r="434" spans="10:10" x14ac:dyDescent="0.2">
      <c r="J434" s="85"/>
    </row>
    <row r="435" spans="10:10" x14ac:dyDescent="0.2">
      <c r="J435" s="85"/>
    </row>
    <row r="436" spans="10:10" x14ac:dyDescent="0.2">
      <c r="J436" s="85"/>
    </row>
    <row r="437" spans="10:10" x14ac:dyDescent="0.2">
      <c r="J437" s="85"/>
    </row>
    <row r="438" spans="10:10" x14ac:dyDescent="0.2">
      <c r="J438" s="85"/>
    </row>
    <row r="439" spans="10:10" x14ac:dyDescent="0.2">
      <c r="J439" s="85"/>
    </row>
    <row r="440" spans="10:10" x14ac:dyDescent="0.2">
      <c r="J440" s="85"/>
    </row>
    <row r="441" spans="10:10" x14ac:dyDescent="0.2">
      <c r="J441" s="85"/>
    </row>
    <row r="442" spans="10:10" x14ac:dyDescent="0.2">
      <c r="J442" s="85"/>
    </row>
    <row r="443" spans="10:10" x14ac:dyDescent="0.2">
      <c r="J443" s="85"/>
    </row>
    <row r="444" spans="10:10" x14ac:dyDescent="0.2">
      <c r="J444" s="85"/>
    </row>
    <row r="445" spans="10:10" x14ac:dyDescent="0.2">
      <c r="J445" s="85"/>
    </row>
    <row r="446" spans="10:10" x14ac:dyDescent="0.2">
      <c r="J446" s="85"/>
    </row>
    <row r="447" spans="10:10" x14ac:dyDescent="0.2">
      <c r="J447" s="85"/>
    </row>
    <row r="448" spans="10:10" x14ac:dyDescent="0.2">
      <c r="J448" s="85"/>
    </row>
    <row r="449" spans="10:10" x14ac:dyDescent="0.2">
      <c r="J449" s="85"/>
    </row>
    <row r="450" spans="10:10" x14ac:dyDescent="0.2">
      <c r="J450" s="85"/>
    </row>
    <row r="451" spans="10:10" x14ac:dyDescent="0.2">
      <c r="J451" s="85"/>
    </row>
    <row r="452" spans="10:10" x14ac:dyDescent="0.2">
      <c r="J452" s="85"/>
    </row>
    <row r="453" spans="10:10" x14ac:dyDescent="0.2">
      <c r="J453" s="85"/>
    </row>
    <row r="454" spans="10:10" x14ac:dyDescent="0.2">
      <c r="J454" s="85"/>
    </row>
    <row r="455" spans="10:10" x14ac:dyDescent="0.2">
      <c r="J455" s="85"/>
    </row>
    <row r="456" spans="10:10" x14ac:dyDescent="0.2">
      <c r="J456" s="85"/>
    </row>
    <row r="457" spans="10:10" x14ac:dyDescent="0.2">
      <c r="J457" s="85"/>
    </row>
    <row r="458" spans="10:10" x14ac:dyDescent="0.2">
      <c r="J458" s="85"/>
    </row>
    <row r="459" spans="10:10" x14ac:dyDescent="0.2">
      <c r="J459" s="85"/>
    </row>
    <row r="460" spans="10:10" x14ac:dyDescent="0.2">
      <c r="J460" s="85"/>
    </row>
    <row r="461" spans="10:10" x14ac:dyDescent="0.2">
      <c r="J461" s="85"/>
    </row>
    <row r="462" spans="10:10" x14ac:dyDescent="0.2">
      <c r="J462" s="85"/>
    </row>
    <row r="463" spans="10:10" x14ac:dyDescent="0.2">
      <c r="J463" s="85"/>
    </row>
    <row r="464" spans="10:10" x14ac:dyDescent="0.2">
      <c r="J464" s="85"/>
    </row>
    <row r="465" spans="10:10" x14ac:dyDescent="0.2">
      <c r="J465" s="85"/>
    </row>
    <row r="466" spans="10:10" x14ac:dyDescent="0.2">
      <c r="J466" s="85"/>
    </row>
    <row r="467" spans="10:10" x14ac:dyDescent="0.2">
      <c r="J467" s="85"/>
    </row>
    <row r="468" spans="10:10" x14ac:dyDescent="0.2">
      <c r="J468" s="85"/>
    </row>
    <row r="469" spans="10:10" x14ac:dyDescent="0.2">
      <c r="J469" s="85"/>
    </row>
    <row r="470" spans="10:10" x14ac:dyDescent="0.2">
      <c r="J470" s="85"/>
    </row>
    <row r="471" spans="10:10" x14ac:dyDescent="0.2">
      <c r="J471" s="85"/>
    </row>
    <row r="472" spans="10:10" x14ac:dyDescent="0.2">
      <c r="J472" s="85"/>
    </row>
    <row r="473" spans="10:10" x14ac:dyDescent="0.2">
      <c r="J473" s="85"/>
    </row>
    <row r="474" spans="10:10" x14ac:dyDescent="0.2">
      <c r="J474" s="85"/>
    </row>
    <row r="475" spans="10:10" x14ac:dyDescent="0.2">
      <c r="J475" s="85"/>
    </row>
    <row r="476" spans="10:10" x14ac:dyDescent="0.2">
      <c r="J476" s="85"/>
    </row>
    <row r="477" spans="10:10" x14ac:dyDescent="0.2">
      <c r="J477" s="85"/>
    </row>
    <row r="478" spans="10:10" x14ac:dyDescent="0.2">
      <c r="J478" s="85"/>
    </row>
    <row r="479" spans="10:10" x14ac:dyDescent="0.2">
      <c r="J479" s="85"/>
    </row>
    <row r="480" spans="10:10" x14ac:dyDescent="0.2">
      <c r="J480" s="85"/>
    </row>
    <row r="481" spans="10:10" x14ac:dyDescent="0.2">
      <c r="J481" s="85"/>
    </row>
    <row r="482" spans="10:10" x14ac:dyDescent="0.2">
      <c r="J482" s="85"/>
    </row>
    <row r="483" spans="10:10" x14ac:dyDescent="0.2">
      <c r="J483" s="85"/>
    </row>
    <row r="484" spans="10:10" x14ac:dyDescent="0.2">
      <c r="J484" s="85"/>
    </row>
    <row r="485" spans="10:10" x14ac:dyDescent="0.2">
      <c r="J485" s="85"/>
    </row>
    <row r="486" spans="10:10" x14ac:dyDescent="0.2">
      <c r="J486" s="85"/>
    </row>
    <row r="487" spans="10:10" x14ac:dyDescent="0.2">
      <c r="J487" s="85"/>
    </row>
    <row r="488" spans="10:10" x14ac:dyDescent="0.2">
      <c r="J488" s="85"/>
    </row>
    <row r="489" spans="10:10" x14ac:dyDescent="0.2">
      <c r="J489" s="85"/>
    </row>
    <row r="490" spans="10:10" x14ac:dyDescent="0.2">
      <c r="J490" s="85"/>
    </row>
    <row r="491" spans="10:10" x14ac:dyDescent="0.2">
      <c r="J491" s="85"/>
    </row>
    <row r="492" spans="10:10" x14ac:dyDescent="0.2">
      <c r="J492" s="85"/>
    </row>
    <row r="493" spans="10:10" x14ac:dyDescent="0.2">
      <c r="J493" s="85"/>
    </row>
    <row r="494" spans="10:10" x14ac:dyDescent="0.2">
      <c r="J494" s="85"/>
    </row>
    <row r="495" spans="10:10" x14ac:dyDescent="0.2">
      <c r="J495" s="85"/>
    </row>
    <row r="496" spans="10:10" x14ac:dyDescent="0.2">
      <c r="J496" s="85"/>
    </row>
    <row r="497" spans="10:10" x14ac:dyDescent="0.2">
      <c r="J497" s="85"/>
    </row>
    <row r="498" spans="10:10" x14ac:dyDescent="0.2">
      <c r="J498" s="85"/>
    </row>
    <row r="499" spans="10:10" x14ac:dyDescent="0.2">
      <c r="J499" s="85"/>
    </row>
    <row r="500" spans="10:10" x14ac:dyDescent="0.2">
      <c r="J500" s="85"/>
    </row>
    <row r="501" spans="10:10" x14ac:dyDescent="0.2">
      <c r="J501" s="85"/>
    </row>
    <row r="502" spans="10:10" x14ac:dyDescent="0.2">
      <c r="J502" s="85"/>
    </row>
    <row r="503" spans="10:10" x14ac:dyDescent="0.2">
      <c r="J503" s="85"/>
    </row>
    <row r="504" spans="10:10" x14ac:dyDescent="0.2">
      <c r="J504" s="85"/>
    </row>
    <row r="505" spans="10:10" x14ac:dyDescent="0.2">
      <c r="J505" s="85"/>
    </row>
    <row r="506" spans="10:10" x14ac:dyDescent="0.2">
      <c r="J506" s="85"/>
    </row>
    <row r="507" spans="10:10" x14ac:dyDescent="0.2">
      <c r="J507" s="85"/>
    </row>
    <row r="508" spans="10:10" x14ac:dyDescent="0.2">
      <c r="J508" s="85"/>
    </row>
    <row r="509" spans="10:10" x14ac:dyDescent="0.2">
      <c r="J509" s="85"/>
    </row>
    <row r="510" spans="10:10" x14ac:dyDescent="0.2">
      <c r="J510" s="85"/>
    </row>
    <row r="511" spans="10:10" x14ac:dyDescent="0.2">
      <c r="J511" s="85"/>
    </row>
    <row r="512" spans="10:10" x14ac:dyDescent="0.2">
      <c r="J512" s="85"/>
    </row>
    <row r="513" spans="10:10" x14ac:dyDescent="0.2">
      <c r="J513" s="85"/>
    </row>
    <row r="514" spans="10:10" x14ac:dyDescent="0.2">
      <c r="J514" s="85"/>
    </row>
    <row r="515" spans="10:10" x14ac:dyDescent="0.2">
      <c r="J515" s="85"/>
    </row>
    <row r="516" spans="10:10" x14ac:dyDescent="0.2">
      <c r="J516" s="85"/>
    </row>
    <row r="517" spans="10:10" x14ac:dyDescent="0.2">
      <c r="J517" s="85"/>
    </row>
    <row r="518" spans="10:10" x14ac:dyDescent="0.2">
      <c r="J518" s="85"/>
    </row>
    <row r="519" spans="10:10" x14ac:dyDescent="0.2">
      <c r="J519" s="85"/>
    </row>
    <row r="520" spans="10:10" x14ac:dyDescent="0.2">
      <c r="J520" s="85"/>
    </row>
    <row r="521" spans="10:10" x14ac:dyDescent="0.2">
      <c r="J521" s="85"/>
    </row>
    <row r="522" spans="10:10" x14ac:dyDescent="0.2">
      <c r="J522" s="85"/>
    </row>
    <row r="523" spans="10:10" x14ac:dyDescent="0.2">
      <c r="J523" s="85"/>
    </row>
    <row r="524" spans="10:10" x14ac:dyDescent="0.2">
      <c r="J524" s="85"/>
    </row>
    <row r="525" spans="10:10" x14ac:dyDescent="0.2">
      <c r="J525" s="85"/>
    </row>
    <row r="526" spans="10:10" x14ac:dyDescent="0.2">
      <c r="J526" s="85"/>
    </row>
    <row r="527" spans="10:10" x14ac:dyDescent="0.2">
      <c r="J527" s="85"/>
    </row>
    <row r="528" spans="10:10" x14ac:dyDescent="0.2">
      <c r="J528" s="85"/>
    </row>
    <row r="529" spans="10:10" x14ac:dyDescent="0.2">
      <c r="J529" s="85"/>
    </row>
    <row r="530" spans="10:10" x14ac:dyDescent="0.2">
      <c r="J530" s="85"/>
    </row>
    <row r="531" spans="10:10" x14ac:dyDescent="0.2">
      <c r="J531" s="85"/>
    </row>
    <row r="532" spans="10:10" x14ac:dyDescent="0.2">
      <c r="J532" s="85"/>
    </row>
    <row r="533" spans="10:10" x14ac:dyDescent="0.2">
      <c r="J533" s="85"/>
    </row>
    <row r="534" spans="10:10" x14ac:dyDescent="0.2">
      <c r="J534" s="85"/>
    </row>
    <row r="535" spans="10:10" x14ac:dyDescent="0.2">
      <c r="J535" s="85"/>
    </row>
    <row r="536" spans="10:10" x14ac:dyDescent="0.2">
      <c r="J536" s="85"/>
    </row>
    <row r="537" spans="10:10" x14ac:dyDescent="0.2">
      <c r="J537" s="85"/>
    </row>
    <row r="538" spans="10:10" x14ac:dyDescent="0.2">
      <c r="J538" s="85"/>
    </row>
    <row r="539" spans="10:10" x14ac:dyDescent="0.2">
      <c r="J539" s="85"/>
    </row>
    <row r="540" spans="10:10" x14ac:dyDescent="0.2">
      <c r="J540" s="85"/>
    </row>
    <row r="541" spans="10:10" x14ac:dyDescent="0.2">
      <c r="J541" s="85"/>
    </row>
    <row r="542" spans="10:10" x14ac:dyDescent="0.2">
      <c r="J542" s="85"/>
    </row>
    <row r="543" spans="10:10" x14ac:dyDescent="0.2">
      <c r="J543" s="85"/>
    </row>
    <row r="544" spans="10:10" x14ac:dyDescent="0.2">
      <c r="J544" s="85"/>
    </row>
    <row r="545" spans="10:10" x14ac:dyDescent="0.2">
      <c r="J545" s="85"/>
    </row>
    <row r="546" spans="10:10" x14ac:dyDescent="0.2">
      <c r="J546" s="85"/>
    </row>
    <row r="547" spans="10:10" x14ac:dyDescent="0.2">
      <c r="J547" s="85"/>
    </row>
    <row r="548" spans="10:10" x14ac:dyDescent="0.2">
      <c r="J548" s="85"/>
    </row>
    <row r="549" spans="10:10" x14ac:dyDescent="0.2">
      <c r="J549" s="85"/>
    </row>
    <row r="550" spans="10:10" x14ac:dyDescent="0.2">
      <c r="J550" s="85"/>
    </row>
    <row r="551" spans="10:10" x14ac:dyDescent="0.2">
      <c r="J551" s="85"/>
    </row>
    <row r="552" spans="10:10" x14ac:dyDescent="0.2">
      <c r="J552" s="85"/>
    </row>
    <row r="553" spans="10:10" x14ac:dyDescent="0.2">
      <c r="J553" s="85"/>
    </row>
    <row r="554" spans="10:10" x14ac:dyDescent="0.2">
      <c r="J554" s="85"/>
    </row>
    <row r="555" spans="10:10" x14ac:dyDescent="0.2">
      <c r="J555" s="85"/>
    </row>
    <row r="556" spans="10:10" x14ac:dyDescent="0.2">
      <c r="J556" s="85"/>
    </row>
    <row r="557" spans="10:10" x14ac:dyDescent="0.2">
      <c r="J557" s="85"/>
    </row>
    <row r="558" spans="10:10" x14ac:dyDescent="0.2">
      <c r="J558" s="85"/>
    </row>
    <row r="559" spans="10:10" x14ac:dyDescent="0.2">
      <c r="J559" s="85"/>
    </row>
    <row r="560" spans="10:10" x14ac:dyDescent="0.2">
      <c r="J560" s="85"/>
    </row>
    <row r="561" spans="10:10" x14ac:dyDescent="0.2">
      <c r="J561" s="85"/>
    </row>
    <row r="562" spans="10:10" x14ac:dyDescent="0.2">
      <c r="J562" s="85"/>
    </row>
    <row r="563" spans="10:10" x14ac:dyDescent="0.2">
      <c r="J563" s="85"/>
    </row>
    <row r="564" spans="10:10" x14ac:dyDescent="0.2">
      <c r="J564" s="85"/>
    </row>
    <row r="565" spans="10:10" x14ac:dyDescent="0.2">
      <c r="J565" s="85"/>
    </row>
    <row r="566" spans="10:10" x14ac:dyDescent="0.2">
      <c r="J566" s="85"/>
    </row>
    <row r="567" spans="10:10" x14ac:dyDescent="0.2">
      <c r="J567" s="85"/>
    </row>
    <row r="568" spans="10:10" x14ac:dyDescent="0.2">
      <c r="J568" s="85"/>
    </row>
    <row r="569" spans="10:10" x14ac:dyDescent="0.2">
      <c r="J569" s="85"/>
    </row>
    <row r="570" spans="10:10" x14ac:dyDescent="0.2">
      <c r="J570" s="85"/>
    </row>
    <row r="571" spans="10:10" x14ac:dyDescent="0.2">
      <c r="J571" s="85"/>
    </row>
    <row r="572" spans="10:10" x14ac:dyDescent="0.2">
      <c r="J572" s="85"/>
    </row>
    <row r="573" spans="10:10" x14ac:dyDescent="0.2">
      <c r="J573" s="85"/>
    </row>
    <row r="574" spans="10:10" x14ac:dyDescent="0.2">
      <c r="J574" s="85"/>
    </row>
    <row r="575" spans="10:10" x14ac:dyDescent="0.2">
      <c r="J575" s="85"/>
    </row>
    <row r="576" spans="10:10" x14ac:dyDescent="0.2">
      <c r="J576" s="85"/>
    </row>
    <row r="577" spans="10:10" x14ac:dyDescent="0.2">
      <c r="J577" s="85"/>
    </row>
    <row r="578" spans="10:10" x14ac:dyDescent="0.2">
      <c r="J578" s="85"/>
    </row>
    <row r="579" spans="10:10" x14ac:dyDescent="0.2">
      <c r="J579" s="85"/>
    </row>
    <row r="580" spans="10:10" x14ac:dyDescent="0.2">
      <c r="J580" s="85"/>
    </row>
    <row r="581" spans="10:10" x14ac:dyDescent="0.2">
      <c r="J581" s="85"/>
    </row>
    <row r="582" spans="10:10" x14ac:dyDescent="0.2">
      <c r="J582" s="85"/>
    </row>
    <row r="583" spans="10:10" x14ac:dyDescent="0.2">
      <c r="J583" s="85"/>
    </row>
    <row r="584" spans="10:10" x14ac:dyDescent="0.2">
      <c r="J584" s="85"/>
    </row>
    <row r="585" spans="10:10" x14ac:dyDescent="0.2">
      <c r="J585" s="85"/>
    </row>
    <row r="586" spans="10:10" x14ac:dyDescent="0.2">
      <c r="J586" s="85"/>
    </row>
    <row r="587" spans="10:10" x14ac:dyDescent="0.2">
      <c r="J587" s="85"/>
    </row>
    <row r="588" spans="10:10" x14ac:dyDescent="0.2">
      <c r="J588" s="85"/>
    </row>
    <row r="589" spans="10:10" x14ac:dyDescent="0.2">
      <c r="J589" s="85"/>
    </row>
    <row r="590" spans="10:10" x14ac:dyDescent="0.2">
      <c r="J590" s="85"/>
    </row>
    <row r="591" spans="10:10" x14ac:dyDescent="0.2">
      <c r="J591" s="85"/>
    </row>
    <row r="592" spans="10:10" x14ac:dyDescent="0.2">
      <c r="J592" s="85"/>
    </row>
    <row r="593" spans="10:10" x14ac:dyDescent="0.2">
      <c r="J593" s="85"/>
    </row>
    <row r="594" spans="10:10" x14ac:dyDescent="0.2">
      <c r="J594" s="85"/>
    </row>
    <row r="595" spans="10:10" x14ac:dyDescent="0.2">
      <c r="J595" s="85"/>
    </row>
    <row r="596" spans="10:10" x14ac:dyDescent="0.2">
      <c r="J596" s="85"/>
    </row>
    <row r="597" spans="10:10" x14ac:dyDescent="0.2">
      <c r="J597" s="85"/>
    </row>
    <row r="598" spans="10:10" x14ac:dyDescent="0.2">
      <c r="J598" s="85"/>
    </row>
    <row r="599" spans="10:10" x14ac:dyDescent="0.2">
      <c r="J599" s="85"/>
    </row>
    <row r="600" spans="10:10" x14ac:dyDescent="0.2">
      <c r="J600" s="85"/>
    </row>
    <row r="601" spans="10:10" x14ac:dyDescent="0.2">
      <c r="J601" s="85"/>
    </row>
    <row r="602" spans="10:10" x14ac:dyDescent="0.2">
      <c r="J602" s="85"/>
    </row>
    <row r="603" spans="10:10" x14ac:dyDescent="0.2">
      <c r="J603" s="85"/>
    </row>
    <row r="604" spans="10:10" x14ac:dyDescent="0.2">
      <c r="J604" s="85"/>
    </row>
    <row r="605" spans="10:10" x14ac:dyDescent="0.2">
      <c r="J605" s="85"/>
    </row>
    <row r="606" spans="10:10" x14ac:dyDescent="0.2">
      <c r="J606" s="85"/>
    </row>
    <row r="607" spans="10:10" x14ac:dyDescent="0.2">
      <c r="J607" s="85"/>
    </row>
    <row r="608" spans="10:10" x14ac:dyDescent="0.2">
      <c r="J608" s="85"/>
    </row>
    <row r="609" spans="10:10" x14ac:dyDescent="0.2">
      <c r="J609" s="85"/>
    </row>
    <row r="610" spans="10:10" x14ac:dyDescent="0.2">
      <c r="J610" s="85"/>
    </row>
    <row r="611" spans="10:10" x14ac:dyDescent="0.2">
      <c r="J611" s="85"/>
    </row>
    <row r="612" spans="10:10" x14ac:dyDescent="0.2">
      <c r="J612" s="85"/>
    </row>
    <row r="613" spans="10:10" x14ac:dyDescent="0.2">
      <c r="J613" s="85"/>
    </row>
    <row r="614" spans="10:10" x14ac:dyDescent="0.2">
      <c r="J614" s="85"/>
    </row>
    <row r="615" spans="10:10" x14ac:dyDescent="0.2">
      <c r="J615" s="85"/>
    </row>
    <row r="616" spans="10:10" x14ac:dyDescent="0.2">
      <c r="J616" s="85"/>
    </row>
    <row r="617" spans="10:10" x14ac:dyDescent="0.2">
      <c r="J617" s="85"/>
    </row>
    <row r="618" spans="10:10" x14ac:dyDescent="0.2">
      <c r="J618" s="85"/>
    </row>
    <row r="619" spans="10:10" x14ac:dyDescent="0.2">
      <c r="J619" s="85"/>
    </row>
    <row r="620" spans="10:10" x14ac:dyDescent="0.2">
      <c r="J620" s="85"/>
    </row>
    <row r="621" spans="10:10" x14ac:dyDescent="0.2">
      <c r="J621" s="85"/>
    </row>
    <row r="622" spans="10:10" x14ac:dyDescent="0.2">
      <c r="J622" s="85"/>
    </row>
    <row r="623" spans="10:10" x14ac:dyDescent="0.2">
      <c r="J623" s="85"/>
    </row>
    <row r="624" spans="10:10" x14ac:dyDescent="0.2">
      <c r="J624" s="85"/>
    </row>
    <row r="625" spans="10:10" x14ac:dyDescent="0.2">
      <c r="J625" s="85"/>
    </row>
    <row r="626" spans="10:10" x14ac:dyDescent="0.2">
      <c r="J626" s="85"/>
    </row>
    <row r="627" spans="10:10" x14ac:dyDescent="0.2">
      <c r="J627" s="85"/>
    </row>
    <row r="628" spans="10:10" x14ac:dyDescent="0.2">
      <c r="J628" s="85"/>
    </row>
    <row r="629" spans="10:10" x14ac:dyDescent="0.2">
      <c r="J629" s="85"/>
    </row>
    <row r="630" spans="10:10" x14ac:dyDescent="0.2">
      <c r="J630" s="85"/>
    </row>
    <row r="631" spans="10:10" x14ac:dyDescent="0.2">
      <c r="J631" s="85"/>
    </row>
    <row r="632" spans="10:10" x14ac:dyDescent="0.2">
      <c r="J632" s="85"/>
    </row>
    <row r="633" spans="10:10" x14ac:dyDescent="0.2">
      <c r="J633" s="85"/>
    </row>
    <row r="634" spans="10:10" x14ac:dyDescent="0.2">
      <c r="J634" s="85"/>
    </row>
    <row r="635" spans="10:10" x14ac:dyDescent="0.2">
      <c r="J635" s="85"/>
    </row>
    <row r="636" spans="10:10" x14ac:dyDescent="0.2">
      <c r="J636" s="85"/>
    </row>
    <row r="637" spans="10:10" x14ac:dyDescent="0.2">
      <c r="J637" s="85"/>
    </row>
    <row r="638" spans="10:10" x14ac:dyDescent="0.2">
      <c r="J638" s="85"/>
    </row>
    <row r="639" spans="10:10" x14ac:dyDescent="0.2">
      <c r="J639" s="85"/>
    </row>
    <row r="640" spans="10:10" x14ac:dyDescent="0.2">
      <c r="J640" s="85"/>
    </row>
    <row r="641" spans="10:10" x14ac:dyDescent="0.2">
      <c r="J641" s="85"/>
    </row>
    <row r="642" spans="10:10" x14ac:dyDescent="0.2">
      <c r="J642" s="85"/>
    </row>
    <row r="643" spans="10:10" x14ac:dyDescent="0.2">
      <c r="J643" s="85"/>
    </row>
    <row r="644" spans="10:10" x14ac:dyDescent="0.2">
      <c r="J644" s="85"/>
    </row>
    <row r="645" spans="10:10" x14ac:dyDescent="0.2">
      <c r="J645" s="85"/>
    </row>
    <row r="646" spans="10:10" x14ac:dyDescent="0.2">
      <c r="J646" s="85"/>
    </row>
    <row r="647" spans="10:10" x14ac:dyDescent="0.2">
      <c r="J647" s="85"/>
    </row>
    <row r="648" spans="10:10" x14ac:dyDescent="0.2">
      <c r="J648" s="85"/>
    </row>
    <row r="649" spans="10:10" x14ac:dyDescent="0.2">
      <c r="J649" s="85"/>
    </row>
    <row r="650" spans="10:10" x14ac:dyDescent="0.2">
      <c r="J650" s="85"/>
    </row>
    <row r="651" spans="10:10" x14ac:dyDescent="0.2">
      <c r="J651" s="85"/>
    </row>
    <row r="652" spans="10:10" x14ac:dyDescent="0.2">
      <c r="J652" s="85"/>
    </row>
    <row r="653" spans="10:10" x14ac:dyDescent="0.2">
      <c r="J653" s="85"/>
    </row>
    <row r="654" spans="10:10" x14ac:dyDescent="0.2">
      <c r="J654" s="85"/>
    </row>
    <row r="655" spans="10:10" x14ac:dyDescent="0.2">
      <c r="J655" s="85"/>
    </row>
    <row r="656" spans="10:10" x14ac:dyDescent="0.2">
      <c r="J656" s="85"/>
    </row>
    <row r="657" spans="10:10" x14ac:dyDescent="0.2">
      <c r="J657" s="85"/>
    </row>
    <row r="658" spans="10:10" x14ac:dyDescent="0.2">
      <c r="J658" s="85"/>
    </row>
    <row r="659" spans="10:10" x14ac:dyDescent="0.2">
      <c r="J659" s="85"/>
    </row>
    <row r="660" spans="10:10" x14ac:dyDescent="0.2">
      <c r="J660" s="85"/>
    </row>
    <row r="661" spans="10:10" x14ac:dyDescent="0.2">
      <c r="J661" s="85"/>
    </row>
    <row r="662" spans="10:10" x14ac:dyDescent="0.2">
      <c r="J662" s="85"/>
    </row>
    <row r="663" spans="10:10" x14ac:dyDescent="0.2">
      <c r="J663" s="85"/>
    </row>
    <row r="664" spans="10:10" x14ac:dyDescent="0.2">
      <c r="J664" s="85"/>
    </row>
    <row r="665" spans="10:10" x14ac:dyDescent="0.2">
      <c r="J665" s="85"/>
    </row>
    <row r="666" spans="10:10" x14ac:dyDescent="0.2">
      <c r="J666" s="85"/>
    </row>
    <row r="667" spans="10:10" x14ac:dyDescent="0.2">
      <c r="J667" s="85"/>
    </row>
    <row r="668" spans="10:10" x14ac:dyDescent="0.2">
      <c r="J668" s="85"/>
    </row>
    <row r="669" spans="10:10" x14ac:dyDescent="0.2">
      <c r="J669" s="85"/>
    </row>
    <row r="670" spans="10:10" x14ac:dyDescent="0.2">
      <c r="J670" s="85"/>
    </row>
    <row r="671" spans="10:10" x14ac:dyDescent="0.2">
      <c r="J671" s="85"/>
    </row>
    <row r="672" spans="10:10" x14ac:dyDescent="0.2">
      <c r="J672" s="85"/>
    </row>
    <row r="673" spans="10:10" x14ac:dyDescent="0.2">
      <c r="J673" s="85"/>
    </row>
    <row r="674" spans="10:10" x14ac:dyDescent="0.2">
      <c r="J674" s="85"/>
    </row>
    <row r="675" spans="10:10" x14ac:dyDescent="0.2">
      <c r="J675" s="85"/>
    </row>
    <row r="676" spans="10:10" x14ac:dyDescent="0.2">
      <c r="J676" s="85"/>
    </row>
    <row r="677" spans="10:10" x14ac:dyDescent="0.2">
      <c r="J677" s="85"/>
    </row>
    <row r="678" spans="10:10" x14ac:dyDescent="0.2">
      <c r="J678" s="85"/>
    </row>
    <row r="679" spans="10:10" x14ac:dyDescent="0.2">
      <c r="J679" s="85"/>
    </row>
    <row r="680" spans="10:10" x14ac:dyDescent="0.2">
      <c r="J680" s="85"/>
    </row>
    <row r="681" spans="10:10" x14ac:dyDescent="0.2">
      <c r="J681" s="85"/>
    </row>
    <row r="682" spans="10:10" x14ac:dyDescent="0.2">
      <c r="J682" s="85"/>
    </row>
    <row r="683" spans="10:10" x14ac:dyDescent="0.2">
      <c r="J683" s="85"/>
    </row>
    <row r="684" spans="10:10" x14ac:dyDescent="0.2">
      <c r="J684" s="85"/>
    </row>
    <row r="685" spans="10:10" x14ac:dyDescent="0.2">
      <c r="J685" s="85"/>
    </row>
    <row r="686" spans="10:10" x14ac:dyDescent="0.2">
      <c r="J686" s="85"/>
    </row>
    <row r="687" spans="10:10" x14ac:dyDescent="0.2">
      <c r="J687" s="85"/>
    </row>
    <row r="688" spans="10:10" x14ac:dyDescent="0.2">
      <c r="J688" s="85"/>
    </row>
    <row r="689" spans="10:10" x14ac:dyDescent="0.2">
      <c r="J689" s="85"/>
    </row>
    <row r="690" spans="10:10" x14ac:dyDescent="0.2">
      <c r="J690" s="85"/>
    </row>
    <row r="691" spans="10:10" x14ac:dyDescent="0.2">
      <c r="J691" s="85"/>
    </row>
    <row r="692" spans="10:10" x14ac:dyDescent="0.2">
      <c r="J692" s="85"/>
    </row>
    <row r="693" spans="10:10" x14ac:dyDescent="0.2">
      <c r="J693" s="85"/>
    </row>
    <row r="694" spans="10:10" x14ac:dyDescent="0.2">
      <c r="J694" s="85"/>
    </row>
    <row r="695" spans="10:10" x14ac:dyDescent="0.2">
      <c r="J695" s="85"/>
    </row>
    <row r="696" spans="10:10" x14ac:dyDescent="0.2">
      <c r="J696" s="85"/>
    </row>
    <row r="697" spans="10:10" x14ac:dyDescent="0.2">
      <c r="J697" s="85"/>
    </row>
    <row r="698" spans="10:10" x14ac:dyDescent="0.2">
      <c r="J698" s="85"/>
    </row>
    <row r="699" spans="10:10" x14ac:dyDescent="0.2">
      <c r="J699" s="85"/>
    </row>
    <row r="700" spans="10:10" x14ac:dyDescent="0.2">
      <c r="J700" s="85"/>
    </row>
    <row r="701" spans="10:10" x14ac:dyDescent="0.2">
      <c r="J701" s="85"/>
    </row>
    <row r="702" spans="10:10" x14ac:dyDescent="0.2">
      <c r="J702" s="85"/>
    </row>
    <row r="703" spans="10:10" x14ac:dyDescent="0.2">
      <c r="J703" s="85"/>
    </row>
    <row r="704" spans="10:10" x14ac:dyDescent="0.2">
      <c r="J704" s="85"/>
    </row>
    <row r="705" spans="10:10" x14ac:dyDescent="0.2">
      <c r="J705" s="85"/>
    </row>
    <row r="706" spans="10:10" x14ac:dyDescent="0.2">
      <c r="J706" s="85"/>
    </row>
    <row r="707" spans="10:10" x14ac:dyDescent="0.2">
      <c r="J707" s="85"/>
    </row>
    <row r="708" spans="10:10" x14ac:dyDescent="0.2">
      <c r="J708" s="85"/>
    </row>
    <row r="709" spans="10:10" x14ac:dyDescent="0.2">
      <c r="J709" s="85"/>
    </row>
    <row r="710" spans="10:10" x14ac:dyDescent="0.2">
      <c r="J710" s="85"/>
    </row>
    <row r="711" spans="10:10" x14ac:dyDescent="0.2">
      <c r="J711" s="85"/>
    </row>
    <row r="712" spans="10:10" x14ac:dyDescent="0.2">
      <c r="J712" s="85"/>
    </row>
    <row r="713" spans="10:10" x14ac:dyDescent="0.2">
      <c r="J713" s="85"/>
    </row>
    <row r="714" spans="10:10" x14ac:dyDescent="0.2">
      <c r="J714" s="85"/>
    </row>
    <row r="715" spans="10:10" x14ac:dyDescent="0.2">
      <c r="J715" s="85"/>
    </row>
    <row r="716" spans="10:10" x14ac:dyDescent="0.2">
      <c r="J716" s="85"/>
    </row>
    <row r="717" spans="10:10" x14ac:dyDescent="0.2">
      <c r="J717" s="85"/>
    </row>
    <row r="718" spans="10:10" x14ac:dyDescent="0.2">
      <c r="J718" s="85"/>
    </row>
    <row r="719" spans="10:10" x14ac:dyDescent="0.2">
      <c r="J719" s="85"/>
    </row>
    <row r="720" spans="10:10" x14ac:dyDescent="0.2">
      <c r="J720" s="85"/>
    </row>
    <row r="721" spans="10:10" x14ac:dyDescent="0.2">
      <c r="J721" s="85"/>
    </row>
    <row r="722" spans="10:10" x14ac:dyDescent="0.2">
      <c r="J722" s="85"/>
    </row>
    <row r="723" spans="10:10" x14ac:dyDescent="0.2">
      <c r="J723" s="85"/>
    </row>
    <row r="724" spans="10:10" x14ac:dyDescent="0.2">
      <c r="J724" s="85"/>
    </row>
    <row r="725" spans="10:10" x14ac:dyDescent="0.2">
      <c r="J725" s="85"/>
    </row>
    <row r="726" spans="10:10" x14ac:dyDescent="0.2">
      <c r="J726" s="85"/>
    </row>
    <row r="727" spans="10:10" x14ac:dyDescent="0.2">
      <c r="J727" s="85"/>
    </row>
    <row r="728" spans="10:10" x14ac:dyDescent="0.2">
      <c r="J728" s="85"/>
    </row>
    <row r="729" spans="10:10" x14ac:dyDescent="0.2">
      <c r="J729" s="85"/>
    </row>
    <row r="730" spans="10:10" x14ac:dyDescent="0.2">
      <c r="J730" s="85"/>
    </row>
    <row r="731" spans="10:10" x14ac:dyDescent="0.2">
      <c r="J731" s="85"/>
    </row>
    <row r="732" spans="10:10" x14ac:dyDescent="0.2">
      <c r="J732" s="85"/>
    </row>
    <row r="733" spans="10:10" x14ac:dyDescent="0.2">
      <c r="J733" s="85"/>
    </row>
    <row r="734" spans="10:10" x14ac:dyDescent="0.2">
      <c r="J734" s="85"/>
    </row>
    <row r="735" spans="10:10" x14ac:dyDescent="0.2">
      <c r="J735" s="85"/>
    </row>
    <row r="736" spans="10:10" x14ac:dyDescent="0.2">
      <c r="J736" s="85"/>
    </row>
    <row r="737" spans="10:10" x14ac:dyDescent="0.2">
      <c r="J737" s="85"/>
    </row>
    <row r="738" spans="10:10" x14ac:dyDescent="0.2">
      <c r="J738" s="85"/>
    </row>
    <row r="739" spans="10:10" x14ac:dyDescent="0.2">
      <c r="J739" s="85"/>
    </row>
    <row r="740" spans="10:10" x14ac:dyDescent="0.2">
      <c r="J740" s="85"/>
    </row>
    <row r="741" spans="10:10" x14ac:dyDescent="0.2">
      <c r="J741" s="85"/>
    </row>
    <row r="742" spans="10:10" x14ac:dyDescent="0.2">
      <c r="J742" s="85"/>
    </row>
    <row r="743" spans="10:10" x14ac:dyDescent="0.2">
      <c r="J743" s="85"/>
    </row>
    <row r="744" spans="10:10" x14ac:dyDescent="0.2">
      <c r="J744" s="85"/>
    </row>
    <row r="745" spans="10:10" x14ac:dyDescent="0.2">
      <c r="J745" s="85"/>
    </row>
    <row r="746" spans="10:10" x14ac:dyDescent="0.2">
      <c r="J746" s="85"/>
    </row>
    <row r="747" spans="10:10" x14ac:dyDescent="0.2">
      <c r="J747" s="85"/>
    </row>
    <row r="748" spans="10:10" x14ac:dyDescent="0.2">
      <c r="J748" s="85"/>
    </row>
    <row r="749" spans="10:10" x14ac:dyDescent="0.2">
      <c r="J749" s="85"/>
    </row>
    <row r="750" spans="10:10" x14ac:dyDescent="0.2">
      <c r="J750" s="85"/>
    </row>
    <row r="751" spans="10:10" x14ac:dyDescent="0.2">
      <c r="J751" s="85"/>
    </row>
    <row r="752" spans="10:10" x14ac:dyDescent="0.2">
      <c r="J752" s="85"/>
    </row>
    <row r="753" spans="10:10" x14ac:dyDescent="0.2">
      <c r="J753" s="85"/>
    </row>
    <row r="754" spans="10:10" x14ac:dyDescent="0.2">
      <c r="J754" s="85"/>
    </row>
    <row r="755" spans="10:10" x14ac:dyDescent="0.2">
      <c r="J755" s="85"/>
    </row>
    <row r="756" spans="10:10" x14ac:dyDescent="0.2">
      <c r="J756" s="85"/>
    </row>
    <row r="757" spans="10:10" x14ac:dyDescent="0.2">
      <c r="J757" s="85"/>
    </row>
    <row r="758" spans="10:10" x14ac:dyDescent="0.2">
      <c r="J758" s="85"/>
    </row>
    <row r="759" spans="10:10" x14ac:dyDescent="0.2">
      <c r="J759" s="85"/>
    </row>
    <row r="760" spans="10:10" x14ac:dyDescent="0.2">
      <c r="J760" s="85"/>
    </row>
    <row r="761" spans="10:10" x14ac:dyDescent="0.2">
      <c r="J761" s="85"/>
    </row>
    <row r="762" spans="10:10" x14ac:dyDescent="0.2">
      <c r="J762" s="85"/>
    </row>
    <row r="763" spans="10:10" x14ac:dyDescent="0.2">
      <c r="J763" s="85"/>
    </row>
    <row r="764" spans="10:10" x14ac:dyDescent="0.2">
      <c r="J764" s="85"/>
    </row>
    <row r="765" spans="10:10" x14ac:dyDescent="0.2">
      <c r="J765" s="85"/>
    </row>
    <row r="766" spans="10:10" x14ac:dyDescent="0.2">
      <c r="J766" s="85"/>
    </row>
    <row r="767" spans="10:10" x14ac:dyDescent="0.2">
      <c r="J767" s="85"/>
    </row>
    <row r="768" spans="10:10" x14ac:dyDescent="0.2">
      <c r="J768" s="85"/>
    </row>
    <row r="769" spans="10:10" x14ac:dyDescent="0.2">
      <c r="J769" s="85"/>
    </row>
    <row r="770" spans="10:10" x14ac:dyDescent="0.2">
      <c r="J770" s="85"/>
    </row>
    <row r="771" spans="10:10" x14ac:dyDescent="0.2">
      <c r="J771" s="85"/>
    </row>
    <row r="772" spans="10:10" x14ac:dyDescent="0.2">
      <c r="J772" s="85"/>
    </row>
    <row r="773" spans="10:10" x14ac:dyDescent="0.2">
      <c r="J773" s="85"/>
    </row>
    <row r="774" spans="10:10" x14ac:dyDescent="0.2">
      <c r="J774" s="85"/>
    </row>
    <row r="775" spans="10:10" x14ac:dyDescent="0.2">
      <c r="J775" s="85"/>
    </row>
    <row r="776" spans="10:10" x14ac:dyDescent="0.2">
      <c r="J776" s="85"/>
    </row>
    <row r="777" spans="10:10" x14ac:dyDescent="0.2">
      <c r="J777" s="85"/>
    </row>
    <row r="778" spans="10:10" x14ac:dyDescent="0.2">
      <c r="J778" s="85"/>
    </row>
    <row r="779" spans="10:10" x14ac:dyDescent="0.2">
      <c r="J779" s="85"/>
    </row>
    <row r="780" spans="10:10" x14ac:dyDescent="0.2">
      <c r="J780" s="85"/>
    </row>
    <row r="781" spans="10:10" x14ac:dyDescent="0.2">
      <c r="J781" s="85"/>
    </row>
    <row r="782" spans="10:10" x14ac:dyDescent="0.2">
      <c r="J782" s="85"/>
    </row>
    <row r="783" spans="10:10" x14ac:dyDescent="0.2">
      <c r="J783" s="85"/>
    </row>
    <row r="784" spans="10:10" x14ac:dyDescent="0.2">
      <c r="J784" s="85"/>
    </row>
    <row r="785" spans="10:10" x14ac:dyDescent="0.2">
      <c r="J785" s="85"/>
    </row>
    <row r="786" spans="10:10" x14ac:dyDescent="0.2">
      <c r="J786" s="85"/>
    </row>
    <row r="787" spans="10:10" x14ac:dyDescent="0.2">
      <c r="J787" s="85"/>
    </row>
    <row r="788" spans="10:10" x14ac:dyDescent="0.2">
      <c r="J788" s="85"/>
    </row>
    <row r="789" spans="10:10" x14ac:dyDescent="0.2">
      <c r="J789" s="85"/>
    </row>
    <row r="790" spans="10:10" x14ac:dyDescent="0.2">
      <c r="J790" s="85"/>
    </row>
    <row r="791" spans="10:10" x14ac:dyDescent="0.2">
      <c r="J791" s="85"/>
    </row>
    <row r="792" spans="10:10" x14ac:dyDescent="0.2">
      <c r="J792" s="85"/>
    </row>
    <row r="793" spans="10:10" x14ac:dyDescent="0.2">
      <c r="J793" s="85"/>
    </row>
    <row r="794" spans="10:10" x14ac:dyDescent="0.2">
      <c r="J794" s="85"/>
    </row>
    <row r="795" spans="10:10" x14ac:dyDescent="0.2">
      <c r="J795" s="85"/>
    </row>
    <row r="796" spans="10:10" x14ac:dyDescent="0.2">
      <c r="J796" s="85"/>
    </row>
    <row r="797" spans="10:10" x14ac:dyDescent="0.2">
      <c r="J797" s="85"/>
    </row>
    <row r="798" spans="10:10" x14ac:dyDescent="0.2">
      <c r="J798" s="85"/>
    </row>
    <row r="799" spans="10:10" x14ac:dyDescent="0.2">
      <c r="J799" s="85"/>
    </row>
    <row r="800" spans="10:10" x14ac:dyDescent="0.2">
      <c r="J800" s="85"/>
    </row>
    <row r="801" spans="10:10" x14ac:dyDescent="0.2">
      <c r="J801" s="85"/>
    </row>
    <row r="802" spans="10:10" x14ac:dyDescent="0.2">
      <c r="J802" s="85"/>
    </row>
    <row r="803" spans="10:10" x14ac:dyDescent="0.2">
      <c r="J803" s="85"/>
    </row>
    <row r="804" spans="10:10" x14ac:dyDescent="0.2">
      <c r="J804" s="85"/>
    </row>
    <row r="805" spans="10:10" x14ac:dyDescent="0.2">
      <c r="J805" s="85"/>
    </row>
    <row r="806" spans="10:10" x14ac:dyDescent="0.2">
      <c r="J806" s="85"/>
    </row>
    <row r="807" spans="10:10" x14ac:dyDescent="0.2">
      <c r="J807" s="85"/>
    </row>
    <row r="808" spans="10:10" x14ac:dyDescent="0.2">
      <c r="J808" s="85"/>
    </row>
    <row r="809" spans="10:10" x14ac:dyDescent="0.2">
      <c r="J809" s="85"/>
    </row>
    <row r="810" spans="10:10" x14ac:dyDescent="0.2">
      <c r="J810" s="85"/>
    </row>
    <row r="811" spans="10:10" x14ac:dyDescent="0.2">
      <c r="J811" s="85"/>
    </row>
    <row r="812" spans="10:10" x14ac:dyDescent="0.2">
      <c r="J812" s="85"/>
    </row>
    <row r="813" spans="10:10" x14ac:dyDescent="0.2">
      <c r="J813" s="85"/>
    </row>
    <row r="814" spans="10:10" x14ac:dyDescent="0.2">
      <c r="J814" s="85"/>
    </row>
    <row r="815" spans="10:10" x14ac:dyDescent="0.2">
      <c r="J815" s="85"/>
    </row>
    <row r="816" spans="10:10" x14ac:dyDescent="0.2">
      <c r="J816" s="85"/>
    </row>
    <row r="817" spans="10:10" x14ac:dyDescent="0.2">
      <c r="J817" s="85"/>
    </row>
    <row r="818" spans="10:10" x14ac:dyDescent="0.2">
      <c r="J818" s="85"/>
    </row>
    <row r="819" spans="10:10" x14ac:dyDescent="0.2">
      <c r="J819" s="85"/>
    </row>
    <row r="820" spans="10:10" x14ac:dyDescent="0.2">
      <c r="J820" s="85"/>
    </row>
    <row r="821" spans="10:10" x14ac:dyDescent="0.2">
      <c r="J821" s="85"/>
    </row>
    <row r="822" spans="10:10" x14ac:dyDescent="0.2">
      <c r="J822" s="85"/>
    </row>
    <row r="823" spans="10:10" x14ac:dyDescent="0.2">
      <c r="J823" s="85"/>
    </row>
    <row r="824" spans="10:10" x14ac:dyDescent="0.2">
      <c r="J824" s="85"/>
    </row>
    <row r="825" spans="10:10" x14ac:dyDescent="0.2">
      <c r="J825" s="85"/>
    </row>
    <row r="826" spans="10:10" x14ac:dyDescent="0.2">
      <c r="J826" s="85"/>
    </row>
    <row r="827" spans="10:10" x14ac:dyDescent="0.2">
      <c r="J827" s="85"/>
    </row>
    <row r="828" spans="10:10" x14ac:dyDescent="0.2">
      <c r="J828" s="85"/>
    </row>
    <row r="829" spans="10:10" x14ac:dyDescent="0.2">
      <c r="J829" s="85"/>
    </row>
    <row r="830" spans="10:10" x14ac:dyDescent="0.2">
      <c r="J830" s="85"/>
    </row>
    <row r="831" spans="10:10" x14ac:dyDescent="0.2">
      <c r="J831" s="85"/>
    </row>
    <row r="832" spans="10:10" x14ac:dyDescent="0.2">
      <c r="J832" s="85"/>
    </row>
    <row r="833" spans="10:10" x14ac:dyDescent="0.2">
      <c r="J833" s="85"/>
    </row>
    <row r="834" spans="10:10" x14ac:dyDescent="0.2">
      <c r="J834" s="85"/>
    </row>
    <row r="835" spans="10:10" x14ac:dyDescent="0.2">
      <c r="J835" s="85"/>
    </row>
    <row r="836" spans="10:10" x14ac:dyDescent="0.2">
      <c r="J836" s="85"/>
    </row>
    <row r="837" spans="10:10" x14ac:dyDescent="0.2">
      <c r="J837" s="85"/>
    </row>
    <row r="838" spans="10:10" x14ac:dyDescent="0.2">
      <c r="J838" s="85"/>
    </row>
    <row r="839" spans="10:10" x14ac:dyDescent="0.2">
      <c r="J839" s="85"/>
    </row>
    <row r="840" spans="10:10" x14ac:dyDescent="0.2">
      <c r="J840" s="85"/>
    </row>
    <row r="841" spans="10:10" x14ac:dyDescent="0.2">
      <c r="J841" s="85"/>
    </row>
    <row r="842" spans="10:10" x14ac:dyDescent="0.2">
      <c r="J842" s="85"/>
    </row>
    <row r="843" spans="10:10" x14ac:dyDescent="0.2">
      <c r="J843" s="85"/>
    </row>
    <row r="844" spans="10:10" x14ac:dyDescent="0.2">
      <c r="J844" s="85"/>
    </row>
    <row r="845" spans="10:10" x14ac:dyDescent="0.2">
      <c r="J845" s="85"/>
    </row>
    <row r="846" spans="10:10" x14ac:dyDescent="0.2">
      <c r="J846" s="85"/>
    </row>
    <row r="847" spans="10:10" x14ac:dyDescent="0.2">
      <c r="J847" s="85"/>
    </row>
    <row r="848" spans="10:10" x14ac:dyDescent="0.2">
      <c r="J848" s="85"/>
    </row>
    <row r="849" spans="10:10" x14ac:dyDescent="0.2">
      <c r="J849" s="85"/>
    </row>
    <row r="850" spans="10:10" x14ac:dyDescent="0.2">
      <c r="J850" s="85"/>
    </row>
    <row r="851" spans="10:10" x14ac:dyDescent="0.2">
      <c r="J851" s="85"/>
    </row>
    <row r="852" spans="10:10" x14ac:dyDescent="0.2">
      <c r="J852" s="85"/>
    </row>
    <row r="853" spans="10:10" x14ac:dyDescent="0.2">
      <c r="J853" s="85"/>
    </row>
    <row r="854" spans="10:10" x14ac:dyDescent="0.2">
      <c r="J854" s="85"/>
    </row>
    <row r="855" spans="10:10" x14ac:dyDescent="0.2">
      <c r="J855" s="85"/>
    </row>
    <row r="856" spans="10:10" x14ac:dyDescent="0.2">
      <c r="J856" s="85"/>
    </row>
    <row r="857" spans="10:10" x14ac:dyDescent="0.2">
      <c r="J857" s="85"/>
    </row>
    <row r="858" spans="10:10" x14ac:dyDescent="0.2">
      <c r="J858" s="85"/>
    </row>
    <row r="859" spans="10:10" x14ac:dyDescent="0.2">
      <c r="J859" s="85"/>
    </row>
    <row r="860" spans="10:10" x14ac:dyDescent="0.2">
      <c r="J860" s="85"/>
    </row>
    <row r="861" spans="10:10" x14ac:dyDescent="0.2">
      <c r="J861" s="85"/>
    </row>
    <row r="862" spans="10:10" x14ac:dyDescent="0.2">
      <c r="J862" s="85"/>
    </row>
    <row r="863" spans="10:10" x14ac:dyDescent="0.2">
      <c r="J863" s="85"/>
    </row>
    <row r="864" spans="10:10" x14ac:dyDescent="0.2">
      <c r="J864" s="85"/>
    </row>
    <row r="865" spans="10:10" x14ac:dyDescent="0.2">
      <c r="J865" s="85"/>
    </row>
    <row r="866" spans="10:10" x14ac:dyDescent="0.2">
      <c r="J866" s="85"/>
    </row>
    <row r="867" spans="10:10" x14ac:dyDescent="0.2">
      <c r="J867" s="85"/>
    </row>
    <row r="868" spans="10:10" x14ac:dyDescent="0.2">
      <c r="J868" s="85"/>
    </row>
    <row r="869" spans="10:10" x14ac:dyDescent="0.2">
      <c r="J869" s="85"/>
    </row>
    <row r="870" spans="10:10" x14ac:dyDescent="0.2">
      <c r="J870" s="85"/>
    </row>
    <row r="871" spans="10:10" x14ac:dyDescent="0.2">
      <c r="J871" s="85"/>
    </row>
    <row r="872" spans="10:10" x14ac:dyDescent="0.2">
      <c r="J872" s="85"/>
    </row>
    <row r="873" spans="10:10" x14ac:dyDescent="0.2">
      <c r="J873" s="85"/>
    </row>
    <row r="874" spans="10:10" x14ac:dyDescent="0.2">
      <c r="J874" s="85"/>
    </row>
    <row r="875" spans="10:10" x14ac:dyDescent="0.2">
      <c r="J875" s="85"/>
    </row>
    <row r="876" spans="10:10" x14ac:dyDescent="0.2">
      <c r="J876" s="85"/>
    </row>
    <row r="877" spans="10:10" x14ac:dyDescent="0.2">
      <c r="J877" s="85"/>
    </row>
    <row r="878" spans="10:10" x14ac:dyDescent="0.2">
      <c r="J878" s="85"/>
    </row>
    <row r="879" spans="10:10" x14ac:dyDescent="0.2">
      <c r="J879" s="85"/>
    </row>
    <row r="880" spans="10:10" x14ac:dyDescent="0.2">
      <c r="J880" s="85"/>
    </row>
    <row r="881" spans="10:10" x14ac:dyDescent="0.2">
      <c r="J881" s="85"/>
    </row>
    <row r="882" spans="10:10" x14ac:dyDescent="0.2">
      <c r="J882" s="85"/>
    </row>
    <row r="883" spans="10:10" x14ac:dyDescent="0.2">
      <c r="J883" s="85"/>
    </row>
    <row r="884" spans="10:10" x14ac:dyDescent="0.2">
      <c r="J884" s="85"/>
    </row>
    <row r="885" spans="10:10" x14ac:dyDescent="0.2">
      <c r="J885" s="85"/>
    </row>
    <row r="886" spans="10:10" x14ac:dyDescent="0.2">
      <c r="J886" s="85"/>
    </row>
    <row r="887" spans="10:10" x14ac:dyDescent="0.2">
      <c r="J887" s="85"/>
    </row>
    <row r="888" spans="10:10" x14ac:dyDescent="0.2">
      <c r="J888" s="85"/>
    </row>
    <row r="889" spans="10:10" x14ac:dyDescent="0.2">
      <c r="J889" s="85"/>
    </row>
    <row r="890" spans="10:10" x14ac:dyDescent="0.2">
      <c r="J890" s="85"/>
    </row>
    <row r="891" spans="10:10" x14ac:dyDescent="0.2">
      <c r="J891" s="85"/>
    </row>
    <row r="892" spans="10:10" x14ac:dyDescent="0.2">
      <c r="J892" s="85"/>
    </row>
    <row r="893" spans="10:10" x14ac:dyDescent="0.2">
      <c r="J893" s="85"/>
    </row>
    <row r="894" spans="10:10" x14ac:dyDescent="0.2">
      <c r="J894" s="85"/>
    </row>
    <row r="895" spans="10:10" x14ac:dyDescent="0.2">
      <c r="J895" s="85"/>
    </row>
    <row r="896" spans="10:10" x14ac:dyDescent="0.2">
      <c r="J896" s="85"/>
    </row>
    <row r="897" spans="10:10" x14ac:dyDescent="0.2">
      <c r="J897" s="85"/>
    </row>
    <row r="898" spans="10:10" x14ac:dyDescent="0.2">
      <c r="J898" s="85"/>
    </row>
    <row r="899" spans="10:10" x14ac:dyDescent="0.2">
      <c r="J899" s="85"/>
    </row>
    <row r="900" spans="10:10" x14ac:dyDescent="0.2">
      <c r="J900" s="85"/>
    </row>
    <row r="901" spans="10:10" x14ac:dyDescent="0.2">
      <c r="J901" s="85"/>
    </row>
    <row r="902" spans="10:10" x14ac:dyDescent="0.2">
      <c r="J902" s="85"/>
    </row>
    <row r="903" spans="10:10" x14ac:dyDescent="0.2">
      <c r="J903" s="85"/>
    </row>
    <row r="904" spans="10:10" x14ac:dyDescent="0.2">
      <c r="J904" s="85"/>
    </row>
    <row r="905" spans="10:10" x14ac:dyDescent="0.2">
      <c r="J905" s="85"/>
    </row>
    <row r="906" spans="10:10" x14ac:dyDescent="0.2">
      <c r="J906" s="85"/>
    </row>
    <row r="907" spans="10:10" x14ac:dyDescent="0.2">
      <c r="J907" s="85"/>
    </row>
    <row r="908" spans="10:10" x14ac:dyDescent="0.2">
      <c r="J908" s="85"/>
    </row>
    <row r="909" spans="10:10" x14ac:dyDescent="0.2">
      <c r="J909" s="85"/>
    </row>
    <row r="910" spans="10:10" x14ac:dyDescent="0.2">
      <c r="J910" s="85"/>
    </row>
    <row r="911" spans="10:10" x14ac:dyDescent="0.2">
      <c r="J911" s="85"/>
    </row>
    <row r="912" spans="10:10" x14ac:dyDescent="0.2">
      <c r="J912" s="85"/>
    </row>
    <row r="913" spans="10:10" x14ac:dyDescent="0.2">
      <c r="J913" s="85"/>
    </row>
    <row r="914" spans="10:10" x14ac:dyDescent="0.2">
      <c r="J914" s="85"/>
    </row>
    <row r="915" spans="10:10" x14ac:dyDescent="0.2">
      <c r="J915" s="85"/>
    </row>
    <row r="916" spans="10:10" x14ac:dyDescent="0.2">
      <c r="J916" s="85"/>
    </row>
    <row r="917" spans="10:10" x14ac:dyDescent="0.2">
      <c r="J917" s="85"/>
    </row>
    <row r="918" spans="10:10" x14ac:dyDescent="0.2">
      <c r="J918" s="85"/>
    </row>
    <row r="919" spans="10:10" x14ac:dyDescent="0.2">
      <c r="J919" s="85"/>
    </row>
    <row r="920" spans="10:10" x14ac:dyDescent="0.2">
      <c r="J920" s="85"/>
    </row>
    <row r="921" spans="10:10" x14ac:dyDescent="0.2">
      <c r="J921" s="85"/>
    </row>
    <row r="922" spans="10:10" x14ac:dyDescent="0.2">
      <c r="J922" s="85"/>
    </row>
    <row r="923" spans="10:10" x14ac:dyDescent="0.2">
      <c r="J923" s="85"/>
    </row>
    <row r="924" spans="10:10" x14ac:dyDescent="0.2">
      <c r="J924" s="85"/>
    </row>
    <row r="925" spans="10:10" x14ac:dyDescent="0.2">
      <c r="J925" s="85"/>
    </row>
    <row r="926" spans="10:10" x14ac:dyDescent="0.2">
      <c r="J926" s="85"/>
    </row>
    <row r="927" spans="10:10" x14ac:dyDescent="0.2">
      <c r="J927" s="85"/>
    </row>
    <row r="928" spans="10:10" x14ac:dyDescent="0.2">
      <c r="J928" s="85"/>
    </row>
    <row r="929" spans="10:10" x14ac:dyDescent="0.2">
      <c r="J929" s="85"/>
    </row>
    <row r="930" spans="10:10" x14ac:dyDescent="0.2">
      <c r="J930" s="85"/>
    </row>
    <row r="931" spans="10:10" x14ac:dyDescent="0.2">
      <c r="J931" s="85"/>
    </row>
    <row r="932" spans="10:10" x14ac:dyDescent="0.2">
      <c r="J932" s="85"/>
    </row>
    <row r="933" spans="10:10" x14ac:dyDescent="0.2">
      <c r="J933" s="85"/>
    </row>
    <row r="934" spans="10:10" x14ac:dyDescent="0.2">
      <c r="J934" s="85"/>
    </row>
    <row r="935" spans="10:10" x14ac:dyDescent="0.2">
      <c r="J935" s="85"/>
    </row>
    <row r="936" spans="10:10" x14ac:dyDescent="0.2">
      <c r="J936" s="85"/>
    </row>
    <row r="937" spans="10:10" x14ac:dyDescent="0.2">
      <c r="J937" s="85"/>
    </row>
    <row r="938" spans="10:10" x14ac:dyDescent="0.2">
      <c r="J938" s="85"/>
    </row>
    <row r="939" spans="10:10" x14ac:dyDescent="0.2">
      <c r="J939" s="85"/>
    </row>
    <row r="940" spans="10:10" x14ac:dyDescent="0.2">
      <c r="J940" s="85"/>
    </row>
    <row r="941" spans="10:10" x14ac:dyDescent="0.2">
      <c r="J941" s="85"/>
    </row>
    <row r="942" spans="10:10" x14ac:dyDescent="0.2">
      <c r="J942" s="85"/>
    </row>
    <row r="943" spans="10:10" x14ac:dyDescent="0.2">
      <c r="J943" s="85"/>
    </row>
    <row r="944" spans="10:10" x14ac:dyDescent="0.2">
      <c r="J944" s="85"/>
    </row>
    <row r="945" spans="10:10" x14ac:dyDescent="0.2">
      <c r="J945" s="85"/>
    </row>
    <row r="946" spans="10:10" x14ac:dyDescent="0.2">
      <c r="J946" s="85"/>
    </row>
    <row r="947" spans="10:10" x14ac:dyDescent="0.2">
      <c r="J947" s="85"/>
    </row>
    <row r="948" spans="10:10" x14ac:dyDescent="0.2">
      <c r="J948" s="85"/>
    </row>
    <row r="949" spans="10:10" x14ac:dyDescent="0.2">
      <c r="J949" s="85"/>
    </row>
    <row r="950" spans="10:10" x14ac:dyDescent="0.2">
      <c r="J950" s="85"/>
    </row>
    <row r="951" spans="10:10" x14ac:dyDescent="0.2">
      <c r="J951" s="85"/>
    </row>
    <row r="952" spans="10:10" x14ac:dyDescent="0.2">
      <c r="J952" s="85"/>
    </row>
    <row r="953" spans="10:10" x14ac:dyDescent="0.2">
      <c r="J953" s="85"/>
    </row>
    <row r="954" spans="10:10" x14ac:dyDescent="0.2">
      <c r="J954" s="85"/>
    </row>
    <row r="955" spans="10:10" x14ac:dyDescent="0.2">
      <c r="J955" s="85"/>
    </row>
    <row r="956" spans="10:10" x14ac:dyDescent="0.2">
      <c r="J956" s="85"/>
    </row>
    <row r="957" spans="10:10" x14ac:dyDescent="0.2">
      <c r="J957" s="85"/>
    </row>
    <row r="958" spans="10:10" x14ac:dyDescent="0.2">
      <c r="J958" s="85"/>
    </row>
    <row r="959" spans="10:10" x14ac:dyDescent="0.2">
      <c r="J959" s="85"/>
    </row>
    <row r="960" spans="10:10" x14ac:dyDescent="0.2">
      <c r="J960" s="85"/>
    </row>
    <row r="961" spans="10:10" x14ac:dyDescent="0.2">
      <c r="J961" s="85"/>
    </row>
    <row r="962" spans="10:10" x14ac:dyDescent="0.2">
      <c r="J962" s="85"/>
    </row>
    <row r="963" spans="10:10" x14ac:dyDescent="0.2">
      <c r="J963" s="85"/>
    </row>
    <row r="964" spans="10:10" x14ac:dyDescent="0.2">
      <c r="J964" s="85"/>
    </row>
    <row r="965" spans="10:10" x14ac:dyDescent="0.2">
      <c r="J965" s="85"/>
    </row>
    <row r="966" spans="10:10" x14ac:dyDescent="0.2">
      <c r="J966" s="85"/>
    </row>
    <row r="967" spans="10:10" x14ac:dyDescent="0.2">
      <c r="J967" s="85"/>
    </row>
    <row r="968" spans="10:10" x14ac:dyDescent="0.2">
      <c r="J968" s="85"/>
    </row>
    <row r="969" spans="10:10" x14ac:dyDescent="0.2">
      <c r="J969" s="85"/>
    </row>
    <row r="970" spans="10:10" x14ac:dyDescent="0.2">
      <c r="J970" s="85"/>
    </row>
    <row r="971" spans="10:10" x14ac:dyDescent="0.2">
      <c r="J971" s="85"/>
    </row>
    <row r="972" spans="10:10" x14ac:dyDescent="0.2">
      <c r="J972" s="85"/>
    </row>
    <row r="973" spans="10:10" x14ac:dyDescent="0.2">
      <c r="J973" s="85"/>
    </row>
    <row r="974" spans="10:10" x14ac:dyDescent="0.2">
      <c r="J974" s="85"/>
    </row>
    <row r="975" spans="10:10" x14ac:dyDescent="0.2">
      <c r="J975" s="85"/>
    </row>
    <row r="976" spans="10:10" x14ac:dyDescent="0.2">
      <c r="J976" s="85"/>
    </row>
    <row r="977" spans="10:10" x14ac:dyDescent="0.2">
      <c r="J977" s="85"/>
    </row>
    <row r="978" spans="10:10" x14ac:dyDescent="0.2">
      <c r="J978" s="85"/>
    </row>
    <row r="979" spans="10:10" x14ac:dyDescent="0.2">
      <c r="J979" s="85"/>
    </row>
    <row r="980" spans="10:10" x14ac:dyDescent="0.2">
      <c r="J980" s="85"/>
    </row>
    <row r="981" spans="10:10" x14ac:dyDescent="0.2">
      <c r="J981" s="85"/>
    </row>
    <row r="982" spans="10:10" x14ac:dyDescent="0.2">
      <c r="J982" s="85"/>
    </row>
    <row r="983" spans="10:10" x14ac:dyDescent="0.2">
      <c r="J983" s="85"/>
    </row>
    <row r="984" spans="10:10" x14ac:dyDescent="0.2">
      <c r="J984" s="85"/>
    </row>
    <row r="985" spans="10:10" x14ac:dyDescent="0.2">
      <c r="J985" s="85"/>
    </row>
    <row r="986" spans="10:10" x14ac:dyDescent="0.2">
      <c r="J986" s="85"/>
    </row>
    <row r="987" spans="10:10" x14ac:dyDescent="0.2">
      <c r="J987" s="85"/>
    </row>
    <row r="988" spans="10:10" x14ac:dyDescent="0.2">
      <c r="J988" s="85"/>
    </row>
    <row r="989" spans="10:10" x14ac:dyDescent="0.2">
      <c r="J989" s="85"/>
    </row>
    <row r="990" spans="10:10" x14ac:dyDescent="0.2">
      <c r="J990" s="85"/>
    </row>
    <row r="991" spans="10:10" x14ac:dyDescent="0.2">
      <c r="J991" s="85"/>
    </row>
  </sheetData>
  <hyperlinks>
    <hyperlink ref="O2" r:id="rId1" xr:uid="{00000000-0004-0000-0200-000000000000}"/>
    <hyperlink ref="O3" r:id="rId2" xr:uid="{00000000-0004-0000-0200-000001000000}"/>
    <hyperlink ref="O4" r:id="rId3" xr:uid="{00000000-0004-0000-0200-000002000000}"/>
    <hyperlink ref="O5" r:id="rId4" xr:uid="{00000000-0004-0000-0200-000003000000}"/>
    <hyperlink ref="O6" r:id="rId5" xr:uid="{00000000-0004-0000-0200-000004000000}"/>
    <hyperlink ref="O7" r:id="rId6" xr:uid="{00000000-0004-0000-0200-000005000000}"/>
    <hyperlink ref="O8" r:id="rId7" xr:uid="{00000000-0004-0000-0200-000006000000}"/>
    <hyperlink ref="O9" r:id="rId8" xr:uid="{00000000-0004-0000-0200-000007000000}"/>
    <hyperlink ref="O10" r:id="rId9" xr:uid="{00000000-0004-0000-0200-000008000000}"/>
    <hyperlink ref="O11" r:id="rId10" xr:uid="{00000000-0004-0000-0200-000009000000}"/>
    <hyperlink ref="O12" r:id="rId11" xr:uid="{00000000-0004-0000-0200-00000A000000}"/>
    <hyperlink ref="O13" r:id="rId12" xr:uid="{00000000-0004-0000-0200-00000B000000}"/>
    <hyperlink ref="O14" r:id="rId13" xr:uid="{00000000-0004-0000-0200-00000C000000}"/>
    <hyperlink ref="O15" r:id="rId14" xr:uid="{00000000-0004-0000-0200-00000D000000}"/>
    <hyperlink ref="O16" r:id="rId15" xr:uid="{00000000-0004-0000-0200-00000E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948"/>
  <sheetViews>
    <sheetView topLeftCell="A4" workbookViewId="0">
      <selection activeCell="B2" sqref="B2"/>
    </sheetView>
  </sheetViews>
  <sheetFormatPr defaultColWidth="14.42578125" defaultRowHeight="15.75" customHeight="1" x14ac:dyDescent="0.2"/>
  <cols>
    <col min="2" max="2" width="37.28515625" customWidth="1"/>
    <col min="14" max="14" width="26.85546875" customWidth="1"/>
  </cols>
  <sheetData>
    <row r="1" spans="1:16" x14ac:dyDescent="0.2">
      <c r="A1" s="97" t="s">
        <v>10</v>
      </c>
      <c r="B1" s="97" t="s">
        <v>11</v>
      </c>
      <c r="C1" s="97" t="s">
        <v>12</v>
      </c>
      <c r="D1" s="97" t="s">
        <v>13</v>
      </c>
      <c r="E1" s="97" t="s">
        <v>69</v>
      </c>
      <c r="F1" s="97" t="s">
        <v>14</v>
      </c>
      <c r="G1" s="97" t="s">
        <v>15</v>
      </c>
      <c r="H1" s="97" t="s">
        <v>16</v>
      </c>
      <c r="I1" s="98" t="s">
        <v>17</v>
      </c>
      <c r="J1" s="97" t="s">
        <v>21</v>
      </c>
      <c r="K1" s="97" t="s">
        <v>22</v>
      </c>
      <c r="L1" s="97" t="s">
        <v>23</v>
      </c>
      <c r="M1" s="97" t="s">
        <v>24</v>
      </c>
      <c r="N1" s="97" t="s">
        <v>19</v>
      </c>
      <c r="O1" s="97" t="s">
        <v>20</v>
      </c>
      <c r="P1" s="17"/>
    </row>
    <row r="2" spans="1:16" x14ac:dyDescent="0.2">
      <c r="A2" s="99">
        <v>1</v>
      </c>
      <c r="B2" s="97" t="s">
        <v>70</v>
      </c>
      <c r="C2" s="99">
        <v>1</v>
      </c>
      <c r="D2" s="99">
        <v>8</v>
      </c>
      <c r="E2" s="99">
        <v>0</v>
      </c>
      <c r="F2" s="99">
        <f t="shared" ref="F2:F3" si="0">1700*$O$2</f>
        <v>2040</v>
      </c>
      <c r="G2" s="100">
        <v>1.1379999999999999E-2</v>
      </c>
      <c r="H2" s="99">
        <v>7.9000000000000001E-2</v>
      </c>
      <c r="I2" s="101">
        <f>SUM(J2:M2)/confiabilidad!$F$2</f>
        <v>1</v>
      </c>
      <c r="J2" s="102">
        <v>1</v>
      </c>
      <c r="K2" s="102">
        <v>1</v>
      </c>
      <c r="L2" s="102">
        <v>1</v>
      </c>
      <c r="M2" s="102">
        <v>2</v>
      </c>
      <c r="N2" s="103" t="s">
        <v>71</v>
      </c>
      <c r="O2" s="99">
        <v>1.2</v>
      </c>
      <c r="P2" s="2"/>
    </row>
    <row r="3" spans="1:16" x14ac:dyDescent="0.2">
      <c r="A3" s="99">
        <v>2</v>
      </c>
      <c r="B3" s="104" t="s">
        <v>72</v>
      </c>
      <c r="C3" s="99">
        <v>1</v>
      </c>
      <c r="D3" s="99">
        <v>8</v>
      </c>
      <c r="E3" s="99">
        <v>0</v>
      </c>
      <c r="F3" s="99">
        <f t="shared" si="0"/>
        <v>2040</v>
      </c>
      <c r="G3" s="100">
        <v>0.04</v>
      </c>
      <c r="H3" s="99">
        <v>4.8000000000000001E-2</v>
      </c>
      <c r="I3" s="101">
        <f>SUM(J3:M3)/confiabilidad!$F$2</f>
        <v>1</v>
      </c>
      <c r="J3" s="102">
        <v>1</v>
      </c>
      <c r="K3" s="102">
        <v>1</v>
      </c>
      <c r="L3" s="102">
        <v>1</v>
      </c>
      <c r="M3" s="102">
        <v>2</v>
      </c>
      <c r="N3" s="103" t="s">
        <v>71</v>
      </c>
      <c r="O3" s="99">
        <v>1.2</v>
      </c>
      <c r="P3" s="2"/>
    </row>
    <row r="4" spans="1:16" x14ac:dyDescent="0.2">
      <c r="A4" s="99">
        <v>3</v>
      </c>
      <c r="B4" s="104" t="s">
        <v>73</v>
      </c>
      <c r="C4" s="99">
        <v>1</v>
      </c>
      <c r="D4" s="99">
        <v>8</v>
      </c>
      <c r="E4" s="99">
        <v>0</v>
      </c>
      <c r="F4" s="99">
        <f>4600*$O$2</f>
        <v>5520</v>
      </c>
      <c r="G4" s="100">
        <v>4.9000000000000002E-2</v>
      </c>
      <c r="H4" s="99">
        <v>3.4000000000000002E-2</v>
      </c>
      <c r="I4" s="101">
        <f>SUM(J4:M4)/confiabilidad!$F$2</f>
        <v>0.7</v>
      </c>
      <c r="J4" s="102">
        <v>1</v>
      </c>
      <c r="K4" s="102">
        <v>1</v>
      </c>
      <c r="L4" s="102">
        <v>0.5</v>
      </c>
      <c r="M4" s="102">
        <v>1</v>
      </c>
      <c r="N4" s="103" t="s">
        <v>55</v>
      </c>
      <c r="O4" s="99">
        <v>1.2</v>
      </c>
      <c r="P4" s="2"/>
    </row>
    <row r="5" spans="1:16" x14ac:dyDescent="0.2">
      <c r="A5" s="99">
        <v>4</v>
      </c>
      <c r="B5" s="97" t="s">
        <v>74</v>
      </c>
      <c r="C5" s="99">
        <v>1</v>
      </c>
      <c r="D5" s="99">
        <v>8</v>
      </c>
      <c r="E5" s="99">
        <v>1</v>
      </c>
      <c r="F5" s="99">
        <f>12000*$O$2</f>
        <v>14400</v>
      </c>
      <c r="G5" s="99">
        <v>0.18</v>
      </c>
      <c r="H5" s="99">
        <v>2.6</v>
      </c>
      <c r="I5" s="101">
        <f>SUM(J5:M5)/confiabilidad!$F$2</f>
        <v>0.8</v>
      </c>
      <c r="J5" s="102">
        <v>1</v>
      </c>
      <c r="K5" s="102">
        <v>1</v>
      </c>
      <c r="L5" s="102">
        <v>1</v>
      </c>
      <c r="M5" s="102">
        <v>1</v>
      </c>
      <c r="N5" s="103" t="s">
        <v>75</v>
      </c>
      <c r="O5" s="99">
        <v>1.2</v>
      </c>
      <c r="P5" s="2"/>
    </row>
    <row r="6" spans="1:16" x14ac:dyDescent="0.2">
      <c r="A6" s="99">
        <v>5</v>
      </c>
      <c r="B6" s="97" t="s">
        <v>76</v>
      </c>
      <c r="C6" s="105">
        <v>1</v>
      </c>
      <c r="D6" s="105">
        <v>3</v>
      </c>
      <c r="E6" s="105">
        <v>1</v>
      </c>
      <c r="F6" s="105">
        <f>4500*$O$2</f>
        <v>5400</v>
      </c>
      <c r="G6" s="99">
        <v>0.1</v>
      </c>
      <c r="H6" s="99">
        <v>7.0000000000000007E-2</v>
      </c>
      <c r="I6" s="101">
        <f>SUM(J6:M6)/confiabilidad!$F$2</f>
        <v>0.7</v>
      </c>
      <c r="J6" s="102">
        <v>1</v>
      </c>
      <c r="K6" s="102">
        <v>1</v>
      </c>
      <c r="L6" s="102">
        <v>0.5</v>
      </c>
      <c r="M6" s="102">
        <v>1</v>
      </c>
      <c r="N6" s="103" t="s">
        <v>26</v>
      </c>
      <c r="O6" s="99">
        <v>1.2</v>
      </c>
      <c r="P6" s="2"/>
    </row>
    <row r="7" spans="1:16" x14ac:dyDescent="0.2">
      <c r="A7" s="99">
        <v>6</v>
      </c>
      <c r="B7" s="106" t="s">
        <v>77</v>
      </c>
      <c r="C7" s="105">
        <v>6</v>
      </c>
      <c r="D7" s="105">
        <v>8</v>
      </c>
      <c r="E7" s="105">
        <v>1</v>
      </c>
      <c r="F7" s="105">
        <f>11000*$O$2</f>
        <v>13200</v>
      </c>
      <c r="G7" s="99">
        <v>0.10249999999999999</v>
      </c>
      <c r="H7" s="105">
        <v>3.6</v>
      </c>
      <c r="I7" s="101">
        <f>SUM(J7:M7)/confiabilidad!$F$2</f>
        <v>0.7</v>
      </c>
      <c r="J7" s="102">
        <v>1</v>
      </c>
      <c r="K7" s="102">
        <v>0.5</v>
      </c>
      <c r="L7" s="102">
        <v>1</v>
      </c>
      <c r="M7" s="102">
        <v>1</v>
      </c>
      <c r="N7" s="103" t="s">
        <v>26</v>
      </c>
      <c r="O7" s="99">
        <v>1.2</v>
      </c>
      <c r="P7" s="17"/>
    </row>
    <row r="8" spans="1:16" x14ac:dyDescent="0.2">
      <c r="A8" s="99">
        <v>7</v>
      </c>
      <c r="B8" s="106" t="s">
        <v>78</v>
      </c>
      <c r="C8" s="105">
        <v>1</v>
      </c>
      <c r="D8" s="105">
        <v>8</v>
      </c>
      <c r="E8" s="105">
        <v>0</v>
      </c>
      <c r="F8" s="105">
        <f>2150*$O$2</f>
        <v>2580</v>
      </c>
      <c r="G8" s="99">
        <v>0.05</v>
      </c>
      <c r="H8" s="105">
        <v>0.05</v>
      </c>
      <c r="I8" s="101">
        <f>SUM(J8:M8)/confiabilidad!$F$2</f>
        <v>0.7</v>
      </c>
      <c r="J8" s="102">
        <v>1</v>
      </c>
      <c r="K8" s="102">
        <v>0.5</v>
      </c>
      <c r="L8" s="102">
        <v>1</v>
      </c>
      <c r="M8" s="102">
        <v>1</v>
      </c>
      <c r="N8" s="103" t="s">
        <v>26</v>
      </c>
      <c r="O8" s="99">
        <v>1.2</v>
      </c>
      <c r="P8" s="17"/>
    </row>
    <row r="9" spans="1:16" x14ac:dyDescent="0.2">
      <c r="A9" s="99">
        <v>8</v>
      </c>
      <c r="B9" s="106" t="s">
        <v>79</v>
      </c>
      <c r="C9" s="105">
        <v>1</v>
      </c>
      <c r="D9" s="105">
        <v>8</v>
      </c>
      <c r="E9" s="105">
        <v>0</v>
      </c>
      <c r="F9" s="105">
        <v>5974</v>
      </c>
      <c r="G9" s="105">
        <v>0.05</v>
      </c>
      <c r="H9" s="105">
        <v>4.7E-2</v>
      </c>
      <c r="I9" s="101">
        <f>SUM(J9:M9)/confiabilidad!$F$2</f>
        <v>0.7</v>
      </c>
      <c r="J9" s="102">
        <v>1</v>
      </c>
      <c r="K9" s="102">
        <v>1</v>
      </c>
      <c r="L9" s="102">
        <v>0.5</v>
      </c>
      <c r="M9" s="102">
        <v>1</v>
      </c>
      <c r="N9" s="107" t="s">
        <v>46</v>
      </c>
      <c r="O9" s="99">
        <v>1.2</v>
      </c>
      <c r="P9" s="17"/>
    </row>
    <row r="10" spans="1:16" x14ac:dyDescent="0.2">
      <c r="A10" s="99">
        <v>9</v>
      </c>
      <c r="B10" s="106" t="s">
        <v>80</v>
      </c>
      <c r="C10" s="105">
        <v>1</v>
      </c>
      <c r="D10" s="105">
        <v>8</v>
      </c>
      <c r="E10" s="105">
        <v>0</v>
      </c>
      <c r="F10" s="105">
        <v>7600</v>
      </c>
      <c r="G10" s="105">
        <v>5.2999999999999999E-2</v>
      </c>
      <c r="H10" s="105">
        <v>7.2300000000000003E-2</v>
      </c>
      <c r="I10" s="101">
        <f>SUM(J10:M10)/confiabilidad!$F$2</f>
        <v>0.7</v>
      </c>
      <c r="J10" s="102">
        <v>1</v>
      </c>
      <c r="K10" s="102">
        <v>1</v>
      </c>
      <c r="L10" s="102">
        <v>0.5</v>
      </c>
      <c r="M10" s="102">
        <v>1</v>
      </c>
      <c r="N10" s="107" t="s">
        <v>59</v>
      </c>
      <c r="O10" s="99">
        <v>1.2</v>
      </c>
      <c r="P10" s="17"/>
    </row>
    <row r="11" spans="1:16" x14ac:dyDescent="0.2">
      <c r="A11" s="99">
        <v>10</v>
      </c>
      <c r="B11" s="106" t="s">
        <v>81</v>
      </c>
      <c r="C11" s="105">
        <v>1</v>
      </c>
      <c r="D11" s="105">
        <v>8</v>
      </c>
      <c r="E11" s="105">
        <v>0</v>
      </c>
      <c r="F11" s="105">
        <v>5300</v>
      </c>
      <c r="G11" s="105">
        <v>2.3199999999999998E-2</v>
      </c>
      <c r="H11" s="105">
        <v>7.2800000000000004E-2</v>
      </c>
      <c r="I11" s="101">
        <f>SUM(J11:M11)/confiabilidad!$F$2</f>
        <v>0.7</v>
      </c>
      <c r="J11" s="102">
        <v>1</v>
      </c>
      <c r="K11" s="102">
        <v>1</v>
      </c>
      <c r="L11" s="102">
        <v>0.5</v>
      </c>
      <c r="M11" s="102">
        <v>1</v>
      </c>
      <c r="N11" s="107" t="s">
        <v>59</v>
      </c>
      <c r="O11" s="99">
        <v>1.2</v>
      </c>
      <c r="P11" s="17"/>
    </row>
    <row r="12" spans="1:16" x14ac:dyDescent="0.2">
      <c r="A12" s="99">
        <v>11</v>
      </c>
      <c r="B12" s="106" t="s">
        <v>82</v>
      </c>
      <c r="C12" s="105">
        <v>1</v>
      </c>
      <c r="D12" s="105">
        <v>8</v>
      </c>
      <c r="E12" s="105">
        <v>0</v>
      </c>
      <c r="F12" s="105">
        <v>4100</v>
      </c>
      <c r="G12" s="105">
        <v>2.2000000000000001E-3</v>
      </c>
      <c r="H12" s="105">
        <v>6.3899999999999998E-2</v>
      </c>
      <c r="I12" s="101">
        <f>SUM(J12:M12)/confiabilidad!$F$2</f>
        <v>0.7</v>
      </c>
      <c r="J12" s="102">
        <v>1</v>
      </c>
      <c r="K12" s="102">
        <v>1</v>
      </c>
      <c r="L12" s="102">
        <v>0.5</v>
      </c>
      <c r="M12" s="102">
        <v>1</v>
      </c>
      <c r="N12" s="107" t="s">
        <v>59</v>
      </c>
      <c r="O12" s="99">
        <v>1.2</v>
      </c>
      <c r="P12" s="17"/>
    </row>
    <row r="13" spans="1:16" x14ac:dyDescent="0.2">
      <c r="A13" s="99">
        <v>12</v>
      </c>
      <c r="B13" s="106" t="s">
        <v>83</v>
      </c>
      <c r="C13" s="105">
        <v>4</v>
      </c>
      <c r="D13" s="105">
        <v>8</v>
      </c>
      <c r="E13" s="105">
        <v>1</v>
      </c>
      <c r="F13" s="105">
        <v>7900</v>
      </c>
      <c r="G13" s="105">
        <v>0.221</v>
      </c>
      <c r="H13" s="105">
        <v>7.0000000000000007E-2</v>
      </c>
      <c r="I13" s="101">
        <f>SUM(J13:M13)/confiabilidad!$F$2</f>
        <v>0.5</v>
      </c>
      <c r="J13" s="102">
        <v>1</v>
      </c>
      <c r="K13" s="102">
        <v>0</v>
      </c>
      <c r="L13" s="102">
        <v>0.5</v>
      </c>
      <c r="M13" s="102">
        <v>1</v>
      </c>
      <c r="N13" s="107" t="s">
        <v>59</v>
      </c>
      <c r="O13" s="99">
        <v>1.2</v>
      </c>
      <c r="P13" s="17"/>
    </row>
    <row r="14" spans="1:16" x14ac:dyDescent="0.2">
      <c r="A14" s="99">
        <v>13</v>
      </c>
      <c r="B14" s="106" t="s">
        <v>84</v>
      </c>
      <c r="C14" s="105">
        <v>1</v>
      </c>
      <c r="D14" s="105">
        <v>8</v>
      </c>
      <c r="E14" s="105">
        <v>1</v>
      </c>
      <c r="F14" s="105">
        <v>4000</v>
      </c>
      <c r="G14" s="105">
        <v>8.5000000000000006E-2</v>
      </c>
      <c r="H14" s="105">
        <v>0.13</v>
      </c>
      <c r="I14" s="101">
        <f>SUM(J14:M14)/confiabilidad!$F$2</f>
        <v>0.7</v>
      </c>
      <c r="J14" s="102">
        <v>1</v>
      </c>
      <c r="K14" s="102">
        <v>1</v>
      </c>
      <c r="L14" s="102">
        <v>0.5</v>
      </c>
      <c r="M14" s="102">
        <v>1</v>
      </c>
      <c r="N14" s="107" t="s">
        <v>59</v>
      </c>
      <c r="O14" s="99">
        <v>1.2</v>
      </c>
      <c r="P14" s="17"/>
    </row>
    <row r="15" spans="1:16" x14ac:dyDescent="0.2">
      <c r="A15" s="99">
        <v>14</v>
      </c>
      <c r="B15" s="106" t="s">
        <v>85</v>
      </c>
      <c r="C15" s="105">
        <v>1</v>
      </c>
      <c r="D15" s="105">
        <v>8</v>
      </c>
      <c r="E15" s="105">
        <v>0</v>
      </c>
      <c r="F15" s="105">
        <v>3300</v>
      </c>
      <c r="G15" s="105">
        <v>6.4000000000000001E-2</v>
      </c>
      <c r="H15" s="105">
        <v>0.14219999999999999</v>
      </c>
      <c r="I15" s="101">
        <f>SUM(J15:M15)/confiabilidad!$F$2</f>
        <v>0.7</v>
      </c>
      <c r="J15" s="102">
        <v>1</v>
      </c>
      <c r="K15" s="102">
        <v>1</v>
      </c>
      <c r="L15" s="102">
        <v>0.5</v>
      </c>
      <c r="M15" s="102">
        <v>1</v>
      </c>
      <c r="N15" s="107" t="s">
        <v>59</v>
      </c>
      <c r="O15" s="99">
        <v>1.2</v>
      </c>
      <c r="P15" s="17"/>
    </row>
    <row r="16" spans="1:16" x14ac:dyDescent="0.2">
      <c r="A16" s="99">
        <v>15</v>
      </c>
      <c r="B16" s="106" t="s">
        <v>86</v>
      </c>
      <c r="C16" s="105">
        <v>1</v>
      </c>
      <c r="D16" s="105">
        <v>8</v>
      </c>
      <c r="E16" s="105">
        <v>0</v>
      </c>
      <c r="F16" s="105">
        <v>3300</v>
      </c>
      <c r="G16" s="105">
        <v>6.4000000000000001E-2</v>
      </c>
      <c r="H16" s="105">
        <v>0.12</v>
      </c>
      <c r="I16" s="101">
        <f>SUM(J16:M16)/confiabilidad!$F$2</f>
        <v>0.7</v>
      </c>
      <c r="J16" s="102">
        <v>1</v>
      </c>
      <c r="K16" s="102">
        <v>1</v>
      </c>
      <c r="L16" s="102">
        <v>0.5</v>
      </c>
      <c r="M16" s="102">
        <v>1</v>
      </c>
      <c r="N16" s="107" t="s">
        <v>59</v>
      </c>
      <c r="O16" s="99">
        <v>1.2</v>
      </c>
      <c r="P16" s="17"/>
    </row>
    <row r="17" spans="1:32" x14ac:dyDescent="0.2">
      <c r="A17" s="99">
        <v>16</v>
      </c>
      <c r="B17" s="106" t="s">
        <v>87</v>
      </c>
      <c r="C17" s="105">
        <v>1</v>
      </c>
      <c r="D17" s="105">
        <v>8</v>
      </c>
      <c r="E17" s="105">
        <v>0</v>
      </c>
      <c r="F17" s="105">
        <v>5100</v>
      </c>
      <c r="G17" s="105">
        <v>0.115</v>
      </c>
      <c r="H17" s="105">
        <v>0.12</v>
      </c>
      <c r="I17" s="101">
        <f>SUM(J17:M17)/confiabilidad!$F$2</f>
        <v>0.5</v>
      </c>
      <c r="J17" s="102">
        <v>1</v>
      </c>
      <c r="K17" s="102">
        <v>0</v>
      </c>
      <c r="L17" s="102">
        <v>0.5</v>
      </c>
      <c r="M17" s="102">
        <v>1</v>
      </c>
      <c r="N17" s="107" t="s">
        <v>59</v>
      </c>
      <c r="O17" s="99">
        <v>1.2</v>
      </c>
      <c r="P17" s="17"/>
    </row>
    <row r="18" spans="1:32" x14ac:dyDescent="0.2">
      <c r="A18" s="104">
        <v>17</v>
      </c>
      <c r="B18" s="104" t="s">
        <v>88</v>
      </c>
      <c r="C18" s="104">
        <v>1</v>
      </c>
      <c r="D18" s="104">
        <v>8</v>
      </c>
      <c r="E18" s="104">
        <v>1</v>
      </c>
      <c r="F18" s="108">
        <f>1200*$O$2</f>
        <v>1440</v>
      </c>
      <c r="G18" s="104">
        <v>3.2000000000000001E-2</v>
      </c>
      <c r="H18" s="104">
        <v>3.62</v>
      </c>
      <c r="I18" s="101">
        <f>SUM(J18:M18)/confiabilidad!$F$2</f>
        <v>0.8</v>
      </c>
      <c r="J18" s="102">
        <v>1</v>
      </c>
      <c r="K18" s="102">
        <v>1</v>
      </c>
      <c r="L18" s="102">
        <v>1</v>
      </c>
      <c r="M18" s="102">
        <v>1</v>
      </c>
      <c r="N18" s="107" t="s">
        <v>63</v>
      </c>
      <c r="O18" s="99">
        <v>1.2</v>
      </c>
    </row>
    <row r="19" spans="1:32" x14ac:dyDescent="0.2">
      <c r="A19" s="104">
        <v>18</v>
      </c>
      <c r="B19" s="104" t="s">
        <v>89</v>
      </c>
      <c r="C19" s="104">
        <v>1</v>
      </c>
      <c r="D19" s="104">
        <v>8</v>
      </c>
      <c r="E19" s="104">
        <v>1</v>
      </c>
      <c r="F19" s="108">
        <f>4500*$O$2</f>
        <v>5400</v>
      </c>
      <c r="G19" s="104">
        <v>4.4999999999999998E-2</v>
      </c>
      <c r="H19" s="104">
        <v>0.06</v>
      </c>
      <c r="I19" s="101">
        <f>SUM(J19:M19)/confiabilidad!$F$2</f>
        <v>0.7</v>
      </c>
      <c r="J19" s="102">
        <v>1</v>
      </c>
      <c r="K19" s="102">
        <v>0.5</v>
      </c>
      <c r="L19" s="102">
        <v>1</v>
      </c>
      <c r="M19" s="102">
        <v>1</v>
      </c>
      <c r="N19" s="107" t="s">
        <v>67</v>
      </c>
      <c r="O19" s="99"/>
    </row>
    <row r="20" spans="1:32" x14ac:dyDescent="0.2">
      <c r="A20" s="104">
        <v>19</v>
      </c>
      <c r="B20" s="104" t="s">
        <v>90</v>
      </c>
      <c r="C20" s="104">
        <v>1</v>
      </c>
      <c r="D20" s="104">
        <v>8</v>
      </c>
      <c r="E20" s="104">
        <v>0</v>
      </c>
      <c r="F20" s="108">
        <f>2000*$O$2</f>
        <v>2400</v>
      </c>
      <c r="G20" s="104">
        <v>4.9000000000000002E-2</v>
      </c>
      <c r="H20" s="104">
        <v>3.2000000000000001E-2</v>
      </c>
      <c r="I20" s="101">
        <f>SUM(J20:M20)/confiabilidad!$F$2</f>
        <v>0.6</v>
      </c>
      <c r="J20" s="102">
        <v>1</v>
      </c>
      <c r="K20" s="102">
        <v>0.5</v>
      </c>
      <c r="L20" s="102">
        <v>0.5</v>
      </c>
      <c r="M20" s="102">
        <v>1</v>
      </c>
      <c r="N20" s="107" t="s">
        <v>67</v>
      </c>
      <c r="O20" s="109"/>
    </row>
    <row r="21" spans="1:32" x14ac:dyDescent="0.2">
      <c r="A21" s="110">
        <v>20</v>
      </c>
      <c r="B21" s="110" t="s">
        <v>91</v>
      </c>
      <c r="C21" s="110">
        <v>1</v>
      </c>
      <c r="D21" s="110">
        <v>8</v>
      </c>
      <c r="E21" s="110">
        <v>1</v>
      </c>
      <c r="F21" s="110">
        <v>0</v>
      </c>
      <c r="G21" s="110">
        <v>0</v>
      </c>
      <c r="H21" s="110">
        <v>0</v>
      </c>
      <c r="I21" s="110">
        <v>1</v>
      </c>
      <c r="J21" s="111"/>
      <c r="K21" s="111"/>
      <c r="L21" s="111"/>
      <c r="M21" s="111"/>
      <c r="N21" s="112"/>
      <c r="O21" s="112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x14ac:dyDescent="0.2">
      <c r="I22" s="20"/>
      <c r="J22" s="8"/>
      <c r="K22" s="8"/>
      <c r="L22" s="8"/>
      <c r="M22" s="8"/>
    </row>
    <row r="23" spans="1:32" x14ac:dyDescent="0.2">
      <c r="I23" s="20"/>
    </row>
    <row r="24" spans="1:32" x14ac:dyDescent="0.2">
      <c r="I24" s="20"/>
    </row>
    <row r="25" spans="1:32" x14ac:dyDescent="0.2">
      <c r="I25" s="20"/>
    </row>
    <row r="26" spans="1:32" x14ac:dyDescent="0.2">
      <c r="I26" s="20"/>
    </row>
    <row r="27" spans="1:32" x14ac:dyDescent="0.2">
      <c r="I27" s="20"/>
    </row>
    <row r="28" spans="1:32" x14ac:dyDescent="0.2">
      <c r="I28" s="20"/>
    </row>
    <row r="29" spans="1:32" x14ac:dyDescent="0.2">
      <c r="I29" s="20"/>
    </row>
    <row r="30" spans="1:32" x14ac:dyDescent="0.2">
      <c r="I30" s="20"/>
    </row>
    <row r="31" spans="1:32" x14ac:dyDescent="0.2">
      <c r="I31" s="20"/>
    </row>
    <row r="32" spans="1:32" x14ac:dyDescent="0.2">
      <c r="I32" s="20"/>
    </row>
    <row r="33" spans="9:9" x14ac:dyDescent="0.2">
      <c r="I33" s="20"/>
    </row>
    <row r="34" spans="9:9" x14ac:dyDescent="0.2">
      <c r="I34" s="20"/>
    </row>
    <row r="35" spans="9:9" x14ac:dyDescent="0.2">
      <c r="I35" s="20"/>
    </row>
    <row r="36" spans="9:9" x14ac:dyDescent="0.2">
      <c r="I36" s="20"/>
    </row>
    <row r="37" spans="9:9" x14ac:dyDescent="0.2">
      <c r="I37" s="20"/>
    </row>
    <row r="38" spans="9:9" x14ac:dyDescent="0.2">
      <c r="I38" s="20"/>
    </row>
    <row r="39" spans="9:9" x14ac:dyDescent="0.2">
      <c r="I39" s="20"/>
    </row>
    <row r="40" spans="9:9" x14ac:dyDescent="0.2">
      <c r="I40" s="20"/>
    </row>
    <row r="41" spans="9:9" x14ac:dyDescent="0.2">
      <c r="I41" s="20"/>
    </row>
    <row r="42" spans="9:9" x14ac:dyDescent="0.2">
      <c r="I42" s="20"/>
    </row>
    <row r="43" spans="9:9" x14ac:dyDescent="0.2">
      <c r="I43" s="20"/>
    </row>
    <row r="44" spans="9:9" x14ac:dyDescent="0.2">
      <c r="I44" s="20"/>
    </row>
    <row r="45" spans="9:9" x14ac:dyDescent="0.2">
      <c r="I45" s="20"/>
    </row>
    <row r="46" spans="9:9" x14ac:dyDescent="0.2">
      <c r="I46" s="20"/>
    </row>
    <row r="47" spans="9:9" x14ac:dyDescent="0.2">
      <c r="I47" s="20"/>
    </row>
    <row r="48" spans="9:9" x14ac:dyDescent="0.2">
      <c r="I48" s="20"/>
    </row>
    <row r="49" spans="9:9" x14ac:dyDescent="0.2">
      <c r="I49" s="20"/>
    </row>
    <row r="50" spans="9:9" x14ac:dyDescent="0.2">
      <c r="I50" s="20"/>
    </row>
    <row r="51" spans="9:9" x14ac:dyDescent="0.2">
      <c r="I51" s="20"/>
    </row>
    <row r="52" spans="9:9" x14ac:dyDescent="0.2">
      <c r="I52" s="20"/>
    </row>
    <row r="53" spans="9:9" x14ac:dyDescent="0.2">
      <c r="I53" s="20"/>
    </row>
    <row r="54" spans="9:9" x14ac:dyDescent="0.2">
      <c r="I54" s="20"/>
    </row>
    <row r="55" spans="9:9" x14ac:dyDescent="0.2">
      <c r="I55" s="20"/>
    </row>
    <row r="56" spans="9:9" x14ac:dyDescent="0.2">
      <c r="I56" s="20"/>
    </row>
    <row r="57" spans="9:9" x14ac:dyDescent="0.2">
      <c r="I57" s="20"/>
    </row>
    <row r="58" spans="9:9" x14ac:dyDescent="0.2">
      <c r="I58" s="20"/>
    </row>
    <row r="59" spans="9:9" x14ac:dyDescent="0.2">
      <c r="I59" s="20"/>
    </row>
    <row r="60" spans="9:9" x14ac:dyDescent="0.2">
      <c r="I60" s="20"/>
    </row>
    <row r="61" spans="9:9" x14ac:dyDescent="0.2">
      <c r="I61" s="20"/>
    </row>
    <row r="62" spans="9:9" x14ac:dyDescent="0.2">
      <c r="I62" s="20"/>
    </row>
    <row r="63" spans="9:9" x14ac:dyDescent="0.2">
      <c r="I63" s="20"/>
    </row>
    <row r="64" spans="9:9" x14ac:dyDescent="0.2">
      <c r="I64" s="20"/>
    </row>
    <row r="65" spans="9:9" x14ac:dyDescent="0.2">
      <c r="I65" s="20"/>
    </row>
    <row r="66" spans="9:9" x14ac:dyDescent="0.2">
      <c r="I66" s="20"/>
    </row>
    <row r="67" spans="9:9" x14ac:dyDescent="0.2">
      <c r="I67" s="20"/>
    </row>
    <row r="68" spans="9:9" x14ac:dyDescent="0.2">
      <c r="I68" s="20"/>
    </row>
    <row r="69" spans="9:9" x14ac:dyDescent="0.2">
      <c r="I69" s="20"/>
    </row>
    <row r="70" spans="9:9" x14ac:dyDescent="0.2">
      <c r="I70" s="20"/>
    </row>
    <row r="71" spans="9:9" x14ac:dyDescent="0.2">
      <c r="I71" s="20"/>
    </row>
    <row r="72" spans="9:9" x14ac:dyDescent="0.2">
      <c r="I72" s="20"/>
    </row>
    <row r="73" spans="9:9" x14ac:dyDescent="0.2">
      <c r="I73" s="20"/>
    </row>
    <row r="74" spans="9:9" x14ac:dyDescent="0.2">
      <c r="I74" s="20"/>
    </row>
    <row r="75" spans="9:9" x14ac:dyDescent="0.2">
      <c r="I75" s="20"/>
    </row>
    <row r="76" spans="9:9" x14ac:dyDescent="0.2">
      <c r="I76" s="20"/>
    </row>
    <row r="77" spans="9:9" x14ac:dyDescent="0.2">
      <c r="I77" s="20"/>
    </row>
    <row r="78" spans="9:9" x14ac:dyDescent="0.2">
      <c r="I78" s="20"/>
    </row>
    <row r="79" spans="9:9" x14ac:dyDescent="0.2">
      <c r="I79" s="20"/>
    </row>
    <row r="80" spans="9:9" x14ac:dyDescent="0.2">
      <c r="I80" s="20"/>
    </row>
    <row r="81" spans="9:9" x14ac:dyDescent="0.2">
      <c r="I81" s="20"/>
    </row>
    <row r="82" spans="9:9" x14ac:dyDescent="0.2">
      <c r="I82" s="20"/>
    </row>
    <row r="83" spans="9:9" x14ac:dyDescent="0.2">
      <c r="I83" s="20"/>
    </row>
    <row r="84" spans="9:9" x14ac:dyDescent="0.2">
      <c r="I84" s="20"/>
    </row>
    <row r="85" spans="9:9" x14ac:dyDescent="0.2">
      <c r="I85" s="20"/>
    </row>
    <row r="86" spans="9:9" x14ac:dyDescent="0.2">
      <c r="I86" s="20"/>
    </row>
    <row r="87" spans="9:9" x14ac:dyDescent="0.2">
      <c r="I87" s="20"/>
    </row>
    <row r="88" spans="9:9" x14ac:dyDescent="0.2">
      <c r="I88" s="20"/>
    </row>
    <row r="89" spans="9:9" x14ac:dyDescent="0.2">
      <c r="I89" s="20"/>
    </row>
    <row r="90" spans="9:9" x14ac:dyDescent="0.2">
      <c r="I90" s="20"/>
    </row>
    <row r="91" spans="9:9" x14ac:dyDescent="0.2">
      <c r="I91" s="20"/>
    </row>
    <row r="92" spans="9:9" x14ac:dyDescent="0.2">
      <c r="I92" s="20"/>
    </row>
    <row r="93" spans="9:9" x14ac:dyDescent="0.2">
      <c r="I93" s="20"/>
    </row>
    <row r="94" spans="9:9" x14ac:dyDescent="0.2">
      <c r="I94" s="20"/>
    </row>
    <row r="95" spans="9:9" x14ac:dyDescent="0.2">
      <c r="I95" s="20"/>
    </row>
    <row r="96" spans="9:9" x14ac:dyDescent="0.2">
      <c r="I96" s="20"/>
    </row>
    <row r="97" spans="9:9" x14ac:dyDescent="0.2">
      <c r="I97" s="20"/>
    </row>
    <row r="98" spans="9:9" x14ac:dyDescent="0.2">
      <c r="I98" s="20"/>
    </row>
    <row r="99" spans="9:9" x14ac:dyDescent="0.2">
      <c r="I99" s="20"/>
    </row>
    <row r="100" spans="9:9" x14ac:dyDescent="0.2">
      <c r="I100" s="20"/>
    </row>
    <row r="101" spans="9:9" x14ac:dyDescent="0.2">
      <c r="I101" s="20"/>
    </row>
    <row r="102" spans="9:9" x14ac:dyDescent="0.2">
      <c r="I102" s="20"/>
    </row>
    <row r="103" spans="9:9" x14ac:dyDescent="0.2">
      <c r="I103" s="20"/>
    </row>
    <row r="104" spans="9:9" x14ac:dyDescent="0.2">
      <c r="I104" s="20"/>
    </row>
    <row r="105" spans="9:9" x14ac:dyDescent="0.2">
      <c r="I105" s="20"/>
    </row>
    <row r="106" spans="9:9" x14ac:dyDescent="0.2">
      <c r="I106" s="20"/>
    </row>
    <row r="107" spans="9:9" x14ac:dyDescent="0.2">
      <c r="I107" s="20"/>
    </row>
    <row r="108" spans="9:9" x14ac:dyDescent="0.2">
      <c r="I108" s="20"/>
    </row>
    <row r="109" spans="9:9" x14ac:dyDescent="0.2">
      <c r="I109" s="20"/>
    </row>
    <row r="110" spans="9:9" x14ac:dyDescent="0.2">
      <c r="I110" s="20"/>
    </row>
    <row r="111" spans="9:9" x14ac:dyDescent="0.2">
      <c r="I111" s="20"/>
    </row>
    <row r="112" spans="9:9" x14ac:dyDescent="0.2">
      <c r="I112" s="20"/>
    </row>
    <row r="113" spans="9:9" x14ac:dyDescent="0.2">
      <c r="I113" s="20"/>
    </row>
    <row r="114" spans="9:9" x14ac:dyDescent="0.2">
      <c r="I114" s="20"/>
    </row>
    <row r="115" spans="9:9" x14ac:dyDescent="0.2">
      <c r="I115" s="20"/>
    </row>
    <row r="116" spans="9:9" x14ac:dyDescent="0.2">
      <c r="I116" s="20"/>
    </row>
    <row r="117" spans="9:9" x14ac:dyDescent="0.2">
      <c r="I117" s="20"/>
    </row>
    <row r="118" spans="9:9" x14ac:dyDescent="0.2">
      <c r="I118" s="20"/>
    </row>
    <row r="119" spans="9:9" x14ac:dyDescent="0.2">
      <c r="I119" s="20"/>
    </row>
    <row r="120" spans="9:9" x14ac:dyDescent="0.2">
      <c r="I120" s="20"/>
    </row>
    <row r="121" spans="9:9" x14ac:dyDescent="0.2">
      <c r="I121" s="20"/>
    </row>
    <row r="122" spans="9:9" x14ac:dyDescent="0.2">
      <c r="I122" s="20"/>
    </row>
    <row r="123" spans="9:9" x14ac:dyDescent="0.2">
      <c r="I123" s="20"/>
    </row>
    <row r="124" spans="9:9" x14ac:dyDescent="0.2">
      <c r="I124" s="20"/>
    </row>
    <row r="125" spans="9:9" x14ac:dyDescent="0.2">
      <c r="I125" s="20"/>
    </row>
    <row r="126" spans="9:9" x14ac:dyDescent="0.2">
      <c r="I126" s="20"/>
    </row>
    <row r="127" spans="9:9" x14ac:dyDescent="0.2">
      <c r="I127" s="20"/>
    </row>
    <row r="128" spans="9:9" x14ac:dyDescent="0.2">
      <c r="I128" s="20"/>
    </row>
    <row r="129" spans="9:9" x14ac:dyDescent="0.2">
      <c r="I129" s="20"/>
    </row>
    <row r="130" spans="9:9" x14ac:dyDescent="0.2">
      <c r="I130" s="20"/>
    </row>
    <row r="131" spans="9:9" x14ac:dyDescent="0.2">
      <c r="I131" s="20"/>
    </row>
    <row r="132" spans="9:9" x14ac:dyDescent="0.2">
      <c r="I132" s="20"/>
    </row>
    <row r="133" spans="9:9" x14ac:dyDescent="0.2">
      <c r="I133" s="20"/>
    </row>
    <row r="134" spans="9:9" x14ac:dyDescent="0.2">
      <c r="I134" s="20"/>
    </row>
    <row r="135" spans="9:9" x14ac:dyDescent="0.2">
      <c r="I135" s="20"/>
    </row>
    <row r="136" spans="9:9" x14ac:dyDescent="0.2">
      <c r="I136" s="20"/>
    </row>
    <row r="137" spans="9:9" x14ac:dyDescent="0.2">
      <c r="I137" s="20"/>
    </row>
    <row r="138" spans="9:9" x14ac:dyDescent="0.2">
      <c r="I138" s="20"/>
    </row>
    <row r="139" spans="9:9" x14ac:dyDescent="0.2">
      <c r="I139" s="20"/>
    </row>
    <row r="140" spans="9:9" x14ac:dyDescent="0.2">
      <c r="I140" s="20"/>
    </row>
    <row r="141" spans="9:9" x14ac:dyDescent="0.2">
      <c r="I141" s="20"/>
    </row>
    <row r="142" spans="9:9" x14ac:dyDescent="0.2">
      <c r="I142" s="20"/>
    </row>
    <row r="143" spans="9:9" x14ac:dyDescent="0.2">
      <c r="I143" s="20"/>
    </row>
    <row r="144" spans="9:9" x14ac:dyDescent="0.2">
      <c r="I144" s="20"/>
    </row>
    <row r="145" spans="9:9" x14ac:dyDescent="0.2">
      <c r="I145" s="20"/>
    </row>
    <row r="146" spans="9:9" x14ac:dyDescent="0.2">
      <c r="I146" s="20"/>
    </row>
    <row r="147" spans="9:9" x14ac:dyDescent="0.2">
      <c r="I147" s="20"/>
    </row>
    <row r="148" spans="9:9" x14ac:dyDescent="0.2">
      <c r="I148" s="20"/>
    </row>
    <row r="149" spans="9:9" x14ac:dyDescent="0.2">
      <c r="I149" s="20"/>
    </row>
    <row r="150" spans="9:9" x14ac:dyDescent="0.2">
      <c r="I150" s="20"/>
    </row>
    <row r="151" spans="9:9" x14ac:dyDescent="0.2">
      <c r="I151" s="20"/>
    </row>
    <row r="152" spans="9:9" x14ac:dyDescent="0.2">
      <c r="I152" s="20"/>
    </row>
    <row r="153" spans="9:9" x14ac:dyDescent="0.2">
      <c r="I153" s="20"/>
    </row>
    <row r="154" spans="9:9" x14ac:dyDescent="0.2">
      <c r="I154" s="20"/>
    </row>
    <row r="155" spans="9:9" x14ac:dyDescent="0.2">
      <c r="I155" s="20"/>
    </row>
    <row r="156" spans="9:9" x14ac:dyDescent="0.2">
      <c r="I156" s="20"/>
    </row>
    <row r="157" spans="9:9" x14ac:dyDescent="0.2">
      <c r="I157" s="20"/>
    </row>
    <row r="158" spans="9:9" x14ac:dyDescent="0.2">
      <c r="I158" s="20"/>
    </row>
    <row r="159" spans="9:9" x14ac:dyDescent="0.2">
      <c r="I159" s="20"/>
    </row>
    <row r="160" spans="9:9" x14ac:dyDescent="0.2">
      <c r="I160" s="20"/>
    </row>
    <row r="161" spans="9:9" x14ac:dyDescent="0.2">
      <c r="I161" s="20"/>
    </row>
    <row r="162" spans="9:9" x14ac:dyDescent="0.2">
      <c r="I162" s="20"/>
    </row>
    <row r="163" spans="9:9" x14ac:dyDescent="0.2">
      <c r="I163" s="20"/>
    </row>
    <row r="164" spans="9:9" x14ac:dyDescent="0.2">
      <c r="I164" s="20"/>
    </row>
    <row r="165" spans="9:9" x14ac:dyDescent="0.2">
      <c r="I165" s="20"/>
    </row>
    <row r="166" spans="9:9" x14ac:dyDescent="0.2">
      <c r="I166" s="20"/>
    </row>
    <row r="167" spans="9:9" x14ac:dyDescent="0.2">
      <c r="I167" s="20"/>
    </row>
    <row r="168" spans="9:9" x14ac:dyDescent="0.2">
      <c r="I168" s="20"/>
    </row>
    <row r="169" spans="9:9" x14ac:dyDescent="0.2">
      <c r="I169" s="20"/>
    </row>
    <row r="170" spans="9:9" x14ac:dyDescent="0.2">
      <c r="I170" s="20"/>
    </row>
    <row r="171" spans="9:9" x14ac:dyDescent="0.2">
      <c r="I171" s="20"/>
    </row>
    <row r="172" spans="9:9" x14ac:dyDescent="0.2">
      <c r="I172" s="20"/>
    </row>
    <row r="173" spans="9:9" x14ac:dyDescent="0.2">
      <c r="I173" s="20"/>
    </row>
    <row r="174" spans="9:9" x14ac:dyDescent="0.2">
      <c r="I174" s="20"/>
    </row>
    <row r="175" spans="9:9" x14ac:dyDescent="0.2">
      <c r="I175" s="20"/>
    </row>
    <row r="176" spans="9:9" x14ac:dyDescent="0.2">
      <c r="I176" s="20"/>
    </row>
    <row r="177" spans="9:9" x14ac:dyDescent="0.2">
      <c r="I177" s="20"/>
    </row>
    <row r="178" spans="9:9" x14ac:dyDescent="0.2">
      <c r="I178" s="20"/>
    </row>
    <row r="179" spans="9:9" x14ac:dyDescent="0.2">
      <c r="I179" s="20"/>
    </row>
    <row r="180" spans="9:9" x14ac:dyDescent="0.2">
      <c r="I180" s="20"/>
    </row>
    <row r="181" spans="9:9" x14ac:dyDescent="0.2">
      <c r="I181" s="20"/>
    </row>
    <row r="182" spans="9:9" x14ac:dyDescent="0.2">
      <c r="I182" s="20"/>
    </row>
    <row r="183" spans="9:9" x14ac:dyDescent="0.2">
      <c r="I183" s="20"/>
    </row>
    <row r="184" spans="9:9" x14ac:dyDescent="0.2">
      <c r="I184" s="20"/>
    </row>
    <row r="185" spans="9:9" x14ac:dyDescent="0.2">
      <c r="I185" s="20"/>
    </row>
    <row r="186" spans="9:9" x14ac:dyDescent="0.2">
      <c r="I186" s="20"/>
    </row>
    <row r="187" spans="9:9" x14ac:dyDescent="0.2">
      <c r="I187" s="20"/>
    </row>
    <row r="188" spans="9:9" x14ac:dyDescent="0.2">
      <c r="I188" s="20"/>
    </row>
    <row r="189" spans="9:9" x14ac:dyDescent="0.2">
      <c r="I189" s="20"/>
    </row>
    <row r="190" spans="9:9" x14ac:dyDescent="0.2">
      <c r="I190" s="20"/>
    </row>
    <row r="191" spans="9:9" x14ac:dyDescent="0.2">
      <c r="I191" s="20"/>
    </row>
    <row r="192" spans="9:9" x14ac:dyDescent="0.2">
      <c r="I192" s="20"/>
    </row>
    <row r="193" spans="9:9" x14ac:dyDescent="0.2">
      <c r="I193" s="20"/>
    </row>
    <row r="194" spans="9:9" x14ac:dyDescent="0.2">
      <c r="I194" s="20"/>
    </row>
    <row r="195" spans="9:9" x14ac:dyDescent="0.2">
      <c r="I195" s="20"/>
    </row>
    <row r="196" spans="9:9" x14ac:dyDescent="0.2">
      <c r="I196" s="20"/>
    </row>
    <row r="197" spans="9:9" x14ac:dyDescent="0.2">
      <c r="I197" s="20"/>
    </row>
    <row r="198" spans="9:9" x14ac:dyDescent="0.2">
      <c r="I198" s="20"/>
    </row>
    <row r="199" spans="9:9" x14ac:dyDescent="0.2">
      <c r="I199" s="20"/>
    </row>
    <row r="200" spans="9:9" x14ac:dyDescent="0.2">
      <c r="I200" s="20"/>
    </row>
    <row r="201" spans="9:9" x14ac:dyDescent="0.2">
      <c r="I201" s="20"/>
    </row>
    <row r="202" spans="9:9" x14ac:dyDescent="0.2">
      <c r="I202" s="20"/>
    </row>
    <row r="203" spans="9:9" x14ac:dyDescent="0.2">
      <c r="I203" s="20"/>
    </row>
    <row r="204" spans="9:9" x14ac:dyDescent="0.2">
      <c r="I204" s="20"/>
    </row>
    <row r="205" spans="9:9" x14ac:dyDescent="0.2">
      <c r="I205" s="20"/>
    </row>
    <row r="206" spans="9:9" x14ac:dyDescent="0.2">
      <c r="I206" s="20"/>
    </row>
    <row r="207" spans="9:9" x14ac:dyDescent="0.2">
      <c r="I207" s="20"/>
    </row>
    <row r="208" spans="9:9" x14ac:dyDescent="0.2">
      <c r="I208" s="20"/>
    </row>
    <row r="209" spans="9:9" x14ac:dyDescent="0.2">
      <c r="I209" s="20"/>
    </row>
    <row r="210" spans="9:9" x14ac:dyDescent="0.2">
      <c r="I210" s="20"/>
    </row>
    <row r="211" spans="9:9" x14ac:dyDescent="0.2">
      <c r="I211" s="20"/>
    </row>
    <row r="212" spans="9:9" x14ac:dyDescent="0.2">
      <c r="I212" s="20"/>
    </row>
    <row r="213" spans="9:9" x14ac:dyDescent="0.2">
      <c r="I213" s="20"/>
    </row>
    <row r="214" spans="9:9" x14ac:dyDescent="0.2">
      <c r="I214" s="20"/>
    </row>
    <row r="215" spans="9:9" x14ac:dyDescent="0.2">
      <c r="I215" s="20"/>
    </row>
    <row r="216" spans="9:9" x14ac:dyDescent="0.2">
      <c r="I216" s="20"/>
    </row>
    <row r="217" spans="9:9" x14ac:dyDescent="0.2">
      <c r="I217" s="20"/>
    </row>
    <row r="218" spans="9:9" x14ac:dyDescent="0.2">
      <c r="I218" s="20"/>
    </row>
    <row r="219" spans="9:9" x14ac:dyDescent="0.2">
      <c r="I219" s="20"/>
    </row>
    <row r="220" spans="9:9" x14ac:dyDescent="0.2">
      <c r="I220" s="20"/>
    </row>
    <row r="221" spans="9:9" x14ac:dyDescent="0.2">
      <c r="I221" s="20"/>
    </row>
    <row r="222" spans="9:9" x14ac:dyDescent="0.2">
      <c r="I222" s="20"/>
    </row>
    <row r="223" spans="9:9" x14ac:dyDescent="0.2">
      <c r="I223" s="20"/>
    </row>
    <row r="224" spans="9:9" x14ac:dyDescent="0.2">
      <c r="I224" s="20"/>
    </row>
    <row r="225" spans="9:9" x14ac:dyDescent="0.2">
      <c r="I225" s="20"/>
    </row>
    <row r="226" spans="9:9" x14ac:dyDescent="0.2">
      <c r="I226" s="20"/>
    </row>
    <row r="227" spans="9:9" x14ac:dyDescent="0.2">
      <c r="I227" s="20"/>
    </row>
    <row r="228" spans="9:9" x14ac:dyDescent="0.2">
      <c r="I228" s="20"/>
    </row>
    <row r="229" spans="9:9" x14ac:dyDescent="0.2">
      <c r="I229" s="20"/>
    </row>
    <row r="230" spans="9:9" x14ac:dyDescent="0.2">
      <c r="I230" s="20"/>
    </row>
    <row r="231" spans="9:9" x14ac:dyDescent="0.2">
      <c r="I231" s="20"/>
    </row>
    <row r="232" spans="9:9" x14ac:dyDescent="0.2">
      <c r="I232" s="20"/>
    </row>
    <row r="233" spans="9:9" x14ac:dyDescent="0.2">
      <c r="I233" s="20"/>
    </row>
    <row r="234" spans="9:9" x14ac:dyDescent="0.2">
      <c r="I234" s="20"/>
    </row>
    <row r="235" spans="9:9" x14ac:dyDescent="0.2">
      <c r="I235" s="20"/>
    </row>
    <row r="236" spans="9:9" x14ac:dyDescent="0.2">
      <c r="I236" s="20"/>
    </row>
    <row r="237" spans="9:9" x14ac:dyDescent="0.2">
      <c r="I237" s="20"/>
    </row>
    <row r="238" spans="9:9" x14ac:dyDescent="0.2">
      <c r="I238" s="20"/>
    </row>
    <row r="239" spans="9:9" x14ac:dyDescent="0.2">
      <c r="I239" s="20"/>
    </row>
    <row r="240" spans="9:9" x14ac:dyDescent="0.2">
      <c r="I240" s="20"/>
    </row>
    <row r="241" spans="9:9" x14ac:dyDescent="0.2">
      <c r="I241" s="20"/>
    </row>
    <row r="242" spans="9:9" x14ac:dyDescent="0.2">
      <c r="I242" s="20"/>
    </row>
    <row r="243" spans="9:9" x14ac:dyDescent="0.2">
      <c r="I243" s="20"/>
    </row>
    <row r="244" spans="9:9" x14ac:dyDescent="0.2">
      <c r="I244" s="20"/>
    </row>
    <row r="245" spans="9:9" x14ac:dyDescent="0.2">
      <c r="I245" s="20"/>
    </row>
    <row r="246" spans="9:9" x14ac:dyDescent="0.2">
      <c r="I246" s="20"/>
    </row>
    <row r="247" spans="9:9" x14ac:dyDescent="0.2">
      <c r="I247" s="20"/>
    </row>
    <row r="248" spans="9:9" x14ac:dyDescent="0.2">
      <c r="I248" s="20"/>
    </row>
    <row r="249" spans="9:9" x14ac:dyDescent="0.2">
      <c r="I249" s="20"/>
    </row>
    <row r="250" spans="9:9" x14ac:dyDescent="0.2">
      <c r="I250" s="20"/>
    </row>
    <row r="251" spans="9:9" x14ac:dyDescent="0.2">
      <c r="I251" s="20"/>
    </row>
    <row r="252" spans="9:9" x14ac:dyDescent="0.2">
      <c r="I252" s="20"/>
    </row>
    <row r="253" spans="9:9" x14ac:dyDescent="0.2">
      <c r="I253" s="20"/>
    </row>
    <row r="254" spans="9:9" x14ac:dyDescent="0.2">
      <c r="I254" s="20"/>
    </row>
    <row r="255" spans="9:9" x14ac:dyDescent="0.2">
      <c r="I255" s="20"/>
    </row>
    <row r="256" spans="9:9" x14ac:dyDescent="0.2">
      <c r="I256" s="20"/>
    </row>
    <row r="257" spans="9:9" x14ac:dyDescent="0.2">
      <c r="I257" s="20"/>
    </row>
    <row r="258" spans="9:9" x14ac:dyDescent="0.2">
      <c r="I258" s="20"/>
    </row>
    <row r="259" spans="9:9" x14ac:dyDescent="0.2">
      <c r="I259" s="20"/>
    </row>
    <row r="260" spans="9:9" x14ac:dyDescent="0.2">
      <c r="I260" s="20"/>
    </row>
    <row r="261" spans="9:9" x14ac:dyDescent="0.2">
      <c r="I261" s="20"/>
    </row>
    <row r="262" spans="9:9" x14ac:dyDescent="0.2">
      <c r="I262" s="20"/>
    </row>
    <row r="263" spans="9:9" x14ac:dyDescent="0.2">
      <c r="I263" s="20"/>
    </row>
    <row r="264" spans="9:9" x14ac:dyDescent="0.2">
      <c r="I264" s="20"/>
    </row>
    <row r="265" spans="9:9" x14ac:dyDescent="0.2">
      <c r="I265" s="20"/>
    </row>
    <row r="266" spans="9:9" x14ac:dyDescent="0.2">
      <c r="I266" s="20"/>
    </row>
    <row r="267" spans="9:9" x14ac:dyDescent="0.2">
      <c r="I267" s="20"/>
    </row>
    <row r="268" spans="9:9" x14ac:dyDescent="0.2">
      <c r="I268" s="20"/>
    </row>
    <row r="269" spans="9:9" x14ac:dyDescent="0.2">
      <c r="I269" s="20"/>
    </row>
    <row r="270" spans="9:9" x14ac:dyDescent="0.2">
      <c r="I270" s="20"/>
    </row>
    <row r="271" spans="9:9" x14ac:dyDescent="0.2">
      <c r="I271" s="20"/>
    </row>
    <row r="272" spans="9:9" x14ac:dyDescent="0.2">
      <c r="I272" s="20"/>
    </row>
    <row r="273" spans="9:9" x14ac:dyDescent="0.2">
      <c r="I273" s="20"/>
    </row>
    <row r="274" spans="9:9" x14ac:dyDescent="0.2">
      <c r="I274" s="20"/>
    </row>
    <row r="275" spans="9:9" x14ac:dyDescent="0.2">
      <c r="I275" s="20"/>
    </row>
    <row r="276" spans="9:9" x14ac:dyDescent="0.2">
      <c r="I276" s="20"/>
    </row>
    <row r="277" spans="9:9" x14ac:dyDescent="0.2">
      <c r="I277" s="20"/>
    </row>
    <row r="278" spans="9:9" x14ac:dyDescent="0.2">
      <c r="I278" s="20"/>
    </row>
    <row r="279" spans="9:9" x14ac:dyDescent="0.2">
      <c r="I279" s="20"/>
    </row>
    <row r="280" spans="9:9" x14ac:dyDescent="0.2">
      <c r="I280" s="20"/>
    </row>
    <row r="281" spans="9:9" x14ac:dyDescent="0.2">
      <c r="I281" s="20"/>
    </row>
    <row r="282" spans="9:9" x14ac:dyDescent="0.2">
      <c r="I282" s="20"/>
    </row>
    <row r="283" spans="9:9" x14ac:dyDescent="0.2">
      <c r="I283" s="20"/>
    </row>
    <row r="284" spans="9:9" x14ac:dyDescent="0.2">
      <c r="I284" s="20"/>
    </row>
    <row r="285" spans="9:9" x14ac:dyDescent="0.2">
      <c r="I285" s="20"/>
    </row>
    <row r="286" spans="9:9" x14ac:dyDescent="0.2">
      <c r="I286" s="20"/>
    </row>
    <row r="287" spans="9:9" x14ac:dyDescent="0.2">
      <c r="I287" s="20"/>
    </row>
    <row r="288" spans="9:9" x14ac:dyDescent="0.2">
      <c r="I288" s="20"/>
    </row>
    <row r="289" spans="9:9" x14ac:dyDescent="0.2">
      <c r="I289" s="20"/>
    </row>
    <row r="290" spans="9:9" x14ac:dyDescent="0.2">
      <c r="I290" s="20"/>
    </row>
    <row r="291" spans="9:9" x14ac:dyDescent="0.2">
      <c r="I291" s="20"/>
    </row>
    <row r="292" spans="9:9" x14ac:dyDescent="0.2">
      <c r="I292" s="20"/>
    </row>
    <row r="293" spans="9:9" x14ac:dyDescent="0.2">
      <c r="I293" s="20"/>
    </row>
    <row r="294" spans="9:9" x14ac:dyDescent="0.2">
      <c r="I294" s="20"/>
    </row>
    <row r="295" spans="9:9" x14ac:dyDescent="0.2">
      <c r="I295" s="20"/>
    </row>
    <row r="296" spans="9:9" x14ac:dyDescent="0.2">
      <c r="I296" s="20"/>
    </row>
    <row r="297" spans="9:9" x14ac:dyDescent="0.2">
      <c r="I297" s="20"/>
    </row>
    <row r="298" spans="9:9" x14ac:dyDescent="0.2">
      <c r="I298" s="20"/>
    </row>
    <row r="299" spans="9:9" x14ac:dyDescent="0.2">
      <c r="I299" s="20"/>
    </row>
    <row r="300" spans="9:9" x14ac:dyDescent="0.2">
      <c r="I300" s="20"/>
    </row>
    <row r="301" spans="9:9" x14ac:dyDescent="0.2">
      <c r="I301" s="20"/>
    </row>
    <row r="302" spans="9:9" x14ac:dyDescent="0.2">
      <c r="I302" s="20"/>
    </row>
    <row r="303" spans="9:9" x14ac:dyDescent="0.2">
      <c r="I303" s="20"/>
    </row>
    <row r="304" spans="9:9" x14ac:dyDescent="0.2">
      <c r="I304" s="20"/>
    </row>
    <row r="305" spans="9:9" x14ac:dyDescent="0.2">
      <c r="I305" s="20"/>
    </row>
    <row r="306" spans="9:9" x14ac:dyDescent="0.2">
      <c r="I306" s="20"/>
    </row>
    <row r="307" spans="9:9" x14ac:dyDescent="0.2">
      <c r="I307" s="20"/>
    </row>
    <row r="308" spans="9:9" x14ac:dyDescent="0.2">
      <c r="I308" s="20"/>
    </row>
    <row r="309" spans="9:9" x14ac:dyDescent="0.2">
      <c r="I309" s="20"/>
    </row>
    <row r="310" spans="9:9" x14ac:dyDescent="0.2">
      <c r="I310" s="20"/>
    </row>
    <row r="311" spans="9:9" x14ac:dyDescent="0.2">
      <c r="I311" s="20"/>
    </row>
    <row r="312" spans="9:9" x14ac:dyDescent="0.2">
      <c r="I312" s="20"/>
    </row>
    <row r="313" spans="9:9" x14ac:dyDescent="0.2">
      <c r="I313" s="20"/>
    </row>
    <row r="314" spans="9:9" x14ac:dyDescent="0.2">
      <c r="I314" s="20"/>
    </row>
    <row r="315" spans="9:9" x14ac:dyDescent="0.2">
      <c r="I315" s="20"/>
    </row>
    <row r="316" spans="9:9" x14ac:dyDescent="0.2">
      <c r="I316" s="20"/>
    </row>
    <row r="317" spans="9:9" x14ac:dyDescent="0.2">
      <c r="I317" s="20"/>
    </row>
    <row r="318" spans="9:9" x14ac:dyDescent="0.2">
      <c r="I318" s="20"/>
    </row>
    <row r="319" spans="9:9" x14ac:dyDescent="0.2">
      <c r="I319" s="20"/>
    </row>
    <row r="320" spans="9:9" x14ac:dyDescent="0.2">
      <c r="I320" s="20"/>
    </row>
    <row r="321" spans="9:9" x14ac:dyDescent="0.2">
      <c r="I321" s="20"/>
    </row>
    <row r="322" spans="9:9" x14ac:dyDescent="0.2">
      <c r="I322" s="20"/>
    </row>
    <row r="323" spans="9:9" x14ac:dyDescent="0.2">
      <c r="I323" s="20"/>
    </row>
    <row r="324" spans="9:9" x14ac:dyDescent="0.2">
      <c r="I324" s="20"/>
    </row>
    <row r="325" spans="9:9" x14ac:dyDescent="0.2">
      <c r="I325" s="20"/>
    </row>
    <row r="326" spans="9:9" x14ac:dyDescent="0.2">
      <c r="I326" s="20"/>
    </row>
    <row r="327" spans="9:9" x14ac:dyDescent="0.2">
      <c r="I327" s="20"/>
    </row>
    <row r="328" spans="9:9" x14ac:dyDescent="0.2">
      <c r="I328" s="20"/>
    </row>
    <row r="329" spans="9:9" x14ac:dyDescent="0.2">
      <c r="I329" s="20"/>
    </row>
    <row r="330" spans="9:9" x14ac:dyDescent="0.2">
      <c r="I330" s="20"/>
    </row>
    <row r="331" spans="9:9" x14ac:dyDescent="0.2">
      <c r="I331" s="20"/>
    </row>
    <row r="332" spans="9:9" x14ac:dyDescent="0.2">
      <c r="I332" s="20"/>
    </row>
    <row r="333" spans="9:9" x14ac:dyDescent="0.2">
      <c r="I333" s="20"/>
    </row>
    <row r="334" spans="9:9" x14ac:dyDescent="0.2">
      <c r="I334" s="20"/>
    </row>
    <row r="335" spans="9:9" x14ac:dyDescent="0.2">
      <c r="I335" s="20"/>
    </row>
    <row r="336" spans="9:9" x14ac:dyDescent="0.2">
      <c r="I336" s="20"/>
    </row>
    <row r="337" spans="9:9" x14ac:dyDescent="0.2">
      <c r="I337" s="20"/>
    </row>
    <row r="338" spans="9:9" x14ac:dyDescent="0.2">
      <c r="I338" s="20"/>
    </row>
    <row r="339" spans="9:9" x14ac:dyDescent="0.2">
      <c r="I339" s="20"/>
    </row>
    <row r="340" spans="9:9" x14ac:dyDescent="0.2">
      <c r="I340" s="20"/>
    </row>
    <row r="341" spans="9:9" x14ac:dyDescent="0.2">
      <c r="I341" s="20"/>
    </row>
    <row r="342" spans="9:9" x14ac:dyDescent="0.2">
      <c r="I342" s="20"/>
    </row>
    <row r="343" spans="9:9" x14ac:dyDescent="0.2">
      <c r="I343" s="20"/>
    </row>
    <row r="344" spans="9:9" x14ac:dyDescent="0.2">
      <c r="I344" s="20"/>
    </row>
    <row r="345" spans="9:9" x14ac:dyDescent="0.2">
      <c r="I345" s="20"/>
    </row>
    <row r="346" spans="9:9" x14ac:dyDescent="0.2">
      <c r="I346" s="20"/>
    </row>
    <row r="347" spans="9:9" x14ac:dyDescent="0.2">
      <c r="I347" s="20"/>
    </row>
    <row r="348" spans="9:9" x14ac:dyDescent="0.2">
      <c r="I348" s="20"/>
    </row>
    <row r="349" spans="9:9" x14ac:dyDescent="0.2">
      <c r="I349" s="20"/>
    </row>
    <row r="350" spans="9:9" x14ac:dyDescent="0.2">
      <c r="I350" s="20"/>
    </row>
    <row r="351" spans="9:9" x14ac:dyDescent="0.2">
      <c r="I351" s="20"/>
    </row>
    <row r="352" spans="9:9" x14ac:dyDescent="0.2">
      <c r="I352" s="20"/>
    </row>
    <row r="353" spans="9:9" x14ac:dyDescent="0.2">
      <c r="I353" s="20"/>
    </row>
    <row r="354" spans="9:9" x14ac:dyDescent="0.2">
      <c r="I354" s="20"/>
    </row>
    <row r="355" spans="9:9" x14ac:dyDescent="0.2">
      <c r="I355" s="20"/>
    </row>
    <row r="356" spans="9:9" x14ac:dyDescent="0.2">
      <c r="I356" s="20"/>
    </row>
    <row r="357" spans="9:9" x14ac:dyDescent="0.2">
      <c r="I357" s="20"/>
    </row>
    <row r="358" spans="9:9" x14ac:dyDescent="0.2">
      <c r="I358" s="20"/>
    </row>
    <row r="359" spans="9:9" x14ac:dyDescent="0.2">
      <c r="I359" s="20"/>
    </row>
    <row r="360" spans="9:9" x14ac:dyDescent="0.2">
      <c r="I360" s="20"/>
    </row>
    <row r="361" spans="9:9" x14ac:dyDescent="0.2">
      <c r="I361" s="20"/>
    </row>
    <row r="362" spans="9:9" x14ac:dyDescent="0.2">
      <c r="I362" s="20"/>
    </row>
    <row r="363" spans="9:9" x14ac:dyDescent="0.2">
      <c r="I363" s="20"/>
    </row>
    <row r="364" spans="9:9" x14ac:dyDescent="0.2">
      <c r="I364" s="20"/>
    </row>
    <row r="365" spans="9:9" x14ac:dyDescent="0.2">
      <c r="I365" s="20"/>
    </row>
    <row r="366" spans="9:9" x14ac:dyDescent="0.2">
      <c r="I366" s="20"/>
    </row>
    <row r="367" spans="9:9" x14ac:dyDescent="0.2">
      <c r="I367" s="20"/>
    </row>
    <row r="368" spans="9:9" x14ac:dyDescent="0.2">
      <c r="I368" s="20"/>
    </row>
    <row r="369" spans="9:9" x14ac:dyDescent="0.2">
      <c r="I369" s="20"/>
    </row>
    <row r="370" spans="9:9" x14ac:dyDescent="0.2">
      <c r="I370" s="20"/>
    </row>
    <row r="371" spans="9:9" x14ac:dyDescent="0.2">
      <c r="I371" s="20"/>
    </row>
    <row r="372" spans="9:9" x14ac:dyDescent="0.2">
      <c r="I372" s="20"/>
    </row>
    <row r="373" spans="9:9" x14ac:dyDescent="0.2">
      <c r="I373" s="20"/>
    </row>
    <row r="374" spans="9:9" x14ac:dyDescent="0.2">
      <c r="I374" s="20"/>
    </row>
    <row r="375" spans="9:9" x14ac:dyDescent="0.2">
      <c r="I375" s="20"/>
    </row>
    <row r="376" spans="9:9" x14ac:dyDescent="0.2">
      <c r="I376" s="20"/>
    </row>
    <row r="377" spans="9:9" x14ac:dyDescent="0.2">
      <c r="I377" s="20"/>
    </row>
    <row r="378" spans="9:9" x14ac:dyDescent="0.2">
      <c r="I378" s="20"/>
    </row>
    <row r="379" spans="9:9" x14ac:dyDescent="0.2">
      <c r="I379" s="20"/>
    </row>
    <row r="380" spans="9:9" x14ac:dyDescent="0.2">
      <c r="I380" s="20"/>
    </row>
    <row r="381" spans="9:9" x14ac:dyDescent="0.2">
      <c r="I381" s="20"/>
    </row>
    <row r="382" spans="9:9" x14ac:dyDescent="0.2">
      <c r="I382" s="20"/>
    </row>
    <row r="383" spans="9:9" x14ac:dyDescent="0.2">
      <c r="I383" s="20"/>
    </row>
    <row r="384" spans="9:9" x14ac:dyDescent="0.2">
      <c r="I384" s="20"/>
    </row>
    <row r="385" spans="9:9" x14ac:dyDescent="0.2">
      <c r="I385" s="20"/>
    </row>
    <row r="386" spans="9:9" x14ac:dyDescent="0.2">
      <c r="I386" s="20"/>
    </row>
    <row r="387" spans="9:9" x14ac:dyDescent="0.2">
      <c r="I387" s="20"/>
    </row>
    <row r="388" spans="9:9" x14ac:dyDescent="0.2">
      <c r="I388" s="20"/>
    </row>
    <row r="389" spans="9:9" x14ac:dyDescent="0.2">
      <c r="I389" s="20"/>
    </row>
    <row r="390" spans="9:9" x14ac:dyDescent="0.2">
      <c r="I390" s="20"/>
    </row>
    <row r="391" spans="9:9" x14ac:dyDescent="0.2">
      <c r="I391" s="20"/>
    </row>
    <row r="392" spans="9:9" x14ac:dyDescent="0.2">
      <c r="I392" s="20"/>
    </row>
    <row r="393" spans="9:9" x14ac:dyDescent="0.2">
      <c r="I393" s="20"/>
    </row>
    <row r="394" spans="9:9" x14ac:dyDescent="0.2">
      <c r="I394" s="20"/>
    </row>
    <row r="395" spans="9:9" x14ac:dyDescent="0.2">
      <c r="I395" s="20"/>
    </row>
    <row r="396" spans="9:9" x14ac:dyDescent="0.2">
      <c r="I396" s="20"/>
    </row>
    <row r="397" spans="9:9" x14ac:dyDescent="0.2">
      <c r="I397" s="20"/>
    </row>
    <row r="398" spans="9:9" x14ac:dyDescent="0.2">
      <c r="I398" s="20"/>
    </row>
    <row r="399" spans="9:9" x14ac:dyDescent="0.2">
      <c r="I399" s="20"/>
    </row>
    <row r="400" spans="9:9" x14ac:dyDescent="0.2">
      <c r="I400" s="20"/>
    </row>
    <row r="401" spans="9:9" x14ac:dyDescent="0.2">
      <c r="I401" s="20"/>
    </row>
    <row r="402" spans="9:9" x14ac:dyDescent="0.2">
      <c r="I402" s="20"/>
    </row>
    <row r="403" spans="9:9" x14ac:dyDescent="0.2">
      <c r="I403" s="20"/>
    </row>
    <row r="404" spans="9:9" x14ac:dyDescent="0.2">
      <c r="I404" s="20"/>
    </row>
    <row r="405" spans="9:9" x14ac:dyDescent="0.2">
      <c r="I405" s="20"/>
    </row>
    <row r="406" spans="9:9" x14ac:dyDescent="0.2">
      <c r="I406" s="20"/>
    </row>
    <row r="407" spans="9:9" x14ac:dyDescent="0.2">
      <c r="I407" s="20"/>
    </row>
    <row r="408" spans="9:9" x14ac:dyDescent="0.2">
      <c r="I408" s="20"/>
    </row>
    <row r="409" spans="9:9" x14ac:dyDescent="0.2">
      <c r="I409" s="20"/>
    </row>
    <row r="410" spans="9:9" x14ac:dyDescent="0.2">
      <c r="I410" s="20"/>
    </row>
    <row r="411" spans="9:9" x14ac:dyDescent="0.2">
      <c r="I411" s="20"/>
    </row>
    <row r="412" spans="9:9" x14ac:dyDescent="0.2">
      <c r="I412" s="20"/>
    </row>
    <row r="413" spans="9:9" x14ac:dyDescent="0.2">
      <c r="I413" s="20"/>
    </row>
    <row r="414" spans="9:9" x14ac:dyDescent="0.2">
      <c r="I414" s="20"/>
    </row>
    <row r="415" spans="9:9" x14ac:dyDescent="0.2">
      <c r="I415" s="20"/>
    </row>
    <row r="416" spans="9:9" x14ac:dyDescent="0.2">
      <c r="I416" s="20"/>
    </row>
    <row r="417" spans="9:9" x14ac:dyDescent="0.2">
      <c r="I417" s="20"/>
    </row>
    <row r="418" spans="9:9" x14ac:dyDescent="0.2">
      <c r="I418" s="20"/>
    </row>
    <row r="419" spans="9:9" x14ac:dyDescent="0.2">
      <c r="I419" s="20"/>
    </row>
    <row r="420" spans="9:9" x14ac:dyDescent="0.2">
      <c r="I420" s="20"/>
    </row>
    <row r="421" spans="9:9" x14ac:dyDescent="0.2">
      <c r="I421" s="20"/>
    </row>
    <row r="422" spans="9:9" x14ac:dyDescent="0.2">
      <c r="I422" s="20"/>
    </row>
    <row r="423" spans="9:9" x14ac:dyDescent="0.2">
      <c r="I423" s="20"/>
    </row>
    <row r="424" spans="9:9" x14ac:dyDescent="0.2">
      <c r="I424" s="20"/>
    </row>
    <row r="425" spans="9:9" x14ac:dyDescent="0.2">
      <c r="I425" s="20"/>
    </row>
    <row r="426" spans="9:9" x14ac:dyDescent="0.2">
      <c r="I426" s="20"/>
    </row>
    <row r="427" spans="9:9" x14ac:dyDescent="0.2">
      <c r="I427" s="20"/>
    </row>
    <row r="428" spans="9:9" x14ac:dyDescent="0.2">
      <c r="I428" s="20"/>
    </row>
    <row r="429" spans="9:9" x14ac:dyDescent="0.2">
      <c r="I429" s="20"/>
    </row>
    <row r="430" spans="9:9" x14ac:dyDescent="0.2">
      <c r="I430" s="20"/>
    </row>
    <row r="431" spans="9:9" x14ac:dyDescent="0.2">
      <c r="I431" s="20"/>
    </row>
    <row r="432" spans="9:9" x14ac:dyDescent="0.2">
      <c r="I432" s="20"/>
    </row>
    <row r="433" spans="9:9" x14ac:dyDescent="0.2">
      <c r="I433" s="20"/>
    </row>
    <row r="434" spans="9:9" x14ac:dyDescent="0.2">
      <c r="I434" s="20"/>
    </row>
    <row r="435" spans="9:9" x14ac:dyDescent="0.2">
      <c r="I435" s="20"/>
    </row>
    <row r="436" spans="9:9" x14ac:dyDescent="0.2">
      <c r="I436" s="20"/>
    </row>
    <row r="437" spans="9:9" x14ac:dyDescent="0.2">
      <c r="I437" s="20"/>
    </row>
    <row r="438" spans="9:9" x14ac:dyDescent="0.2">
      <c r="I438" s="20"/>
    </row>
    <row r="439" spans="9:9" x14ac:dyDescent="0.2">
      <c r="I439" s="20"/>
    </row>
    <row r="440" spans="9:9" x14ac:dyDescent="0.2">
      <c r="I440" s="20"/>
    </row>
    <row r="441" spans="9:9" x14ac:dyDescent="0.2">
      <c r="I441" s="20"/>
    </row>
    <row r="442" spans="9:9" x14ac:dyDescent="0.2">
      <c r="I442" s="20"/>
    </row>
    <row r="443" spans="9:9" x14ac:dyDescent="0.2">
      <c r="I443" s="20"/>
    </row>
    <row r="444" spans="9:9" x14ac:dyDescent="0.2">
      <c r="I444" s="20"/>
    </row>
    <row r="445" spans="9:9" x14ac:dyDescent="0.2">
      <c r="I445" s="20"/>
    </row>
    <row r="446" spans="9:9" x14ac:dyDescent="0.2">
      <c r="I446" s="20"/>
    </row>
    <row r="447" spans="9:9" x14ac:dyDescent="0.2">
      <c r="I447" s="20"/>
    </row>
    <row r="448" spans="9:9" x14ac:dyDescent="0.2">
      <c r="I448" s="20"/>
    </row>
    <row r="449" spans="9:9" x14ac:dyDescent="0.2">
      <c r="I449" s="20"/>
    </row>
    <row r="450" spans="9:9" x14ac:dyDescent="0.2">
      <c r="I450" s="20"/>
    </row>
    <row r="451" spans="9:9" x14ac:dyDescent="0.2">
      <c r="I451" s="20"/>
    </row>
    <row r="452" spans="9:9" x14ac:dyDescent="0.2">
      <c r="I452" s="20"/>
    </row>
    <row r="453" spans="9:9" x14ac:dyDescent="0.2">
      <c r="I453" s="20"/>
    </row>
    <row r="454" spans="9:9" x14ac:dyDescent="0.2">
      <c r="I454" s="20"/>
    </row>
    <row r="455" spans="9:9" x14ac:dyDescent="0.2">
      <c r="I455" s="20"/>
    </row>
    <row r="456" spans="9:9" x14ac:dyDescent="0.2">
      <c r="I456" s="20"/>
    </row>
    <row r="457" spans="9:9" x14ac:dyDescent="0.2">
      <c r="I457" s="20"/>
    </row>
    <row r="458" spans="9:9" x14ac:dyDescent="0.2">
      <c r="I458" s="20"/>
    </row>
    <row r="459" spans="9:9" x14ac:dyDescent="0.2">
      <c r="I459" s="20"/>
    </row>
    <row r="460" spans="9:9" x14ac:dyDescent="0.2">
      <c r="I460" s="20"/>
    </row>
    <row r="461" spans="9:9" x14ac:dyDescent="0.2">
      <c r="I461" s="20"/>
    </row>
    <row r="462" spans="9:9" x14ac:dyDescent="0.2">
      <c r="I462" s="20"/>
    </row>
    <row r="463" spans="9:9" x14ac:dyDescent="0.2">
      <c r="I463" s="20"/>
    </row>
    <row r="464" spans="9:9" x14ac:dyDescent="0.2">
      <c r="I464" s="20"/>
    </row>
    <row r="465" spans="9:9" x14ac:dyDescent="0.2">
      <c r="I465" s="20"/>
    </row>
    <row r="466" spans="9:9" x14ac:dyDescent="0.2">
      <c r="I466" s="20"/>
    </row>
    <row r="467" spans="9:9" x14ac:dyDescent="0.2">
      <c r="I467" s="20"/>
    </row>
    <row r="468" spans="9:9" x14ac:dyDescent="0.2">
      <c r="I468" s="20"/>
    </row>
    <row r="469" spans="9:9" x14ac:dyDescent="0.2">
      <c r="I469" s="20"/>
    </row>
    <row r="470" spans="9:9" x14ac:dyDescent="0.2">
      <c r="I470" s="20"/>
    </row>
    <row r="471" spans="9:9" x14ac:dyDescent="0.2">
      <c r="I471" s="20"/>
    </row>
    <row r="472" spans="9:9" x14ac:dyDescent="0.2">
      <c r="I472" s="20"/>
    </row>
    <row r="473" spans="9:9" x14ac:dyDescent="0.2">
      <c r="I473" s="20"/>
    </row>
    <row r="474" spans="9:9" x14ac:dyDescent="0.2">
      <c r="I474" s="20"/>
    </row>
    <row r="475" spans="9:9" x14ac:dyDescent="0.2">
      <c r="I475" s="20"/>
    </row>
    <row r="476" spans="9:9" x14ac:dyDescent="0.2">
      <c r="I476" s="20"/>
    </row>
    <row r="477" spans="9:9" x14ac:dyDescent="0.2">
      <c r="I477" s="20"/>
    </row>
    <row r="478" spans="9:9" x14ac:dyDescent="0.2">
      <c r="I478" s="20"/>
    </row>
    <row r="479" spans="9:9" x14ac:dyDescent="0.2">
      <c r="I479" s="20"/>
    </row>
    <row r="480" spans="9:9" x14ac:dyDescent="0.2">
      <c r="I480" s="20"/>
    </row>
    <row r="481" spans="9:9" x14ac:dyDescent="0.2">
      <c r="I481" s="20"/>
    </row>
    <row r="482" spans="9:9" x14ac:dyDescent="0.2">
      <c r="I482" s="20"/>
    </row>
    <row r="483" spans="9:9" x14ac:dyDescent="0.2">
      <c r="I483" s="20"/>
    </row>
    <row r="484" spans="9:9" x14ac:dyDescent="0.2">
      <c r="I484" s="20"/>
    </row>
    <row r="485" spans="9:9" x14ac:dyDescent="0.2">
      <c r="I485" s="20"/>
    </row>
    <row r="486" spans="9:9" x14ac:dyDescent="0.2">
      <c r="I486" s="20"/>
    </row>
    <row r="487" spans="9:9" x14ac:dyDescent="0.2">
      <c r="I487" s="20"/>
    </row>
    <row r="488" spans="9:9" x14ac:dyDescent="0.2">
      <c r="I488" s="20"/>
    </row>
    <row r="489" spans="9:9" x14ac:dyDescent="0.2">
      <c r="I489" s="20"/>
    </row>
    <row r="490" spans="9:9" x14ac:dyDescent="0.2">
      <c r="I490" s="20"/>
    </row>
    <row r="491" spans="9:9" x14ac:dyDescent="0.2">
      <c r="I491" s="20"/>
    </row>
    <row r="492" spans="9:9" x14ac:dyDescent="0.2">
      <c r="I492" s="20"/>
    </row>
    <row r="493" spans="9:9" x14ac:dyDescent="0.2">
      <c r="I493" s="20"/>
    </row>
    <row r="494" spans="9:9" x14ac:dyDescent="0.2">
      <c r="I494" s="20"/>
    </row>
    <row r="495" spans="9:9" x14ac:dyDescent="0.2">
      <c r="I495" s="20"/>
    </row>
    <row r="496" spans="9:9" x14ac:dyDescent="0.2">
      <c r="I496" s="20"/>
    </row>
    <row r="497" spans="9:9" x14ac:dyDescent="0.2">
      <c r="I497" s="20"/>
    </row>
    <row r="498" spans="9:9" x14ac:dyDescent="0.2">
      <c r="I498" s="20"/>
    </row>
    <row r="499" spans="9:9" x14ac:dyDescent="0.2">
      <c r="I499" s="20"/>
    </row>
    <row r="500" spans="9:9" x14ac:dyDescent="0.2">
      <c r="I500" s="20"/>
    </row>
    <row r="501" spans="9:9" x14ac:dyDescent="0.2">
      <c r="I501" s="20"/>
    </row>
    <row r="502" spans="9:9" x14ac:dyDescent="0.2">
      <c r="I502" s="20"/>
    </row>
    <row r="503" spans="9:9" x14ac:dyDescent="0.2">
      <c r="I503" s="20"/>
    </row>
    <row r="504" spans="9:9" x14ac:dyDescent="0.2">
      <c r="I504" s="20"/>
    </row>
    <row r="505" spans="9:9" x14ac:dyDescent="0.2">
      <c r="I505" s="20"/>
    </row>
    <row r="506" spans="9:9" x14ac:dyDescent="0.2">
      <c r="I506" s="20"/>
    </row>
    <row r="507" spans="9:9" x14ac:dyDescent="0.2">
      <c r="I507" s="20"/>
    </row>
    <row r="508" spans="9:9" x14ac:dyDescent="0.2">
      <c r="I508" s="20"/>
    </row>
    <row r="509" spans="9:9" x14ac:dyDescent="0.2">
      <c r="I509" s="20"/>
    </row>
    <row r="510" spans="9:9" x14ac:dyDescent="0.2">
      <c r="I510" s="20"/>
    </row>
    <row r="511" spans="9:9" x14ac:dyDescent="0.2">
      <c r="I511" s="20"/>
    </row>
    <row r="512" spans="9:9" x14ac:dyDescent="0.2">
      <c r="I512" s="20"/>
    </row>
    <row r="513" spans="9:9" x14ac:dyDescent="0.2">
      <c r="I513" s="20"/>
    </row>
    <row r="514" spans="9:9" x14ac:dyDescent="0.2">
      <c r="I514" s="20"/>
    </row>
    <row r="515" spans="9:9" x14ac:dyDescent="0.2">
      <c r="I515" s="20"/>
    </row>
    <row r="516" spans="9:9" x14ac:dyDescent="0.2">
      <c r="I516" s="20"/>
    </row>
    <row r="517" spans="9:9" x14ac:dyDescent="0.2">
      <c r="I517" s="20"/>
    </row>
    <row r="518" spans="9:9" x14ac:dyDescent="0.2">
      <c r="I518" s="20"/>
    </row>
    <row r="519" spans="9:9" x14ac:dyDescent="0.2">
      <c r="I519" s="20"/>
    </row>
    <row r="520" spans="9:9" x14ac:dyDescent="0.2">
      <c r="I520" s="20"/>
    </row>
    <row r="521" spans="9:9" x14ac:dyDescent="0.2">
      <c r="I521" s="20"/>
    </row>
    <row r="522" spans="9:9" x14ac:dyDescent="0.2">
      <c r="I522" s="20"/>
    </row>
    <row r="523" spans="9:9" x14ac:dyDescent="0.2">
      <c r="I523" s="20"/>
    </row>
    <row r="524" spans="9:9" x14ac:dyDescent="0.2">
      <c r="I524" s="20"/>
    </row>
    <row r="525" spans="9:9" x14ac:dyDescent="0.2">
      <c r="I525" s="20"/>
    </row>
    <row r="526" spans="9:9" x14ac:dyDescent="0.2">
      <c r="I526" s="20"/>
    </row>
    <row r="527" spans="9:9" x14ac:dyDescent="0.2">
      <c r="I527" s="20"/>
    </row>
    <row r="528" spans="9:9" x14ac:dyDescent="0.2">
      <c r="I528" s="20"/>
    </row>
    <row r="529" spans="9:9" x14ac:dyDescent="0.2">
      <c r="I529" s="20"/>
    </row>
    <row r="530" spans="9:9" x14ac:dyDescent="0.2">
      <c r="I530" s="20"/>
    </row>
    <row r="531" spans="9:9" x14ac:dyDescent="0.2">
      <c r="I531" s="20"/>
    </row>
    <row r="532" spans="9:9" x14ac:dyDescent="0.2">
      <c r="I532" s="20"/>
    </row>
    <row r="533" spans="9:9" x14ac:dyDescent="0.2">
      <c r="I533" s="20"/>
    </row>
    <row r="534" spans="9:9" x14ac:dyDescent="0.2">
      <c r="I534" s="20"/>
    </row>
    <row r="535" spans="9:9" x14ac:dyDescent="0.2">
      <c r="I535" s="20"/>
    </row>
    <row r="536" spans="9:9" x14ac:dyDescent="0.2">
      <c r="I536" s="20"/>
    </row>
    <row r="537" spans="9:9" x14ac:dyDescent="0.2">
      <c r="I537" s="20"/>
    </row>
    <row r="538" spans="9:9" x14ac:dyDescent="0.2">
      <c r="I538" s="20"/>
    </row>
    <row r="539" spans="9:9" x14ac:dyDescent="0.2">
      <c r="I539" s="20"/>
    </row>
    <row r="540" spans="9:9" x14ac:dyDescent="0.2">
      <c r="I540" s="20"/>
    </row>
    <row r="541" spans="9:9" x14ac:dyDescent="0.2">
      <c r="I541" s="20"/>
    </row>
    <row r="542" spans="9:9" x14ac:dyDescent="0.2">
      <c r="I542" s="20"/>
    </row>
    <row r="543" spans="9:9" x14ac:dyDescent="0.2">
      <c r="I543" s="20"/>
    </row>
    <row r="544" spans="9:9" x14ac:dyDescent="0.2">
      <c r="I544" s="20"/>
    </row>
    <row r="545" spans="9:9" x14ac:dyDescent="0.2">
      <c r="I545" s="20"/>
    </row>
    <row r="546" spans="9:9" x14ac:dyDescent="0.2">
      <c r="I546" s="20"/>
    </row>
    <row r="547" spans="9:9" x14ac:dyDescent="0.2">
      <c r="I547" s="20"/>
    </row>
    <row r="548" spans="9:9" x14ac:dyDescent="0.2">
      <c r="I548" s="20"/>
    </row>
    <row r="549" spans="9:9" x14ac:dyDescent="0.2">
      <c r="I549" s="20"/>
    </row>
    <row r="550" spans="9:9" x14ac:dyDescent="0.2">
      <c r="I550" s="20"/>
    </row>
    <row r="551" spans="9:9" x14ac:dyDescent="0.2">
      <c r="I551" s="20"/>
    </row>
    <row r="552" spans="9:9" x14ac:dyDescent="0.2">
      <c r="I552" s="20"/>
    </row>
    <row r="553" spans="9:9" x14ac:dyDescent="0.2">
      <c r="I553" s="20"/>
    </row>
    <row r="554" spans="9:9" x14ac:dyDescent="0.2">
      <c r="I554" s="20"/>
    </row>
    <row r="555" spans="9:9" x14ac:dyDescent="0.2">
      <c r="I555" s="20"/>
    </row>
    <row r="556" spans="9:9" x14ac:dyDescent="0.2">
      <c r="I556" s="20"/>
    </row>
    <row r="557" spans="9:9" x14ac:dyDescent="0.2">
      <c r="I557" s="20"/>
    </row>
    <row r="558" spans="9:9" x14ac:dyDescent="0.2">
      <c r="I558" s="20"/>
    </row>
    <row r="559" spans="9:9" x14ac:dyDescent="0.2">
      <c r="I559" s="20"/>
    </row>
    <row r="560" spans="9:9" x14ac:dyDescent="0.2">
      <c r="I560" s="20"/>
    </row>
    <row r="561" spans="9:9" x14ac:dyDescent="0.2">
      <c r="I561" s="20"/>
    </row>
    <row r="562" spans="9:9" x14ac:dyDescent="0.2">
      <c r="I562" s="20"/>
    </row>
    <row r="563" spans="9:9" x14ac:dyDescent="0.2">
      <c r="I563" s="20"/>
    </row>
    <row r="564" spans="9:9" x14ac:dyDescent="0.2">
      <c r="I564" s="20"/>
    </row>
    <row r="565" spans="9:9" x14ac:dyDescent="0.2">
      <c r="I565" s="20"/>
    </row>
    <row r="566" spans="9:9" x14ac:dyDescent="0.2">
      <c r="I566" s="20"/>
    </row>
    <row r="567" spans="9:9" x14ac:dyDescent="0.2">
      <c r="I567" s="20"/>
    </row>
    <row r="568" spans="9:9" x14ac:dyDescent="0.2">
      <c r="I568" s="20"/>
    </row>
    <row r="569" spans="9:9" x14ac:dyDescent="0.2">
      <c r="I569" s="20"/>
    </row>
    <row r="570" spans="9:9" x14ac:dyDescent="0.2">
      <c r="I570" s="20"/>
    </row>
    <row r="571" spans="9:9" x14ac:dyDescent="0.2">
      <c r="I571" s="20"/>
    </row>
    <row r="572" spans="9:9" x14ac:dyDescent="0.2">
      <c r="I572" s="20"/>
    </row>
    <row r="573" spans="9:9" x14ac:dyDescent="0.2">
      <c r="I573" s="20"/>
    </row>
    <row r="574" spans="9:9" x14ac:dyDescent="0.2">
      <c r="I574" s="20"/>
    </row>
    <row r="575" spans="9:9" x14ac:dyDescent="0.2">
      <c r="I575" s="20"/>
    </row>
    <row r="576" spans="9:9" x14ac:dyDescent="0.2">
      <c r="I576" s="20"/>
    </row>
    <row r="577" spans="9:9" x14ac:dyDescent="0.2">
      <c r="I577" s="20"/>
    </row>
    <row r="578" spans="9:9" x14ac:dyDescent="0.2">
      <c r="I578" s="20"/>
    </row>
    <row r="579" spans="9:9" x14ac:dyDescent="0.2">
      <c r="I579" s="20"/>
    </row>
    <row r="580" spans="9:9" x14ac:dyDescent="0.2">
      <c r="I580" s="20"/>
    </row>
    <row r="581" spans="9:9" x14ac:dyDescent="0.2">
      <c r="I581" s="20"/>
    </row>
    <row r="582" spans="9:9" x14ac:dyDescent="0.2">
      <c r="I582" s="20"/>
    </row>
    <row r="583" spans="9:9" x14ac:dyDescent="0.2">
      <c r="I583" s="20"/>
    </row>
    <row r="584" spans="9:9" x14ac:dyDescent="0.2">
      <c r="I584" s="20"/>
    </row>
    <row r="585" spans="9:9" x14ac:dyDescent="0.2">
      <c r="I585" s="20"/>
    </row>
    <row r="586" spans="9:9" x14ac:dyDescent="0.2">
      <c r="I586" s="20"/>
    </row>
    <row r="587" spans="9:9" x14ac:dyDescent="0.2">
      <c r="I587" s="20"/>
    </row>
    <row r="588" spans="9:9" x14ac:dyDescent="0.2">
      <c r="I588" s="20"/>
    </row>
    <row r="589" spans="9:9" x14ac:dyDescent="0.2">
      <c r="I589" s="20"/>
    </row>
    <row r="590" spans="9:9" x14ac:dyDescent="0.2">
      <c r="I590" s="20"/>
    </row>
    <row r="591" spans="9:9" x14ac:dyDescent="0.2">
      <c r="I591" s="20"/>
    </row>
    <row r="592" spans="9:9" x14ac:dyDescent="0.2">
      <c r="I592" s="20"/>
    </row>
    <row r="593" spans="9:9" x14ac:dyDescent="0.2">
      <c r="I593" s="20"/>
    </row>
    <row r="594" spans="9:9" x14ac:dyDescent="0.2">
      <c r="I594" s="20"/>
    </row>
    <row r="595" spans="9:9" x14ac:dyDescent="0.2">
      <c r="I595" s="20"/>
    </row>
    <row r="596" spans="9:9" x14ac:dyDescent="0.2">
      <c r="I596" s="20"/>
    </row>
    <row r="597" spans="9:9" x14ac:dyDescent="0.2">
      <c r="I597" s="20"/>
    </row>
    <row r="598" spans="9:9" x14ac:dyDescent="0.2">
      <c r="I598" s="20"/>
    </row>
    <row r="599" spans="9:9" x14ac:dyDescent="0.2">
      <c r="I599" s="20"/>
    </row>
    <row r="600" spans="9:9" x14ac:dyDescent="0.2">
      <c r="I600" s="20"/>
    </row>
    <row r="601" spans="9:9" x14ac:dyDescent="0.2">
      <c r="I601" s="20"/>
    </row>
    <row r="602" spans="9:9" x14ac:dyDescent="0.2">
      <c r="I602" s="20"/>
    </row>
    <row r="603" spans="9:9" x14ac:dyDescent="0.2">
      <c r="I603" s="20"/>
    </row>
    <row r="604" spans="9:9" x14ac:dyDescent="0.2">
      <c r="I604" s="20"/>
    </row>
    <row r="605" spans="9:9" x14ac:dyDescent="0.2">
      <c r="I605" s="20"/>
    </row>
    <row r="606" spans="9:9" x14ac:dyDescent="0.2">
      <c r="I606" s="20"/>
    </row>
    <row r="607" spans="9:9" x14ac:dyDescent="0.2">
      <c r="I607" s="20"/>
    </row>
    <row r="608" spans="9:9" x14ac:dyDescent="0.2">
      <c r="I608" s="20"/>
    </row>
    <row r="609" spans="9:9" x14ac:dyDescent="0.2">
      <c r="I609" s="20"/>
    </row>
    <row r="610" spans="9:9" x14ac:dyDescent="0.2">
      <c r="I610" s="20"/>
    </row>
    <row r="611" spans="9:9" x14ac:dyDescent="0.2">
      <c r="I611" s="20"/>
    </row>
    <row r="612" spans="9:9" x14ac:dyDescent="0.2">
      <c r="I612" s="20"/>
    </row>
    <row r="613" spans="9:9" x14ac:dyDescent="0.2">
      <c r="I613" s="20"/>
    </row>
    <row r="614" spans="9:9" x14ac:dyDescent="0.2">
      <c r="I614" s="20"/>
    </row>
    <row r="615" spans="9:9" x14ac:dyDescent="0.2">
      <c r="I615" s="20"/>
    </row>
    <row r="616" spans="9:9" x14ac:dyDescent="0.2">
      <c r="I616" s="20"/>
    </row>
    <row r="617" spans="9:9" x14ac:dyDescent="0.2">
      <c r="I617" s="20"/>
    </row>
    <row r="618" spans="9:9" x14ac:dyDescent="0.2">
      <c r="I618" s="20"/>
    </row>
    <row r="619" spans="9:9" x14ac:dyDescent="0.2">
      <c r="I619" s="20"/>
    </row>
    <row r="620" spans="9:9" x14ac:dyDescent="0.2">
      <c r="I620" s="20"/>
    </row>
    <row r="621" spans="9:9" x14ac:dyDescent="0.2">
      <c r="I621" s="20"/>
    </row>
    <row r="622" spans="9:9" x14ac:dyDescent="0.2">
      <c r="I622" s="20"/>
    </row>
    <row r="623" spans="9:9" x14ac:dyDescent="0.2">
      <c r="I623" s="20"/>
    </row>
    <row r="624" spans="9:9" x14ac:dyDescent="0.2">
      <c r="I624" s="20"/>
    </row>
    <row r="625" spans="9:9" x14ac:dyDescent="0.2">
      <c r="I625" s="20"/>
    </row>
    <row r="626" spans="9:9" x14ac:dyDescent="0.2">
      <c r="I626" s="20"/>
    </row>
    <row r="627" spans="9:9" x14ac:dyDescent="0.2">
      <c r="I627" s="20"/>
    </row>
    <row r="628" spans="9:9" x14ac:dyDescent="0.2">
      <c r="I628" s="20"/>
    </row>
    <row r="629" spans="9:9" x14ac:dyDescent="0.2">
      <c r="I629" s="20"/>
    </row>
    <row r="630" spans="9:9" x14ac:dyDescent="0.2">
      <c r="I630" s="20"/>
    </row>
    <row r="631" spans="9:9" x14ac:dyDescent="0.2">
      <c r="I631" s="20"/>
    </row>
    <row r="632" spans="9:9" x14ac:dyDescent="0.2">
      <c r="I632" s="20"/>
    </row>
    <row r="633" spans="9:9" x14ac:dyDescent="0.2">
      <c r="I633" s="20"/>
    </row>
    <row r="634" spans="9:9" x14ac:dyDescent="0.2">
      <c r="I634" s="20"/>
    </row>
    <row r="635" spans="9:9" x14ac:dyDescent="0.2">
      <c r="I635" s="20"/>
    </row>
    <row r="636" spans="9:9" x14ac:dyDescent="0.2">
      <c r="I636" s="20"/>
    </row>
    <row r="637" spans="9:9" x14ac:dyDescent="0.2">
      <c r="I637" s="20"/>
    </row>
    <row r="638" spans="9:9" x14ac:dyDescent="0.2">
      <c r="I638" s="20"/>
    </row>
    <row r="639" spans="9:9" x14ac:dyDescent="0.2">
      <c r="I639" s="20"/>
    </row>
    <row r="640" spans="9:9" x14ac:dyDescent="0.2">
      <c r="I640" s="20"/>
    </row>
    <row r="641" spans="9:9" x14ac:dyDescent="0.2">
      <c r="I641" s="20"/>
    </row>
    <row r="642" spans="9:9" x14ac:dyDescent="0.2">
      <c r="I642" s="20"/>
    </row>
    <row r="643" spans="9:9" x14ac:dyDescent="0.2">
      <c r="I643" s="20"/>
    </row>
    <row r="644" spans="9:9" x14ac:dyDescent="0.2">
      <c r="I644" s="20"/>
    </row>
    <row r="645" spans="9:9" x14ac:dyDescent="0.2">
      <c r="I645" s="20"/>
    </row>
    <row r="646" spans="9:9" x14ac:dyDescent="0.2">
      <c r="I646" s="20"/>
    </row>
    <row r="647" spans="9:9" x14ac:dyDescent="0.2">
      <c r="I647" s="20"/>
    </row>
    <row r="648" spans="9:9" x14ac:dyDescent="0.2">
      <c r="I648" s="20"/>
    </row>
    <row r="649" spans="9:9" x14ac:dyDescent="0.2">
      <c r="I649" s="20"/>
    </row>
    <row r="650" spans="9:9" x14ac:dyDescent="0.2">
      <c r="I650" s="20"/>
    </row>
    <row r="651" spans="9:9" x14ac:dyDescent="0.2">
      <c r="I651" s="20"/>
    </row>
    <row r="652" spans="9:9" x14ac:dyDescent="0.2">
      <c r="I652" s="20"/>
    </row>
    <row r="653" spans="9:9" x14ac:dyDescent="0.2">
      <c r="I653" s="20"/>
    </row>
    <row r="654" spans="9:9" x14ac:dyDescent="0.2">
      <c r="I654" s="20"/>
    </row>
    <row r="655" spans="9:9" x14ac:dyDescent="0.2">
      <c r="I655" s="20"/>
    </row>
    <row r="656" spans="9:9" x14ac:dyDescent="0.2">
      <c r="I656" s="20"/>
    </row>
    <row r="657" spans="9:9" x14ac:dyDescent="0.2">
      <c r="I657" s="20"/>
    </row>
    <row r="658" spans="9:9" x14ac:dyDescent="0.2">
      <c r="I658" s="20"/>
    </row>
    <row r="659" spans="9:9" x14ac:dyDescent="0.2">
      <c r="I659" s="20"/>
    </row>
    <row r="660" spans="9:9" x14ac:dyDescent="0.2">
      <c r="I660" s="20"/>
    </row>
    <row r="661" spans="9:9" x14ac:dyDescent="0.2">
      <c r="I661" s="20"/>
    </row>
    <row r="662" spans="9:9" x14ac:dyDescent="0.2">
      <c r="I662" s="20"/>
    </row>
    <row r="663" spans="9:9" x14ac:dyDescent="0.2">
      <c r="I663" s="20"/>
    </row>
    <row r="664" spans="9:9" x14ac:dyDescent="0.2">
      <c r="I664" s="20"/>
    </row>
    <row r="665" spans="9:9" x14ac:dyDescent="0.2">
      <c r="I665" s="20"/>
    </row>
    <row r="666" spans="9:9" x14ac:dyDescent="0.2">
      <c r="I666" s="20"/>
    </row>
    <row r="667" spans="9:9" x14ac:dyDescent="0.2">
      <c r="I667" s="20"/>
    </row>
    <row r="668" spans="9:9" x14ac:dyDescent="0.2">
      <c r="I668" s="20"/>
    </row>
    <row r="669" spans="9:9" x14ac:dyDescent="0.2">
      <c r="I669" s="20"/>
    </row>
    <row r="670" spans="9:9" x14ac:dyDescent="0.2">
      <c r="I670" s="20"/>
    </row>
    <row r="671" spans="9:9" x14ac:dyDescent="0.2">
      <c r="I671" s="20"/>
    </row>
    <row r="672" spans="9:9" x14ac:dyDescent="0.2">
      <c r="I672" s="20"/>
    </row>
    <row r="673" spans="9:9" x14ac:dyDescent="0.2">
      <c r="I673" s="20"/>
    </row>
    <row r="674" spans="9:9" x14ac:dyDescent="0.2">
      <c r="I674" s="20"/>
    </row>
    <row r="675" spans="9:9" x14ac:dyDescent="0.2">
      <c r="I675" s="20"/>
    </row>
    <row r="676" spans="9:9" x14ac:dyDescent="0.2">
      <c r="I676" s="20"/>
    </row>
    <row r="677" spans="9:9" x14ac:dyDescent="0.2">
      <c r="I677" s="20"/>
    </row>
    <row r="678" spans="9:9" x14ac:dyDescent="0.2">
      <c r="I678" s="20"/>
    </row>
    <row r="679" spans="9:9" x14ac:dyDescent="0.2">
      <c r="I679" s="20"/>
    </row>
    <row r="680" spans="9:9" x14ac:dyDescent="0.2">
      <c r="I680" s="20"/>
    </row>
    <row r="681" spans="9:9" x14ac:dyDescent="0.2">
      <c r="I681" s="20"/>
    </row>
    <row r="682" spans="9:9" x14ac:dyDescent="0.2">
      <c r="I682" s="20"/>
    </row>
    <row r="683" spans="9:9" x14ac:dyDescent="0.2">
      <c r="I683" s="20"/>
    </row>
    <row r="684" spans="9:9" x14ac:dyDescent="0.2">
      <c r="I684" s="20"/>
    </row>
    <row r="685" spans="9:9" x14ac:dyDescent="0.2">
      <c r="I685" s="20"/>
    </row>
    <row r="686" spans="9:9" x14ac:dyDescent="0.2">
      <c r="I686" s="20"/>
    </row>
    <row r="687" spans="9:9" x14ac:dyDescent="0.2">
      <c r="I687" s="20"/>
    </row>
    <row r="688" spans="9:9" x14ac:dyDescent="0.2">
      <c r="I688" s="20"/>
    </row>
    <row r="689" spans="9:9" x14ac:dyDescent="0.2">
      <c r="I689" s="20"/>
    </row>
    <row r="690" spans="9:9" x14ac:dyDescent="0.2">
      <c r="I690" s="20"/>
    </row>
    <row r="691" spans="9:9" x14ac:dyDescent="0.2">
      <c r="I691" s="20"/>
    </row>
    <row r="692" spans="9:9" x14ac:dyDescent="0.2">
      <c r="I692" s="20"/>
    </row>
    <row r="693" spans="9:9" x14ac:dyDescent="0.2">
      <c r="I693" s="20"/>
    </row>
    <row r="694" spans="9:9" x14ac:dyDescent="0.2">
      <c r="I694" s="20"/>
    </row>
    <row r="695" spans="9:9" x14ac:dyDescent="0.2">
      <c r="I695" s="20"/>
    </row>
    <row r="696" spans="9:9" x14ac:dyDescent="0.2">
      <c r="I696" s="20"/>
    </row>
    <row r="697" spans="9:9" x14ac:dyDescent="0.2">
      <c r="I697" s="20"/>
    </row>
    <row r="698" spans="9:9" x14ac:dyDescent="0.2">
      <c r="I698" s="20"/>
    </row>
    <row r="699" spans="9:9" x14ac:dyDescent="0.2">
      <c r="I699" s="20"/>
    </row>
    <row r="700" spans="9:9" x14ac:dyDescent="0.2">
      <c r="I700" s="20"/>
    </row>
    <row r="701" spans="9:9" x14ac:dyDescent="0.2">
      <c r="I701" s="20"/>
    </row>
    <row r="702" spans="9:9" x14ac:dyDescent="0.2">
      <c r="I702" s="20"/>
    </row>
    <row r="703" spans="9:9" x14ac:dyDescent="0.2">
      <c r="I703" s="20"/>
    </row>
    <row r="704" spans="9:9" x14ac:dyDescent="0.2">
      <c r="I704" s="20"/>
    </row>
    <row r="705" spans="9:9" x14ac:dyDescent="0.2">
      <c r="I705" s="20"/>
    </row>
    <row r="706" spans="9:9" x14ac:dyDescent="0.2">
      <c r="I706" s="20"/>
    </row>
    <row r="707" spans="9:9" x14ac:dyDescent="0.2">
      <c r="I707" s="20"/>
    </row>
    <row r="708" spans="9:9" x14ac:dyDescent="0.2">
      <c r="I708" s="20"/>
    </row>
    <row r="709" spans="9:9" x14ac:dyDescent="0.2">
      <c r="I709" s="20"/>
    </row>
    <row r="710" spans="9:9" x14ac:dyDescent="0.2">
      <c r="I710" s="20"/>
    </row>
    <row r="711" spans="9:9" x14ac:dyDescent="0.2">
      <c r="I711" s="20"/>
    </row>
    <row r="712" spans="9:9" x14ac:dyDescent="0.2">
      <c r="I712" s="20"/>
    </row>
    <row r="713" spans="9:9" x14ac:dyDescent="0.2">
      <c r="I713" s="20"/>
    </row>
    <row r="714" spans="9:9" x14ac:dyDescent="0.2">
      <c r="I714" s="20"/>
    </row>
    <row r="715" spans="9:9" x14ac:dyDescent="0.2">
      <c r="I715" s="20"/>
    </row>
    <row r="716" spans="9:9" x14ac:dyDescent="0.2">
      <c r="I716" s="20"/>
    </row>
    <row r="717" spans="9:9" x14ac:dyDescent="0.2">
      <c r="I717" s="20"/>
    </row>
    <row r="718" spans="9:9" x14ac:dyDescent="0.2">
      <c r="I718" s="20"/>
    </row>
    <row r="719" spans="9:9" x14ac:dyDescent="0.2">
      <c r="I719" s="20"/>
    </row>
    <row r="720" spans="9:9" x14ac:dyDescent="0.2">
      <c r="I720" s="20"/>
    </row>
    <row r="721" spans="9:9" x14ac:dyDescent="0.2">
      <c r="I721" s="20"/>
    </row>
    <row r="722" spans="9:9" x14ac:dyDescent="0.2">
      <c r="I722" s="20"/>
    </row>
    <row r="723" spans="9:9" x14ac:dyDescent="0.2">
      <c r="I723" s="20"/>
    </row>
    <row r="724" spans="9:9" x14ac:dyDescent="0.2">
      <c r="I724" s="20"/>
    </row>
    <row r="725" spans="9:9" x14ac:dyDescent="0.2">
      <c r="I725" s="20"/>
    </row>
    <row r="726" spans="9:9" x14ac:dyDescent="0.2">
      <c r="I726" s="20"/>
    </row>
    <row r="727" spans="9:9" x14ac:dyDescent="0.2">
      <c r="I727" s="20"/>
    </row>
    <row r="728" spans="9:9" x14ac:dyDescent="0.2">
      <c r="I728" s="20"/>
    </row>
    <row r="729" spans="9:9" x14ac:dyDescent="0.2">
      <c r="I729" s="20"/>
    </row>
    <row r="730" spans="9:9" x14ac:dyDescent="0.2">
      <c r="I730" s="20"/>
    </row>
    <row r="731" spans="9:9" x14ac:dyDescent="0.2">
      <c r="I731" s="20"/>
    </row>
    <row r="732" spans="9:9" x14ac:dyDescent="0.2">
      <c r="I732" s="20"/>
    </row>
    <row r="733" spans="9:9" x14ac:dyDescent="0.2">
      <c r="I733" s="20"/>
    </row>
    <row r="734" spans="9:9" x14ac:dyDescent="0.2">
      <c r="I734" s="20"/>
    </row>
    <row r="735" spans="9:9" x14ac:dyDescent="0.2">
      <c r="I735" s="20"/>
    </row>
    <row r="736" spans="9:9" x14ac:dyDescent="0.2">
      <c r="I736" s="20"/>
    </row>
    <row r="737" spans="9:9" x14ac:dyDescent="0.2">
      <c r="I737" s="20"/>
    </row>
    <row r="738" spans="9:9" x14ac:dyDescent="0.2">
      <c r="I738" s="20"/>
    </row>
    <row r="739" spans="9:9" x14ac:dyDescent="0.2">
      <c r="I739" s="20"/>
    </row>
    <row r="740" spans="9:9" x14ac:dyDescent="0.2">
      <c r="I740" s="20"/>
    </row>
    <row r="741" spans="9:9" x14ac:dyDescent="0.2">
      <c r="I741" s="20"/>
    </row>
    <row r="742" spans="9:9" x14ac:dyDescent="0.2">
      <c r="I742" s="20"/>
    </row>
    <row r="743" spans="9:9" x14ac:dyDescent="0.2">
      <c r="I743" s="20"/>
    </row>
    <row r="744" spans="9:9" x14ac:dyDescent="0.2">
      <c r="I744" s="20"/>
    </row>
    <row r="745" spans="9:9" x14ac:dyDescent="0.2">
      <c r="I745" s="20"/>
    </row>
    <row r="746" spans="9:9" x14ac:dyDescent="0.2">
      <c r="I746" s="20"/>
    </row>
    <row r="747" spans="9:9" x14ac:dyDescent="0.2">
      <c r="I747" s="20"/>
    </row>
    <row r="748" spans="9:9" x14ac:dyDescent="0.2">
      <c r="I748" s="20"/>
    </row>
    <row r="749" spans="9:9" x14ac:dyDescent="0.2">
      <c r="I749" s="20"/>
    </row>
    <row r="750" spans="9:9" x14ac:dyDescent="0.2">
      <c r="I750" s="20"/>
    </row>
    <row r="751" spans="9:9" x14ac:dyDescent="0.2">
      <c r="I751" s="20"/>
    </row>
    <row r="752" spans="9:9" x14ac:dyDescent="0.2">
      <c r="I752" s="20"/>
    </row>
    <row r="753" spans="9:9" x14ac:dyDescent="0.2">
      <c r="I753" s="20"/>
    </row>
    <row r="754" spans="9:9" x14ac:dyDescent="0.2">
      <c r="I754" s="20"/>
    </row>
    <row r="755" spans="9:9" x14ac:dyDescent="0.2">
      <c r="I755" s="20"/>
    </row>
    <row r="756" spans="9:9" x14ac:dyDescent="0.2">
      <c r="I756" s="20"/>
    </row>
    <row r="757" spans="9:9" x14ac:dyDescent="0.2">
      <c r="I757" s="20"/>
    </row>
    <row r="758" spans="9:9" x14ac:dyDescent="0.2">
      <c r="I758" s="20"/>
    </row>
    <row r="759" spans="9:9" x14ac:dyDescent="0.2">
      <c r="I759" s="20"/>
    </row>
    <row r="760" spans="9:9" x14ac:dyDescent="0.2">
      <c r="I760" s="20"/>
    </row>
    <row r="761" spans="9:9" x14ac:dyDescent="0.2">
      <c r="I761" s="20"/>
    </row>
    <row r="762" spans="9:9" x14ac:dyDescent="0.2">
      <c r="I762" s="20"/>
    </row>
    <row r="763" spans="9:9" x14ac:dyDescent="0.2">
      <c r="I763" s="20"/>
    </row>
    <row r="764" spans="9:9" x14ac:dyDescent="0.2">
      <c r="I764" s="20"/>
    </row>
    <row r="765" spans="9:9" x14ac:dyDescent="0.2">
      <c r="I765" s="20"/>
    </row>
    <row r="766" spans="9:9" x14ac:dyDescent="0.2">
      <c r="I766" s="20"/>
    </row>
    <row r="767" spans="9:9" x14ac:dyDescent="0.2">
      <c r="I767" s="20"/>
    </row>
    <row r="768" spans="9:9" x14ac:dyDescent="0.2">
      <c r="I768" s="20"/>
    </row>
    <row r="769" spans="9:9" x14ac:dyDescent="0.2">
      <c r="I769" s="20"/>
    </row>
    <row r="770" spans="9:9" x14ac:dyDescent="0.2">
      <c r="I770" s="20"/>
    </row>
    <row r="771" spans="9:9" x14ac:dyDescent="0.2">
      <c r="I771" s="20"/>
    </row>
    <row r="772" spans="9:9" x14ac:dyDescent="0.2">
      <c r="I772" s="20"/>
    </row>
    <row r="773" spans="9:9" x14ac:dyDescent="0.2">
      <c r="I773" s="20"/>
    </row>
    <row r="774" spans="9:9" x14ac:dyDescent="0.2">
      <c r="I774" s="20"/>
    </row>
    <row r="775" spans="9:9" x14ac:dyDescent="0.2">
      <c r="I775" s="20"/>
    </row>
    <row r="776" spans="9:9" x14ac:dyDescent="0.2">
      <c r="I776" s="20"/>
    </row>
    <row r="777" spans="9:9" x14ac:dyDescent="0.2">
      <c r="I777" s="20"/>
    </row>
    <row r="778" spans="9:9" x14ac:dyDescent="0.2">
      <c r="I778" s="20"/>
    </row>
    <row r="779" spans="9:9" x14ac:dyDescent="0.2">
      <c r="I779" s="20"/>
    </row>
    <row r="780" spans="9:9" x14ac:dyDescent="0.2">
      <c r="I780" s="20"/>
    </row>
    <row r="781" spans="9:9" x14ac:dyDescent="0.2">
      <c r="I781" s="20"/>
    </row>
    <row r="782" spans="9:9" x14ac:dyDescent="0.2">
      <c r="I782" s="20"/>
    </row>
    <row r="783" spans="9:9" x14ac:dyDescent="0.2">
      <c r="I783" s="20"/>
    </row>
    <row r="784" spans="9:9" x14ac:dyDescent="0.2">
      <c r="I784" s="20"/>
    </row>
    <row r="785" spans="9:9" x14ac:dyDescent="0.2">
      <c r="I785" s="20"/>
    </row>
    <row r="786" spans="9:9" x14ac:dyDescent="0.2">
      <c r="I786" s="20"/>
    </row>
    <row r="787" spans="9:9" x14ac:dyDescent="0.2">
      <c r="I787" s="20"/>
    </row>
    <row r="788" spans="9:9" x14ac:dyDescent="0.2">
      <c r="I788" s="20"/>
    </row>
    <row r="789" spans="9:9" x14ac:dyDescent="0.2">
      <c r="I789" s="20"/>
    </row>
    <row r="790" spans="9:9" x14ac:dyDescent="0.2">
      <c r="I790" s="20"/>
    </row>
    <row r="791" spans="9:9" x14ac:dyDescent="0.2">
      <c r="I791" s="20"/>
    </row>
    <row r="792" spans="9:9" x14ac:dyDescent="0.2">
      <c r="I792" s="20"/>
    </row>
    <row r="793" spans="9:9" x14ac:dyDescent="0.2">
      <c r="I793" s="20"/>
    </row>
    <row r="794" spans="9:9" x14ac:dyDescent="0.2">
      <c r="I794" s="20"/>
    </row>
    <row r="795" spans="9:9" x14ac:dyDescent="0.2">
      <c r="I795" s="20"/>
    </row>
    <row r="796" spans="9:9" x14ac:dyDescent="0.2">
      <c r="I796" s="20"/>
    </row>
    <row r="797" spans="9:9" x14ac:dyDescent="0.2">
      <c r="I797" s="20"/>
    </row>
    <row r="798" spans="9:9" x14ac:dyDescent="0.2">
      <c r="I798" s="20"/>
    </row>
    <row r="799" spans="9:9" x14ac:dyDescent="0.2">
      <c r="I799" s="20"/>
    </row>
    <row r="800" spans="9:9" x14ac:dyDescent="0.2">
      <c r="I800" s="20"/>
    </row>
    <row r="801" spans="9:9" x14ac:dyDescent="0.2">
      <c r="I801" s="20"/>
    </row>
    <row r="802" spans="9:9" x14ac:dyDescent="0.2">
      <c r="I802" s="20"/>
    </row>
    <row r="803" spans="9:9" x14ac:dyDescent="0.2">
      <c r="I803" s="20"/>
    </row>
    <row r="804" spans="9:9" x14ac:dyDescent="0.2">
      <c r="I804" s="20"/>
    </row>
    <row r="805" spans="9:9" x14ac:dyDescent="0.2">
      <c r="I805" s="20"/>
    </row>
    <row r="806" spans="9:9" x14ac:dyDescent="0.2">
      <c r="I806" s="20"/>
    </row>
    <row r="807" spans="9:9" x14ac:dyDescent="0.2">
      <c r="I807" s="20"/>
    </row>
    <row r="808" spans="9:9" x14ac:dyDescent="0.2">
      <c r="I808" s="20"/>
    </row>
    <row r="809" spans="9:9" x14ac:dyDescent="0.2">
      <c r="I809" s="20"/>
    </row>
    <row r="810" spans="9:9" x14ac:dyDescent="0.2">
      <c r="I810" s="20"/>
    </row>
    <row r="811" spans="9:9" x14ac:dyDescent="0.2">
      <c r="I811" s="20"/>
    </row>
    <row r="812" spans="9:9" x14ac:dyDescent="0.2">
      <c r="I812" s="20"/>
    </row>
    <row r="813" spans="9:9" x14ac:dyDescent="0.2">
      <c r="I813" s="20"/>
    </row>
    <row r="814" spans="9:9" x14ac:dyDescent="0.2">
      <c r="I814" s="20"/>
    </row>
    <row r="815" spans="9:9" x14ac:dyDescent="0.2">
      <c r="I815" s="20"/>
    </row>
    <row r="816" spans="9:9" x14ac:dyDescent="0.2">
      <c r="I816" s="20"/>
    </row>
    <row r="817" spans="9:9" x14ac:dyDescent="0.2">
      <c r="I817" s="20"/>
    </row>
    <row r="818" spans="9:9" x14ac:dyDescent="0.2">
      <c r="I818" s="20"/>
    </row>
    <row r="819" spans="9:9" x14ac:dyDescent="0.2">
      <c r="I819" s="20"/>
    </row>
    <row r="820" spans="9:9" x14ac:dyDescent="0.2">
      <c r="I820" s="20"/>
    </row>
    <row r="821" spans="9:9" x14ac:dyDescent="0.2">
      <c r="I821" s="20"/>
    </row>
    <row r="822" spans="9:9" x14ac:dyDescent="0.2">
      <c r="I822" s="20"/>
    </row>
    <row r="823" spans="9:9" x14ac:dyDescent="0.2">
      <c r="I823" s="20"/>
    </row>
    <row r="824" spans="9:9" x14ac:dyDescent="0.2">
      <c r="I824" s="20"/>
    </row>
    <row r="825" spans="9:9" x14ac:dyDescent="0.2">
      <c r="I825" s="20"/>
    </row>
    <row r="826" spans="9:9" x14ac:dyDescent="0.2">
      <c r="I826" s="20"/>
    </row>
    <row r="827" spans="9:9" x14ac:dyDescent="0.2">
      <c r="I827" s="20"/>
    </row>
    <row r="828" spans="9:9" x14ac:dyDescent="0.2">
      <c r="I828" s="20"/>
    </row>
    <row r="829" spans="9:9" x14ac:dyDescent="0.2">
      <c r="I829" s="20"/>
    </row>
    <row r="830" spans="9:9" x14ac:dyDescent="0.2">
      <c r="I830" s="20"/>
    </row>
    <row r="831" spans="9:9" x14ac:dyDescent="0.2">
      <c r="I831" s="20"/>
    </row>
    <row r="832" spans="9:9" x14ac:dyDescent="0.2">
      <c r="I832" s="20"/>
    </row>
    <row r="833" spans="9:9" x14ac:dyDescent="0.2">
      <c r="I833" s="20"/>
    </row>
    <row r="834" spans="9:9" x14ac:dyDescent="0.2">
      <c r="I834" s="20"/>
    </row>
    <row r="835" spans="9:9" x14ac:dyDescent="0.2">
      <c r="I835" s="20"/>
    </row>
    <row r="836" spans="9:9" x14ac:dyDescent="0.2">
      <c r="I836" s="20"/>
    </row>
    <row r="837" spans="9:9" x14ac:dyDescent="0.2">
      <c r="I837" s="20"/>
    </row>
    <row r="838" spans="9:9" x14ac:dyDescent="0.2">
      <c r="I838" s="20"/>
    </row>
    <row r="839" spans="9:9" x14ac:dyDescent="0.2">
      <c r="I839" s="20"/>
    </row>
    <row r="840" spans="9:9" x14ac:dyDescent="0.2">
      <c r="I840" s="20"/>
    </row>
    <row r="841" spans="9:9" x14ac:dyDescent="0.2">
      <c r="I841" s="20"/>
    </row>
    <row r="842" spans="9:9" x14ac:dyDescent="0.2">
      <c r="I842" s="20"/>
    </row>
    <row r="843" spans="9:9" x14ac:dyDescent="0.2">
      <c r="I843" s="20"/>
    </row>
    <row r="844" spans="9:9" x14ac:dyDescent="0.2">
      <c r="I844" s="20"/>
    </row>
    <row r="845" spans="9:9" x14ac:dyDescent="0.2">
      <c r="I845" s="20"/>
    </row>
    <row r="846" spans="9:9" x14ac:dyDescent="0.2">
      <c r="I846" s="20"/>
    </row>
    <row r="847" spans="9:9" x14ac:dyDescent="0.2">
      <c r="I847" s="20"/>
    </row>
    <row r="848" spans="9:9" x14ac:dyDescent="0.2">
      <c r="I848" s="20"/>
    </row>
    <row r="849" spans="9:9" x14ac:dyDescent="0.2">
      <c r="I849" s="20"/>
    </row>
    <row r="850" spans="9:9" x14ac:dyDescent="0.2">
      <c r="I850" s="20"/>
    </row>
    <row r="851" spans="9:9" x14ac:dyDescent="0.2">
      <c r="I851" s="20"/>
    </row>
    <row r="852" spans="9:9" x14ac:dyDescent="0.2">
      <c r="I852" s="20"/>
    </row>
    <row r="853" spans="9:9" x14ac:dyDescent="0.2">
      <c r="I853" s="20"/>
    </row>
    <row r="854" spans="9:9" x14ac:dyDescent="0.2">
      <c r="I854" s="20"/>
    </row>
    <row r="855" spans="9:9" x14ac:dyDescent="0.2">
      <c r="I855" s="20"/>
    </row>
    <row r="856" spans="9:9" x14ac:dyDescent="0.2">
      <c r="I856" s="20"/>
    </row>
    <row r="857" spans="9:9" x14ac:dyDescent="0.2">
      <c r="I857" s="20"/>
    </row>
    <row r="858" spans="9:9" x14ac:dyDescent="0.2">
      <c r="I858" s="20"/>
    </row>
    <row r="859" spans="9:9" x14ac:dyDescent="0.2">
      <c r="I859" s="20"/>
    </row>
    <row r="860" spans="9:9" x14ac:dyDescent="0.2">
      <c r="I860" s="20"/>
    </row>
    <row r="861" spans="9:9" x14ac:dyDescent="0.2">
      <c r="I861" s="20"/>
    </row>
    <row r="862" spans="9:9" x14ac:dyDescent="0.2">
      <c r="I862" s="20"/>
    </row>
    <row r="863" spans="9:9" x14ac:dyDescent="0.2">
      <c r="I863" s="20"/>
    </row>
    <row r="864" spans="9:9" x14ac:dyDescent="0.2">
      <c r="I864" s="20"/>
    </row>
    <row r="865" spans="9:9" x14ac:dyDescent="0.2">
      <c r="I865" s="20"/>
    </row>
    <row r="866" spans="9:9" x14ac:dyDescent="0.2">
      <c r="I866" s="20"/>
    </row>
    <row r="867" spans="9:9" x14ac:dyDescent="0.2">
      <c r="I867" s="20"/>
    </row>
    <row r="868" spans="9:9" x14ac:dyDescent="0.2">
      <c r="I868" s="20"/>
    </row>
    <row r="869" spans="9:9" x14ac:dyDescent="0.2">
      <c r="I869" s="20"/>
    </row>
    <row r="870" spans="9:9" x14ac:dyDescent="0.2">
      <c r="I870" s="20"/>
    </row>
    <row r="871" spans="9:9" x14ac:dyDescent="0.2">
      <c r="I871" s="20"/>
    </row>
    <row r="872" spans="9:9" x14ac:dyDescent="0.2">
      <c r="I872" s="20"/>
    </row>
    <row r="873" spans="9:9" x14ac:dyDescent="0.2">
      <c r="I873" s="20"/>
    </row>
    <row r="874" spans="9:9" x14ac:dyDescent="0.2">
      <c r="I874" s="20"/>
    </row>
    <row r="875" spans="9:9" x14ac:dyDescent="0.2">
      <c r="I875" s="20"/>
    </row>
    <row r="876" spans="9:9" x14ac:dyDescent="0.2">
      <c r="I876" s="20"/>
    </row>
    <row r="877" spans="9:9" x14ac:dyDescent="0.2">
      <c r="I877" s="20"/>
    </row>
    <row r="878" spans="9:9" x14ac:dyDescent="0.2">
      <c r="I878" s="20"/>
    </row>
    <row r="879" spans="9:9" x14ac:dyDescent="0.2">
      <c r="I879" s="20"/>
    </row>
    <row r="880" spans="9:9" x14ac:dyDescent="0.2">
      <c r="I880" s="20"/>
    </row>
    <row r="881" spans="9:9" x14ac:dyDescent="0.2">
      <c r="I881" s="20"/>
    </row>
    <row r="882" spans="9:9" x14ac:dyDescent="0.2">
      <c r="I882" s="20"/>
    </row>
    <row r="883" spans="9:9" x14ac:dyDescent="0.2">
      <c r="I883" s="20"/>
    </row>
    <row r="884" spans="9:9" x14ac:dyDescent="0.2">
      <c r="I884" s="20"/>
    </row>
    <row r="885" spans="9:9" x14ac:dyDescent="0.2">
      <c r="I885" s="20"/>
    </row>
    <row r="886" spans="9:9" x14ac:dyDescent="0.2">
      <c r="I886" s="20"/>
    </row>
    <row r="887" spans="9:9" x14ac:dyDescent="0.2">
      <c r="I887" s="20"/>
    </row>
    <row r="888" spans="9:9" x14ac:dyDescent="0.2">
      <c r="I888" s="20"/>
    </row>
    <row r="889" spans="9:9" x14ac:dyDescent="0.2">
      <c r="I889" s="20"/>
    </row>
    <row r="890" spans="9:9" x14ac:dyDescent="0.2">
      <c r="I890" s="20"/>
    </row>
    <row r="891" spans="9:9" x14ac:dyDescent="0.2">
      <c r="I891" s="20"/>
    </row>
    <row r="892" spans="9:9" x14ac:dyDescent="0.2">
      <c r="I892" s="20"/>
    </row>
    <row r="893" spans="9:9" x14ac:dyDescent="0.2">
      <c r="I893" s="20"/>
    </row>
    <row r="894" spans="9:9" x14ac:dyDescent="0.2">
      <c r="I894" s="20"/>
    </row>
    <row r="895" spans="9:9" x14ac:dyDescent="0.2">
      <c r="I895" s="20"/>
    </row>
    <row r="896" spans="9:9" x14ac:dyDescent="0.2">
      <c r="I896" s="20"/>
    </row>
    <row r="897" spans="9:9" x14ac:dyDescent="0.2">
      <c r="I897" s="20"/>
    </row>
    <row r="898" spans="9:9" x14ac:dyDescent="0.2">
      <c r="I898" s="20"/>
    </row>
    <row r="899" spans="9:9" x14ac:dyDescent="0.2">
      <c r="I899" s="20"/>
    </row>
    <row r="900" spans="9:9" x14ac:dyDescent="0.2">
      <c r="I900" s="20"/>
    </row>
    <row r="901" spans="9:9" x14ac:dyDescent="0.2">
      <c r="I901" s="20"/>
    </row>
    <row r="902" spans="9:9" x14ac:dyDescent="0.2">
      <c r="I902" s="20"/>
    </row>
    <row r="903" spans="9:9" x14ac:dyDescent="0.2">
      <c r="I903" s="20"/>
    </row>
    <row r="904" spans="9:9" x14ac:dyDescent="0.2">
      <c r="I904" s="20"/>
    </row>
    <row r="905" spans="9:9" x14ac:dyDescent="0.2">
      <c r="I905" s="20"/>
    </row>
    <row r="906" spans="9:9" x14ac:dyDescent="0.2">
      <c r="I906" s="20"/>
    </row>
    <row r="907" spans="9:9" x14ac:dyDescent="0.2">
      <c r="I907" s="20"/>
    </row>
    <row r="908" spans="9:9" x14ac:dyDescent="0.2">
      <c r="I908" s="20"/>
    </row>
    <row r="909" spans="9:9" x14ac:dyDescent="0.2">
      <c r="I909" s="20"/>
    </row>
    <row r="910" spans="9:9" x14ac:dyDescent="0.2">
      <c r="I910" s="20"/>
    </row>
    <row r="911" spans="9:9" x14ac:dyDescent="0.2">
      <c r="I911" s="20"/>
    </row>
    <row r="912" spans="9:9" x14ac:dyDescent="0.2">
      <c r="I912" s="20"/>
    </row>
    <row r="913" spans="9:9" x14ac:dyDescent="0.2">
      <c r="I913" s="20"/>
    </row>
    <row r="914" spans="9:9" x14ac:dyDescent="0.2">
      <c r="I914" s="20"/>
    </row>
    <row r="915" spans="9:9" x14ac:dyDescent="0.2">
      <c r="I915" s="20"/>
    </row>
    <row r="916" spans="9:9" x14ac:dyDescent="0.2">
      <c r="I916" s="20"/>
    </row>
    <row r="917" spans="9:9" x14ac:dyDescent="0.2">
      <c r="I917" s="20"/>
    </row>
    <row r="918" spans="9:9" x14ac:dyDescent="0.2">
      <c r="I918" s="20"/>
    </row>
    <row r="919" spans="9:9" x14ac:dyDescent="0.2">
      <c r="I919" s="20"/>
    </row>
    <row r="920" spans="9:9" x14ac:dyDescent="0.2">
      <c r="I920" s="20"/>
    </row>
    <row r="921" spans="9:9" x14ac:dyDescent="0.2">
      <c r="I921" s="20"/>
    </row>
    <row r="922" spans="9:9" x14ac:dyDescent="0.2">
      <c r="I922" s="20"/>
    </row>
    <row r="923" spans="9:9" x14ac:dyDescent="0.2">
      <c r="I923" s="20"/>
    </row>
    <row r="924" spans="9:9" x14ac:dyDescent="0.2">
      <c r="I924" s="20"/>
    </row>
    <row r="925" spans="9:9" x14ac:dyDescent="0.2">
      <c r="I925" s="20"/>
    </row>
    <row r="926" spans="9:9" x14ac:dyDescent="0.2">
      <c r="I926" s="20"/>
    </row>
    <row r="927" spans="9:9" x14ac:dyDescent="0.2">
      <c r="I927" s="20"/>
    </row>
    <row r="928" spans="9:9" x14ac:dyDescent="0.2">
      <c r="I928" s="20"/>
    </row>
    <row r="929" spans="9:9" x14ac:dyDescent="0.2">
      <c r="I929" s="20"/>
    </row>
    <row r="930" spans="9:9" x14ac:dyDescent="0.2">
      <c r="I930" s="20"/>
    </row>
    <row r="931" spans="9:9" x14ac:dyDescent="0.2">
      <c r="I931" s="20"/>
    </row>
    <row r="932" spans="9:9" x14ac:dyDescent="0.2">
      <c r="I932" s="20"/>
    </row>
    <row r="933" spans="9:9" x14ac:dyDescent="0.2">
      <c r="I933" s="20"/>
    </row>
    <row r="934" spans="9:9" x14ac:dyDescent="0.2">
      <c r="I934" s="20"/>
    </row>
    <row r="935" spans="9:9" x14ac:dyDescent="0.2">
      <c r="I935" s="20"/>
    </row>
    <row r="936" spans="9:9" x14ac:dyDescent="0.2">
      <c r="I936" s="20"/>
    </row>
    <row r="937" spans="9:9" x14ac:dyDescent="0.2">
      <c r="I937" s="20"/>
    </row>
    <row r="938" spans="9:9" x14ac:dyDescent="0.2">
      <c r="I938" s="20"/>
    </row>
    <row r="939" spans="9:9" x14ac:dyDescent="0.2">
      <c r="I939" s="20"/>
    </row>
    <row r="940" spans="9:9" x14ac:dyDescent="0.2">
      <c r="I940" s="20"/>
    </row>
    <row r="941" spans="9:9" x14ac:dyDescent="0.2">
      <c r="I941" s="20"/>
    </row>
    <row r="942" spans="9:9" x14ac:dyDescent="0.2">
      <c r="I942" s="20"/>
    </row>
    <row r="943" spans="9:9" x14ac:dyDescent="0.2">
      <c r="I943" s="20"/>
    </row>
    <row r="944" spans="9:9" x14ac:dyDescent="0.2">
      <c r="I944" s="20"/>
    </row>
    <row r="945" spans="9:9" x14ac:dyDescent="0.2">
      <c r="I945" s="20"/>
    </row>
    <row r="946" spans="9:9" x14ac:dyDescent="0.2">
      <c r="I946" s="20"/>
    </row>
    <row r="947" spans="9:9" x14ac:dyDescent="0.2">
      <c r="I947" s="20"/>
    </row>
    <row r="948" spans="9:9" x14ac:dyDescent="0.2">
      <c r="I948" s="20"/>
    </row>
  </sheetData>
  <hyperlinks>
    <hyperlink ref="N2" r:id="rId1" xr:uid="{00000000-0004-0000-0300-000000000000}"/>
    <hyperlink ref="N3" r:id="rId2" xr:uid="{00000000-0004-0000-0300-000001000000}"/>
    <hyperlink ref="N4" r:id="rId3" xr:uid="{00000000-0004-0000-0300-000002000000}"/>
    <hyperlink ref="N5" r:id="rId4" xr:uid="{00000000-0004-0000-0300-000003000000}"/>
    <hyperlink ref="N6" r:id="rId5" xr:uid="{00000000-0004-0000-0300-000004000000}"/>
    <hyperlink ref="N7" r:id="rId6" xr:uid="{00000000-0004-0000-0300-000005000000}"/>
    <hyperlink ref="N8" r:id="rId7" xr:uid="{00000000-0004-0000-0300-000006000000}"/>
    <hyperlink ref="N9" r:id="rId8" xr:uid="{00000000-0004-0000-0300-000007000000}"/>
    <hyperlink ref="N10" r:id="rId9" xr:uid="{00000000-0004-0000-0300-000008000000}"/>
    <hyperlink ref="N11" r:id="rId10" xr:uid="{00000000-0004-0000-0300-000009000000}"/>
    <hyperlink ref="N12" r:id="rId11" xr:uid="{00000000-0004-0000-0300-00000A000000}"/>
    <hyperlink ref="N13" r:id="rId12" xr:uid="{00000000-0004-0000-0300-00000B000000}"/>
    <hyperlink ref="N14" r:id="rId13" xr:uid="{00000000-0004-0000-0300-00000C000000}"/>
    <hyperlink ref="N15" r:id="rId14" xr:uid="{00000000-0004-0000-0300-00000D000000}"/>
    <hyperlink ref="N16" r:id="rId15" xr:uid="{00000000-0004-0000-0300-00000E000000}"/>
    <hyperlink ref="N17" r:id="rId16" xr:uid="{00000000-0004-0000-0300-00000F000000}"/>
    <hyperlink ref="N18" r:id="rId17" xr:uid="{00000000-0004-0000-0300-000010000000}"/>
    <hyperlink ref="N19" r:id="rId18" xr:uid="{00000000-0004-0000-0300-000011000000}"/>
    <hyperlink ref="N20" r:id="rId19" xr:uid="{00000000-0004-0000-0300-00001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H960"/>
  <sheetViews>
    <sheetView workbookViewId="0">
      <selection activeCell="A9" sqref="A9:XFD9"/>
    </sheetView>
  </sheetViews>
  <sheetFormatPr defaultColWidth="14.42578125" defaultRowHeight="15.75" customHeight="1" x14ac:dyDescent="0.2"/>
  <cols>
    <col min="2" max="2" width="41" customWidth="1"/>
    <col min="5" max="5" width="16.5703125" customWidth="1"/>
    <col min="13" max="13" width="26.7109375" customWidth="1"/>
  </cols>
  <sheetData>
    <row r="1" spans="1:34" x14ac:dyDescent="0.2">
      <c r="A1" s="2" t="s">
        <v>10</v>
      </c>
      <c r="B1" s="2" t="s">
        <v>11</v>
      </c>
      <c r="C1" s="2" t="s">
        <v>92</v>
      </c>
      <c r="D1" s="2" t="s">
        <v>93</v>
      </c>
      <c r="E1" s="2" t="s">
        <v>94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95</v>
      </c>
      <c r="K1" s="2" t="s">
        <v>17</v>
      </c>
      <c r="L1" s="3" t="s">
        <v>18</v>
      </c>
      <c r="M1" s="2" t="s">
        <v>19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20</v>
      </c>
    </row>
    <row r="2" spans="1:34" x14ac:dyDescent="0.2">
      <c r="A2" s="13">
        <v>1</v>
      </c>
      <c r="B2" s="31" t="s">
        <v>96</v>
      </c>
      <c r="C2" s="27">
        <v>1</v>
      </c>
      <c r="D2" s="27">
        <v>0</v>
      </c>
      <c r="E2" s="27">
        <v>0</v>
      </c>
      <c r="F2" s="27">
        <v>1</v>
      </c>
      <c r="G2" s="27">
        <v>8</v>
      </c>
      <c r="H2" s="16">
        <f>4600*R2</f>
        <v>5520</v>
      </c>
      <c r="I2" s="32">
        <v>0.184</v>
      </c>
      <c r="J2" s="13">
        <v>0.26</v>
      </c>
      <c r="K2" s="14">
        <f>SUM(N2:Q2)/confiabilidad!$F$2</f>
        <v>0.8</v>
      </c>
      <c r="L2" s="13">
        <v>103</v>
      </c>
      <c r="M2" s="33" t="s">
        <v>26</v>
      </c>
      <c r="N2" s="15">
        <v>1</v>
      </c>
      <c r="O2" s="15">
        <v>1</v>
      </c>
      <c r="P2" s="15">
        <v>1</v>
      </c>
      <c r="Q2" s="15">
        <v>1</v>
      </c>
      <c r="R2" s="13">
        <v>1.2</v>
      </c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">
      <c r="A3" s="26">
        <f t="shared" ref="A3:A14" si="0">A2+1</f>
        <v>2</v>
      </c>
      <c r="B3" s="2" t="s">
        <v>97</v>
      </c>
      <c r="C3" s="1">
        <v>1</v>
      </c>
      <c r="D3" s="1">
        <v>0</v>
      </c>
      <c r="E3" s="34">
        <v>0</v>
      </c>
      <c r="F3" s="1">
        <v>1</v>
      </c>
      <c r="G3" s="1">
        <v>8</v>
      </c>
      <c r="H3" s="26">
        <f>8000*R3</f>
        <v>9600</v>
      </c>
      <c r="I3" s="35">
        <v>0.31</v>
      </c>
      <c r="J3" s="4">
        <v>0.21</v>
      </c>
      <c r="K3" s="7">
        <f>SUM(N3:Q3)/confiabilidad!$F$2</f>
        <v>0.8</v>
      </c>
      <c r="L3" s="21">
        <v>123</v>
      </c>
      <c r="M3" s="6" t="s">
        <v>26</v>
      </c>
      <c r="N3" s="5">
        <v>1</v>
      </c>
      <c r="O3" s="5">
        <v>1</v>
      </c>
      <c r="P3" s="5">
        <v>1</v>
      </c>
      <c r="Q3" s="5">
        <v>1</v>
      </c>
      <c r="R3" s="4">
        <v>1.2</v>
      </c>
    </row>
    <row r="4" spans="1:34" x14ac:dyDescent="0.2">
      <c r="A4" s="26">
        <f t="shared" si="0"/>
        <v>3</v>
      </c>
      <c r="B4" s="2" t="s">
        <v>98</v>
      </c>
      <c r="C4" s="1">
        <v>1</v>
      </c>
      <c r="D4" s="1">
        <v>0</v>
      </c>
      <c r="E4" s="34">
        <v>0</v>
      </c>
      <c r="F4" s="1">
        <v>1</v>
      </c>
      <c r="G4" s="1">
        <v>8</v>
      </c>
      <c r="H4" s="26">
        <f>10000*R4</f>
        <v>12000</v>
      </c>
      <c r="I4" s="35">
        <v>0.36</v>
      </c>
      <c r="J4" s="4">
        <v>0.21</v>
      </c>
      <c r="K4" s="7">
        <f>SUM(N4:Q4)/confiabilidad!$F$2</f>
        <v>0.8</v>
      </c>
      <c r="L4" s="21">
        <v>123</v>
      </c>
      <c r="M4" s="6" t="s">
        <v>26</v>
      </c>
      <c r="N4" s="5">
        <v>1</v>
      </c>
      <c r="O4" s="5">
        <v>1</v>
      </c>
      <c r="P4" s="5">
        <v>1</v>
      </c>
      <c r="Q4" s="5">
        <v>1</v>
      </c>
      <c r="R4" s="4">
        <v>1.2</v>
      </c>
    </row>
    <row r="5" spans="1:34" x14ac:dyDescent="0.2">
      <c r="A5" s="26">
        <f t="shared" si="0"/>
        <v>4</v>
      </c>
      <c r="B5" s="2" t="s">
        <v>99</v>
      </c>
      <c r="C5" s="1">
        <v>1</v>
      </c>
      <c r="D5" s="1">
        <v>1</v>
      </c>
      <c r="E5" s="1">
        <v>1</v>
      </c>
      <c r="F5" s="1">
        <v>1</v>
      </c>
      <c r="G5" s="1">
        <v>8</v>
      </c>
      <c r="H5" s="26">
        <f>19800*R5</f>
        <v>23760</v>
      </c>
      <c r="I5" s="35">
        <v>0.41610000000000003</v>
      </c>
      <c r="J5" s="4">
        <v>0.54</v>
      </c>
      <c r="K5" s="7">
        <f>SUM(N5:Q5)/confiabilidad!$F$2</f>
        <v>0.8</v>
      </c>
      <c r="L5" s="21">
        <v>156</v>
      </c>
      <c r="M5" s="6" t="s">
        <v>26</v>
      </c>
      <c r="N5" s="5">
        <v>1</v>
      </c>
      <c r="O5" s="5">
        <v>1</v>
      </c>
      <c r="P5" s="5">
        <v>1</v>
      </c>
      <c r="Q5" s="5">
        <v>1</v>
      </c>
      <c r="R5" s="4">
        <v>1.2</v>
      </c>
    </row>
    <row r="6" spans="1:34" x14ac:dyDescent="0.2">
      <c r="A6" s="26">
        <f t="shared" si="0"/>
        <v>5</v>
      </c>
      <c r="B6" s="1" t="s">
        <v>100</v>
      </c>
      <c r="C6" s="1">
        <v>0</v>
      </c>
      <c r="D6" s="1">
        <v>0</v>
      </c>
      <c r="E6" s="34">
        <v>0</v>
      </c>
      <c r="F6" s="1">
        <v>2</v>
      </c>
      <c r="G6" s="1">
        <v>4</v>
      </c>
      <c r="H6" s="1">
        <v>4928</v>
      </c>
      <c r="I6" s="36">
        <v>0.221</v>
      </c>
      <c r="J6" s="1">
        <v>0.16200000000000001</v>
      </c>
      <c r="K6" s="7">
        <f>SUM(N6:Q6)/confiabilidad!$F$2</f>
        <v>0.7</v>
      </c>
      <c r="L6" s="28">
        <v>60</v>
      </c>
      <c r="M6" s="9" t="s">
        <v>46</v>
      </c>
      <c r="N6" s="5">
        <v>1</v>
      </c>
      <c r="O6" s="5">
        <v>1</v>
      </c>
      <c r="P6" s="5">
        <v>0.5</v>
      </c>
      <c r="Q6" s="5">
        <v>1</v>
      </c>
      <c r="R6" s="4">
        <v>1.2</v>
      </c>
    </row>
    <row r="7" spans="1:34" x14ac:dyDescent="0.2">
      <c r="A7" s="26">
        <f t="shared" si="0"/>
        <v>6</v>
      </c>
      <c r="B7" s="1" t="s">
        <v>101</v>
      </c>
      <c r="C7" s="1">
        <v>1</v>
      </c>
      <c r="D7" s="1">
        <v>0</v>
      </c>
      <c r="E7" s="34">
        <v>0</v>
      </c>
      <c r="F7" s="1">
        <v>3</v>
      </c>
      <c r="G7" s="1">
        <v>8</v>
      </c>
      <c r="H7" s="1">
        <v>36500</v>
      </c>
      <c r="I7" s="1">
        <v>1.35</v>
      </c>
      <c r="J7" s="1">
        <v>0.82</v>
      </c>
      <c r="K7" s="7">
        <f>SUM(N7:Q7)/confiabilidad!$F$2</f>
        <v>0.8</v>
      </c>
      <c r="L7" s="28">
        <v>171.6</v>
      </c>
      <c r="M7" s="9" t="s">
        <v>59</v>
      </c>
      <c r="N7" s="5">
        <v>1</v>
      </c>
      <c r="O7" s="5">
        <v>1</v>
      </c>
      <c r="P7" s="5">
        <v>1</v>
      </c>
      <c r="Q7" s="5">
        <v>1</v>
      </c>
      <c r="R7" s="4">
        <v>1.2</v>
      </c>
    </row>
    <row r="8" spans="1:34" x14ac:dyDescent="0.2">
      <c r="A8" s="26">
        <f t="shared" si="0"/>
        <v>7</v>
      </c>
      <c r="B8" s="1" t="s">
        <v>102</v>
      </c>
      <c r="C8" s="1">
        <v>1</v>
      </c>
      <c r="D8" s="1">
        <v>0</v>
      </c>
      <c r="E8" s="34">
        <v>0</v>
      </c>
      <c r="F8" s="1">
        <v>3</v>
      </c>
      <c r="G8" s="1">
        <v>8</v>
      </c>
      <c r="H8" s="1">
        <v>24100</v>
      </c>
      <c r="I8" s="1">
        <v>1.1499999999999999</v>
      </c>
      <c r="J8" s="1">
        <v>0.82</v>
      </c>
      <c r="K8" s="7">
        <f>SUM(N8:Q8)/confiabilidad!$F$2</f>
        <v>0.8</v>
      </c>
      <c r="L8" s="28">
        <v>114.4</v>
      </c>
      <c r="M8" s="9" t="s">
        <v>59</v>
      </c>
      <c r="N8" s="5">
        <v>1</v>
      </c>
      <c r="O8" s="5">
        <v>1</v>
      </c>
      <c r="P8" s="5">
        <v>1</v>
      </c>
      <c r="Q8" s="5">
        <v>1</v>
      </c>
      <c r="R8" s="4">
        <v>1.2</v>
      </c>
    </row>
    <row r="9" spans="1:34" x14ac:dyDescent="0.2">
      <c r="A9" s="26">
        <f t="shared" si="0"/>
        <v>8</v>
      </c>
      <c r="B9" s="1" t="s">
        <v>103</v>
      </c>
      <c r="C9" s="1">
        <v>1</v>
      </c>
      <c r="D9" s="1">
        <v>0</v>
      </c>
      <c r="E9" s="34">
        <v>0</v>
      </c>
      <c r="F9" s="1">
        <v>1</v>
      </c>
      <c r="G9" s="1">
        <v>2</v>
      </c>
      <c r="H9" s="1">
        <v>3300</v>
      </c>
      <c r="I9" s="1">
        <v>0.20799999999999999</v>
      </c>
      <c r="J9" s="1">
        <v>0.3</v>
      </c>
      <c r="K9" s="7">
        <f>SUM(N9:Q9)/confiabilidad!$F$2</f>
        <v>0.8</v>
      </c>
      <c r="L9" s="28">
        <v>57.43</v>
      </c>
      <c r="M9" s="9" t="s">
        <v>59</v>
      </c>
      <c r="N9" s="5">
        <v>1</v>
      </c>
      <c r="O9" s="5">
        <v>1</v>
      </c>
      <c r="P9" s="5">
        <v>1</v>
      </c>
      <c r="Q9" s="5">
        <v>1</v>
      </c>
      <c r="R9" s="4">
        <v>1.2</v>
      </c>
    </row>
    <row r="10" spans="1:34" x14ac:dyDescent="0.2">
      <c r="A10" s="26">
        <f t="shared" si="0"/>
        <v>9</v>
      </c>
      <c r="B10" s="1" t="s">
        <v>104</v>
      </c>
      <c r="C10" s="1">
        <v>1</v>
      </c>
      <c r="D10" s="1">
        <v>0</v>
      </c>
      <c r="E10" s="34">
        <v>0</v>
      </c>
      <c r="F10" s="1">
        <v>1</v>
      </c>
      <c r="G10" s="1">
        <v>2</v>
      </c>
      <c r="H10" s="1">
        <v>4400</v>
      </c>
      <c r="I10" s="1">
        <v>0.29199999999999998</v>
      </c>
      <c r="J10" s="1">
        <v>0.3</v>
      </c>
      <c r="K10" s="7">
        <f>SUM(N10:Q10)/confiabilidad!$F$2</f>
        <v>0.8</v>
      </c>
      <c r="L10" s="28">
        <v>100.32</v>
      </c>
      <c r="M10" s="9" t="s">
        <v>59</v>
      </c>
      <c r="N10" s="5">
        <v>1</v>
      </c>
      <c r="O10" s="5">
        <v>1</v>
      </c>
      <c r="P10" s="5">
        <v>1</v>
      </c>
      <c r="Q10" s="5">
        <v>1</v>
      </c>
      <c r="R10" s="4">
        <v>1.2</v>
      </c>
    </row>
    <row r="11" spans="1:34" x14ac:dyDescent="0.2">
      <c r="A11" s="26">
        <f t="shared" si="0"/>
        <v>10</v>
      </c>
      <c r="B11" s="1" t="s">
        <v>105</v>
      </c>
      <c r="C11" s="1">
        <v>1</v>
      </c>
      <c r="D11" s="1">
        <v>0</v>
      </c>
      <c r="E11" s="34">
        <v>0</v>
      </c>
      <c r="F11" s="1">
        <v>1</v>
      </c>
      <c r="G11" s="1">
        <v>8</v>
      </c>
      <c r="H11" s="26">
        <f>16500*$R$2</f>
        <v>19800</v>
      </c>
      <c r="I11" s="1">
        <v>0.1</v>
      </c>
      <c r="J11" s="1">
        <v>0.25</v>
      </c>
      <c r="K11" s="7">
        <f>SUM(N11:Q11)/confiabilidad!$F$2</f>
        <v>1</v>
      </c>
      <c r="L11" s="28">
        <v>65</v>
      </c>
      <c r="M11" s="11" t="s">
        <v>106</v>
      </c>
      <c r="N11" s="5">
        <v>1</v>
      </c>
      <c r="O11" s="5">
        <v>1</v>
      </c>
      <c r="P11" s="5">
        <v>1</v>
      </c>
      <c r="Q11" s="5">
        <v>2</v>
      </c>
      <c r="R11" s="4">
        <v>1.2</v>
      </c>
    </row>
    <row r="12" spans="1:34" x14ac:dyDescent="0.2">
      <c r="A12" s="26">
        <f t="shared" si="0"/>
        <v>11</v>
      </c>
      <c r="B12" s="37" t="s">
        <v>107</v>
      </c>
      <c r="C12" s="1">
        <v>1</v>
      </c>
      <c r="D12" s="1">
        <v>0</v>
      </c>
      <c r="E12" s="34">
        <v>0</v>
      </c>
      <c r="F12" s="1">
        <v>1</v>
      </c>
      <c r="G12" s="1">
        <v>8</v>
      </c>
      <c r="H12" s="26">
        <f>2650*$R$2</f>
        <v>3180</v>
      </c>
      <c r="I12" s="1">
        <v>0.41799999999999998</v>
      </c>
      <c r="J12" s="1">
        <v>0.48499999999999999</v>
      </c>
      <c r="K12" s="7">
        <f>SUM(N12:Q12)/confiabilidad!$F$2</f>
        <v>0.7</v>
      </c>
      <c r="L12" s="28">
        <v>48</v>
      </c>
      <c r="M12" s="11" t="s">
        <v>63</v>
      </c>
      <c r="N12" s="5">
        <v>1</v>
      </c>
      <c r="O12" s="5">
        <v>1</v>
      </c>
      <c r="P12" s="5">
        <v>0.5</v>
      </c>
      <c r="Q12" s="5">
        <v>1</v>
      </c>
      <c r="R12" s="4">
        <v>1.2</v>
      </c>
    </row>
    <row r="13" spans="1:34" x14ac:dyDescent="0.2">
      <c r="A13" s="26">
        <f t="shared" si="0"/>
        <v>12</v>
      </c>
      <c r="B13" s="1" t="s">
        <v>108</v>
      </c>
      <c r="C13" s="1">
        <v>1</v>
      </c>
      <c r="D13" s="1">
        <v>0</v>
      </c>
      <c r="E13" s="34">
        <v>0</v>
      </c>
      <c r="F13" s="1">
        <v>1</v>
      </c>
      <c r="G13" s="1">
        <v>8</v>
      </c>
      <c r="H13" s="26">
        <f>6500*$R$2</f>
        <v>7800</v>
      </c>
      <c r="I13" s="1">
        <v>0.18</v>
      </c>
      <c r="J13" s="1">
        <v>0.18809999999999999</v>
      </c>
      <c r="K13" s="7">
        <f>SUM(N13:Q13)/confiabilidad!$F$2</f>
        <v>0.8</v>
      </c>
      <c r="L13" s="28">
        <v>25</v>
      </c>
      <c r="M13" s="9" t="s">
        <v>67</v>
      </c>
      <c r="N13" s="5">
        <v>1</v>
      </c>
      <c r="O13" s="5">
        <v>1</v>
      </c>
      <c r="P13" s="5">
        <v>1</v>
      </c>
      <c r="Q13" s="5">
        <v>1</v>
      </c>
    </row>
    <row r="14" spans="1:34" x14ac:dyDescent="0.2">
      <c r="A14" s="26">
        <f t="shared" si="0"/>
        <v>13</v>
      </c>
      <c r="B14" s="1" t="s">
        <v>109</v>
      </c>
      <c r="C14" s="1">
        <v>0</v>
      </c>
      <c r="D14" s="1">
        <v>0</v>
      </c>
      <c r="E14" s="34">
        <v>0</v>
      </c>
      <c r="F14" s="1">
        <v>1</v>
      </c>
      <c r="G14" s="1">
        <v>8</v>
      </c>
      <c r="H14" s="26">
        <f>13000*$R$2</f>
        <v>15600</v>
      </c>
      <c r="I14" s="1">
        <v>0.2</v>
      </c>
      <c r="J14" s="1">
        <v>0.2903</v>
      </c>
      <c r="K14" s="7">
        <f>SUM(N14:Q14)/confiabilidad!$F$2</f>
        <v>0.8</v>
      </c>
      <c r="L14" s="28">
        <v>175</v>
      </c>
      <c r="M14" s="9" t="s">
        <v>67</v>
      </c>
      <c r="N14" s="5">
        <v>1</v>
      </c>
      <c r="O14" s="5">
        <v>1</v>
      </c>
      <c r="P14" s="5">
        <v>1</v>
      </c>
      <c r="Q14" s="5">
        <v>1</v>
      </c>
    </row>
    <row r="15" spans="1:34" x14ac:dyDescent="0.2">
      <c r="I15" s="17"/>
      <c r="L15" s="20"/>
      <c r="N15" s="8"/>
      <c r="O15" s="8"/>
      <c r="P15" s="8"/>
      <c r="Q15" s="8"/>
    </row>
    <row r="16" spans="1:34" x14ac:dyDescent="0.2">
      <c r="I16" s="17"/>
      <c r="L16" s="20"/>
      <c r="N16" s="8"/>
      <c r="O16" s="8"/>
      <c r="P16" s="8"/>
      <c r="Q16" s="8"/>
    </row>
    <row r="17" spans="9:17" x14ac:dyDescent="0.2">
      <c r="I17" s="17"/>
      <c r="L17" s="20"/>
      <c r="N17" s="17"/>
      <c r="O17" s="17"/>
      <c r="P17" s="17"/>
      <c r="Q17" s="17"/>
    </row>
    <row r="18" spans="9:17" x14ac:dyDescent="0.2">
      <c r="L18" s="20"/>
    </row>
    <row r="19" spans="9:17" x14ac:dyDescent="0.2">
      <c r="L19" s="20"/>
    </row>
    <row r="20" spans="9:17" x14ac:dyDescent="0.2">
      <c r="L20" s="20"/>
    </row>
    <row r="21" spans="9:17" x14ac:dyDescent="0.2">
      <c r="L21" s="20"/>
    </row>
    <row r="22" spans="9:17" x14ac:dyDescent="0.2">
      <c r="L22" s="20"/>
    </row>
    <row r="23" spans="9:17" x14ac:dyDescent="0.2">
      <c r="L23" s="20"/>
    </row>
    <row r="24" spans="9:17" x14ac:dyDescent="0.2">
      <c r="L24" s="20"/>
    </row>
    <row r="25" spans="9:17" x14ac:dyDescent="0.2">
      <c r="L25" s="20"/>
    </row>
    <row r="26" spans="9:17" x14ac:dyDescent="0.2">
      <c r="L26" s="20"/>
    </row>
    <row r="27" spans="9:17" x14ac:dyDescent="0.2">
      <c r="L27" s="20"/>
    </row>
    <row r="28" spans="9:17" x14ac:dyDescent="0.2">
      <c r="L28" s="20"/>
    </row>
    <row r="29" spans="9:17" x14ac:dyDescent="0.2">
      <c r="L29" s="20"/>
    </row>
    <row r="30" spans="9:17" x14ac:dyDescent="0.2">
      <c r="L30" s="20"/>
    </row>
    <row r="31" spans="9:17" x14ac:dyDescent="0.2">
      <c r="L31" s="20"/>
    </row>
    <row r="32" spans="9:17" x14ac:dyDescent="0.2">
      <c r="L32" s="20"/>
    </row>
    <row r="33" spans="12:12" x14ac:dyDescent="0.2">
      <c r="L33" s="20"/>
    </row>
    <row r="34" spans="12:12" x14ac:dyDescent="0.2">
      <c r="L34" s="20"/>
    </row>
    <row r="35" spans="12:12" x14ac:dyDescent="0.2">
      <c r="L35" s="20"/>
    </row>
    <row r="36" spans="12:12" x14ac:dyDescent="0.2">
      <c r="L36" s="20"/>
    </row>
    <row r="37" spans="12:12" x14ac:dyDescent="0.2">
      <c r="L37" s="20"/>
    </row>
    <row r="38" spans="12:12" x14ac:dyDescent="0.2">
      <c r="L38" s="20"/>
    </row>
    <row r="39" spans="12:12" x14ac:dyDescent="0.2">
      <c r="L39" s="20"/>
    </row>
    <row r="40" spans="12:12" x14ac:dyDescent="0.2">
      <c r="L40" s="20"/>
    </row>
    <row r="41" spans="12:12" x14ac:dyDescent="0.2">
      <c r="L41" s="20"/>
    </row>
    <row r="42" spans="12:12" x14ac:dyDescent="0.2">
      <c r="L42" s="20"/>
    </row>
    <row r="43" spans="12:12" x14ac:dyDescent="0.2">
      <c r="L43" s="20"/>
    </row>
    <row r="44" spans="12:12" x14ac:dyDescent="0.2">
      <c r="L44" s="20"/>
    </row>
    <row r="45" spans="12:12" x14ac:dyDescent="0.2">
      <c r="L45" s="20"/>
    </row>
    <row r="46" spans="12:12" x14ac:dyDescent="0.2">
      <c r="L46" s="20"/>
    </row>
    <row r="47" spans="12:12" x14ac:dyDescent="0.2">
      <c r="L47" s="20"/>
    </row>
    <row r="48" spans="12:12" x14ac:dyDescent="0.2">
      <c r="L48" s="20"/>
    </row>
    <row r="49" spans="12:12" x14ac:dyDescent="0.2">
      <c r="L49" s="20"/>
    </row>
    <row r="50" spans="12:12" x14ac:dyDescent="0.2">
      <c r="L50" s="20"/>
    </row>
    <row r="51" spans="12:12" x14ac:dyDescent="0.2">
      <c r="L51" s="20"/>
    </row>
    <row r="52" spans="12:12" x14ac:dyDescent="0.2">
      <c r="L52" s="20"/>
    </row>
    <row r="53" spans="12:12" x14ac:dyDescent="0.2">
      <c r="L53" s="20"/>
    </row>
    <row r="54" spans="12:12" x14ac:dyDescent="0.2">
      <c r="L54" s="20"/>
    </row>
    <row r="55" spans="12:12" x14ac:dyDescent="0.2">
      <c r="L55" s="20"/>
    </row>
    <row r="56" spans="12:12" x14ac:dyDescent="0.2">
      <c r="L56" s="20"/>
    </row>
    <row r="57" spans="12:12" x14ac:dyDescent="0.2">
      <c r="L57" s="20"/>
    </row>
    <row r="58" spans="12:12" x14ac:dyDescent="0.2">
      <c r="L58" s="20"/>
    </row>
    <row r="59" spans="12:12" x14ac:dyDescent="0.2">
      <c r="L59" s="20"/>
    </row>
    <row r="60" spans="12:12" x14ac:dyDescent="0.2">
      <c r="L60" s="20"/>
    </row>
    <row r="61" spans="12:12" x14ac:dyDescent="0.2">
      <c r="L61" s="20"/>
    </row>
    <row r="62" spans="12:12" x14ac:dyDescent="0.2">
      <c r="L62" s="20"/>
    </row>
    <row r="63" spans="12:12" x14ac:dyDescent="0.2">
      <c r="L63" s="20"/>
    </row>
    <row r="64" spans="12:12" x14ac:dyDescent="0.2">
      <c r="L64" s="20"/>
    </row>
    <row r="65" spans="12:12" x14ac:dyDescent="0.2">
      <c r="L65" s="20"/>
    </row>
    <row r="66" spans="12:12" x14ac:dyDescent="0.2">
      <c r="L66" s="20"/>
    </row>
    <row r="67" spans="12:12" x14ac:dyDescent="0.2">
      <c r="L67" s="20"/>
    </row>
    <row r="68" spans="12:12" x14ac:dyDescent="0.2">
      <c r="L68" s="20"/>
    </row>
    <row r="69" spans="12:12" x14ac:dyDescent="0.2">
      <c r="L69" s="20"/>
    </row>
    <row r="70" spans="12:12" x14ac:dyDescent="0.2">
      <c r="L70" s="20"/>
    </row>
    <row r="71" spans="12:12" x14ac:dyDescent="0.2">
      <c r="L71" s="20"/>
    </row>
    <row r="72" spans="12:12" x14ac:dyDescent="0.2">
      <c r="L72" s="20"/>
    </row>
    <row r="73" spans="12:12" x14ac:dyDescent="0.2">
      <c r="L73" s="20"/>
    </row>
    <row r="74" spans="12:12" x14ac:dyDescent="0.2">
      <c r="L74" s="20"/>
    </row>
    <row r="75" spans="12:12" x14ac:dyDescent="0.2">
      <c r="L75" s="20"/>
    </row>
    <row r="76" spans="12:12" x14ac:dyDescent="0.2">
      <c r="L76" s="20"/>
    </row>
    <row r="77" spans="12:12" x14ac:dyDescent="0.2">
      <c r="L77" s="20"/>
    </row>
    <row r="78" spans="12:12" x14ac:dyDescent="0.2">
      <c r="L78" s="20"/>
    </row>
    <row r="79" spans="12:12" x14ac:dyDescent="0.2">
      <c r="L79" s="20"/>
    </row>
    <row r="80" spans="12:12" x14ac:dyDescent="0.2">
      <c r="L80" s="20"/>
    </row>
    <row r="81" spans="12:12" x14ac:dyDescent="0.2">
      <c r="L81" s="20"/>
    </row>
    <row r="82" spans="12:12" x14ac:dyDescent="0.2">
      <c r="L82" s="20"/>
    </row>
    <row r="83" spans="12:12" x14ac:dyDescent="0.2">
      <c r="L83" s="20"/>
    </row>
    <row r="84" spans="12:12" x14ac:dyDescent="0.2">
      <c r="L84" s="20"/>
    </row>
    <row r="85" spans="12:12" x14ac:dyDescent="0.2">
      <c r="L85" s="20"/>
    </row>
    <row r="86" spans="12:12" x14ac:dyDescent="0.2">
      <c r="L86" s="20"/>
    </row>
    <row r="87" spans="12:12" x14ac:dyDescent="0.2">
      <c r="L87" s="20"/>
    </row>
    <row r="88" spans="12:12" x14ac:dyDescent="0.2">
      <c r="L88" s="20"/>
    </row>
    <row r="89" spans="12:12" x14ac:dyDescent="0.2">
      <c r="L89" s="20"/>
    </row>
    <row r="90" spans="12:12" x14ac:dyDescent="0.2">
      <c r="L90" s="20"/>
    </row>
    <row r="91" spans="12:12" x14ac:dyDescent="0.2">
      <c r="L91" s="20"/>
    </row>
    <row r="92" spans="12:12" x14ac:dyDescent="0.2">
      <c r="L92" s="20"/>
    </row>
    <row r="93" spans="12:12" x14ac:dyDescent="0.2">
      <c r="L93" s="20"/>
    </row>
    <row r="94" spans="12:12" x14ac:dyDescent="0.2">
      <c r="L94" s="20"/>
    </row>
    <row r="95" spans="12:12" x14ac:dyDescent="0.2">
      <c r="L95" s="20"/>
    </row>
    <row r="96" spans="12:12" x14ac:dyDescent="0.2">
      <c r="L96" s="20"/>
    </row>
    <row r="97" spans="12:12" x14ac:dyDescent="0.2">
      <c r="L97" s="20"/>
    </row>
    <row r="98" spans="12:12" x14ac:dyDescent="0.2">
      <c r="L98" s="20"/>
    </row>
    <row r="99" spans="12:12" x14ac:dyDescent="0.2">
      <c r="L99" s="20"/>
    </row>
    <row r="100" spans="12:12" x14ac:dyDescent="0.2">
      <c r="L100" s="20"/>
    </row>
    <row r="101" spans="12:12" x14ac:dyDescent="0.2">
      <c r="L101" s="20"/>
    </row>
    <row r="102" spans="12:12" x14ac:dyDescent="0.2">
      <c r="L102" s="20"/>
    </row>
    <row r="103" spans="12:12" x14ac:dyDescent="0.2">
      <c r="L103" s="20"/>
    </row>
    <row r="104" spans="12:12" x14ac:dyDescent="0.2">
      <c r="L104" s="20"/>
    </row>
    <row r="105" spans="12:12" x14ac:dyDescent="0.2">
      <c r="L105" s="20"/>
    </row>
    <row r="106" spans="12:12" x14ac:dyDescent="0.2">
      <c r="L106" s="20"/>
    </row>
    <row r="107" spans="12:12" x14ac:dyDescent="0.2">
      <c r="L107" s="20"/>
    </row>
    <row r="108" spans="12:12" x14ac:dyDescent="0.2">
      <c r="L108" s="20"/>
    </row>
    <row r="109" spans="12:12" x14ac:dyDescent="0.2">
      <c r="L109" s="20"/>
    </row>
    <row r="110" spans="12:12" x14ac:dyDescent="0.2">
      <c r="L110" s="20"/>
    </row>
    <row r="111" spans="12:12" x14ac:dyDescent="0.2">
      <c r="L111" s="20"/>
    </row>
    <row r="112" spans="12:12" x14ac:dyDescent="0.2">
      <c r="L112" s="20"/>
    </row>
    <row r="113" spans="12:12" x14ac:dyDescent="0.2">
      <c r="L113" s="20"/>
    </row>
    <row r="114" spans="12:12" x14ac:dyDescent="0.2">
      <c r="L114" s="20"/>
    </row>
    <row r="115" spans="12:12" x14ac:dyDescent="0.2">
      <c r="L115" s="20"/>
    </row>
    <row r="116" spans="12:12" x14ac:dyDescent="0.2">
      <c r="L116" s="20"/>
    </row>
    <row r="117" spans="12:12" x14ac:dyDescent="0.2">
      <c r="L117" s="20"/>
    </row>
    <row r="118" spans="12:12" x14ac:dyDescent="0.2">
      <c r="L118" s="20"/>
    </row>
    <row r="119" spans="12:12" x14ac:dyDescent="0.2">
      <c r="L119" s="20"/>
    </row>
    <row r="120" spans="12:12" x14ac:dyDescent="0.2">
      <c r="L120" s="20"/>
    </row>
    <row r="121" spans="12:12" x14ac:dyDescent="0.2">
      <c r="L121" s="20"/>
    </row>
    <row r="122" spans="12:12" x14ac:dyDescent="0.2">
      <c r="L122" s="20"/>
    </row>
    <row r="123" spans="12:12" x14ac:dyDescent="0.2">
      <c r="L123" s="20"/>
    </row>
    <row r="124" spans="12:12" x14ac:dyDescent="0.2">
      <c r="L124" s="20"/>
    </row>
    <row r="125" spans="12:12" x14ac:dyDescent="0.2">
      <c r="L125" s="20"/>
    </row>
    <row r="126" spans="12:12" x14ac:dyDescent="0.2">
      <c r="L126" s="20"/>
    </row>
    <row r="127" spans="12:12" x14ac:dyDescent="0.2">
      <c r="L127" s="20"/>
    </row>
    <row r="128" spans="12:12" x14ac:dyDescent="0.2">
      <c r="L128" s="20"/>
    </row>
    <row r="129" spans="12:12" x14ac:dyDescent="0.2">
      <c r="L129" s="20"/>
    </row>
    <row r="130" spans="12:12" x14ac:dyDescent="0.2">
      <c r="L130" s="20"/>
    </row>
    <row r="131" spans="12:12" x14ac:dyDescent="0.2">
      <c r="L131" s="20"/>
    </row>
    <row r="132" spans="12:12" x14ac:dyDescent="0.2">
      <c r="L132" s="20"/>
    </row>
    <row r="133" spans="12:12" x14ac:dyDescent="0.2">
      <c r="L133" s="20"/>
    </row>
    <row r="134" spans="12:12" x14ac:dyDescent="0.2">
      <c r="L134" s="20"/>
    </row>
    <row r="135" spans="12:12" x14ac:dyDescent="0.2">
      <c r="L135" s="20"/>
    </row>
    <row r="136" spans="12:12" x14ac:dyDescent="0.2">
      <c r="L136" s="20"/>
    </row>
    <row r="137" spans="12:12" x14ac:dyDescent="0.2">
      <c r="L137" s="20"/>
    </row>
    <row r="138" spans="12:12" x14ac:dyDescent="0.2">
      <c r="L138" s="20"/>
    </row>
    <row r="139" spans="12:12" x14ac:dyDescent="0.2">
      <c r="L139" s="20"/>
    </row>
    <row r="140" spans="12:12" x14ac:dyDescent="0.2">
      <c r="L140" s="20"/>
    </row>
    <row r="141" spans="12:12" x14ac:dyDescent="0.2">
      <c r="L141" s="20"/>
    </row>
    <row r="142" spans="12:12" x14ac:dyDescent="0.2">
      <c r="L142" s="20"/>
    </row>
    <row r="143" spans="12:12" x14ac:dyDescent="0.2">
      <c r="L143" s="20"/>
    </row>
    <row r="144" spans="12:12" x14ac:dyDescent="0.2">
      <c r="L144" s="20"/>
    </row>
    <row r="145" spans="12:12" x14ac:dyDescent="0.2">
      <c r="L145" s="20"/>
    </row>
    <row r="146" spans="12:12" x14ac:dyDescent="0.2">
      <c r="L146" s="20"/>
    </row>
    <row r="147" spans="12:12" x14ac:dyDescent="0.2">
      <c r="L147" s="20"/>
    </row>
    <row r="148" spans="12:12" x14ac:dyDescent="0.2">
      <c r="L148" s="20"/>
    </row>
    <row r="149" spans="12:12" x14ac:dyDescent="0.2">
      <c r="L149" s="20"/>
    </row>
    <row r="150" spans="12:12" x14ac:dyDescent="0.2">
      <c r="L150" s="20"/>
    </row>
    <row r="151" spans="12:12" x14ac:dyDescent="0.2">
      <c r="L151" s="20"/>
    </row>
    <row r="152" spans="12:12" x14ac:dyDescent="0.2">
      <c r="L152" s="20"/>
    </row>
    <row r="153" spans="12:12" x14ac:dyDescent="0.2">
      <c r="L153" s="20"/>
    </row>
    <row r="154" spans="12:12" x14ac:dyDescent="0.2">
      <c r="L154" s="20"/>
    </row>
    <row r="155" spans="12:12" x14ac:dyDescent="0.2">
      <c r="L155" s="20"/>
    </row>
    <row r="156" spans="12:12" x14ac:dyDescent="0.2">
      <c r="L156" s="20"/>
    </row>
    <row r="157" spans="12:12" x14ac:dyDescent="0.2">
      <c r="L157" s="20"/>
    </row>
    <row r="158" spans="12:12" x14ac:dyDescent="0.2">
      <c r="L158" s="20"/>
    </row>
    <row r="159" spans="12:12" x14ac:dyDescent="0.2">
      <c r="L159" s="20"/>
    </row>
    <row r="160" spans="12:12" x14ac:dyDescent="0.2">
      <c r="L160" s="20"/>
    </row>
    <row r="161" spans="12:12" x14ac:dyDescent="0.2">
      <c r="L161" s="20"/>
    </row>
    <row r="162" spans="12:12" x14ac:dyDescent="0.2">
      <c r="L162" s="20"/>
    </row>
    <row r="163" spans="12:12" x14ac:dyDescent="0.2">
      <c r="L163" s="20"/>
    </row>
    <row r="164" spans="12:12" x14ac:dyDescent="0.2">
      <c r="L164" s="20"/>
    </row>
    <row r="165" spans="12:12" x14ac:dyDescent="0.2">
      <c r="L165" s="20"/>
    </row>
    <row r="166" spans="12:12" x14ac:dyDescent="0.2">
      <c r="L166" s="20"/>
    </row>
    <row r="167" spans="12:12" x14ac:dyDescent="0.2">
      <c r="L167" s="20"/>
    </row>
    <row r="168" spans="12:12" x14ac:dyDescent="0.2">
      <c r="L168" s="20"/>
    </row>
    <row r="169" spans="12:12" x14ac:dyDescent="0.2">
      <c r="L169" s="20"/>
    </row>
    <row r="170" spans="12:12" x14ac:dyDescent="0.2">
      <c r="L170" s="20"/>
    </row>
    <row r="171" spans="12:12" x14ac:dyDescent="0.2">
      <c r="L171" s="20"/>
    </row>
    <row r="172" spans="12:12" x14ac:dyDescent="0.2">
      <c r="L172" s="20"/>
    </row>
    <row r="173" spans="12:12" x14ac:dyDescent="0.2">
      <c r="L173" s="20"/>
    </row>
    <row r="174" spans="12:12" x14ac:dyDescent="0.2">
      <c r="L174" s="20"/>
    </row>
    <row r="175" spans="12:12" x14ac:dyDescent="0.2">
      <c r="L175" s="20"/>
    </row>
    <row r="176" spans="12:12" x14ac:dyDescent="0.2">
      <c r="L176" s="20"/>
    </row>
    <row r="177" spans="12:12" x14ac:dyDescent="0.2">
      <c r="L177" s="20"/>
    </row>
    <row r="178" spans="12:12" x14ac:dyDescent="0.2">
      <c r="L178" s="20"/>
    </row>
    <row r="179" spans="12:12" x14ac:dyDescent="0.2">
      <c r="L179" s="20"/>
    </row>
    <row r="180" spans="12:12" x14ac:dyDescent="0.2">
      <c r="L180" s="20"/>
    </row>
    <row r="181" spans="12:12" x14ac:dyDescent="0.2">
      <c r="L181" s="20"/>
    </row>
    <row r="182" spans="12:12" x14ac:dyDescent="0.2">
      <c r="L182" s="20"/>
    </row>
    <row r="183" spans="12:12" x14ac:dyDescent="0.2">
      <c r="L183" s="20"/>
    </row>
    <row r="184" spans="12:12" x14ac:dyDescent="0.2">
      <c r="L184" s="20"/>
    </row>
    <row r="185" spans="12:12" x14ac:dyDescent="0.2">
      <c r="L185" s="20"/>
    </row>
    <row r="186" spans="12:12" x14ac:dyDescent="0.2">
      <c r="L186" s="20"/>
    </row>
    <row r="187" spans="12:12" x14ac:dyDescent="0.2">
      <c r="L187" s="20"/>
    </row>
    <row r="188" spans="12:12" x14ac:dyDescent="0.2">
      <c r="L188" s="20"/>
    </row>
    <row r="189" spans="12:12" x14ac:dyDescent="0.2">
      <c r="L189" s="20"/>
    </row>
    <row r="190" spans="12:12" x14ac:dyDescent="0.2">
      <c r="L190" s="20"/>
    </row>
    <row r="191" spans="12:12" x14ac:dyDescent="0.2">
      <c r="L191" s="20"/>
    </row>
    <row r="192" spans="12:12" x14ac:dyDescent="0.2">
      <c r="L192" s="20"/>
    </row>
    <row r="193" spans="12:12" x14ac:dyDescent="0.2">
      <c r="L193" s="20"/>
    </row>
    <row r="194" spans="12:12" x14ac:dyDescent="0.2">
      <c r="L194" s="20"/>
    </row>
    <row r="195" spans="12:12" x14ac:dyDescent="0.2">
      <c r="L195" s="20"/>
    </row>
    <row r="196" spans="12:12" x14ac:dyDescent="0.2">
      <c r="L196" s="20"/>
    </row>
    <row r="197" spans="12:12" x14ac:dyDescent="0.2">
      <c r="L197" s="20"/>
    </row>
    <row r="198" spans="12:12" x14ac:dyDescent="0.2">
      <c r="L198" s="20"/>
    </row>
    <row r="199" spans="12:12" x14ac:dyDescent="0.2">
      <c r="L199" s="20"/>
    </row>
    <row r="200" spans="12:12" x14ac:dyDescent="0.2">
      <c r="L200" s="20"/>
    </row>
    <row r="201" spans="12:12" x14ac:dyDescent="0.2">
      <c r="L201" s="20"/>
    </row>
    <row r="202" spans="12:12" x14ac:dyDescent="0.2">
      <c r="L202" s="20"/>
    </row>
    <row r="203" spans="12:12" x14ac:dyDescent="0.2">
      <c r="L203" s="20"/>
    </row>
    <row r="204" spans="12:12" x14ac:dyDescent="0.2">
      <c r="L204" s="20"/>
    </row>
    <row r="205" spans="12:12" x14ac:dyDescent="0.2">
      <c r="L205" s="20"/>
    </row>
    <row r="206" spans="12:12" x14ac:dyDescent="0.2">
      <c r="L206" s="20"/>
    </row>
    <row r="207" spans="12:12" x14ac:dyDescent="0.2">
      <c r="L207" s="20"/>
    </row>
    <row r="208" spans="12:12" x14ac:dyDescent="0.2">
      <c r="L208" s="20"/>
    </row>
    <row r="209" spans="12:12" x14ac:dyDescent="0.2">
      <c r="L209" s="20"/>
    </row>
    <row r="210" spans="12:12" x14ac:dyDescent="0.2">
      <c r="L210" s="20"/>
    </row>
    <row r="211" spans="12:12" x14ac:dyDescent="0.2">
      <c r="L211" s="20"/>
    </row>
    <row r="212" spans="12:12" x14ac:dyDescent="0.2">
      <c r="L212" s="20"/>
    </row>
    <row r="213" spans="12:12" x14ac:dyDescent="0.2">
      <c r="L213" s="20"/>
    </row>
    <row r="214" spans="12:12" x14ac:dyDescent="0.2">
      <c r="L214" s="20"/>
    </row>
    <row r="215" spans="12:12" x14ac:dyDescent="0.2">
      <c r="L215" s="20"/>
    </row>
    <row r="216" spans="12:12" x14ac:dyDescent="0.2">
      <c r="L216" s="20"/>
    </row>
    <row r="217" spans="12:12" x14ac:dyDescent="0.2">
      <c r="L217" s="20"/>
    </row>
    <row r="218" spans="12:12" x14ac:dyDescent="0.2">
      <c r="L218" s="20"/>
    </row>
    <row r="219" spans="12:12" x14ac:dyDescent="0.2">
      <c r="L219" s="20"/>
    </row>
    <row r="220" spans="12:12" x14ac:dyDescent="0.2">
      <c r="L220" s="20"/>
    </row>
    <row r="221" spans="12:12" x14ac:dyDescent="0.2">
      <c r="L221" s="20"/>
    </row>
    <row r="222" spans="12:12" x14ac:dyDescent="0.2">
      <c r="L222" s="20"/>
    </row>
    <row r="223" spans="12:12" x14ac:dyDescent="0.2">
      <c r="L223" s="20"/>
    </row>
    <row r="224" spans="12:12" x14ac:dyDescent="0.2">
      <c r="L224" s="20"/>
    </row>
    <row r="225" spans="12:12" x14ac:dyDescent="0.2">
      <c r="L225" s="20"/>
    </row>
    <row r="226" spans="12:12" x14ac:dyDescent="0.2">
      <c r="L226" s="20"/>
    </row>
    <row r="227" spans="12:12" x14ac:dyDescent="0.2">
      <c r="L227" s="20"/>
    </row>
    <row r="228" spans="12:12" x14ac:dyDescent="0.2">
      <c r="L228" s="20"/>
    </row>
    <row r="229" spans="12:12" x14ac:dyDescent="0.2">
      <c r="L229" s="20"/>
    </row>
    <row r="230" spans="12:12" x14ac:dyDescent="0.2">
      <c r="L230" s="20"/>
    </row>
    <row r="231" spans="12:12" x14ac:dyDescent="0.2">
      <c r="L231" s="20"/>
    </row>
    <row r="232" spans="12:12" x14ac:dyDescent="0.2">
      <c r="L232" s="20"/>
    </row>
    <row r="233" spans="12:12" x14ac:dyDescent="0.2">
      <c r="L233" s="20"/>
    </row>
    <row r="234" spans="12:12" x14ac:dyDescent="0.2">
      <c r="L234" s="20"/>
    </row>
    <row r="235" spans="12:12" x14ac:dyDescent="0.2">
      <c r="L235" s="20"/>
    </row>
    <row r="236" spans="12:12" x14ac:dyDescent="0.2">
      <c r="L236" s="20"/>
    </row>
    <row r="237" spans="12:12" x14ac:dyDescent="0.2">
      <c r="L237" s="20"/>
    </row>
    <row r="238" spans="12:12" x14ac:dyDescent="0.2">
      <c r="L238" s="20"/>
    </row>
    <row r="239" spans="12:12" x14ac:dyDescent="0.2">
      <c r="L239" s="20"/>
    </row>
    <row r="240" spans="12:12" x14ac:dyDescent="0.2">
      <c r="L240" s="20"/>
    </row>
    <row r="241" spans="12:12" x14ac:dyDescent="0.2">
      <c r="L241" s="20"/>
    </row>
    <row r="242" spans="12:12" x14ac:dyDescent="0.2">
      <c r="L242" s="20"/>
    </row>
    <row r="243" spans="12:12" x14ac:dyDescent="0.2">
      <c r="L243" s="20"/>
    </row>
    <row r="244" spans="12:12" x14ac:dyDescent="0.2">
      <c r="L244" s="20"/>
    </row>
    <row r="245" spans="12:12" x14ac:dyDescent="0.2">
      <c r="L245" s="20"/>
    </row>
    <row r="246" spans="12:12" x14ac:dyDescent="0.2">
      <c r="L246" s="20"/>
    </row>
    <row r="247" spans="12:12" x14ac:dyDescent="0.2">
      <c r="L247" s="20"/>
    </row>
    <row r="248" spans="12:12" x14ac:dyDescent="0.2">
      <c r="L248" s="20"/>
    </row>
    <row r="249" spans="12:12" x14ac:dyDescent="0.2">
      <c r="L249" s="20"/>
    </row>
    <row r="250" spans="12:12" x14ac:dyDescent="0.2">
      <c r="L250" s="20"/>
    </row>
    <row r="251" spans="12:12" x14ac:dyDescent="0.2">
      <c r="L251" s="20"/>
    </row>
    <row r="252" spans="12:12" x14ac:dyDescent="0.2">
      <c r="L252" s="20"/>
    </row>
    <row r="253" spans="12:12" x14ac:dyDescent="0.2">
      <c r="L253" s="20"/>
    </row>
    <row r="254" spans="12:12" x14ac:dyDescent="0.2">
      <c r="L254" s="20"/>
    </row>
    <row r="255" spans="12:12" x14ac:dyDescent="0.2">
      <c r="L255" s="20"/>
    </row>
    <row r="256" spans="12:12" x14ac:dyDescent="0.2">
      <c r="L256" s="20"/>
    </row>
    <row r="257" spans="12:12" x14ac:dyDescent="0.2">
      <c r="L257" s="20"/>
    </row>
    <row r="258" spans="12:12" x14ac:dyDescent="0.2">
      <c r="L258" s="20"/>
    </row>
    <row r="259" spans="12:12" x14ac:dyDescent="0.2">
      <c r="L259" s="20"/>
    </row>
    <row r="260" spans="12:12" x14ac:dyDescent="0.2">
      <c r="L260" s="20"/>
    </row>
    <row r="261" spans="12:12" x14ac:dyDescent="0.2">
      <c r="L261" s="20"/>
    </row>
    <row r="262" spans="12:12" x14ac:dyDescent="0.2">
      <c r="L262" s="20"/>
    </row>
    <row r="263" spans="12:12" x14ac:dyDescent="0.2">
      <c r="L263" s="20"/>
    </row>
    <row r="264" spans="12:12" x14ac:dyDescent="0.2">
      <c r="L264" s="20"/>
    </row>
    <row r="265" spans="12:12" x14ac:dyDescent="0.2">
      <c r="L265" s="20"/>
    </row>
    <row r="266" spans="12:12" x14ac:dyDescent="0.2">
      <c r="L266" s="20"/>
    </row>
    <row r="267" spans="12:12" x14ac:dyDescent="0.2">
      <c r="L267" s="20"/>
    </row>
    <row r="268" spans="12:12" x14ac:dyDescent="0.2">
      <c r="L268" s="20"/>
    </row>
    <row r="269" spans="12:12" x14ac:dyDescent="0.2">
      <c r="L269" s="20"/>
    </row>
    <row r="270" spans="12:12" x14ac:dyDescent="0.2">
      <c r="L270" s="20"/>
    </row>
    <row r="271" spans="12:12" x14ac:dyDescent="0.2">
      <c r="L271" s="20"/>
    </row>
    <row r="272" spans="12:12" x14ac:dyDescent="0.2">
      <c r="L272" s="20"/>
    </row>
    <row r="273" spans="12:12" x14ac:dyDescent="0.2">
      <c r="L273" s="20"/>
    </row>
    <row r="274" spans="12:12" x14ac:dyDescent="0.2">
      <c r="L274" s="20"/>
    </row>
    <row r="275" spans="12:12" x14ac:dyDescent="0.2">
      <c r="L275" s="20"/>
    </row>
    <row r="276" spans="12:12" x14ac:dyDescent="0.2">
      <c r="L276" s="20"/>
    </row>
    <row r="277" spans="12:12" x14ac:dyDescent="0.2">
      <c r="L277" s="20"/>
    </row>
    <row r="278" spans="12:12" x14ac:dyDescent="0.2">
      <c r="L278" s="20"/>
    </row>
    <row r="279" spans="12:12" x14ac:dyDescent="0.2">
      <c r="L279" s="20"/>
    </row>
    <row r="280" spans="12:12" x14ac:dyDescent="0.2">
      <c r="L280" s="20"/>
    </row>
    <row r="281" spans="12:12" x14ac:dyDescent="0.2">
      <c r="L281" s="20"/>
    </row>
    <row r="282" spans="12:12" x14ac:dyDescent="0.2">
      <c r="L282" s="20"/>
    </row>
    <row r="283" spans="12:12" x14ac:dyDescent="0.2">
      <c r="L283" s="20"/>
    </row>
    <row r="284" spans="12:12" x14ac:dyDescent="0.2">
      <c r="L284" s="20"/>
    </row>
    <row r="285" spans="12:12" x14ac:dyDescent="0.2">
      <c r="L285" s="20"/>
    </row>
    <row r="286" spans="12:12" x14ac:dyDescent="0.2">
      <c r="L286" s="20"/>
    </row>
    <row r="287" spans="12:12" x14ac:dyDescent="0.2">
      <c r="L287" s="20"/>
    </row>
    <row r="288" spans="12:12" x14ac:dyDescent="0.2">
      <c r="L288" s="20"/>
    </row>
    <row r="289" spans="12:12" x14ac:dyDescent="0.2">
      <c r="L289" s="20"/>
    </row>
    <row r="290" spans="12:12" x14ac:dyDescent="0.2">
      <c r="L290" s="20"/>
    </row>
    <row r="291" spans="12:12" x14ac:dyDescent="0.2">
      <c r="L291" s="20"/>
    </row>
    <row r="292" spans="12:12" x14ac:dyDescent="0.2">
      <c r="L292" s="20"/>
    </row>
    <row r="293" spans="12:12" x14ac:dyDescent="0.2">
      <c r="L293" s="20"/>
    </row>
    <row r="294" spans="12:12" x14ac:dyDescent="0.2">
      <c r="L294" s="20"/>
    </row>
    <row r="295" spans="12:12" x14ac:dyDescent="0.2">
      <c r="L295" s="20"/>
    </row>
    <row r="296" spans="12:12" x14ac:dyDescent="0.2">
      <c r="L296" s="20"/>
    </row>
    <row r="297" spans="12:12" x14ac:dyDescent="0.2">
      <c r="L297" s="20"/>
    </row>
    <row r="298" spans="12:12" x14ac:dyDescent="0.2">
      <c r="L298" s="20"/>
    </row>
    <row r="299" spans="12:12" x14ac:dyDescent="0.2">
      <c r="L299" s="20"/>
    </row>
    <row r="300" spans="12:12" x14ac:dyDescent="0.2">
      <c r="L300" s="20"/>
    </row>
    <row r="301" spans="12:12" x14ac:dyDescent="0.2">
      <c r="L301" s="20"/>
    </row>
    <row r="302" spans="12:12" x14ac:dyDescent="0.2">
      <c r="L302" s="20"/>
    </row>
    <row r="303" spans="12:12" x14ac:dyDescent="0.2">
      <c r="L303" s="20"/>
    </row>
    <row r="304" spans="12:12" x14ac:dyDescent="0.2">
      <c r="L304" s="20"/>
    </row>
    <row r="305" spans="12:12" x14ac:dyDescent="0.2">
      <c r="L305" s="20"/>
    </row>
    <row r="306" spans="12:12" x14ac:dyDescent="0.2">
      <c r="L306" s="20"/>
    </row>
    <row r="307" spans="12:12" x14ac:dyDescent="0.2">
      <c r="L307" s="20"/>
    </row>
    <row r="308" spans="12:12" x14ac:dyDescent="0.2">
      <c r="L308" s="20"/>
    </row>
    <row r="309" spans="12:12" x14ac:dyDescent="0.2">
      <c r="L309" s="20"/>
    </row>
    <row r="310" spans="12:12" x14ac:dyDescent="0.2">
      <c r="L310" s="20"/>
    </row>
    <row r="311" spans="12:12" x14ac:dyDescent="0.2">
      <c r="L311" s="20"/>
    </row>
    <row r="312" spans="12:12" x14ac:dyDescent="0.2">
      <c r="L312" s="20"/>
    </row>
    <row r="313" spans="12:12" x14ac:dyDescent="0.2">
      <c r="L313" s="20"/>
    </row>
    <row r="314" spans="12:12" x14ac:dyDescent="0.2">
      <c r="L314" s="20"/>
    </row>
    <row r="315" spans="12:12" x14ac:dyDescent="0.2">
      <c r="L315" s="20"/>
    </row>
    <row r="316" spans="12:12" x14ac:dyDescent="0.2">
      <c r="L316" s="20"/>
    </row>
    <row r="317" spans="12:12" x14ac:dyDescent="0.2">
      <c r="L317" s="20"/>
    </row>
    <row r="318" spans="12:12" x14ac:dyDescent="0.2">
      <c r="L318" s="20"/>
    </row>
    <row r="319" spans="12:12" x14ac:dyDescent="0.2">
      <c r="L319" s="20"/>
    </row>
    <row r="320" spans="12:12" x14ac:dyDescent="0.2">
      <c r="L320" s="20"/>
    </row>
    <row r="321" spans="12:12" x14ac:dyDescent="0.2">
      <c r="L321" s="20"/>
    </row>
    <row r="322" spans="12:12" x14ac:dyDescent="0.2">
      <c r="L322" s="20"/>
    </row>
    <row r="323" spans="12:12" x14ac:dyDescent="0.2">
      <c r="L323" s="20"/>
    </row>
    <row r="324" spans="12:12" x14ac:dyDescent="0.2">
      <c r="L324" s="20"/>
    </row>
    <row r="325" spans="12:12" x14ac:dyDescent="0.2">
      <c r="L325" s="20"/>
    </row>
    <row r="326" spans="12:12" x14ac:dyDescent="0.2">
      <c r="L326" s="20"/>
    </row>
    <row r="327" spans="12:12" x14ac:dyDescent="0.2">
      <c r="L327" s="20"/>
    </row>
    <row r="328" spans="12:12" x14ac:dyDescent="0.2">
      <c r="L328" s="20"/>
    </row>
    <row r="329" spans="12:12" x14ac:dyDescent="0.2">
      <c r="L329" s="20"/>
    </row>
    <row r="330" spans="12:12" x14ac:dyDescent="0.2">
      <c r="L330" s="20"/>
    </row>
    <row r="331" spans="12:12" x14ac:dyDescent="0.2">
      <c r="L331" s="20"/>
    </row>
    <row r="332" spans="12:12" x14ac:dyDescent="0.2">
      <c r="L332" s="20"/>
    </row>
    <row r="333" spans="12:12" x14ac:dyDescent="0.2">
      <c r="L333" s="20"/>
    </row>
    <row r="334" spans="12:12" x14ac:dyDescent="0.2">
      <c r="L334" s="20"/>
    </row>
    <row r="335" spans="12:12" x14ac:dyDescent="0.2">
      <c r="L335" s="20"/>
    </row>
    <row r="336" spans="12:12" x14ac:dyDescent="0.2">
      <c r="L336" s="20"/>
    </row>
    <row r="337" spans="12:12" x14ac:dyDescent="0.2">
      <c r="L337" s="20"/>
    </row>
    <row r="338" spans="12:12" x14ac:dyDescent="0.2">
      <c r="L338" s="20"/>
    </row>
    <row r="339" spans="12:12" x14ac:dyDescent="0.2">
      <c r="L339" s="20"/>
    </row>
    <row r="340" spans="12:12" x14ac:dyDescent="0.2">
      <c r="L340" s="20"/>
    </row>
    <row r="341" spans="12:12" x14ac:dyDescent="0.2">
      <c r="L341" s="20"/>
    </row>
    <row r="342" spans="12:12" x14ac:dyDescent="0.2">
      <c r="L342" s="20"/>
    </row>
    <row r="343" spans="12:12" x14ac:dyDescent="0.2">
      <c r="L343" s="20"/>
    </row>
    <row r="344" spans="12:12" x14ac:dyDescent="0.2">
      <c r="L344" s="20"/>
    </row>
    <row r="345" spans="12:12" x14ac:dyDescent="0.2">
      <c r="L345" s="20"/>
    </row>
    <row r="346" spans="12:12" x14ac:dyDescent="0.2">
      <c r="L346" s="20"/>
    </row>
    <row r="347" spans="12:12" x14ac:dyDescent="0.2">
      <c r="L347" s="20"/>
    </row>
    <row r="348" spans="12:12" x14ac:dyDescent="0.2">
      <c r="L348" s="20"/>
    </row>
    <row r="349" spans="12:12" x14ac:dyDescent="0.2">
      <c r="L349" s="20"/>
    </row>
    <row r="350" spans="12:12" x14ac:dyDescent="0.2">
      <c r="L350" s="20"/>
    </row>
    <row r="351" spans="12:12" x14ac:dyDescent="0.2">
      <c r="L351" s="20"/>
    </row>
    <row r="352" spans="12:12" x14ac:dyDescent="0.2">
      <c r="L352" s="20"/>
    </row>
    <row r="353" spans="12:12" x14ac:dyDescent="0.2">
      <c r="L353" s="20"/>
    </row>
    <row r="354" spans="12:12" x14ac:dyDescent="0.2">
      <c r="L354" s="20"/>
    </row>
    <row r="355" spans="12:12" x14ac:dyDescent="0.2">
      <c r="L355" s="20"/>
    </row>
    <row r="356" spans="12:12" x14ac:dyDescent="0.2">
      <c r="L356" s="20"/>
    </row>
    <row r="357" spans="12:12" x14ac:dyDescent="0.2">
      <c r="L357" s="20"/>
    </row>
    <row r="358" spans="12:12" x14ac:dyDescent="0.2">
      <c r="L358" s="20"/>
    </row>
    <row r="359" spans="12:12" x14ac:dyDescent="0.2">
      <c r="L359" s="20"/>
    </row>
    <row r="360" spans="12:12" x14ac:dyDescent="0.2">
      <c r="L360" s="20"/>
    </row>
    <row r="361" spans="12:12" x14ac:dyDescent="0.2">
      <c r="L361" s="20"/>
    </row>
    <row r="362" spans="12:12" x14ac:dyDescent="0.2">
      <c r="L362" s="20"/>
    </row>
    <row r="363" spans="12:12" x14ac:dyDescent="0.2">
      <c r="L363" s="20"/>
    </row>
    <row r="364" spans="12:12" x14ac:dyDescent="0.2">
      <c r="L364" s="20"/>
    </row>
    <row r="365" spans="12:12" x14ac:dyDescent="0.2">
      <c r="L365" s="20"/>
    </row>
    <row r="366" spans="12:12" x14ac:dyDescent="0.2">
      <c r="L366" s="20"/>
    </row>
    <row r="367" spans="12:12" x14ac:dyDescent="0.2">
      <c r="L367" s="20"/>
    </row>
    <row r="368" spans="12:12" x14ac:dyDescent="0.2">
      <c r="L368" s="20"/>
    </row>
    <row r="369" spans="12:12" x14ac:dyDescent="0.2">
      <c r="L369" s="20"/>
    </row>
    <row r="370" spans="12:12" x14ac:dyDescent="0.2">
      <c r="L370" s="20"/>
    </row>
    <row r="371" spans="12:12" x14ac:dyDescent="0.2">
      <c r="L371" s="20"/>
    </row>
    <row r="372" spans="12:12" x14ac:dyDescent="0.2">
      <c r="L372" s="20"/>
    </row>
    <row r="373" spans="12:12" x14ac:dyDescent="0.2">
      <c r="L373" s="20"/>
    </row>
    <row r="374" spans="12:12" x14ac:dyDescent="0.2">
      <c r="L374" s="20"/>
    </row>
    <row r="375" spans="12:12" x14ac:dyDescent="0.2">
      <c r="L375" s="20"/>
    </row>
    <row r="376" spans="12:12" x14ac:dyDescent="0.2">
      <c r="L376" s="20"/>
    </row>
    <row r="377" spans="12:12" x14ac:dyDescent="0.2">
      <c r="L377" s="20"/>
    </row>
    <row r="378" spans="12:12" x14ac:dyDescent="0.2">
      <c r="L378" s="20"/>
    </row>
    <row r="379" spans="12:12" x14ac:dyDescent="0.2">
      <c r="L379" s="20"/>
    </row>
    <row r="380" spans="12:12" x14ac:dyDescent="0.2">
      <c r="L380" s="20"/>
    </row>
    <row r="381" spans="12:12" x14ac:dyDescent="0.2">
      <c r="L381" s="20"/>
    </row>
    <row r="382" spans="12:12" x14ac:dyDescent="0.2">
      <c r="L382" s="20"/>
    </row>
    <row r="383" spans="12:12" x14ac:dyDescent="0.2">
      <c r="L383" s="20"/>
    </row>
    <row r="384" spans="12:12" x14ac:dyDescent="0.2">
      <c r="L384" s="20"/>
    </row>
    <row r="385" spans="12:12" x14ac:dyDescent="0.2">
      <c r="L385" s="20"/>
    </row>
    <row r="386" spans="12:12" x14ac:dyDescent="0.2">
      <c r="L386" s="20"/>
    </row>
    <row r="387" spans="12:12" x14ac:dyDescent="0.2">
      <c r="L387" s="20"/>
    </row>
    <row r="388" spans="12:12" x14ac:dyDescent="0.2">
      <c r="L388" s="20"/>
    </row>
    <row r="389" spans="12:12" x14ac:dyDescent="0.2">
      <c r="L389" s="20"/>
    </row>
    <row r="390" spans="12:12" x14ac:dyDescent="0.2">
      <c r="L390" s="20"/>
    </row>
    <row r="391" spans="12:12" x14ac:dyDescent="0.2">
      <c r="L391" s="20"/>
    </row>
    <row r="392" spans="12:12" x14ac:dyDescent="0.2">
      <c r="L392" s="20"/>
    </row>
    <row r="393" spans="12:12" x14ac:dyDescent="0.2">
      <c r="L393" s="20"/>
    </row>
    <row r="394" spans="12:12" x14ac:dyDescent="0.2">
      <c r="L394" s="20"/>
    </row>
    <row r="395" spans="12:12" x14ac:dyDescent="0.2">
      <c r="L395" s="20"/>
    </row>
    <row r="396" spans="12:12" x14ac:dyDescent="0.2">
      <c r="L396" s="20"/>
    </row>
    <row r="397" spans="12:12" x14ac:dyDescent="0.2">
      <c r="L397" s="20"/>
    </row>
    <row r="398" spans="12:12" x14ac:dyDescent="0.2">
      <c r="L398" s="20"/>
    </row>
    <row r="399" spans="12:12" x14ac:dyDescent="0.2">
      <c r="L399" s="20"/>
    </row>
    <row r="400" spans="12:12" x14ac:dyDescent="0.2">
      <c r="L400" s="20"/>
    </row>
    <row r="401" spans="12:12" x14ac:dyDescent="0.2">
      <c r="L401" s="20"/>
    </row>
    <row r="402" spans="12:12" x14ac:dyDescent="0.2">
      <c r="L402" s="20"/>
    </row>
    <row r="403" spans="12:12" x14ac:dyDescent="0.2">
      <c r="L403" s="20"/>
    </row>
    <row r="404" spans="12:12" x14ac:dyDescent="0.2">
      <c r="L404" s="20"/>
    </row>
    <row r="405" spans="12:12" x14ac:dyDescent="0.2">
      <c r="L405" s="20"/>
    </row>
    <row r="406" spans="12:12" x14ac:dyDescent="0.2">
      <c r="L406" s="20"/>
    </row>
    <row r="407" spans="12:12" x14ac:dyDescent="0.2">
      <c r="L407" s="20"/>
    </row>
    <row r="408" spans="12:12" x14ac:dyDescent="0.2">
      <c r="L408" s="20"/>
    </row>
    <row r="409" spans="12:12" x14ac:dyDescent="0.2">
      <c r="L409" s="20"/>
    </row>
    <row r="410" spans="12:12" x14ac:dyDescent="0.2">
      <c r="L410" s="20"/>
    </row>
    <row r="411" spans="12:12" x14ac:dyDescent="0.2">
      <c r="L411" s="20"/>
    </row>
    <row r="412" spans="12:12" x14ac:dyDescent="0.2">
      <c r="L412" s="20"/>
    </row>
    <row r="413" spans="12:12" x14ac:dyDescent="0.2">
      <c r="L413" s="20"/>
    </row>
    <row r="414" spans="12:12" x14ac:dyDescent="0.2">
      <c r="L414" s="20"/>
    </row>
    <row r="415" spans="12:12" x14ac:dyDescent="0.2">
      <c r="L415" s="20"/>
    </row>
    <row r="416" spans="12:12" x14ac:dyDescent="0.2">
      <c r="L416" s="20"/>
    </row>
    <row r="417" spans="12:12" x14ac:dyDescent="0.2">
      <c r="L417" s="20"/>
    </row>
    <row r="418" spans="12:12" x14ac:dyDescent="0.2">
      <c r="L418" s="20"/>
    </row>
    <row r="419" spans="12:12" x14ac:dyDescent="0.2">
      <c r="L419" s="20"/>
    </row>
    <row r="420" spans="12:12" x14ac:dyDescent="0.2">
      <c r="L420" s="20"/>
    </row>
    <row r="421" spans="12:12" x14ac:dyDescent="0.2">
      <c r="L421" s="20"/>
    </row>
    <row r="422" spans="12:12" x14ac:dyDescent="0.2">
      <c r="L422" s="20"/>
    </row>
    <row r="423" spans="12:12" x14ac:dyDescent="0.2">
      <c r="L423" s="20"/>
    </row>
    <row r="424" spans="12:12" x14ac:dyDescent="0.2">
      <c r="L424" s="20"/>
    </row>
    <row r="425" spans="12:12" x14ac:dyDescent="0.2">
      <c r="L425" s="20"/>
    </row>
    <row r="426" spans="12:12" x14ac:dyDescent="0.2">
      <c r="L426" s="20"/>
    </row>
    <row r="427" spans="12:12" x14ac:dyDescent="0.2">
      <c r="L427" s="20"/>
    </row>
    <row r="428" spans="12:12" x14ac:dyDescent="0.2">
      <c r="L428" s="20"/>
    </row>
    <row r="429" spans="12:12" x14ac:dyDescent="0.2">
      <c r="L429" s="20"/>
    </row>
    <row r="430" spans="12:12" x14ac:dyDescent="0.2">
      <c r="L430" s="20"/>
    </row>
    <row r="431" spans="12:12" x14ac:dyDescent="0.2">
      <c r="L431" s="20"/>
    </row>
    <row r="432" spans="12:12" x14ac:dyDescent="0.2">
      <c r="L432" s="20"/>
    </row>
    <row r="433" spans="12:12" x14ac:dyDescent="0.2">
      <c r="L433" s="20"/>
    </row>
    <row r="434" spans="12:12" x14ac:dyDescent="0.2">
      <c r="L434" s="20"/>
    </row>
    <row r="435" spans="12:12" x14ac:dyDescent="0.2">
      <c r="L435" s="20"/>
    </row>
    <row r="436" spans="12:12" x14ac:dyDescent="0.2">
      <c r="L436" s="20"/>
    </row>
    <row r="437" spans="12:12" x14ac:dyDescent="0.2">
      <c r="L437" s="20"/>
    </row>
    <row r="438" spans="12:12" x14ac:dyDescent="0.2">
      <c r="L438" s="20"/>
    </row>
    <row r="439" spans="12:12" x14ac:dyDescent="0.2">
      <c r="L439" s="20"/>
    </row>
    <row r="440" spans="12:12" x14ac:dyDescent="0.2">
      <c r="L440" s="20"/>
    </row>
    <row r="441" spans="12:12" x14ac:dyDescent="0.2">
      <c r="L441" s="20"/>
    </row>
    <row r="442" spans="12:12" x14ac:dyDescent="0.2">
      <c r="L442" s="20"/>
    </row>
    <row r="443" spans="12:12" x14ac:dyDescent="0.2">
      <c r="L443" s="20"/>
    </row>
    <row r="444" spans="12:12" x14ac:dyDescent="0.2">
      <c r="L444" s="20"/>
    </row>
    <row r="445" spans="12:12" x14ac:dyDescent="0.2">
      <c r="L445" s="20"/>
    </row>
    <row r="446" spans="12:12" x14ac:dyDescent="0.2">
      <c r="L446" s="20"/>
    </row>
    <row r="447" spans="12:12" x14ac:dyDescent="0.2">
      <c r="L447" s="20"/>
    </row>
    <row r="448" spans="12:12" x14ac:dyDescent="0.2">
      <c r="L448" s="20"/>
    </row>
    <row r="449" spans="12:12" x14ac:dyDescent="0.2">
      <c r="L449" s="20"/>
    </row>
    <row r="450" spans="12:12" x14ac:dyDescent="0.2">
      <c r="L450" s="20"/>
    </row>
    <row r="451" spans="12:12" x14ac:dyDescent="0.2">
      <c r="L451" s="20"/>
    </row>
    <row r="452" spans="12:12" x14ac:dyDescent="0.2">
      <c r="L452" s="20"/>
    </row>
    <row r="453" spans="12:12" x14ac:dyDescent="0.2">
      <c r="L453" s="20"/>
    </row>
    <row r="454" spans="12:12" x14ac:dyDescent="0.2">
      <c r="L454" s="20"/>
    </row>
    <row r="455" spans="12:12" x14ac:dyDescent="0.2">
      <c r="L455" s="20"/>
    </row>
    <row r="456" spans="12:12" x14ac:dyDescent="0.2">
      <c r="L456" s="20"/>
    </row>
    <row r="457" spans="12:12" x14ac:dyDescent="0.2">
      <c r="L457" s="20"/>
    </row>
    <row r="458" spans="12:12" x14ac:dyDescent="0.2">
      <c r="L458" s="20"/>
    </row>
    <row r="459" spans="12:12" x14ac:dyDescent="0.2">
      <c r="L459" s="20"/>
    </row>
    <row r="460" spans="12:12" x14ac:dyDescent="0.2">
      <c r="L460" s="20"/>
    </row>
    <row r="461" spans="12:12" x14ac:dyDescent="0.2">
      <c r="L461" s="20"/>
    </row>
    <row r="462" spans="12:12" x14ac:dyDescent="0.2">
      <c r="L462" s="20"/>
    </row>
    <row r="463" spans="12:12" x14ac:dyDescent="0.2">
      <c r="L463" s="20"/>
    </row>
    <row r="464" spans="12:12" x14ac:dyDescent="0.2">
      <c r="L464" s="20"/>
    </row>
    <row r="465" spans="12:12" x14ac:dyDescent="0.2">
      <c r="L465" s="20"/>
    </row>
    <row r="466" spans="12:12" x14ac:dyDescent="0.2">
      <c r="L466" s="20"/>
    </row>
    <row r="467" spans="12:12" x14ac:dyDescent="0.2">
      <c r="L467" s="20"/>
    </row>
    <row r="468" spans="12:12" x14ac:dyDescent="0.2">
      <c r="L468" s="20"/>
    </row>
    <row r="469" spans="12:12" x14ac:dyDescent="0.2">
      <c r="L469" s="20"/>
    </row>
    <row r="470" spans="12:12" x14ac:dyDescent="0.2">
      <c r="L470" s="20"/>
    </row>
    <row r="471" spans="12:12" x14ac:dyDescent="0.2">
      <c r="L471" s="20"/>
    </row>
    <row r="472" spans="12:12" x14ac:dyDescent="0.2">
      <c r="L472" s="20"/>
    </row>
    <row r="473" spans="12:12" x14ac:dyDescent="0.2">
      <c r="L473" s="20"/>
    </row>
    <row r="474" spans="12:12" x14ac:dyDescent="0.2">
      <c r="L474" s="20"/>
    </row>
    <row r="475" spans="12:12" x14ac:dyDescent="0.2">
      <c r="L475" s="20"/>
    </row>
    <row r="476" spans="12:12" x14ac:dyDescent="0.2">
      <c r="L476" s="20"/>
    </row>
    <row r="477" spans="12:12" x14ac:dyDescent="0.2">
      <c r="L477" s="20"/>
    </row>
    <row r="478" spans="12:12" x14ac:dyDescent="0.2">
      <c r="L478" s="20"/>
    </row>
    <row r="479" spans="12:12" x14ac:dyDescent="0.2">
      <c r="L479" s="20"/>
    </row>
    <row r="480" spans="12:12" x14ac:dyDescent="0.2">
      <c r="L480" s="20"/>
    </row>
    <row r="481" spans="12:12" x14ac:dyDescent="0.2">
      <c r="L481" s="20"/>
    </row>
    <row r="482" spans="12:12" x14ac:dyDescent="0.2">
      <c r="L482" s="20"/>
    </row>
    <row r="483" spans="12:12" x14ac:dyDescent="0.2">
      <c r="L483" s="20"/>
    </row>
    <row r="484" spans="12:12" x14ac:dyDescent="0.2">
      <c r="L484" s="20"/>
    </row>
    <row r="485" spans="12:12" x14ac:dyDescent="0.2">
      <c r="L485" s="20"/>
    </row>
    <row r="486" spans="12:12" x14ac:dyDescent="0.2">
      <c r="L486" s="20"/>
    </row>
    <row r="487" spans="12:12" x14ac:dyDescent="0.2">
      <c r="L487" s="20"/>
    </row>
    <row r="488" spans="12:12" x14ac:dyDescent="0.2">
      <c r="L488" s="20"/>
    </row>
    <row r="489" spans="12:12" x14ac:dyDescent="0.2">
      <c r="L489" s="20"/>
    </row>
    <row r="490" spans="12:12" x14ac:dyDescent="0.2">
      <c r="L490" s="20"/>
    </row>
    <row r="491" spans="12:12" x14ac:dyDescent="0.2">
      <c r="L491" s="20"/>
    </row>
    <row r="492" spans="12:12" x14ac:dyDescent="0.2">
      <c r="L492" s="20"/>
    </row>
    <row r="493" spans="12:12" x14ac:dyDescent="0.2">
      <c r="L493" s="20"/>
    </row>
    <row r="494" spans="12:12" x14ac:dyDescent="0.2">
      <c r="L494" s="20"/>
    </row>
    <row r="495" spans="12:12" x14ac:dyDescent="0.2">
      <c r="L495" s="20"/>
    </row>
    <row r="496" spans="12:12" x14ac:dyDescent="0.2">
      <c r="L496" s="20"/>
    </row>
    <row r="497" spans="12:12" x14ac:dyDescent="0.2">
      <c r="L497" s="20"/>
    </row>
    <row r="498" spans="12:12" x14ac:dyDescent="0.2">
      <c r="L498" s="20"/>
    </row>
    <row r="499" spans="12:12" x14ac:dyDescent="0.2">
      <c r="L499" s="20"/>
    </row>
    <row r="500" spans="12:12" x14ac:dyDescent="0.2">
      <c r="L500" s="20"/>
    </row>
    <row r="501" spans="12:12" x14ac:dyDescent="0.2">
      <c r="L501" s="20"/>
    </row>
    <row r="502" spans="12:12" x14ac:dyDescent="0.2">
      <c r="L502" s="20"/>
    </row>
    <row r="503" spans="12:12" x14ac:dyDescent="0.2">
      <c r="L503" s="20"/>
    </row>
    <row r="504" spans="12:12" x14ac:dyDescent="0.2">
      <c r="L504" s="20"/>
    </row>
    <row r="505" spans="12:12" x14ac:dyDescent="0.2">
      <c r="L505" s="20"/>
    </row>
    <row r="506" spans="12:12" x14ac:dyDescent="0.2">
      <c r="L506" s="20"/>
    </row>
    <row r="507" spans="12:12" x14ac:dyDescent="0.2">
      <c r="L507" s="20"/>
    </row>
    <row r="508" spans="12:12" x14ac:dyDescent="0.2">
      <c r="L508" s="20"/>
    </row>
    <row r="509" spans="12:12" x14ac:dyDescent="0.2">
      <c r="L509" s="20"/>
    </row>
    <row r="510" spans="12:12" x14ac:dyDescent="0.2">
      <c r="L510" s="20"/>
    </row>
    <row r="511" spans="12:12" x14ac:dyDescent="0.2">
      <c r="L511" s="20"/>
    </row>
    <row r="512" spans="12:12" x14ac:dyDescent="0.2">
      <c r="L512" s="20"/>
    </row>
    <row r="513" spans="12:12" x14ac:dyDescent="0.2">
      <c r="L513" s="20"/>
    </row>
    <row r="514" spans="12:12" x14ac:dyDescent="0.2">
      <c r="L514" s="20"/>
    </row>
    <row r="515" spans="12:12" x14ac:dyDescent="0.2">
      <c r="L515" s="20"/>
    </row>
    <row r="516" spans="12:12" x14ac:dyDescent="0.2">
      <c r="L516" s="20"/>
    </row>
    <row r="517" spans="12:12" x14ac:dyDescent="0.2">
      <c r="L517" s="20"/>
    </row>
    <row r="518" spans="12:12" x14ac:dyDescent="0.2">
      <c r="L518" s="20"/>
    </row>
    <row r="519" spans="12:12" x14ac:dyDescent="0.2">
      <c r="L519" s="20"/>
    </row>
    <row r="520" spans="12:12" x14ac:dyDescent="0.2">
      <c r="L520" s="20"/>
    </row>
    <row r="521" spans="12:12" x14ac:dyDescent="0.2">
      <c r="L521" s="20"/>
    </row>
    <row r="522" spans="12:12" x14ac:dyDescent="0.2">
      <c r="L522" s="20"/>
    </row>
    <row r="523" spans="12:12" x14ac:dyDescent="0.2">
      <c r="L523" s="20"/>
    </row>
    <row r="524" spans="12:12" x14ac:dyDescent="0.2">
      <c r="L524" s="20"/>
    </row>
    <row r="525" spans="12:12" x14ac:dyDescent="0.2">
      <c r="L525" s="20"/>
    </row>
    <row r="526" spans="12:12" x14ac:dyDescent="0.2">
      <c r="L526" s="20"/>
    </row>
    <row r="527" spans="12:12" x14ac:dyDescent="0.2">
      <c r="L527" s="20"/>
    </row>
    <row r="528" spans="12:12" x14ac:dyDescent="0.2">
      <c r="L528" s="20"/>
    </row>
    <row r="529" spans="12:12" x14ac:dyDescent="0.2">
      <c r="L529" s="20"/>
    </row>
    <row r="530" spans="12:12" x14ac:dyDescent="0.2">
      <c r="L530" s="20"/>
    </row>
    <row r="531" spans="12:12" x14ac:dyDescent="0.2">
      <c r="L531" s="20"/>
    </row>
    <row r="532" spans="12:12" x14ac:dyDescent="0.2">
      <c r="L532" s="20"/>
    </row>
    <row r="533" spans="12:12" x14ac:dyDescent="0.2">
      <c r="L533" s="20"/>
    </row>
    <row r="534" spans="12:12" x14ac:dyDescent="0.2">
      <c r="L534" s="20"/>
    </row>
    <row r="535" spans="12:12" x14ac:dyDescent="0.2">
      <c r="L535" s="20"/>
    </row>
    <row r="536" spans="12:12" x14ac:dyDescent="0.2">
      <c r="L536" s="20"/>
    </row>
    <row r="537" spans="12:12" x14ac:dyDescent="0.2">
      <c r="L537" s="20"/>
    </row>
    <row r="538" spans="12:12" x14ac:dyDescent="0.2">
      <c r="L538" s="20"/>
    </row>
    <row r="539" spans="12:12" x14ac:dyDescent="0.2">
      <c r="L539" s="20"/>
    </row>
    <row r="540" spans="12:12" x14ac:dyDescent="0.2">
      <c r="L540" s="20"/>
    </row>
    <row r="541" spans="12:12" x14ac:dyDescent="0.2">
      <c r="L541" s="20"/>
    </row>
    <row r="542" spans="12:12" x14ac:dyDescent="0.2">
      <c r="L542" s="20"/>
    </row>
    <row r="543" spans="12:12" x14ac:dyDescent="0.2">
      <c r="L543" s="20"/>
    </row>
    <row r="544" spans="12:12" x14ac:dyDescent="0.2">
      <c r="L544" s="20"/>
    </row>
    <row r="545" spans="12:12" x14ac:dyDescent="0.2">
      <c r="L545" s="20"/>
    </row>
    <row r="546" spans="12:12" x14ac:dyDescent="0.2">
      <c r="L546" s="20"/>
    </row>
    <row r="547" spans="12:12" x14ac:dyDescent="0.2">
      <c r="L547" s="20"/>
    </row>
    <row r="548" spans="12:12" x14ac:dyDescent="0.2">
      <c r="L548" s="20"/>
    </row>
    <row r="549" spans="12:12" x14ac:dyDescent="0.2">
      <c r="L549" s="20"/>
    </row>
    <row r="550" spans="12:12" x14ac:dyDescent="0.2">
      <c r="L550" s="20"/>
    </row>
    <row r="551" spans="12:12" x14ac:dyDescent="0.2">
      <c r="L551" s="20"/>
    </row>
    <row r="552" spans="12:12" x14ac:dyDescent="0.2">
      <c r="L552" s="20"/>
    </row>
    <row r="553" spans="12:12" x14ac:dyDescent="0.2">
      <c r="L553" s="20"/>
    </row>
    <row r="554" spans="12:12" x14ac:dyDescent="0.2">
      <c r="L554" s="20"/>
    </row>
    <row r="555" spans="12:12" x14ac:dyDescent="0.2">
      <c r="L555" s="20"/>
    </row>
    <row r="556" spans="12:12" x14ac:dyDescent="0.2">
      <c r="L556" s="20"/>
    </row>
    <row r="557" spans="12:12" x14ac:dyDescent="0.2">
      <c r="L557" s="20"/>
    </row>
    <row r="558" spans="12:12" x14ac:dyDescent="0.2">
      <c r="L558" s="20"/>
    </row>
    <row r="559" spans="12:12" x14ac:dyDescent="0.2">
      <c r="L559" s="20"/>
    </row>
    <row r="560" spans="12:12" x14ac:dyDescent="0.2">
      <c r="L560" s="20"/>
    </row>
    <row r="561" spans="12:12" x14ac:dyDescent="0.2">
      <c r="L561" s="20"/>
    </row>
    <row r="562" spans="12:12" x14ac:dyDescent="0.2">
      <c r="L562" s="20"/>
    </row>
    <row r="563" spans="12:12" x14ac:dyDescent="0.2">
      <c r="L563" s="20"/>
    </row>
    <row r="564" spans="12:12" x14ac:dyDescent="0.2">
      <c r="L564" s="20"/>
    </row>
    <row r="565" spans="12:12" x14ac:dyDescent="0.2">
      <c r="L565" s="20"/>
    </row>
    <row r="566" spans="12:12" x14ac:dyDescent="0.2">
      <c r="L566" s="20"/>
    </row>
    <row r="567" spans="12:12" x14ac:dyDescent="0.2">
      <c r="L567" s="20"/>
    </row>
    <row r="568" spans="12:12" x14ac:dyDescent="0.2">
      <c r="L568" s="20"/>
    </row>
    <row r="569" spans="12:12" x14ac:dyDescent="0.2">
      <c r="L569" s="20"/>
    </row>
    <row r="570" spans="12:12" x14ac:dyDescent="0.2">
      <c r="L570" s="20"/>
    </row>
    <row r="571" spans="12:12" x14ac:dyDescent="0.2">
      <c r="L571" s="20"/>
    </row>
    <row r="572" spans="12:12" x14ac:dyDescent="0.2">
      <c r="L572" s="20"/>
    </row>
    <row r="573" spans="12:12" x14ac:dyDescent="0.2">
      <c r="L573" s="20"/>
    </row>
    <row r="574" spans="12:12" x14ac:dyDescent="0.2">
      <c r="L574" s="20"/>
    </row>
    <row r="575" spans="12:12" x14ac:dyDescent="0.2">
      <c r="L575" s="20"/>
    </row>
    <row r="576" spans="12:12" x14ac:dyDescent="0.2">
      <c r="L576" s="20"/>
    </row>
    <row r="577" spans="12:12" x14ac:dyDescent="0.2">
      <c r="L577" s="20"/>
    </row>
    <row r="578" spans="12:12" x14ac:dyDescent="0.2">
      <c r="L578" s="20"/>
    </row>
    <row r="579" spans="12:12" x14ac:dyDescent="0.2">
      <c r="L579" s="20"/>
    </row>
    <row r="580" spans="12:12" x14ac:dyDescent="0.2">
      <c r="L580" s="20"/>
    </row>
    <row r="581" spans="12:12" x14ac:dyDescent="0.2">
      <c r="L581" s="20"/>
    </row>
    <row r="582" spans="12:12" x14ac:dyDescent="0.2">
      <c r="L582" s="20"/>
    </row>
    <row r="583" spans="12:12" x14ac:dyDescent="0.2">
      <c r="L583" s="20"/>
    </row>
    <row r="584" spans="12:12" x14ac:dyDescent="0.2">
      <c r="L584" s="20"/>
    </row>
    <row r="585" spans="12:12" x14ac:dyDescent="0.2">
      <c r="L585" s="20"/>
    </row>
    <row r="586" spans="12:12" x14ac:dyDescent="0.2">
      <c r="L586" s="20"/>
    </row>
    <row r="587" spans="12:12" x14ac:dyDescent="0.2">
      <c r="L587" s="20"/>
    </row>
    <row r="588" spans="12:12" x14ac:dyDescent="0.2">
      <c r="L588" s="20"/>
    </row>
    <row r="589" spans="12:12" x14ac:dyDescent="0.2">
      <c r="L589" s="20"/>
    </row>
    <row r="590" spans="12:12" x14ac:dyDescent="0.2">
      <c r="L590" s="20"/>
    </row>
    <row r="591" spans="12:12" x14ac:dyDescent="0.2">
      <c r="L591" s="20"/>
    </row>
    <row r="592" spans="12:12" x14ac:dyDescent="0.2">
      <c r="L592" s="20"/>
    </row>
    <row r="593" spans="12:12" x14ac:dyDescent="0.2">
      <c r="L593" s="20"/>
    </row>
    <row r="594" spans="12:12" x14ac:dyDescent="0.2">
      <c r="L594" s="20"/>
    </row>
    <row r="595" spans="12:12" x14ac:dyDescent="0.2">
      <c r="L595" s="20"/>
    </row>
    <row r="596" spans="12:12" x14ac:dyDescent="0.2">
      <c r="L596" s="20"/>
    </row>
    <row r="597" spans="12:12" x14ac:dyDescent="0.2">
      <c r="L597" s="20"/>
    </row>
    <row r="598" spans="12:12" x14ac:dyDescent="0.2">
      <c r="L598" s="20"/>
    </row>
    <row r="599" spans="12:12" x14ac:dyDescent="0.2">
      <c r="L599" s="20"/>
    </row>
    <row r="600" spans="12:12" x14ac:dyDescent="0.2">
      <c r="L600" s="20"/>
    </row>
    <row r="601" spans="12:12" x14ac:dyDescent="0.2">
      <c r="L601" s="20"/>
    </row>
    <row r="602" spans="12:12" x14ac:dyDescent="0.2">
      <c r="L602" s="20"/>
    </row>
    <row r="603" spans="12:12" x14ac:dyDescent="0.2">
      <c r="L603" s="20"/>
    </row>
    <row r="604" spans="12:12" x14ac:dyDescent="0.2">
      <c r="L604" s="20"/>
    </row>
    <row r="605" spans="12:12" x14ac:dyDescent="0.2">
      <c r="L605" s="20"/>
    </row>
    <row r="606" spans="12:12" x14ac:dyDescent="0.2">
      <c r="L606" s="20"/>
    </row>
    <row r="607" spans="12:12" x14ac:dyDescent="0.2">
      <c r="L607" s="20"/>
    </row>
    <row r="608" spans="12:12" x14ac:dyDescent="0.2">
      <c r="L608" s="20"/>
    </row>
    <row r="609" spans="12:12" x14ac:dyDescent="0.2">
      <c r="L609" s="20"/>
    </row>
    <row r="610" spans="12:12" x14ac:dyDescent="0.2">
      <c r="L610" s="20"/>
    </row>
    <row r="611" spans="12:12" x14ac:dyDescent="0.2">
      <c r="L611" s="20"/>
    </row>
    <row r="612" spans="12:12" x14ac:dyDescent="0.2">
      <c r="L612" s="20"/>
    </row>
    <row r="613" spans="12:12" x14ac:dyDescent="0.2">
      <c r="L613" s="20"/>
    </row>
    <row r="614" spans="12:12" x14ac:dyDescent="0.2">
      <c r="L614" s="20"/>
    </row>
    <row r="615" spans="12:12" x14ac:dyDescent="0.2">
      <c r="L615" s="20"/>
    </row>
    <row r="616" spans="12:12" x14ac:dyDescent="0.2">
      <c r="L616" s="20"/>
    </row>
    <row r="617" spans="12:12" x14ac:dyDescent="0.2">
      <c r="L617" s="20"/>
    </row>
    <row r="618" spans="12:12" x14ac:dyDescent="0.2">
      <c r="L618" s="20"/>
    </row>
    <row r="619" spans="12:12" x14ac:dyDescent="0.2">
      <c r="L619" s="20"/>
    </row>
    <row r="620" spans="12:12" x14ac:dyDescent="0.2">
      <c r="L620" s="20"/>
    </row>
    <row r="621" spans="12:12" x14ac:dyDescent="0.2">
      <c r="L621" s="20"/>
    </row>
    <row r="622" spans="12:12" x14ac:dyDescent="0.2">
      <c r="L622" s="20"/>
    </row>
    <row r="623" spans="12:12" x14ac:dyDescent="0.2">
      <c r="L623" s="20"/>
    </row>
    <row r="624" spans="12:12" x14ac:dyDescent="0.2">
      <c r="L624" s="20"/>
    </row>
    <row r="625" spans="12:12" x14ac:dyDescent="0.2">
      <c r="L625" s="20"/>
    </row>
    <row r="626" spans="12:12" x14ac:dyDescent="0.2">
      <c r="L626" s="20"/>
    </row>
    <row r="627" spans="12:12" x14ac:dyDescent="0.2">
      <c r="L627" s="20"/>
    </row>
    <row r="628" spans="12:12" x14ac:dyDescent="0.2">
      <c r="L628" s="20"/>
    </row>
    <row r="629" spans="12:12" x14ac:dyDescent="0.2">
      <c r="L629" s="20"/>
    </row>
    <row r="630" spans="12:12" x14ac:dyDescent="0.2">
      <c r="L630" s="20"/>
    </row>
    <row r="631" spans="12:12" x14ac:dyDescent="0.2">
      <c r="L631" s="20"/>
    </row>
    <row r="632" spans="12:12" x14ac:dyDescent="0.2">
      <c r="L632" s="20"/>
    </row>
    <row r="633" spans="12:12" x14ac:dyDescent="0.2">
      <c r="L633" s="20"/>
    </row>
    <row r="634" spans="12:12" x14ac:dyDescent="0.2">
      <c r="L634" s="20"/>
    </row>
    <row r="635" spans="12:12" x14ac:dyDescent="0.2">
      <c r="L635" s="20"/>
    </row>
    <row r="636" spans="12:12" x14ac:dyDescent="0.2">
      <c r="L636" s="20"/>
    </row>
    <row r="637" spans="12:12" x14ac:dyDescent="0.2">
      <c r="L637" s="20"/>
    </row>
    <row r="638" spans="12:12" x14ac:dyDescent="0.2">
      <c r="L638" s="20"/>
    </row>
    <row r="639" spans="12:12" x14ac:dyDescent="0.2">
      <c r="L639" s="20"/>
    </row>
    <row r="640" spans="12:12" x14ac:dyDescent="0.2">
      <c r="L640" s="20"/>
    </row>
    <row r="641" spans="12:12" x14ac:dyDescent="0.2">
      <c r="L641" s="20"/>
    </row>
    <row r="642" spans="12:12" x14ac:dyDescent="0.2">
      <c r="L642" s="20"/>
    </row>
    <row r="643" spans="12:12" x14ac:dyDescent="0.2">
      <c r="L643" s="20"/>
    </row>
    <row r="644" spans="12:12" x14ac:dyDescent="0.2">
      <c r="L644" s="20"/>
    </row>
    <row r="645" spans="12:12" x14ac:dyDescent="0.2">
      <c r="L645" s="20"/>
    </row>
    <row r="646" spans="12:12" x14ac:dyDescent="0.2">
      <c r="L646" s="20"/>
    </row>
    <row r="647" spans="12:12" x14ac:dyDescent="0.2">
      <c r="L647" s="20"/>
    </row>
    <row r="648" spans="12:12" x14ac:dyDescent="0.2">
      <c r="L648" s="20"/>
    </row>
    <row r="649" spans="12:12" x14ac:dyDescent="0.2">
      <c r="L649" s="20"/>
    </row>
    <row r="650" spans="12:12" x14ac:dyDescent="0.2">
      <c r="L650" s="20"/>
    </row>
    <row r="651" spans="12:12" x14ac:dyDescent="0.2">
      <c r="L651" s="20"/>
    </row>
    <row r="652" spans="12:12" x14ac:dyDescent="0.2">
      <c r="L652" s="20"/>
    </row>
    <row r="653" spans="12:12" x14ac:dyDescent="0.2">
      <c r="L653" s="20"/>
    </row>
    <row r="654" spans="12:12" x14ac:dyDescent="0.2">
      <c r="L654" s="20"/>
    </row>
    <row r="655" spans="12:12" x14ac:dyDescent="0.2">
      <c r="L655" s="20"/>
    </row>
    <row r="656" spans="12:12" x14ac:dyDescent="0.2">
      <c r="L656" s="20"/>
    </row>
    <row r="657" spans="12:12" x14ac:dyDescent="0.2">
      <c r="L657" s="20"/>
    </row>
    <row r="658" spans="12:12" x14ac:dyDescent="0.2">
      <c r="L658" s="20"/>
    </row>
    <row r="659" spans="12:12" x14ac:dyDescent="0.2">
      <c r="L659" s="20"/>
    </row>
    <row r="660" spans="12:12" x14ac:dyDescent="0.2">
      <c r="L660" s="20"/>
    </row>
    <row r="661" spans="12:12" x14ac:dyDescent="0.2">
      <c r="L661" s="20"/>
    </row>
    <row r="662" spans="12:12" x14ac:dyDescent="0.2">
      <c r="L662" s="20"/>
    </row>
    <row r="663" spans="12:12" x14ac:dyDescent="0.2">
      <c r="L663" s="20"/>
    </row>
    <row r="664" spans="12:12" x14ac:dyDescent="0.2">
      <c r="L664" s="20"/>
    </row>
    <row r="665" spans="12:12" x14ac:dyDescent="0.2">
      <c r="L665" s="20"/>
    </row>
    <row r="666" spans="12:12" x14ac:dyDescent="0.2">
      <c r="L666" s="20"/>
    </row>
    <row r="667" spans="12:12" x14ac:dyDescent="0.2">
      <c r="L667" s="20"/>
    </row>
    <row r="668" spans="12:12" x14ac:dyDescent="0.2">
      <c r="L668" s="20"/>
    </row>
    <row r="669" spans="12:12" x14ac:dyDescent="0.2">
      <c r="L669" s="20"/>
    </row>
    <row r="670" spans="12:12" x14ac:dyDescent="0.2">
      <c r="L670" s="20"/>
    </row>
    <row r="671" spans="12:12" x14ac:dyDescent="0.2">
      <c r="L671" s="20"/>
    </row>
    <row r="672" spans="12:12" x14ac:dyDescent="0.2">
      <c r="L672" s="20"/>
    </row>
    <row r="673" spans="12:12" x14ac:dyDescent="0.2">
      <c r="L673" s="20"/>
    </row>
    <row r="674" spans="12:12" x14ac:dyDescent="0.2">
      <c r="L674" s="20"/>
    </row>
    <row r="675" spans="12:12" x14ac:dyDescent="0.2">
      <c r="L675" s="20"/>
    </row>
    <row r="676" spans="12:12" x14ac:dyDescent="0.2">
      <c r="L676" s="20"/>
    </row>
    <row r="677" spans="12:12" x14ac:dyDescent="0.2">
      <c r="L677" s="20"/>
    </row>
    <row r="678" spans="12:12" x14ac:dyDescent="0.2">
      <c r="L678" s="20"/>
    </row>
    <row r="679" spans="12:12" x14ac:dyDescent="0.2">
      <c r="L679" s="20"/>
    </row>
    <row r="680" spans="12:12" x14ac:dyDescent="0.2">
      <c r="L680" s="20"/>
    </row>
    <row r="681" spans="12:12" x14ac:dyDescent="0.2">
      <c r="L681" s="20"/>
    </row>
    <row r="682" spans="12:12" x14ac:dyDescent="0.2">
      <c r="L682" s="20"/>
    </row>
    <row r="683" spans="12:12" x14ac:dyDescent="0.2">
      <c r="L683" s="20"/>
    </row>
    <row r="684" spans="12:12" x14ac:dyDescent="0.2">
      <c r="L684" s="20"/>
    </row>
    <row r="685" spans="12:12" x14ac:dyDescent="0.2">
      <c r="L685" s="20"/>
    </row>
    <row r="686" spans="12:12" x14ac:dyDescent="0.2">
      <c r="L686" s="20"/>
    </row>
    <row r="687" spans="12:12" x14ac:dyDescent="0.2">
      <c r="L687" s="20"/>
    </row>
    <row r="688" spans="12:12" x14ac:dyDescent="0.2">
      <c r="L688" s="20"/>
    </row>
    <row r="689" spans="12:12" x14ac:dyDescent="0.2">
      <c r="L689" s="20"/>
    </row>
    <row r="690" spans="12:12" x14ac:dyDescent="0.2">
      <c r="L690" s="20"/>
    </row>
    <row r="691" spans="12:12" x14ac:dyDescent="0.2">
      <c r="L691" s="20"/>
    </row>
    <row r="692" spans="12:12" x14ac:dyDescent="0.2">
      <c r="L692" s="20"/>
    </row>
    <row r="693" spans="12:12" x14ac:dyDescent="0.2">
      <c r="L693" s="20"/>
    </row>
    <row r="694" spans="12:12" x14ac:dyDescent="0.2">
      <c r="L694" s="20"/>
    </row>
    <row r="695" spans="12:12" x14ac:dyDescent="0.2">
      <c r="L695" s="20"/>
    </row>
    <row r="696" spans="12:12" x14ac:dyDescent="0.2">
      <c r="L696" s="20"/>
    </row>
    <row r="697" spans="12:12" x14ac:dyDescent="0.2">
      <c r="L697" s="20"/>
    </row>
    <row r="698" spans="12:12" x14ac:dyDescent="0.2">
      <c r="L698" s="20"/>
    </row>
    <row r="699" spans="12:12" x14ac:dyDescent="0.2">
      <c r="L699" s="20"/>
    </row>
    <row r="700" spans="12:12" x14ac:dyDescent="0.2">
      <c r="L700" s="20"/>
    </row>
    <row r="701" spans="12:12" x14ac:dyDescent="0.2">
      <c r="L701" s="20"/>
    </row>
    <row r="702" spans="12:12" x14ac:dyDescent="0.2">
      <c r="L702" s="20"/>
    </row>
    <row r="703" spans="12:12" x14ac:dyDescent="0.2">
      <c r="L703" s="20"/>
    </row>
    <row r="704" spans="12:12" x14ac:dyDescent="0.2">
      <c r="L704" s="20"/>
    </row>
    <row r="705" spans="12:12" x14ac:dyDescent="0.2">
      <c r="L705" s="20"/>
    </row>
    <row r="706" spans="12:12" x14ac:dyDescent="0.2">
      <c r="L706" s="20"/>
    </row>
    <row r="707" spans="12:12" x14ac:dyDescent="0.2">
      <c r="L707" s="20"/>
    </row>
    <row r="708" spans="12:12" x14ac:dyDescent="0.2">
      <c r="L708" s="20"/>
    </row>
    <row r="709" spans="12:12" x14ac:dyDescent="0.2">
      <c r="L709" s="20"/>
    </row>
    <row r="710" spans="12:12" x14ac:dyDescent="0.2">
      <c r="L710" s="20"/>
    </row>
    <row r="711" spans="12:12" x14ac:dyDescent="0.2">
      <c r="L711" s="20"/>
    </row>
    <row r="712" spans="12:12" x14ac:dyDescent="0.2">
      <c r="L712" s="20"/>
    </row>
    <row r="713" spans="12:12" x14ac:dyDescent="0.2">
      <c r="L713" s="20"/>
    </row>
    <row r="714" spans="12:12" x14ac:dyDescent="0.2">
      <c r="L714" s="20"/>
    </row>
    <row r="715" spans="12:12" x14ac:dyDescent="0.2">
      <c r="L715" s="20"/>
    </row>
    <row r="716" spans="12:12" x14ac:dyDescent="0.2">
      <c r="L716" s="20"/>
    </row>
    <row r="717" spans="12:12" x14ac:dyDescent="0.2">
      <c r="L717" s="20"/>
    </row>
    <row r="718" spans="12:12" x14ac:dyDescent="0.2">
      <c r="L718" s="20"/>
    </row>
    <row r="719" spans="12:12" x14ac:dyDescent="0.2">
      <c r="L719" s="20"/>
    </row>
    <row r="720" spans="12:12" x14ac:dyDescent="0.2">
      <c r="L720" s="20"/>
    </row>
    <row r="721" spans="12:12" x14ac:dyDescent="0.2">
      <c r="L721" s="20"/>
    </row>
    <row r="722" spans="12:12" x14ac:dyDescent="0.2">
      <c r="L722" s="20"/>
    </row>
    <row r="723" spans="12:12" x14ac:dyDescent="0.2">
      <c r="L723" s="20"/>
    </row>
    <row r="724" spans="12:12" x14ac:dyDescent="0.2">
      <c r="L724" s="20"/>
    </row>
    <row r="725" spans="12:12" x14ac:dyDescent="0.2">
      <c r="L725" s="20"/>
    </row>
    <row r="726" spans="12:12" x14ac:dyDescent="0.2">
      <c r="L726" s="20"/>
    </row>
    <row r="727" spans="12:12" x14ac:dyDescent="0.2">
      <c r="L727" s="20"/>
    </row>
    <row r="728" spans="12:12" x14ac:dyDescent="0.2">
      <c r="L728" s="20"/>
    </row>
    <row r="729" spans="12:12" x14ac:dyDescent="0.2">
      <c r="L729" s="20"/>
    </row>
    <row r="730" spans="12:12" x14ac:dyDescent="0.2">
      <c r="L730" s="20"/>
    </row>
    <row r="731" spans="12:12" x14ac:dyDescent="0.2">
      <c r="L731" s="20"/>
    </row>
    <row r="732" spans="12:12" x14ac:dyDescent="0.2">
      <c r="L732" s="20"/>
    </row>
    <row r="733" spans="12:12" x14ac:dyDescent="0.2">
      <c r="L733" s="20"/>
    </row>
    <row r="734" spans="12:12" x14ac:dyDescent="0.2">
      <c r="L734" s="20"/>
    </row>
    <row r="735" spans="12:12" x14ac:dyDescent="0.2">
      <c r="L735" s="20"/>
    </row>
    <row r="736" spans="12:12" x14ac:dyDescent="0.2">
      <c r="L736" s="20"/>
    </row>
    <row r="737" spans="12:12" x14ac:dyDescent="0.2">
      <c r="L737" s="20"/>
    </row>
    <row r="738" spans="12:12" x14ac:dyDescent="0.2">
      <c r="L738" s="20"/>
    </row>
    <row r="739" spans="12:12" x14ac:dyDescent="0.2">
      <c r="L739" s="20"/>
    </row>
    <row r="740" spans="12:12" x14ac:dyDescent="0.2">
      <c r="L740" s="20"/>
    </row>
    <row r="741" spans="12:12" x14ac:dyDescent="0.2">
      <c r="L741" s="20"/>
    </row>
    <row r="742" spans="12:12" x14ac:dyDescent="0.2">
      <c r="L742" s="20"/>
    </row>
    <row r="743" spans="12:12" x14ac:dyDescent="0.2">
      <c r="L743" s="20"/>
    </row>
    <row r="744" spans="12:12" x14ac:dyDescent="0.2">
      <c r="L744" s="20"/>
    </row>
    <row r="745" spans="12:12" x14ac:dyDescent="0.2">
      <c r="L745" s="20"/>
    </row>
    <row r="746" spans="12:12" x14ac:dyDescent="0.2">
      <c r="L746" s="20"/>
    </row>
    <row r="747" spans="12:12" x14ac:dyDescent="0.2">
      <c r="L747" s="20"/>
    </row>
    <row r="748" spans="12:12" x14ac:dyDescent="0.2">
      <c r="L748" s="20"/>
    </row>
    <row r="749" spans="12:12" x14ac:dyDescent="0.2">
      <c r="L749" s="20"/>
    </row>
    <row r="750" spans="12:12" x14ac:dyDescent="0.2">
      <c r="L750" s="20"/>
    </row>
    <row r="751" spans="12:12" x14ac:dyDescent="0.2">
      <c r="L751" s="20"/>
    </row>
    <row r="752" spans="12:12" x14ac:dyDescent="0.2">
      <c r="L752" s="20"/>
    </row>
    <row r="753" spans="12:12" x14ac:dyDescent="0.2">
      <c r="L753" s="20"/>
    </row>
    <row r="754" spans="12:12" x14ac:dyDescent="0.2">
      <c r="L754" s="20"/>
    </row>
    <row r="755" spans="12:12" x14ac:dyDescent="0.2">
      <c r="L755" s="20"/>
    </row>
    <row r="756" spans="12:12" x14ac:dyDescent="0.2">
      <c r="L756" s="20"/>
    </row>
    <row r="757" spans="12:12" x14ac:dyDescent="0.2">
      <c r="L757" s="20"/>
    </row>
    <row r="758" spans="12:12" x14ac:dyDescent="0.2">
      <c r="L758" s="20"/>
    </row>
    <row r="759" spans="12:12" x14ac:dyDescent="0.2">
      <c r="L759" s="20"/>
    </row>
    <row r="760" spans="12:12" x14ac:dyDescent="0.2">
      <c r="L760" s="20"/>
    </row>
    <row r="761" spans="12:12" x14ac:dyDescent="0.2">
      <c r="L761" s="20"/>
    </row>
    <row r="762" spans="12:12" x14ac:dyDescent="0.2">
      <c r="L762" s="20"/>
    </row>
    <row r="763" spans="12:12" x14ac:dyDescent="0.2">
      <c r="L763" s="20"/>
    </row>
    <row r="764" spans="12:12" x14ac:dyDescent="0.2">
      <c r="L764" s="20"/>
    </row>
    <row r="765" spans="12:12" x14ac:dyDescent="0.2">
      <c r="L765" s="20"/>
    </row>
    <row r="766" spans="12:12" x14ac:dyDescent="0.2">
      <c r="L766" s="20"/>
    </row>
    <row r="767" spans="12:12" x14ac:dyDescent="0.2">
      <c r="L767" s="20"/>
    </row>
    <row r="768" spans="12:12" x14ac:dyDescent="0.2">
      <c r="L768" s="20"/>
    </row>
    <row r="769" spans="12:12" x14ac:dyDescent="0.2">
      <c r="L769" s="20"/>
    </row>
    <row r="770" spans="12:12" x14ac:dyDescent="0.2">
      <c r="L770" s="20"/>
    </row>
    <row r="771" spans="12:12" x14ac:dyDescent="0.2">
      <c r="L771" s="20"/>
    </row>
    <row r="772" spans="12:12" x14ac:dyDescent="0.2">
      <c r="L772" s="20"/>
    </row>
    <row r="773" spans="12:12" x14ac:dyDescent="0.2">
      <c r="L773" s="20"/>
    </row>
    <row r="774" spans="12:12" x14ac:dyDescent="0.2">
      <c r="L774" s="20"/>
    </row>
    <row r="775" spans="12:12" x14ac:dyDescent="0.2">
      <c r="L775" s="20"/>
    </row>
    <row r="776" spans="12:12" x14ac:dyDescent="0.2">
      <c r="L776" s="20"/>
    </row>
    <row r="777" spans="12:12" x14ac:dyDescent="0.2">
      <c r="L777" s="20"/>
    </row>
    <row r="778" spans="12:12" x14ac:dyDescent="0.2">
      <c r="L778" s="20"/>
    </row>
    <row r="779" spans="12:12" x14ac:dyDescent="0.2">
      <c r="L779" s="20"/>
    </row>
    <row r="780" spans="12:12" x14ac:dyDescent="0.2">
      <c r="L780" s="20"/>
    </row>
    <row r="781" spans="12:12" x14ac:dyDescent="0.2">
      <c r="L781" s="20"/>
    </row>
    <row r="782" spans="12:12" x14ac:dyDescent="0.2">
      <c r="L782" s="20"/>
    </row>
    <row r="783" spans="12:12" x14ac:dyDescent="0.2">
      <c r="L783" s="20"/>
    </row>
    <row r="784" spans="12:12" x14ac:dyDescent="0.2">
      <c r="L784" s="20"/>
    </row>
    <row r="785" spans="12:12" x14ac:dyDescent="0.2">
      <c r="L785" s="20"/>
    </row>
    <row r="786" spans="12:12" x14ac:dyDescent="0.2">
      <c r="L786" s="20"/>
    </row>
    <row r="787" spans="12:12" x14ac:dyDescent="0.2">
      <c r="L787" s="20"/>
    </row>
    <row r="788" spans="12:12" x14ac:dyDescent="0.2">
      <c r="L788" s="20"/>
    </row>
    <row r="789" spans="12:12" x14ac:dyDescent="0.2">
      <c r="L789" s="20"/>
    </row>
    <row r="790" spans="12:12" x14ac:dyDescent="0.2">
      <c r="L790" s="20"/>
    </row>
    <row r="791" spans="12:12" x14ac:dyDescent="0.2">
      <c r="L791" s="20"/>
    </row>
    <row r="792" spans="12:12" x14ac:dyDescent="0.2">
      <c r="L792" s="20"/>
    </row>
    <row r="793" spans="12:12" x14ac:dyDescent="0.2">
      <c r="L793" s="20"/>
    </row>
    <row r="794" spans="12:12" x14ac:dyDescent="0.2">
      <c r="L794" s="20"/>
    </row>
    <row r="795" spans="12:12" x14ac:dyDescent="0.2">
      <c r="L795" s="20"/>
    </row>
    <row r="796" spans="12:12" x14ac:dyDescent="0.2">
      <c r="L796" s="20"/>
    </row>
    <row r="797" spans="12:12" x14ac:dyDescent="0.2">
      <c r="L797" s="20"/>
    </row>
    <row r="798" spans="12:12" x14ac:dyDescent="0.2">
      <c r="L798" s="20"/>
    </row>
    <row r="799" spans="12:12" x14ac:dyDescent="0.2">
      <c r="L799" s="20"/>
    </row>
    <row r="800" spans="12:12" x14ac:dyDescent="0.2">
      <c r="L800" s="20"/>
    </row>
    <row r="801" spans="12:12" x14ac:dyDescent="0.2">
      <c r="L801" s="20"/>
    </row>
    <row r="802" spans="12:12" x14ac:dyDescent="0.2">
      <c r="L802" s="20"/>
    </row>
    <row r="803" spans="12:12" x14ac:dyDescent="0.2">
      <c r="L803" s="20"/>
    </row>
    <row r="804" spans="12:12" x14ac:dyDescent="0.2">
      <c r="L804" s="20"/>
    </row>
    <row r="805" spans="12:12" x14ac:dyDescent="0.2">
      <c r="L805" s="20"/>
    </row>
    <row r="806" spans="12:12" x14ac:dyDescent="0.2">
      <c r="L806" s="20"/>
    </row>
    <row r="807" spans="12:12" x14ac:dyDescent="0.2">
      <c r="L807" s="20"/>
    </row>
    <row r="808" spans="12:12" x14ac:dyDescent="0.2">
      <c r="L808" s="20"/>
    </row>
    <row r="809" spans="12:12" x14ac:dyDescent="0.2">
      <c r="L809" s="20"/>
    </row>
    <row r="810" spans="12:12" x14ac:dyDescent="0.2">
      <c r="L810" s="20"/>
    </row>
    <row r="811" spans="12:12" x14ac:dyDescent="0.2">
      <c r="L811" s="20"/>
    </row>
    <row r="812" spans="12:12" x14ac:dyDescent="0.2">
      <c r="L812" s="20"/>
    </row>
    <row r="813" spans="12:12" x14ac:dyDescent="0.2">
      <c r="L813" s="20"/>
    </row>
    <row r="814" spans="12:12" x14ac:dyDescent="0.2">
      <c r="L814" s="20"/>
    </row>
    <row r="815" spans="12:12" x14ac:dyDescent="0.2">
      <c r="L815" s="20"/>
    </row>
    <row r="816" spans="12:12" x14ac:dyDescent="0.2">
      <c r="L816" s="20"/>
    </row>
    <row r="817" spans="12:12" x14ac:dyDescent="0.2">
      <c r="L817" s="20"/>
    </row>
    <row r="818" spans="12:12" x14ac:dyDescent="0.2">
      <c r="L818" s="20"/>
    </row>
    <row r="819" spans="12:12" x14ac:dyDescent="0.2">
      <c r="L819" s="20"/>
    </row>
    <row r="820" spans="12:12" x14ac:dyDescent="0.2">
      <c r="L820" s="20"/>
    </row>
    <row r="821" spans="12:12" x14ac:dyDescent="0.2">
      <c r="L821" s="20"/>
    </row>
    <row r="822" spans="12:12" x14ac:dyDescent="0.2">
      <c r="L822" s="20"/>
    </row>
    <row r="823" spans="12:12" x14ac:dyDescent="0.2">
      <c r="L823" s="20"/>
    </row>
    <row r="824" spans="12:12" x14ac:dyDescent="0.2">
      <c r="L824" s="20"/>
    </row>
    <row r="825" spans="12:12" x14ac:dyDescent="0.2">
      <c r="L825" s="20"/>
    </row>
    <row r="826" spans="12:12" x14ac:dyDescent="0.2">
      <c r="L826" s="20"/>
    </row>
    <row r="827" spans="12:12" x14ac:dyDescent="0.2">
      <c r="L827" s="20"/>
    </row>
    <row r="828" spans="12:12" x14ac:dyDescent="0.2">
      <c r="L828" s="20"/>
    </row>
    <row r="829" spans="12:12" x14ac:dyDescent="0.2">
      <c r="L829" s="20"/>
    </row>
    <row r="830" spans="12:12" x14ac:dyDescent="0.2">
      <c r="L830" s="20"/>
    </row>
    <row r="831" spans="12:12" x14ac:dyDescent="0.2">
      <c r="L831" s="20"/>
    </row>
    <row r="832" spans="12:12" x14ac:dyDescent="0.2">
      <c r="L832" s="20"/>
    </row>
    <row r="833" spans="12:12" x14ac:dyDescent="0.2">
      <c r="L833" s="20"/>
    </row>
    <row r="834" spans="12:12" x14ac:dyDescent="0.2">
      <c r="L834" s="20"/>
    </row>
    <row r="835" spans="12:12" x14ac:dyDescent="0.2">
      <c r="L835" s="20"/>
    </row>
    <row r="836" spans="12:12" x14ac:dyDescent="0.2">
      <c r="L836" s="20"/>
    </row>
    <row r="837" spans="12:12" x14ac:dyDescent="0.2">
      <c r="L837" s="20"/>
    </row>
    <row r="838" spans="12:12" x14ac:dyDescent="0.2">
      <c r="L838" s="20"/>
    </row>
    <row r="839" spans="12:12" x14ac:dyDescent="0.2">
      <c r="L839" s="20"/>
    </row>
    <row r="840" spans="12:12" x14ac:dyDescent="0.2">
      <c r="L840" s="20"/>
    </row>
    <row r="841" spans="12:12" x14ac:dyDescent="0.2">
      <c r="L841" s="20"/>
    </row>
    <row r="842" spans="12:12" x14ac:dyDescent="0.2">
      <c r="L842" s="20"/>
    </row>
    <row r="843" spans="12:12" x14ac:dyDescent="0.2">
      <c r="L843" s="20"/>
    </row>
    <row r="844" spans="12:12" x14ac:dyDescent="0.2">
      <c r="L844" s="20"/>
    </row>
    <row r="845" spans="12:12" x14ac:dyDescent="0.2">
      <c r="L845" s="20"/>
    </row>
    <row r="846" spans="12:12" x14ac:dyDescent="0.2">
      <c r="L846" s="20"/>
    </row>
    <row r="847" spans="12:12" x14ac:dyDescent="0.2">
      <c r="L847" s="20"/>
    </row>
    <row r="848" spans="12:12" x14ac:dyDescent="0.2">
      <c r="L848" s="20"/>
    </row>
    <row r="849" spans="12:12" x14ac:dyDescent="0.2">
      <c r="L849" s="20"/>
    </row>
    <row r="850" spans="12:12" x14ac:dyDescent="0.2">
      <c r="L850" s="20"/>
    </row>
    <row r="851" spans="12:12" x14ac:dyDescent="0.2">
      <c r="L851" s="20"/>
    </row>
    <row r="852" spans="12:12" x14ac:dyDescent="0.2">
      <c r="L852" s="20"/>
    </row>
    <row r="853" spans="12:12" x14ac:dyDescent="0.2">
      <c r="L853" s="20"/>
    </row>
    <row r="854" spans="12:12" x14ac:dyDescent="0.2">
      <c r="L854" s="20"/>
    </row>
    <row r="855" spans="12:12" x14ac:dyDescent="0.2">
      <c r="L855" s="20"/>
    </row>
    <row r="856" spans="12:12" x14ac:dyDescent="0.2">
      <c r="L856" s="20"/>
    </row>
    <row r="857" spans="12:12" x14ac:dyDescent="0.2">
      <c r="L857" s="20"/>
    </row>
    <row r="858" spans="12:12" x14ac:dyDescent="0.2">
      <c r="L858" s="20"/>
    </row>
    <row r="859" spans="12:12" x14ac:dyDescent="0.2">
      <c r="L859" s="20"/>
    </row>
    <row r="860" spans="12:12" x14ac:dyDescent="0.2">
      <c r="L860" s="20"/>
    </row>
    <row r="861" spans="12:12" x14ac:dyDescent="0.2">
      <c r="L861" s="20"/>
    </row>
    <row r="862" spans="12:12" x14ac:dyDescent="0.2">
      <c r="L862" s="20"/>
    </row>
    <row r="863" spans="12:12" x14ac:dyDescent="0.2">
      <c r="L863" s="20"/>
    </row>
    <row r="864" spans="12:12" x14ac:dyDescent="0.2">
      <c r="L864" s="20"/>
    </row>
    <row r="865" spans="12:12" x14ac:dyDescent="0.2">
      <c r="L865" s="20"/>
    </row>
    <row r="866" spans="12:12" x14ac:dyDescent="0.2">
      <c r="L866" s="20"/>
    </row>
    <row r="867" spans="12:12" x14ac:dyDescent="0.2">
      <c r="L867" s="20"/>
    </row>
    <row r="868" spans="12:12" x14ac:dyDescent="0.2">
      <c r="L868" s="20"/>
    </row>
    <row r="869" spans="12:12" x14ac:dyDescent="0.2">
      <c r="L869" s="20"/>
    </row>
    <row r="870" spans="12:12" x14ac:dyDescent="0.2">
      <c r="L870" s="20"/>
    </row>
    <row r="871" spans="12:12" x14ac:dyDescent="0.2">
      <c r="L871" s="20"/>
    </row>
    <row r="872" spans="12:12" x14ac:dyDescent="0.2">
      <c r="L872" s="20"/>
    </row>
    <row r="873" spans="12:12" x14ac:dyDescent="0.2">
      <c r="L873" s="20"/>
    </row>
    <row r="874" spans="12:12" x14ac:dyDescent="0.2">
      <c r="L874" s="20"/>
    </row>
    <row r="875" spans="12:12" x14ac:dyDescent="0.2">
      <c r="L875" s="20"/>
    </row>
    <row r="876" spans="12:12" x14ac:dyDescent="0.2">
      <c r="L876" s="20"/>
    </row>
    <row r="877" spans="12:12" x14ac:dyDescent="0.2">
      <c r="L877" s="20"/>
    </row>
    <row r="878" spans="12:12" x14ac:dyDescent="0.2">
      <c r="L878" s="20"/>
    </row>
    <row r="879" spans="12:12" x14ac:dyDescent="0.2">
      <c r="L879" s="20"/>
    </row>
    <row r="880" spans="12:12" x14ac:dyDescent="0.2">
      <c r="L880" s="20"/>
    </row>
    <row r="881" spans="12:12" x14ac:dyDescent="0.2">
      <c r="L881" s="20"/>
    </row>
    <row r="882" spans="12:12" x14ac:dyDescent="0.2">
      <c r="L882" s="20"/>
    </row>
    <row r="883" spans="12:12" x14ac:dyDescent="0.2">
      <c r="L883" s="20"/>
    </row>
    <row r="884" spans="12:12" x14ac:dyDescent="0.2">
      <c r="L884" s="20"/>
    </row>
    <row r="885" spans="12:12" x14ac:dyDescent="0.2">
      <c r="L885" s="20"/>
    </row>
    <row r="886" spans="12:12" x14ac:dyDescent="0.2">
      <c r="L886" s="20"/>
    </row>
    <row r="887" spans="12:12" x14ac:dyDescent="0.2">
      <c r="L887" s="20"/>
    </row>
    <row r="888" spans="12:12" x14ac:dyDescent="0.2">
      <c r="L888" s="20"/>
    </row>
    <row r="889" spans="12:12" x14ac:dyDescent="0.2">
      <c r="L889" s="20"/>
    </row>
    <row r="890" spans="12:12" x14ac:dyDescent="0.2">
      <c r="L890" s="20"/>
    </row>
    <row r="891" spans="12:12" x14ac:dyDescent="0.2">
      <c r="L891" s="20"/>
    </row>
    <row r="892" spans="12:12" x14ac:dyDescent="0.2">
      <c r="L892" s="20"/>
    </row>
    <row r="893" spans="12:12" x14ac:dyDescent="0.2">
      <c r="L893" s="20"/>
    </row>
    <row r="894" spans="12:12" x14ac:dyDescent="0.2">
      <c r="L894" s="20"/>
    </row>
    <row r="895" spans="12:12" x14ac:dyDescent="0.2">
      <c r="L895" s="20"/>
    </row>
    <row r="896" spans="12:12" x14ac:dyDescent="0.2">
      <c r="L896" s="20"/>
    </row>
    <row r="897" spans="12:12" x14ac:dyDescent="0.2">
      <c r="L897" s="20"/>
    </row>
    <row r="898" spans="12:12" x14ac:dyDescent="0.2">
      <c r="L898" s="20"/>
    </row>
    <row r="899" spans="12:12" x14ac:dyDescent="0.2">
      <c r="L899" s="20"/>
    </row>
    <row r="900" spans="12:12" x14ac:dyDescent="0.2">
      <c r="L900" s="20"/>
    </row>
    <row r="901" spans="12:12" x14ac:dyDescent="0.2">
      <c r="L901" s="20"/>
    </row>
    <row r="902" spans="12:12" x14ac:dyDescent="0.2">
      <c r="L902" s="20"/>
    </row>
    <row r="903" spans="12:12" x14ac:dyDescent="0.2">
      <c r="L903" s="20"/>
    </row>
    <row r="904" spans="12:12" x14ac:dyDescent="0.2">
      <c r="L904" s="20"/>
    </row>
    <row r="905" spans="12:12" x14ac:dyDescent="0.2">
      <c r="L905" s="20"/>
    </row>
    <row r="906" spans="12:12" x14ac:dyDescent="0.2">
      <c r="L906" s="20"/>
    </row>
    <row r="907" spans="12:12" x14ac:dyDescent="0.2">
      <c r="L907" s="20"/>
    </row>
    <row r="908" spans="12:12" x14ac:dyDescent="0.2">
      <c r="L908" s="20"/>
    </row>
    <row r="909" spans="12:12" x14ac:dyDescent="0.2">
      <c r="L909" s="20"/>
    </row>
    <row r="910" spans="12:12" x14ac:dyDescent="0.2">
      <c r="L910" s="20"/>
    </row>
    <row r="911" spans="12:12" x14ac:dyDescent="0.2">
      <c r="L911" s="20"/>
    </row>
    <row r="912" spans="12:12" x14ac:dyDescent="0.2">
      <c r="L912" s="20"/>
    </row>
    <row r="913" spans="12:12" x14ac:dyDescent="0.2">
      <c r="L913" s="20"/>
    </row>
    <row r="914" spans="12:12" x14ac:dyDescent="0.2">
      <c r="L914" s="20"/>
    </row>
    <row r="915" spans="12:12" x14ac:dyDescent="0.2">
      <c r="L915" s="20"/>
    </row>
    <row r="916" spans="12:12" x14ac:dyDescent="0.2">
      <c r="L916" s="20"/>
    </row>
    <row r="917" spans="12:12" x14ac:dyDescent="0.2">
      <c r="L917" s="20"/>
    </row>
    <row r="918" spans="12:12" x14ac:dyDescent="0.2">
      <c r="L918" s="20"/>
    </row>
    <row r="919" spans="12:12" x14ac:dyDescent="0.2">
      <c r="L919" s="20"/>
    </row>
    <row r="920" spans="12:12" x14ac:dyDescent="0.2">
      <c r="L920" s="20"/>
    </row>
    <row r="921" spans="12:12" x14ac:dyDescent="0.2">
      <c r="L921" s="20"/>
    </row>
    <row r="922" spans="12:12" x14ac:dyDescent="0.2">
      <c r="L922" s="20"/>
    </row>
    <row r="923" spans="12:12" x14ac:dyDescent="0.2">
      <c r="L923" s="20"/>
    </row>
    <row r="924" spans="12:12" x14ac:dyDescent="0.2">
      <c r="L924" s="20"/>
    </row>
    <row r="925" spans="12:12" x14ac:dyDescent="0.2">
      <c r="L925" s="20"/>
    </row>
    <row r="926" spans="12:12" x14ac:dyDescent="0.2">
      <c r="L926" s="20"/>
    </row>
    <row r="927" spans="12:12" x14ac:dyDescent="0.2">
      <c r="L927" s="20"/>
    </row>
    <row r="928" spans="12:12" x14ac:dyDescent="0.2">
      <c r="L928" s="20"/>
    </row>
    <row r="929" spans="12:12" x14ac:dyDescent="0.2">
      <c r="L929" s="20"/>
    </row>
    <row r="930" spans="12:12" x14ac:dyDescent="0.2">
      <c r="L930" s="20"/>
    </row>
    <row r="931" spans="12:12" x14ac:dyDescent="0.2">
      <c r="L931" s="20"/>
    </row>
    <row r="932" spans="12:12" x14ac:dyDescent="0.2">
      <c r="L932" s="20"/>
    </row>
    <row r="933" spans="12:12" x14ac:dyDescent="0.2">
      <c r="L933" s="20"/>
    </row>
    <row r="934" spans="12:12" x14ac:dyDescent="0.2">
      <c r="L934" s="20"/>
    </row>
    <row r="935" spans="12:12" x14ac:dyDescent="0.2">
      <c r="L935" s="20"/>
    </row>
    <row r="936" spans="12:12" x14ac:dyDescent="0.2">
      <c r="L936" s="20"/>
    </row>
    <row r="937" spans="12:12" x14ac:dyDescent="0.2">
      <c r="L937" s="20"/>
    </row>
    <row r="938" spans="12:12" x14ac:dyDescent="0.2">
      <c r="L938" s="20"/>
    </row>
    <row r="939" spans="12:12" x14ac:dyDescent="0.2">
      <c r="L939" s="20"/>
    </row>
    <row r="940" spans="12:12" x14ac:dyDescent="0.2">
      <c r="L940" s="20"/>
    </row>
    <row r="941" spans="12:12" x14ac:dyDescent="0.2">
      <c r="L941" s="20"/>
    </row>
    <row r="942" spans="12:12" x14ac:dyDescent="0.2">
      <c r="L942" s="20"/>
    </row>
    <row r="943" spans="12:12" x14ac:dyDescent="0.2">
      <c r="L943" s="20"/>
    </row>
    <row r="944" spans="12:12" x14ac:dyDescent="0.2">
      <c r="L944" s="20"/>
    </row>
    <row r="945" spans="12:12" x14ac:dyDescent="0.2">
      <c r="L945" s="20"/>
    </row>
    <row r="946" spans="12:12" x14ac:dyDescent="0.2">
      <c r="L946" s="20"/>
    </row>
    <row r="947" spans="12:12" x14ac:dyDescent="0.2">
      <c r="L947" s="20"/>
    </row>
    <row r="948" spans="12:12" x14ac:dyDescent="0.2">
      <c r="L948" s="20"/>
    </row>
    <row r="949" spans="12:12" x14ac:dyDescent="0.2">
      <c r="L949" s="20"/>
    </row>
    <row r="950" spans="12:12" x14ac:dyDescent="0.2">
      <c r="L950" s="20"/>
    </row>
    <row r="951" spans="12:12" x14ac:dyDescent="0.2">
      <c r="L951" s="20"/>
    </row>
    <row r="952" spans="12:12" x14ac:dyDescent="0.2">
      <c r="L952" s="20"/>
    </row>
    <row r="953" spans="12:12" x14ac:dyDescent="0.2">
      <c r="L953" s="20"/>
    </row>
    <row r="954" spans="12:12" x14ac:dyDescent="0.2">
      <c r="L954" s="20"/>
    </row>
    <row r="955" spans="12:12" x14ac:dyDescent="0.2">
      <c r="L955" s="20"/>
    </row>
    <row r="956" spans="12:12" x14ac:dyDescent="0.2">
      <c r="L956" s="20"/>
    </row>
    <row r="957" spans="12:12" x14ac:dyDescent="0.2">
      <c r="L957" s="20"/>
    </row>
    <row r="958" spans="12:12" x14ac:dyDescent="0.2">
      <c r="L958" s="20"/>
    </row>
    <row r="959" spans="12:12" x14ac:dyDescent="0.2">
      <c r="L959" s="20"/>
    </row>
    <row r="960" spans="12:12" x14ac:dyDescent="0.2">
      <c r="L960" s="20"/>
    </row>
  </sheetData>
  <hyperlinks>
    <hyperlink ref="M2" r:id="rId1" xr:uid="{00000000-0004-0000-0400-000000000000}"/>
    <hyperlink ref="M3" r:id="rId2" xr:uid="{00000000-0004-0000-0400-000001000000}"/>
    <hyperlink ref="M4" r:id="rId3" xr:uid="{00000000-0004-0000-0400-000002000000}"/>
    <hyperlink ref="M5" r:id="rId4" xr:uid="{00000000-0004-0000-0400-000003000000}"/>
    <hyperlink ref="M6" r:id="rId5" xr:uid="{00000000-0004-0000-0400-000004000000}"/>
    <hyperlink ref="M7" r:id="rId6" xr:uid="{00000000-0004-0000-0400-000005000000}"/>
    <hyperlink ref="M8" r:id="rId7" xr:uid="{00000000-0004-0000-0400-000006000000}"/>
    <hyperlink ref="M9" r:id="rId8" xr:uid="{00000000-0004-0000-0400-000007000000}"/>
    <hyperlink ref="M10" r:id="rId9" xr:uid="{00000000-0004-0000-0400-000008000000}"/>
    <hyperlink ref="M11" r:id="rId10" xr:uid="{00000000-0004-0000-0400-000009000000}"/>
    <hyperlink ref="M12" r:id="rId11" xr:uid="{00000000-0004-0000-0400-00000A000000}"/>
    <hyperlink ref="M13" r:id="rId12" xr:uid="{00000000-0004-0000-0400-00000B000000}"/>
    <hyperlink ref="M14" r:id="rId13" xr:uid="{00000000-0004-0000-0400-00000C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D990"/>
  <sheetViews>
    <sheetView workbookViewId="0">
      <selection activeCell="A3" sqref="A3:XFD3"/>
    </sheetView>
  </sheetViews>
  <sheetFormatPr defaultColWidth="14.42578125" defaultRowHeight="15.75" customHeight="1" x14ac:dyDescent="0.2"/>
  <cols>
    <col min="2" max="2" width="49.85546875" customWidth="1"/>
    <col min="6" max="6" width="25.42578125" customWidth="1"/>
    <col min="9" max="9" width="25.42578125" customWidth="1"/>
  </cols>
  <sheetData>
    <row r="1" spans="1:30" x14ac:dyDescent="0.2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95</v>
      </c>
      <c r="H1" s="3" t="s">
        <v>17</v>
      </c>
      <c r="I1" s="2" t="s">
        <v>19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20</v>
      </c>
    </row>
    <row r="2" spans="1:30" x14ac:dyDescent="0.2">
      <c r="A2" s="4">
        <v>1</v>
      </c>
      <c r="B2" s="1" t="s">
        <v>110</v>
      </c>
      <c r="C2" s="1">
        <v>1</v>
      </c>
      <c r="D2" s="1">
        <v>8</v>
      </c>
      <c r="E2" s="26">
        <f>3500*$N$2</f>
        <v>4200</v>
      </c>
      <c r="F2" s="1">
        <v>0.115</v>
      </c>
      <c r="G2" s="1">
        <v>7.0000000000000007E-2</v>
      </c>
      <c r="H2" s="30">
        <f>SUM(J2:M2)/confiabilidad!$F$2</f>
        <v>1</v>
      </c>
      <c r="I2" s="11" t="s">
        <v>106</v>
      </c>
      <c r="J2" s="5">
        <v>1</v>
      </c>
      <c r="K2" s="5">
        <v>1</v>
      </c>
      <c r="L2" s="5">
        <v>1</v>
      </c>
      <c r="M2" s="5">
        <v>2</v>
      </c>
      <c r="N2" s="4">
        <v>1.2</v>
      </c>
    </row>
    <row r="3" spans="1:30" x14ac:dyDescent="0.2">
      <c r="A3" s="26">
        <f t="shared" ref="A3:A6" si="0">A2+1</f>
        <v>2</v>
      </c>
      <c r="B3" s="37" t="s">
        <v>111</v>
      </c>
      <c r="C3" s="1">
        <v>1</v>
      </c>
      <c r="D3" s="1">
        <v>8</v>
      </c>
      <c r="E3" s="1">
        <f>5800*$N$2</f>
        <v>6960</v>
      </c>
      <c r="F3" s="1">
        <v>0.18</v>
      </c>
      <c r="G3" s="1">
        <v>0.14000000000000001</v>
      </c>
      <c r="H3" s="30">
        <f>SUM(J3:M3)/confiabilidad!$F$2</f>
        <v>1</v>
      </c>
      <c r="I3" s="11" t="s">
        <v>106</v>
      </c>
      <c r="J3" s="5">
        <v>1</v>
      </c>
      <c r="K3" s="5">
        <v>1</v>
      </c>
      <c r="L3" s="5">
        <v>1</v>
      </c>
      <c r="M3" s="5">
        <v>2</v>
      </c>
      <c r="N3" s="4">
        <v>1.2</v>
      </c>
    </row>
    <row r="4" spans="1:30" x14ac:dyDescent="0.2">
      <c r="A4" s="26">
        <f t="shared" si="0"/>
        <v>3</v>
      </c>
      <c r="B4" s="2" t="s">
        <v>112</v>
      </c>
      <c r="C4" s="1">
        <v>3</v>
      </c>
      <c r="D4" s="1">
        <v>8</v>
      </c>
      <c r="E4" s="26">
        <f>40000*$N$2</f>
        <v>48000</v>
      </c>
      <c r="F4" s="35">
        <v>1.26</v>
      </c>
      <c r="G4" s="4">
        <v>0.98</v>
      </c>
      <c r="H4" s="30">
        <f>SUM(J4:M4)/confiabilidad!$F$2</f>
        <v>1</v>
      </c>
      <c r="I4" s="11" t="s">
        <v>106</v>
      </c>
      <c r="J4" s="5">
        <v>1</v>
      </c>
      <c r="K4" s="5">
        <v>1</v>
      </c>
      <c r="L4" s="5">
        <v>1</v>
      </c>
      <c r="M4" s="5">
        <v>2</v>
      </c>
      <c r="N4" s="4">
        <v>1.2</v>
      </c>
    </row>
    <row r="5" spans="1:30" x14ac:dyDescent="0.2">
      <c r="A5" s="26">
        <f t="shared" si="0"/>
        <v>4</v>
      </c>
      <c r="B5" s="2" t="s">
        <v>113</v>
      </c>
      <c r="C5" s="1">
        <v>1</v>
      </c>
      <c r="D5" s="1">
        <v>8</v>
      </c>
      <c r="E5" s="26">
        <f>2450*$N$2</f>
        <v>2940</v>
      </c>
      <c r="F5" s="35">
        <v>0.24</v>
      </c>
      <c r="G5" s="4">
        <v>0.23</v>
      </c>
      <c r="H5" s="30">
        <f>SUM(J5:M5)/confiabilidad!$F$2</f>
        <v>0.8</v>
      </c>
      <c r="I5" s="6" t="s">
        <v>65</v>
      </c>
      <c r="J5" s="5">
        <v>1</v>
      </c>
      <c r="K5" s="5">
        <v>1</v>
      </c>
      <c r="L5" s="5">
        <v>1</v>
      </c>
      <c r="M5" s="5">
        <v>1</v>
      </c>
      <c r="N5" s="4"/>
    </row>
    <row r="6" spans="1:30" x14ac:dyDescent="0.2">
      <c r="A6" s="16">
        <f t="shared" si="0"/>
        <v>5</v>
      </c>
      <c r="B6" s="31" t="s">
        <v>114</v>
      </c>
      <c r="C6" s="27">
        <v>1</v>
      </c>
      <c r="D6" s="27">
        <v>8</v>
      </c>
      <c r="E6" s="27">
        <v>0</v>
      </c>
      <c r="F6" s="32">
        <v>0</v>
      </c>
      <c r="G6" s="13">
        <v>0</v>
      </c>
      <c r="H6" s="14">
        <f>SUM(J6:M6)/confiabilidad!$F$2</f>
        <v>1</v>
      </c>
      <c r="I6" s="31"/>
      <c r="J6" s="15">
        <v>1</v>
      </c>
      <c r="K6" s="15">
        <v>1</v>
      </c>
      <c r="L6" s="15">
        <v>1</v>
      </c>
      <c r="M6" s="15">
        <v>2</v>
      </c>
      <c r="N6" s="13">
        <v>1.2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 x14ac:dyDescent="0.2">
      <c r="F7" s="36"/>
      <c r="H7" s="30"/>
      <c r="J7" s="5"/>
      <c r="K7" s="5"/>
      <c r="L7" s="5"/>
      <c r="M7" s="5"/>
      <c r="N7" s="4">
        <v>1.2</v>
      </c>
    </row>
    <row r="8" spans="1:30" x14ac:dyDescent="0.2">
      <c r="H8" s="30"/>
      <c r="J8" s="5"/>
      <c r="K8" s="5"/>
      <c r="L8" s="5"/>
      <c r="M8" s="5"/>
      <c r="N8" s="4">
        <v>1.2</v>
      </c>
    </row>
    <row r="9" spans="1:30" x14ac:dyDescent="0.2">
      <c r="H9" s="30"/>
      <c r="J9" s="5"/>
      <c r="K9" s="5"/>
      <c r="L9" s="5"/>
      <c r="M9" s="5"/>
      <c r="N9" s="4">
        <v>1.2</v>
      </c>
    </row>
    <row r="10" spans="1:30" x14ac:dyDescent="0.2">
      <c r="H10" s="30"/>
      <c r="J10" s="5"/>
      <c r="K10" s="5"/>
      <c r="L10" s="5"/>
      <c r="M10" s="5"/>
      <c r="N10" s="4">
        <v>1.2</v>
      </c>
    </row>
    <row r="11" spans="1:30" x14ac:dyDescent="0.2">
      <c r="H11" s="20"/>
    </row>
    <row r="12" spans="1:30" x14ac:dyDescent="0.2">
      <c r="H12" s="20"/>
    </row>
    <row r="13" spans="1:30" x14ac:dyDescent="0.2">
      <c r="H13" s="20"/>
    </row>
    <row r="14" spans="1:30" x14ac:dyDescent="0.2">
      <c r="H14" s="20"/>
    </row>
    <row r="15" spans="1:30" x14ac:dyDescent="0.2">
      <c r="H15" s="20"/>
    </row>
    <row r="16" spans="1:30" x14ac:dyDescent="0.2">
      <c r="H16" s="20"/>
    </row>
    <row r="17" spans="8:8" x14ac:dyDescent="0.2">
      <c r="H17" s="20"/>
    </row>
    <row r="18" spans="8:8" x14ac:dyDescent="0.2">
      <c r="H18" s="20"/>
    </row>
    <row r="19" spans="8:8" x14ac:dyDescent="0.2">
      <c r="H19" s="20"/>
    </row>
    <row r="20" spans="8:8" x14ac:dyDescent="0.2">
      <c r="H20" s="20"/>
    </row>
    <row r="21" spans="8:8" x14ac:dyDescent="0.2">
      <c r="H21" s="20"/>
    </row>
    <row r="22" spans="8:8" x14ac:dyDescent="0.2">
      <c r="H22" s="20"/>
    </row>
    <row r="23" spans="8:8" x14ac:dyDescent="0.2">
      <c r="H23" s="20"/>
    </row>
    <row r="24" spans="8:8" x14ac:dyDescent="0.2">
      <c r="H24" s="20"/>
    </row>
    <row r="25" spans="8:8" x14ac:dyDescent="0.2">
      <c r="H25" s="20"/>
    </row>
    <row r="26" spans="8:8" x14ac:dyDescent="0.2">
      <c r="H26" s="20"/>
    </row>
    <row r="27" spans="8:8" x14ac:dyDescent="0.2">
      <c r="H27" s="20"/>
    </row>
    <row r="28" spans="8:8" x14ac:dyDescent="0.2">
      <c r="H28" s="20"/>
    </row>
    <row r="29" spans="8:8" x14ac:dyDescent="0.2">
      <c r="H29" s="20"/>
    </row>
    <row r="30" spans="8:8" x14ac:dyDescent="0.2">
      <c r="H30" s="20"/>
    </row>
    <row r="31" spans="8:8" x14ac:dyDescent="0.2">
      <c r="H31" s="20"/>
    </row>
    <row r="32" spans="8:8" x14ac:dyDescent="0.2">
      <c r="H32" s="20"/>
    </row>
    <row r="33" spans="8:8" x14ac:dyDescent="0.2">
      <c r="H33" s="20"/>
    </row>
    <row r="34" spans="8:8" x14ac:dyDescent="0.2">
      <c r="H34" s="20"/>
    </row>
    <row r="35" spans="8:8" x14ac:dyDescent="0.2">
      <c r="H35" s="20"/>
    </row>
    <row r="36" spans="8:8" x14ac:dyDescent="0.2">
      <c r="H36" s="20"/>
    </row>
    <row r="37" spans="8:8" x14ac:dyDescent="0.2">
      <c r="H37" s="20"/>
    </row>
    <row r="38" spans="8:8" x14ac:dyDescent="0.2">
      <c r="H38" s="20"/>
    </row>
    <row r="39" spans="8:8" x14ac:dyDescent="0.2">
      <c r="H39" s="20"/>
    </row>
    <row r="40" spans="8:8" x14ac:dyDescent="0.2">
      <c r="H40" s="20"/>
    </row>
    <row r="41" spans="8:8" x14ac:dyDescent="0.2">
      <c r="H41" s="20"/>
    </row>
    <row r="42" spans="8:8" x14ac:dyDescent="0.2">
      <c r="H42" s="20"/>
    </row>
    <row r="43" spans="8:8" x14ac:dyDescent="0.2">
      <c r="H43" s="20"/>
    </row>
    <row r="44" spans="8:8" x14ac:dyDescent="0.2">
      <c r="H44" s="20"/>
    </row>
    <row r="45" spans="8:8" x14ac:dyDescent="0.2">
      <c r="H45" s="20"/>
    </row>
    <row r="46" spans="8:8" x14ac:dyDescent="0.2">
      <c r="H46" s="20"/>
    </row>
    <row r="47" spans="8:8" x14ac:dyDescent="0.2">
      <c r="H47" s="20"/>
    </row>
    <row r="48" spans="8:8" x14ac:dyDescent="0.2">
      <c r="H48" s="20"/>
    </row>
    <row r="49" spans="8:8" x14ac:dyDescent="0.2">
      <c r="H49" s="20"/>
    </row>
    <row r="50" spans="8:8" x14ac:dyDescent="0.2">
      <c r="H50" s="20"/>
    </row>
    <row r="51" spans="8:8" x14ac:dyDescent="0.2">
      <c r="H51" s="20"/>
    </row>
    <row r="52" spans="8:8" x14ac:dyDescent="0.2">
      <c r="H52" s="20"/>
    </row>
    <row r="53" spans="8:8" x14ac:dyDescent="0.2">
      <c r="H53" s="20"/>
    </row>
    <row r="54" spans="8:8" x14ac:dyDescent="0.2">
      <c r="H54" s="20"/>
    </row>
    <row r="55" spans="8:8" x14ac:dyDescent="0.2">
      <c r="H55" s="20"/>
    </row>
    <row r="56" spans="8:8" x14ac:dyDescent="0.2">
      <c r="H56" s="20"/>
    </row>
    <row r="57" spans="8:8" x14ac:dyDescent="0.2">
      <c r="H57" s="20"/>
    </row>
    <row r="58" spans="8:8" x14ac:dyDescent="0.2">
      <c r="H58" s="20"/>
    </row>
    <row r="59" spans="8:8" x14ac:dyDescent="0.2">
      <c r="H59" s="20"/>
    </row>
    <row r="60" spans="8:8" x14ac:dyDescent="0.2">
      <c r="H60" s="20"/>
    </row>
    <row r="61" spans="8:8" x14ac:dyDescent="0.2">
      <c r="H61" s="20"/>
    </row>
    <row r="62" spans="8:8" x14ac:dyDescent="0.2">
      <c r="H62" s="20"/>
    </row>
    <row r="63" spans="8:8" x14ac:dyDescent="0.2">
      <c r="H63" s="20"/>
    </row>
    <row r="64" spans="8:8" x14ac:dyDescent="0.2">
      <c r="H64" s="20"/>
    </row>
    <row r="65" spans="8:8" x14ac:dyDescent="0.2">
      <c r="H65" s="20"/>
    </row>
    <row r="66" spans="8:8" x14ac:dyDescent="0.2">
      <c r="H66" s="20"/>
    </row>
    <row r="67" spans="8:8" x14ac:dyDescent="0.2">
      <c r="H67" s="20"/>
    </row>
    <row r="68" spans="8:8" x14ac:dyDescent="0.2">
      <c r="H68" s="20"/>
    </row>
    <row r="69" spans="8:8" x14ac:dyDescent="0.2">
      <c r="H69" s="20"/>
    </row>
    <row r="70" spans="8:8" x14ac:dyDescent="0.2">
      <c r="H70" s="20"/>
    </row>
    <row r="71" spans="8:8" x14ac:dyDescent="0.2">
      <c r="H71" s="20"/>
    </row>
    <row r="72" spans="8:8" x14ac:dyDescent="0.2">
      <c r="H72" s="20"/>
    </row>
    <row r="73" spans="8:8" x14ac:dyDescent="0.2">
      <c r="H73" s="20"/>
    </row>
    <row r="74" spans="8:8" x14ac:dyDescent="0.2">
      <c r="H74" s="20"/>
    </row>
    <row r="75" spans="8:8" x14ac:dyDescent="0.2">
      <c r="H75" s="20"/>
    </row>
    <row r="76" spans="8:8" x14ac:dyDescent="0.2">
      <c r="H76" s="20"/>
    </row>
    <row r="77" spans="8:8" x14ac:dyDescent="0.2">
      <c r="H77" s="20"/>
    </row>
    <row r="78" spans="8:8" x14ac:dyDescent="0.2">
      <c r="H78" s="20"/>
    </row>
    <row r="79" spans="8:8" x14ac:dyDescent="0.2">
      <c r="H79" s="20"/>
    </row>
    <row r="80" spans="8:8" x14ac:dyDescent="0.2">
      <c r="H80" s="20"/>
    </row>
    <row r="81" spans="8:8" x14ac:dyDescent="0.2">
      <c r="H81" s="20"/>
    </row>
    <row r="82" spans="8:8" x14ac:dyDescent="0.2">
      <c r="H82" s="20"/>
    </row>
    <row r="83" spans="8:8" x14ac:dyDescent="0.2">
      <c r="H83" s="20"/>
    </row>
    <row r="84" spans="8:8" x14ac:dyDescent="0.2">
      <c r="H84" s="20"/>
    </row>
    <row r="85" spans="8:8" x14ac:dyDescent="0.2">
      <c r="H85" s="20"/>
    </row>
    <row r="86" spans="8:8" x14ac:dyDescent="0.2">
      <c r="H86" s="20"/>
    </row>
    <row r="87" spans="8:8" x14ac:dyDescent="0.2">
      <c r="H87" s="20"/>
    </row>
    <row r="88" spans="8:8" x14ac:dyDescent="0.2">
      <c r="H88" s="20"/>
    </row>
    <row r="89" spans="8:8" x14ac:dyDescent="0.2">
      <c r="H89" s="20"/>
    </row>
    <row r="90" spans="8:8" x14ac:dyDescent="0.2">
      <c r="H90" s="20"/>
    </row>
    <row r="91" spans="8:8" x14ac:dyDescent="0.2">
      <c r="H91" s="20"/>
    </row>
    <row r="92" spans="8:8" x14ac:dyDescent="0.2">
      <c r="H92" s="20"/>
    </row>
    <row r="93" spans="8:8" x14ac:dyDescent="0.2">
      <c r="H93" s="20"/>
    </row>
    <row r="94" spans="8:8" x14ac:dyDescent="0.2">
      <c r="H94" s="20"/>
    </row>
    <row r="95" spans="8:8" x14ac:dyDescent="0.2">
      <c r="H95" s="20"/>
    </row>
    <row r="96" spans="8:8" x14ac:dyDescent="0.2">
      <c r="H96" s="20"/>
    </row>
    <row r="97" spans="8:8" x14ac:dyDescent="0.2">
      <c r="H97" s="20"/>
    </row>
    <row r="98" spans="8:8" x14ac:dyDescent="0.2">
      <c r="H98" s="20"/>
    </row>
    <row r="99" spans="8:8" x14ac:dyDescent="0.2">
      <c r="H99" s="20"/>
    </row>
    <row r="100" spans="8:8" x14ac:dyDescent="0.2">
      <c r="H100" s="20"/>
    </row>
    <row r="101" spans="8:8" x14ac:dyDescent="0.2">
      <c r="H101" s="20"/>
    </row>
    <row r="102" spans="8:8" x14ac:dyDescent="0.2">
      <c r="H102" s="20"/>
    </row>
    <row r="103" spans="8:8" x14ac:dyDescent="0.2">
      <c r="H103" s="20"/>
    </row>
    <row r="104" spans="8:8" x14ac:dyDescent="0.2">
      <c r="H104" s="20"/>
    </row>
    <row r="105" spans="8:8" x14ac:dyDescent="0.2">
      <c r="H105" s="20"/>
    </row>
    <row r="106" spans="8:8" x14ac:dyDescent="0.2">
      <c r="H106" s="20"/>
    </row>
    <row r="107" spans="8:8" x14ac:dyDescent="0.2">
      <c r="H107" s="20"/>
    </row>
    <row r="108" spans="8:8" x14ac:dyDescent="0.2">
      <c r="H108" s="20"/>
    </row>
    <row r="109" spans="8:8" x14ac:dyDescent="0.2">
      <c r="H109" s="20"/>
    </row>
    <row r="110" spans="8:8" x14ac:dyDescent="0.2">
      <c r="H110" s="20"/>
    </row>
    <row r="111" spans="8:8" x14ac:dyDescent="0.2">
      <c r="H111" s="20"/>
    </row>
    <row r="112" spans="8:8" x14ac:dyDescent="0.2">
      <c r="H112" s="20"/>
    </row>
    <row r="113" spans="8:8" x14ac:dyDescent="0.2">
      <c r="H113" s="20"/>
    </row>
    <row r="114" spans="8:8" x14ac:dyDescent="0.2">
      <c r="H114" s="20"/>
    </row>
    <row r="115" spans="8:8" x14ac:dyDescent="0.2">
      <c r="H115" s="20"/>
    </row>
    <row r="116" spans="8:8" x14ac:dyDescent="0.2">
      <c r="H116" s="20"/>
    </row>
    <row r="117" spans="8:8" x14ac:dyDescent="0.2">
      <c r="H117" s="20"/>
    </row>
    <row r="118" spans="8:8" x14ac:dyDescent="0.2">
      <c r="H118" s="20"/>
    </row>
    <row r="119" spans="8:8" x14ac:dyDescent="0.2">
      <c r="H119" s="20"/>
    </row>
    <row r="120" spans="8:8" x14ac:dyDescent="0.2">
      <c r="H120" s="20"/>
    </row>
    <row r="121" spans="8:8" x14ac:dyDescent="0.2">
      <c r="H121" s="20"/>
    </row>
    <row r="122" spans="8:8" x14ac:dyDescent="0.2">
      <c r="H122" s="20"/>
    </row>
    <row r="123" spans="8:8" x14ac:dyDescent="0.2">
      <c r="H123" s="20"/>
    </row>
    <row r="124" spans="8:8" x14ac:dyDescent="0.2">
      <c r="H124" s="20"/>
    </row>
    <row r="125" spans="8:8" x14ac:dyDescent="0.2">
      <c r="H125" s="20"/>
    </row>
    <row r="126" spans="8:8" x14ac:dyDescent="0.2">
      <c r="H126" s="20"/>
    </row>
    <row r="127" spans="8:8" x14ac:dyDescent="0.2">
      <c r="H127" s="20"/>
    </row>
    <row r="128" spans="8:8" x14ac:dyDescent="0.2">
      <c r="H128" s="20"/>
    </row>
    <row r="129" spans="8:8" x14ac:dyDescent="0.2">
      <c r="H129" s="20"/>
    </row>
    <row r="130" spans="8:8" x14ac:dyDescent="0.2">
      <c r="H130" s="20"/>
    </row>
    <row r="131" spans="8:8" x14ac:dyDescent="0.2">
      <c r="H131" s="20"/>
    </row>
    <row r="132" spans="8:8" x14ac:dyDescent="0.2">
      <c r="H132" s="20"/>
    </row>
    <row r="133" spans="8:8" x14ac:dyDescent="0.2">
      <c r="H133" s="20"/>
    </row>
    <row r="134" spans="8:8" x14ac:dyDescent="0.2">
      <c r="H134" s="20"/>
    </row>
    <row r="135" spans="8:8" x14ac:dyDescent="0.2">
      <c r="H135" s="20"/>
    </row>
    <row r="136" spans="8:8" x14ac:dyDescent="0.2">
      <c r="H136" s="20"/>
    </row>
    <row r="137" spans="8:8" x14ac:dyDescent="0.2">
      <c r="H137" s="20"/>
    </row>
    <row r="138" spans="8:8" x14ac:dyDescent="0.2">
      <c r="H138" s="20"/>
    </row>
    <row r="139" spans="8:8" x14ac:dyDescent="0.2">
      <c r="H139" s="20"/>
    </row>
    <row r="140" spans="8:8" x14ac:dyDescent="0.2">
      <c r="H140" s="20"/>
    </row>
    <row r="141" spans="8:8" x14ac:dyDescent="0.2">
      <c r="H141" s="20"/>
    </row>
    <row r="142" spans="8:8" x14ac:dyDescent="0.2">
      <c r="H142" s="20"/>
    </row>
    <row r="143" spans="8:8" x14ac:dyDescent="0.2">
      <c r="H143" s="20"/>
    </row>
    <row r="144" spans="8:8" x14ac:dyDescent="0.2">
      <c r="H144" s="20"/>
    </row>
    <row r="145" spans="8:8" x14ac:dyDescent="0.2">
      <c r="H145" s="20"/>
    </row>
    <row r="146" spans="8:8" x14ac:dyDescent="0.2">
      <c r="H146" s="20"/>
    </row>
    <row r="147" spans="8:8" x14ac:dyDescent="0.2">
      <c r="H147" s="20"/>
    </row>
    <row r="148" spans="8:8" x14ac:dyDescent="0.2">
      <c r="H148" s="20"/>
    </row>
    <row r="149" spans="8:8" x14ac:dyDescent="0.2">
      <c r="H149" s="20"/>
    </row>
    <row r="150" spans="8:8" x14ac:dyDescent="0.2">
      <c r="H150" s="20"/>
    </row>
    <row r="151" spans="8:8" x14ac:dyDescent="0.2">
      <c r="H151" s="20"/>
    </row>
    <row r="152" spans="8:8" x14ac:dyDescent="0.2">
      <c r="H152" s="20"/>
    </row>
    <row r="153" spans="8:8" x14ac:dyDescent="0.2">
      <c r="H153" s="20"/>
    </row>
    <row r="154" spans="8:8" x14ac:dyDescent="0.2">
      <c r="H154" s="20"/>
    </row>
    <row r="155" spans="8:8" x14ac:dyDescent="0.2">
      <c r="H155" s="20"/>
    </row>
    <row r="156" spans="8:8" x14ac:dyDescent="0.2">
      <c r="H156" s="20"/>
    </row>
    <row r="157" spans="8:8" x14ac:dyDescent="0.2">
      <c r="H157" s="20"/>
    </row>
    <row r="158" spans="8:8" x14ac:dyDescent="0.2">
      <c r="H158" s="20"/>
    </row>
    <row r="159" spans="8:8" x14ac:dyDescent="0.2">
      <c r="H159" s="20"/>
    </row>
    <row r="160" spans="8:8" x14ac:dyDescent="0.2">
      <c r="H160" s="20"/>
    </row>
    <row r="161" spans="8:8" x14ac:dyDescent="0.2">
      <c r="H161" s="20"/>
    </row>
    <row r="162" spans="8:8" x14ac:dyDescent="0.2">
      <c r="H162" s="20"/>
    </row>
    <row r="163" spans="8:8" x14ac:dyDescent="0.2">
      <c r="H163" s="20"/>
    </row>
    <row r="164" spans="8:8" x14ac:dyDescent="0.2">
      <c r="H164" s="20"/>
    </row>
    <row r="165" spans="8:8" x14ac:dyDescent="0.2">
      <c r="H165" s="20"/>
    </row>
    <row r="166" spans="8:8" x14ac:dyDescent="0.2">
      <c r="H166" s="20"/>
    </row>
    <row r="167" spans="8:8" x14ac:dyDescent="0.2">
      <c r="H167" s="20"/>
    </row>
    <row r="168" spans="8:8" x14ac:dyDescent="0.2">
      <c r="H168" s="20"/>
    </row>
    <row r="169" spans="8:8" x14ac:dyDescent="0.2">
      <c r="H169" s="20"/>
    </row>
    <row r="170" spans="8:8" x14ac:dyDescent="0.2">
      <c r="H170" s="20"/>
    </row>
    <row r="171" spans="8:8" x14ac:dyDescent="0.2">
      <c r="H171" s="20"/>
    </row>
    <row r="172" spans="8:8" x14ac:dyDescent="0.2">
      <c r="H172" s="20"/>
    </row>
    <row r="173" spans="8:8" x14ac:dyDescent="0.2">
      <c r="H173" s="20"/>
    </row>
    <row r="174" spans="8:8" x14ac:dyDescent="0.2">
      <c r="H174" s="20"/>
    </row>
    <row r="175" spans="8:8" x14ac:dyDescent="0.2">
      <c r="H175" s="20"/>
    </row>
    <row r="176" spans="8:8" x14ac:dyDescent="0.2">
      <c r="H176" s="20"/>
    </row>
    <row r="177" spans="8:8" x14ac:dyDescent="0.2">
      <c r="H177" s="20"/>
    </row>
    <row r="178" spans="8:8" x14ac:dyDescent="0.2">
      <c r="H178" s="20"/>
    </row>
    <row r="179" spans="8:8" x14ac:dyDescent="0.2">
      <c r="H179" s="20"/>
    </row>
    <row r="180" spans="8:8" x14ac:dyDescent="0.2">
      <c r="H180" s="20"/>
    </row>
    <row r="181" spans="8:8" x14ac:dyDescent="0.2">
      <c r="H181" s="20"/>
    </row>
    <row r="182" spans="8:8" x14ac:dyDescent="0.2">
      <c r="H182" s="20"/>
    </row>
    <row r="183" spans="8:8" x14ac:dyDescent="0.2">
      <c r="H183" s="20"/>
    </row>
    <row r="184" spans="8:8" x14ac:dyDescent="0.2">
      <c r="H184" s="20"/>
    </row>
    <row r="185" spans="8:8" x14ac:dyDescent="0.2">
      <c r="H185" s="20"/>
    </row>
    <row r="186" spans="8:8" x14ac:dyDescent="0.2">
      <c r="H186" s="20"/>
    </row>
    <row r="187" spans="8:8" x14ac:dyDescent="0.2">
      <c r="H187" s="20"/>
    </row>
    <row r="188" spans="8:8" x14ac:dyDescent="0.2">
      <c r="H188" s="20"/>
    </row>
    <row r="189" spans="8:8" x14ac:dyDescent="0.2">
      <c r="H189" s="20"/>
    </row>
    <row r="190" spans="8:8" x14ac:dyDescent="0.2">
      <c r="H190" s="20"/>
    </row>
    <row r="191" spans="8:8" x14ac:dyDescent="0.2">
      <c r="H191" s="20"/>
    </row>
    <row r="192" spans="8:8" x14ac:dyDescent="0.2">
      <c r="H192" s="20"/>
    </row>
    <row r="193" spans="8:8" x14ac:dyDescent="0.2">
      <c r="H193" s="20"/>
    </row>
    <row r="194" spans="8:8" x14ac:dyDescent="0.2">
      <c r="H194" s="20"/>
    </row>
    <row r="195" spans="8:8" x14ac:dyDescent="0.2">
      <c r="H195" s="20"/>
    </row>
    <row r="196" spans="8:8" x14ac:dyDescent="0.2">
      <c r="H196" s="20"/>
    </row>
    <row r="197" spans="8:8" x14ac:dyDescent="0.2">
      <c r="H197" s="20"/>
    </row>
    <row r="198" spans="8:8" x14ac:dyDescent="0.2">
      <c r="H198" s="20"/>
    </row>
    <row r="199" spans="8:8" x14ac:dyDescent="0.2">
      <c r="H199" s="20"/>
    </row>
    <row r="200" spans="8:8" x14ac:dyDescent="0.2">
      <c r="H200" s="20"/>
    </row>
    <row r="201" spans="8:8" x14ac:dyDescent="0.2">
      <c r="H201" s="20"/>
    </row>
    <row r="202" spans="8:8" x14ac:dyDescent="0.2">
      <c r="H202" s="20"/>
    </row>
    <row r="203" spans="8:8" x14ac:dyDescent="0.2">
      <c r="H203" s="20"/>
    </row>
    <row r="204" spans="8:8" x14ac:dyDescent="0.2">
      <c r="H204" s="20"/>
    </row>
    <row r="205" spans="8:8" x14ac:dyDescent="0.2">
      <c r="H205" s="20"/>
    </row>
    <row r="206" spans="8:8" x14ac:dyDescent="0.2">
      <c r="H206" s="20"/>
    </row>
    <row r="207" spans="8:8" x14ac:dyDescent="0.2">
      <c r="H207" s="20"/>
    </row>
    <row r="208" spans="8:8" x14ac:dyDescent="0.2">
      <c r="H208" s="20"/>
    </row>
    <row r="209" spans="8:8" x14ac:dyDescent="0.2">
      <c r="H209" s="20"/>
    </row>
    <row r="210" spans="8:8" x14ac:dyDescent="0.2">
      <c r="H210" s="20"/>
    </row>
    <row r="211" spans="8:8" x14ac:dyDescent="0.2">
      <c r="H211" s="20"/>
    </row>
    <row r="212" spans="8:8" x14ac:dyDescent="0.2">
      <c r="H212" s="20"/>
    </row>
    <row r="213" spans="8:8" x14ac:dyDescent="0.2">
      <c r="H213" s="20"/>
    </row>
    <row r="214" spans="8:8" x14ac:dyDescent="0.2">
      <c r="H214" s="20"/>
    </row>
    <row r="215" spans="8:8" x14ac:dyDescent="0.2">
      <c r="H215" s="20"/>
    </row>
    <row r="216" spans="8:8" x14ac:dyDescent="0.2">
      <c r="H216" s="20"/>
    </row>
    <row r="217" spans="8:8" x14ac:dyDescent="0.2">
      <c r="H217" s="20"/>
    </row>
    <row r="218" spans="8:8" x14ac:dyDescent="0.2">
      <c r="H218" s="20"/>
    </row>
    <row r="219" spans="8:8" x14ac:dyDescent="0.2">
      <c r="H219" s="20"/>
    </row>
    <row r="220" spans="8:8" x14ac:dyDescent="0.2">
      <c r="H220" s="20"/>
    </row>
    <row r="221" spans="8:8" x14ac:dyDescent="0.2">
      <c r="H221" s="20"/>
    </row>
    <row r="222" spans="8:8" x14ac:dyDescent="0.2">
      <c r="H222" s="20"/>
    </row>
    <row r="223" spans="8:8" x14ac:dyDescent="0.2">
      <c r="H223" s="20"/>
    </row>
    <row r="224" spans="8:8" x14ac:dyDescent="0.2">
      <c r="H224" s="20"/>
    </row>
    <row r="225" spans="8:8" x14ac:dyDescent="0.2">
      <c r="H225" s="20"/>
    </row>
    <row r="226" spans="8:8" x14ac:dyDescent="0.2">
      <c r="H226" s="20"/>
    </row>
    <row r="227" spans="8:8" x14ac:dyDescent="0.2">
      <c r="H227" s="20"/>
    </row>
    <row r="228" spans="8:8" x14ac:dyDescent="0.2">
      <c r="H228" s="20"/>
    </row>
    <row r="229" spans="8:8" x14ac:dyDescent="0.2">
      <c r="H229" s="20"/>
    </row>
    <row r="230" spans="8:8" x14ac:dyDescent="0.2">
      <c r="H230" s="20"/>
    </row>
    <row r="231" spans="8:8" x14ac:dyDescent="0.2">
      <c r="H231" s="20"/>
    </row>
    <row r="232" spans="8:8" x14ac:dyDescent="0.2">
      <c r="H232" s="20"/>
    </row>
    <row r="233" spans="8:8" x14ac:dyDescent="0.2">
      <c r="H233" s="20"/>
    </row>
    <row r="234" spans="8:8" x14ac:dyDescent="0.2">
      <c r="H234" s="20"/>
    </row>
    <row r="235" spans="8:8" x14ac:dyDescent="0.2">
      <c r="H235" s="20"/>
    </row>
    <row r="236" spans="8:8" x14ac:dyDescent="0.2">
      <c r="H236" s="20"/>
    </row>
    <row r="237" spans="8:8" x14ac:dyDescent="0.2">
      <c r="H237" s="20"/>
    </row>
    <row r="238" spans="8:8" x14ac:dyDescent="0.2">
      <c r="H238" s="20"/>
    </row>
    <row r="239" spans="8:8" x14ac:dyDescent="0.2">
      <c r="H239" s="20"/>
    </row>
    <row r="240" spans="8:8" x14ac:dyDescent="0.2">
      <c r="H240" s="20"/>
    </row>
    <row r="241" spans="8:8" x14ac:dyDescent="0.2">
      <c r="H241" s="20"/>
    </row>
    <row r="242" spans="8:8" x14ac:dyDescent="0.2">
      <c r="H242" s="20"/>
    </row>
    <row r="243" spans="8:8" x14ac:dyDescent="0.2">
      <c r="H243" s="20"/>
    </row>
    <row r="244" spans="8:8" x14ac:dyDescent="0.2">
      <c r="H244" s="20"/>
    </row>
    <row r="245" spans="8:8" x14ac:dyDescent="0.2">
      <c r="H245" s="20"/>
    </row>
    <row r="246" spans="8:8" x14ac:dyDescent="0.2">
      <c r="H246" s="20"/>
    </row>
    <row r="247" spans="8:8" x14ac:dyDescent="0.2">
      <c r="H247" s="20"/>
    </row>
    <row r="248" spans="8:8" x14ac:dyDescent="0.2">
      <c r="H248" s="20"/>
    </row>
    <row r="249" spans="8:8" x14ac:dyDescent="0.2">
      <c r="H249" s="20"/>
    </row>
    <row r="250" spans="8:8" x14ac:dyDescent="0.2">
      <c r="H250" s="20"/>
    </row>
    <row r="251" spans="8:8" x14ac:dyDescent="0.2">
      <c r="H251" s="20"/>
    </row>
    <row r="252" spans="8:8" x14ac:dyDescent="0.2">
      <c r="H252" s="20"/>
    </row>
    <row r="253" spans="8:8" x14ac:dyDescent="0.2">
      <c r="H253" s="20"/>
    </row>
    <row r="254" spans="8:8" x14ac:dyDescent="0.2">
      <c r="H254" s="20"/>
    </row>
    <row r="255" spans="8:8" x14ac:dyDescent="0.2">
      <c r="H255" s="20"/>
    </row>
    <row r="256" spans="8:8" x14ac:dyDescent="0.2">
      <c r="H256" s="20"/>
    </row>
    <row r="257" spans="8:8" x14ac:dyDescent="0.2">
      <c r="H257" s="20"/>
    </row>
    <row r="258" spans="8:8" x14ac:dyDescent="0.2">
      <c r="H258" s="20"/>
    </row>
    <row r="259" spans="8:8" x14ac:dyDescent="0.2">
      <c r="H259" s="20"/>
    </row>
    <row r="260" spans="8:8" x14ac:dyDescent="0.2">
      <c r="H260" s="20"/>
    </row>
    <row r="261" spans="8:8" x14ac:dyDescent="0.2">
      <c r="H261" s="20"/>
    </row>
    <row r="262" spans="8:8" x14ac:dyDescent="0.2">
      <c r="H262" s="20"/>
    </row>
    <row r="263" spans="8:8" x14ac:dyDescent="0.2">
      <c r="H263" s="20"/>
    </row>
    <row r="264" spans="8:8" x14ac:dyDescent="0.2">
      <c r="H264" s="20"/>
    </row>
    <row r="265" spans="8:8" x14ac:dyDescent="0.2">
      <c r="H265" s="20"/>
    </row>
    <row r="266" spans="8:8" x14ac:dyDescent="0.2">
      <c r="H266" s="20"/>
    </row>
    <row r="267" spans="8:8" x14ac:dyDescent="0.2">
      <c r="H267" s="20"/>
    </row>
    <row r="268" spans="8:8" x14ac:dyDescent="0.2">
      <c r="H268" s="20"/>
    </row>
    <row r="269" spans="8:8" x14ac:dyDescent="0.2">
      <c r="H269" s="20"/>
    </row>
    <row r="270" spans="8:8" x14ac:dyDescent="0.2">
      <c r="H270" s="20"/>
    </row>
    <row r="271" spans="8:8" x14ac:dyDescent="0.2">
      <c r="H271" s="20"/>
    </row>
    <row r="272" spans="8:8" x14ac:dyDescent="0.2">
      <c r="H272" s="20"/>
    </row>
    <row r="273" spans="8:8" x14ac:dyDescent="0.2">
      <c r="H273" s="20"/>
    </row>
    <row r="274" spans="8:8" x14ac:dyDescent="0.2">
      <c r="H274" s="20"/>
    </row>
    <row r="275" spans="8:8" x14ac:dyDescent="0.2">
      <c r="H275" s="20"/>
    </row>
    <row r="276" spans="8:8" x14ac:dyDescent="0.2">
      <c r="H276" s="20"/>
    </row>
    <row r="277" spans="8:8" x14ac:dyDescent="0.2">
      <c r="H277" s="20"/>
    </row>
    <row r="278" spans="8:8" x14ac:dyDescent="0.2">
      <c r="H278" s="20"/>
    </row>
    <row r="279" spans="8:8" x14ac:dyDescent="0.2">
      <c r="H279" s="20"/>
    </row>
    <row r="280" spans="8:8" x14ac:dyDescent="0.2">
      <c r="H280" s="20"/>
    </row>
    <row r="281" spans="8:8" x14ac:dyDescent="0.2">
      <c r="H281" s="20"/>
    </row>
    <row r="282" spans="8:8" x14ac:dyDescent="0.2">
      <c r="H282" s="20"/>
    </row>
    <row r="283" spans="8:8" x14ac:dyDescent="0.2">
      <c r="H283" s="20"/>
    </row>
    <row r="284" spans="8:8" x14ac:dyDescent="0.2">
      <c r="H284" s="20"/>
    </row>
    <row r="285" spans="8:8" x14ac:dyDescent="0.2">
      <c r="H285" s="20"/>
    </row>
    <row r="286" spans="8:8" x14ac:dyDescent="0.2">
      <c r="H286" s="20"/>
    </row>
    <row r="287" spans="8:8" x14ac:dyDescent="0.2">
      <c r="H287" s="20"/>
    </row>
    <row r="288" spans="8:8" x14ac:dyDescent="0.2">
      <c r="H288" s="20"/>
    </row>
    <row r="289" spans="8:8" x14ac:dyDescent="0.2">
      <c r="H289" s="20"/>
    </row>
    <row r="290" spans="8:8" x14ac:dyDescent="0.2">
      <c r="H290" s="20"/>
    </row>
    <row r="291" spans="8:8" x14ac:dyDescent="0.2">
      <c r="H291" s="20"/>
    </row>
    <row r="292" spans="8:8" x14ac:dyDescent="0.2">
      <c r="H292" s="20"/>
    </row>
    <row r="293" spans="8:8" x14ac:dyDescent="0.2">
      <c r="H293" s="20"/>
    </row>
    <row r="294" spans="8:8" x14ac:dyDescent="0.2">
      <c r="H294" s="20"/>
    </row>
    <row r="295" spans="8:8" x14ac:dyDescent="0.2">
      <c r="H295" s="20"/>
    </row>
    <row r="296" spans="8:8" x14ac:dyDescent="0.2">
      <c r="H296" s="20"/>
    </row>
    <row r="297" spans="8:8" x14ac:dyDescent="0.2">
      <c r="H297" s="20"/>
    </row>
    <row r="298" spans="8:8" x14ac:dyDescent="0.2">
      <c r="H298" s="20"/>
    </row>
    <row r="299" spans="8:8" x14ac:dyDescent="0.2">
      <c r="H299" s="20"/>
    </row>
    <row r="300" spans="8:8" x14ac:dyDescent="0.2">
      <c r="H300" s="20"/>
    </row>
    <row r="301" spans="8:8" x14ac:dyDescent="0.2">
      <c r="H301" s="20"/>
    </row>
    <row r="302" spans="8:8" x14ac:dyDescent="0.2">
      <c r="H302" s="20"/>
    </row>
    <row r="303" spans="8:8" x14ac:dyDescent="0.2">
      <c r="H303" s="20"/>
    </row>
    <row r="304" spans="8:8" x14ac:dyDescent="0.2">
      <c r="H304" s="20"/>
    </row>
    <row r="305" spans="8:8" x14ac:dyDescent="0.2">
      <c r="H305" s="20"/>
    </row>
    <row r="306" spans="8:8" x14ac:dyDescent="0.2">
      <c r="H306" s="20"/>
    </row>
    <row r="307" spans="8:8" x14ac:dyDescent="0.2">
      <c r="H307" s="20"/>
    </row>
    <row r="308" spans="8:8" x14ac:dyDescent="0.2">
      <c r="H308" s="20"/>
    </row>
    <row r="309" spans="8:8" x14ac:dyDescent="0.2">
      <c r="H309" s="20"/>
    </row>
    <row r="310" spans="8:8" x14ac:dyDescent="0.2">
      <c r="H310" s="20"/>
    </row>
    <row r="311" spans="8:8" x14ac:dyDescent="0.2">
      <c r="H311" s="20"/>
    </row>
    <row r="312" spans="8:8" x14ac:dyDescent="0.2">
      <c r="H312" s="20"/>
    </row>
    <row r="313" spans="8:8" x14ac:dyDescent="0.2">
      <c r="H313" s="20"/>
    </row>
    <row r="314" spans="8:8" x14ac:dyDescent="0.2">
      <c r="H314" s="20"/>
    </row>
    <row r="315" spans="8:8" x14ac:dyDescent="0.2">
      <c r="H315" s="20"/>
    </row>
    <row r="316" spans="8:8" x14ac:dyDescent="0.2">
      <c r="H316" s="20"/>
    </row>
    <row r="317" spans="8:8" x14ac:dyDescent="0.2">
      <c r="H317" s="20"/>
    </row>
    <row r="318" spans="8:8" x14ac:dyDescent="0.2">
      <c r="H318" s="20"/>
    </row>
    <row r="319" spans="8:8" x14ac:dyDescent="0.2">
      <c r="H319" s="20"/>
    </row>
    <row r="320" spans="8:8" x14ac:dyDescent="0.2">
      <c r="H320" s="20"/>
    </row>
    <row r="321" spans="8:8" x14ac:dyDescent="0.2">
      <c r="H321" s="20"/>
    </row>
    <row r="322" spans="8:8" x14ac:dyDescent="0.2">
      <c r="H322" s="20"/>
    </row>
    <row r="323" spans="8:8" x14ac:dyDescent="0.2">
      <c r="H323" s="20"/>
    </row>
    <row r="324" spans="8:8" x14ac:dyDescent="0.2">
      <c r="H324" s="20"/>
    </row>
    <row r="325" spans="8:8" x14ac:dyDescent="0.2">
      <c r="H325" s="20"/>
    </row>
    <row r="326" spans="8:8" x14ac:dyDescent="0.2">
      <c r="H326" s="20"/>
    </row>
    <row r="327" spans="8:8" x14ac:dyDescent="0.2">
      <c r="H327" s="20"/>
    </row>
    <row r="328" spans="8:8" x14ac:dyDescent="0.2">
      <c r="H328" s="20"/>
    </row>
    <row r="329" spans="8:8" x14ac:dyDescent="0.2">
      <c r="H329" s="20"/>
    </row>
    <row r="330" spans="8:8" x14ac:dyDescent="0.2">
      <c r="H330" s="20"/>
    </row>
    <row r="331" spans="8:8" x14ac:dyDescent="0.2">
      <c r="H331" s="20"/>
    </row>
    <row r="332" spans="8:8" x14ac:dyDescent="0.2">
      <c r="H332" s="20"/>
    </row>
    <row r="333" spans="8:8" x14ac:dyDescent="0.2">
      <c r="H333" s="20"/>
    </row>
    <row r="334" spans="8:8" x14ac:dyDescent="0.2">
      <c r="H334" s="20"/>
    </row>
    <row r="335" spans="8:8" x14ac:dyDescent="0.2">
      <c r="H335" s="20"/>
    </row>
    <row r="336" spans="8:8" x14ac:dyDescent="0.2">
      <c r="H336" s="20"/>
    </row>
    <row r="337" spans="8:8" x14ac:dyDescent="0.2">
      <c r="H337" s="20"/>
    </row>
    <row r="338" spans="8:8" x14ac:dyDescent="0.2">
      <c r="H338" s="20"/>
    </row>
    <row r="339" spans="8:8" x14ac:dyDescent="0.2">
      <c r="H339" s="20"/>
    </row>
    <row r="340" spans="8:8" x14ac:dyDescent="0.2">
      <c r="H340" s="20"/>
    </row>
    <row r="341" spans="8:8" x14ac:dyDescent="0.2">
      <c r="H341" s="20"/>
    </row>
    <row r="342" spans="8:8" x14ac:dyDescent="0.2">
      <c r="H342" s="20"/>
    </row>
    <row r="343" spans="8:8" x14ac:dyDescent="0.2">
      <c r="H343" s="20"/>
    </row>
    <row r="344" spans="8:8" x14ac:dyDescent="0.2">
      <c r="H344" s="20"/>
    </row>
    <row r="345" spans="8:8" x14ac:dyDescent="0.2">
      <c r="H345" s="20"/>
    </row>
    <row r="346" spans="8:8" x14ac:dyDescent="0.2">
      <c r="H346" s="20"/>
    </row>
    <row r="347" spans="8:8" x14ac:dyDescent="0.2">
      <c r="H347" s="20"/>
    </row>
    <row r="348" spans="8:8" x14ac:dyDescent="0.2">
      <c r="H348" s="20"/>
    </row>
    <row r="349" spans="8:8" x14ac:dyDescent="0.2">
      <c r="H349" s="20"/>
    </row>
    <row r="350" spans="8:8" x14ac:dyDescent="0.2">
      <c r="H350" s="20"/>
    </row>
    <row r="351" spans="8:8" x14ac:dyDescent="0.2">
      <c r="H351" s="20"/>
    </row>
    <row r="352" spans="8:8" x14ac:dyDescent="0.2">
      <c r="H352" s="20"/>
    </row>
    <row r="353" spans="8:8" x14ac:dyDescent="0.2">
      <c r="H353" s="20"/>
    </row>
    <row r="354" spans="8:8" x14ac:dyDescent="0.2">
      <c r="H354" s="20"/>
    </row>
    <row r="355" spans="8:8" x14ac:dyDescent="0.2">
      <c r="H355" s="20"/>
    </row>
    <row r="356" spans="8:8" x14ac:dyDescent="0.2">
      <c r="H356" s="20"/>
    </row>
    <row r="357" spans="8:8" x14ac:dyDescent="0.2">
      <c r="H357" s="20"/>
    </row>
    <row r="358" spans="8:8" x14ac:dyDescent="0.2">
      <c r="H358" s="20"/>
    </row>
    <row r="359" spans="8:8" x14ac:dyDescent="0.2">
      <c r="H359" s="20"/>
    </row>
    <row r="360" spans="8:8" x14ac:dyDescent="0.2">
      <c r="H360" s="20"/>
    </row>
    <row r="361" spans="8:8" x14ac:dyDescent="0.2">
      <c r="H361" s="20"/>
    </row>
    <row r="362" spans="8:8" x14ac:dyDescent="0.2">
      <c r="H362" s="20"/>
    </row>
    <row r="363" spans="8:8" x14ac:dyDescent="0.2">
      <c r="H363" s="20"/>
    </row>
    <row r="364" spans="8:8" x14ac:dyDescent="0.2">
      <c r="H364" s="20"/>
    </row>
    <row r="365" spans="8:8" x14ac:dyDescent="0.2">
      <c r="H365" s="20"/>
    </row>
    <row r="366" spans="8:8" x14ac:dyDescent="0.2">
      <c r="H366" s="20"/>
    </row>
    <row r="367" spans="8:8" x14ac:dyDescent="0.2">
      <c r="H367" s="20"/>
    </row>
    <row r="368" spans="8:8" x14ac:dyDescent="0.2">
      <c r="H368" s="20"/>
    </row>
    <row r="369" spans="8:8" x14ac:dyDescent="0.2">
      <c r="H369" s="20"/>
    </row>
    <row r="370" spans="8:8" x14ac:dyDescent="0.2">
      <c r="H370" s="20"/>
    </row>
    <row r="371" spans="8:8" x14ac:dyDescent="0.2">
      <c r="H371" s="20"/>
    </row>
    <row r="372" spans="8:8" x14ac:dyDescent="0.2">
      <c r="H372" s="20"/>
    </row>
    <row r="373" spans="8:8" x14ac:dyDescent="0.2">
      <c r="H373" s="20"/>
    </row>
    <row r="374" spans="8:8" x14ac:dyDescent="0.2">
      <c r="H374" s="20"/>
    </row>
    <row r="375" spans="8:8" x14ac:dyDescent="0.2">
      <c r="H375" s="20"/>
    </row>
    <row r="376" spans="8:8" x14ac:dyDescent="0.2">
      <c r="H376" s="20"/>
    </row>
    <row r="377" spans="8:8" x14ac:dyDescent="0.2">
      <c r="H377" s="20"/>
    </row>
    <row r="378" spans="8:8" x14ac:dyDescent="0.2">
      <c r="H378" s="20"/>
    </row>
    <row r="379" spans="8:8" x14ac:dyDescent="0.2">
      <c r="H379" s="20"/>
    </row>
    <row r="380" spans="8:8" x14ac:dyDescent="0.2">
      <c r="H380" s="20"/>
    </row>
    <row r="381" spans="8:8" x14ac:dyDescent="0.2">
      <c r="H381" s="20"/>
    </row>
    <row r="382" spans="8:8" x14ac:dyDescent="0.2">
      <c r="H382" s="20"/>
    </row>
    <row r="383" spans="8:8" x14ac:dyDescent="0.2">
      <c r="H383" s="20"/>
    </row>
    <row r="384" spans="8:8" x14ac:dyDescent="0.2">
      <c r="H384" s="20"/>
    </row>
    <row r="385" spans="8:8" x14ac:dyDescent="0.2">
      <c r="H385" s="20"/>
    </row>
    <row r="386" spans="8:8" x14ac:dyDescent="0.2">
      <c r="H386" s="20"/>
    </row>
    <row r="387" spans="8:8" x14ac:dyDescent="0.2">
      <c r="H387" s="20"/>
    </row>
    <row r="388" spans="8:8" x14ac:dyDescent="0.2">
      <c r="H388" s="20"/>
    </row>
    <row r="389" spans="8:8" x14ac:dyDescent="0.2">
      <c r="H389" s="20"/>
    </row>
    <row r="390" spans="8:8" x14ac:dyDescent="0.2">
      <c r="H390" s="20"/>
    </row>
    <row r="391" spans="8:8" x14ac:dyDescent="0.2">
      <c r="H391" s="20"/>
    </row>
    <row r="392" spans="8:8" x14ac:dyDescent="0.2">
      <c r="H392" s="20"/>
    </row>
    <row r="393" spans="8:8" x14ac:dyDescent="0.2">
      <c r="H393" s="20"/>
    </row>
    <row r="394" spans="8:8" x14ac:dyDescent="0.2">
      <c r="H394" s="20"/>
    </row>
    <row r="395" spans="8:8" x14ac:dyDescent="0.2">
      <c r="H395" s="20"/>
    </row>
    <row r="396" spans="8:8" x14ac:dyDescent="0.2">
      <c r="H396" s="20"/>
    </row>
    <row r="397" spans="8:8" x14ac:dyDescent="0.2">
      <c r="H397" s="20"/>
    </row>
    <row r="398" spans="8:8" x14ac:dyDescent="0.2">
      <c r="H398" s="20"/>
    </row>
    <row r="399" spans="8:8" x14ac:dyDescent="0.2">
      <c r="H399" s="20"/>
    </row>
    <row r="400" spans="8:8" x14ac:dyDescent="0.2">
      <c r="H400" s="20"/>
    </row>
    <row r="401" spans="8:8" x14ac:dyDescent="0.2">
      <c r="H401" s="20"/>
    </row>
    <row r="402" spans="8:8" x14ac:dyDescent="0.2">
      <c r="H402" s="20"/>
    </row>
    <row r="403" spans="8:8" x14ac:dyDescent="0.2">
      <c r="H403" s="20"/>
    </row>
    <row r="404" spans="8:8" x14ac:dyDescent="0.2">
      <c r="H404" s="20"/>
    </row>
    <row r="405" spans="8:8" x14ac:dyDescent="0.2">
      <c r="H405" s="20"/>
    </row>
    <row r="406" spans="8:8" x14ac:dyDescent="0.2">
      <c r="H406" s="20"/>
    </row>
    <row r="407" spans="8:8" x14ac:dyDescent="0.2">
      <c r="H407" s="20"/>
    </row>
    <row r="408" spans="8:8" x14ac:dyDescent="0.2">
      <c r="H408" s="20"/>
    </row>
    <row r="409" spans="8:8" x14ac:dyDescent="0.2">
      <c r="H409" s="20"/>
    </row>
    <row r="410" spans="8:8" x14ac:dyDescent="0.2">
      <c r="H410" s="20"/>
    </row>
    <row r="411" spans="8:8" x14ac:dyDescent="0.2">
      <c r="H411" s="20"/>
    </row>
    <row r="412" spans="8:8" x14ac:dyDescent="0.2">
      <c r="H412" s="20"/>
    </row>
    <row r="413" spans="8:8" x14ac:dyDescent="0.2">
      <c r="H413" s="20"/>
    </row>
    <row r="414" spans="8:8" x14ac:dyDescent="0.2">
      <c r="H414" s="20"/>
    </row>
    <row r="415" spans="8:8" x14ac:dyDescent="0.2">
      <c r="H415" s="20"/>
    </row>
    <row r="416" spans="8:8" x14ac:dyDescent="0.2">
      <c r="H416" s="20"/>
    </row>
    <row r="417" spans="8:8" x14ac:dyDescent="0.2">
      <c r="H417" s="20"/>
    </row>
    <row r="418" spans="8:8" x14ac:dyDescent="0.2">
      <c r="H418" s="20"/>
    </row>
    <row r="419" spans="8:8" x14ac:dyDescent="0.2">
      <c r="H419" s="20"/>
    </row>
    <row r="420" spans="8:8" x14ac:dyDescent="0.2">
      <c r="H420" s="20"/>
    </row>
    <row r="421" spans="8:8" x14ac:dyDescent="0.2">
      <c r="H421" s="20"/>
    </row>
    <row r="422" spans="8:8" x14ac:dyDescent="0.2">
      <c r="H422" s="20"/>
    </row>
    <row r="423" spans="8:8" x14ac:dyDescent="0.2">
      <c r="H423" s="20"/>
    </row>
    <row r="424" spans="8:8" x14ac:dyDescent="0.2">
      <c r="H424" s="20"/>
    </row>
    <row r="425" spans="8:8" x14ac:dyDescent="0.2">
      <c r="H425" s="20"/>
    </row>
    <row r="426" spans="8:8" x14ac:dyDescent="0.2">
      <c r="H426" s="20"/>
    </row>
    <row r="427" spans="8:8" x14ac:dyDescent="0.2">
      <c r="H427" s="20"/>
    </row>
    <row r="428" spans="8:8" x14ac:dyDescent="0.2">
      <c r="H428" s="20"/>
    </row>
    <row r="429" spans="8:8" x14ac:dyDescent="0.2">
      <c r="H429" s="20"/>
    </row>
    <row r="430" spans="8:8" x14ac:dyDescent="0.2">
      <c r="H430" s="20"/>
    </row>
    <row r="431" spans="8:8" x14ac:dyDescent="0.2">
      <c r="H431" s="20"/>
    </row>
    <row r="432" spans="8:8" x14ac:dyDescent="0.2">
      <c r="H432" s="20"/>
    </row>
    <row r="433" spans="8:8" x14ac:dyDescent="0.2">
      <c r="H433" s="20"/>
    </row>
    <row r="434" spans="8:8" x14ac:dyDescent="0.2">
      <c r="H434" s="20"/>
    </row>
    <row r="435" spans="8:8" x14ac:dyDescent="0.2">
      <c r="H435" s="20"/>
    </row>
    <row r="436" spans="8:8" x14ac:dyDescent="0.2">
      <c r="H436" s="20"/>
    </row>
    <row r="437" spans="8:8" x14ac:dyDescent="0.2">
      <c r="H437" s="20"/>
    </row>
    <row r="438" spans="8:8" x14ac:dyDescent="0.2">
      <c r="H438" s="20"/>
    </row>
    <row r="439" spans="8:8" x14ac:dyDescent="0.2">
      <c r="H439" s="20"/>
    </row>
    <row r="440" spans="8:8" x14ac:dyDescent="0.2">
      <c r="H440" s="20"/>
    </row>
    <row r="441" spans="8:8" x14ac:dyDescent="0.2">
      <c r="H441" s="20"/>
    </row>
    <row r="442" spans="8:8" x14ac:dyDescent="0.2">
      <c r="H442" s="20"/>
    </row>
    <row r="443" spans="8:8" x14ac:dyDescent="0.2">
      <c r="H443" s="20"/>
    </row>
    <row r="444" spans="8:8" x14ac:dyDescent="0.2">
      <c r="H444" s="20"/>
    </row>
    <row r="445" spans="8:8" x14ac:dyDescent="0.2">
      <c r="H445" s="20"/>
    </row>
    <row r="446" spans="8:8" x14ac:dyDescent="0.2">
      <c r="H446" s="20"/>
    </row>
    <row r="447" spans="8:8" x14ac:dyDescent="0.2">
      <c r="H447" s="20"/>
    </row>
    <row r="448" spans="8:8" x14ac:dyDescent="0.2">
      <c r="H448" s="20"/>
    </row>
    <row r="449" spans="8:8" x14ac:dyDescent="0.2">
      <c r="H449" s="20"/>
    </row>
    <row r="450" spans="8:8" x14ac:dyDescent="0.2">
      <c r="H450" s="20"/>
    </row>
    <row r="451" spans="8:8" x14ac:dyDescent="0.2">
      <c r="H451" s="20"/>
    </row>
    <row r="452" spans="8:8" x14ac:dyDescent="0.2">
      <c r="H452" s="20"/>
    </row>
    <row r="453" spans="8:8" x14ac:dyDescent="0.2">
      <c r="H453" s="20"/>
    </row>
    <row r="454" spans="8:8" x14ac:dyDescent="0.2">
      <c r="H454" s="20"/>
    </row>
    <row r="455" spans="8:8" x14ac:dyDescent="0.2">
      <c r="H455" s="20"/>
    </row>
    <row r="456" spans="8:8" x14ac:dyDescent="0.2">
      <c r="H456" s="20"/>
    </row>
    <row r="457" spans="8:8" x14ac:dyDescent="0.2">
      <c r="H457" s="20"/>
    </row>
    <row r="458" spans="8:8" x14ac:dyDescent="0.2">
      <c r="H458" s="20"/>
    </row>
    <row r="459" spans="8:8" x14ac:dyDescent="0.2">
      <c r="H459" s="20"/>
    </row>
    <row r="460" spans="8:8" x14ac:dyDescent="0.2">
      <c r="H460" s="20"/>
    </row>
    <row r="461" spans="8:8" x14ac:dyDescent="0.2">
      <c r="H461" s="20"/>
    </row>
    <row r="462" spans="8:8" x14ac:dyDescent="0.2">
      <c r="H462" s="20"/>
    </row>
    <row r="463" spans="8:8" x14ac:dyDescent="0.2">
      <c r="H463" s="20"/>
    </row>
    <row r="464" spans="8:8" x14ac:dyDescent="0.2">
      <c r="H464" s="20"/>
    </row>
    <row r="465" spans="8:8" x14ac:dyDescent="0.2">
      <c r="H465" s="20"/>
    </row>
    <row r="466" spans="8:8" x14ac:dyDescent="0.2">
      <c r="H466" s="20"/>
    </row>
    <row r="467" spans="8:8" x14ac:dyDescent="0.2">
      <c r="H467" s="20"/>
    </row>
    <row r="468" spans="8:8" x14ac:dyDescent="0.2">
      <c r="H468" s="20"/>
    </row>
    <row r="469" spans="8:8" x14ac:dyDescent="0.2">
      <c r="H469" s="20"/>
    </row>
    <row r="470" spans="8:8" x14ac:dyDescent="0.2">
      <c r="H470" s="20"/>
    </row>
    <row r="471" spans="8:8" x14ac:dyDescent="0.2">
      <c r="H471" s="20"/>
    </row>
    <row r="472" spans="8:8" x14ac:dyDescent="0.2">
      <c r="H472" s="20"/>
    </row>
    <row r="473" spans="8:8" x14ac:dyDescent="0.2">
      <c r="H473" s="20"/>
    </row>
    <row r="474" spans="8:8" x14ac:dyDescent="0.2">
      <c r="H474" s="20"/>
    </row>
    <row r="475" spans="8:8" x14ac:dyDescent="0.2">
      <c r="H475" s="20"/>
    </row>
    <row r="476" spans="8:8" x14ac:dyDescent="0.2">
      <c r="H476" s="20"/>
    </row>
    <row r="477" spans="8:8" x14ac:dyDescent="0.2">
      <c r="H477" s="20"/>
    </row>
    <row r="478" spans="8:8" x14ac:dyDescent="0.2">
      <c r="H478" s="20"/>
    </row>
    <row r="479" spans="8:8" x14ac:dyDescent="0.2">
      <c r="H479" s="20"/>
    </row>
    <row r="480" spans="8:8" x14ac:dyDescent="0.2">
      <c r="H480" s="20"/>
    </row>
    <row r="481" spans="8:8" x14ac:dyDescent="0.2">
      <c r="H481" s="20"/>
    </row>
    <row r="482" spans="8:8" x14ac:dyDescent="0.2">
      <c r="H482" s="20"/>
    </row>
    <row r="483" spans="8:8" x14ac:dyDescent="0.2">
      <c r="H483" s="20"/>
    </row>
    <row r="484" spans="8:8" x14ac:dyDescent="0.2">
      <c r="H484" s="20"/>
    </row>
    <row r="485" spans="8:8" x14ac:dyDescent="0.2">
      <c r="H485" s="20"/>
    </row>
    <row r="486" spans="8:8" x14ac:dyDescent="0.2">
      <c r="H486" s="20"/>
    </row>
    <row r="487" spans="8:8" x14ac:dyDescent="0.2">
      <c r="H487" s="20"/>
    </row>
    <row r="488" spans="8:8" x14ac:dyDescent="0.2">
      <c r="H488" s="20"/>
    </row>
    <row r="489" spans="8:8" x14ac:dyDescent="0.2">
      <c r="H489" s="20"/>
    </row>
    <row r="490" spans="8:8" x14ac:dyDescent="0.2">
      <c r="H490" s="20"/>
    </row>
    <row r="491" spans="8:8" x14ac:dyDescent="0.2">
      <c r="H491" s="20"/>
    </row>
    <row r="492" spans="8:8" x14ac:dyDescent="0.2">
      <c r="H492" s="20"/>
    </row>
    <row r="493" spans="8:8" x14ac:dyDescent="0.2">
      <c r="H493" s="20"/>
    </row>
    <row r="494" spans="8:8" x14ac:dyDescent="0.2">
      <c r="H494" s="20"/>
    </row>
    <row r="495" spans="8:8" x14ac:dyDescent="0.2">
      <c r="H495" s="20"/>
    </row>
    <row r="496" spans="8:8" x14ac:dyDescent="0.2">
      <c r="H496" s="20"/>
    </row>
    <row r="497" spans="8:8" x14ac:dyDescent="0.2">
      <c r="H497" s="20"/>
    </row>
    <row r="498" spans="8:8" x14ac:dyDescent="0.2">
      <c r="H498" s="20"/>
    </row>
    <row r="499" spans="8:8" x14ac:dyDescent="0.2">
      <c r="H499" s="20"/>
    </row>
    <row r="500" spans="8:8" x14ac:dyDescent="0.2">
      <c r="H500" s="20"/>
    </row>
    <row r="501" spans="8:8" x14ac:dyDescent="0.2">
      <c r="H501" s="20"/>
    </row>
    <row r="502" spans="8:8" x14ac:dyDescent="0.2">
      <c r="H502" s="20"/>
    </row>
    <row r="503" spans="8:8" x14ac:dyDescent="0.2">
      <c r="H503" s="20"/>
    </row>
    <row r="504" spans="8:8" x14ac:dyDescent="0.2">
      <c r="H504" s="20"/>
    </row>
    <row r="505" spans="8:8" x14ac:dyDescent="0.2">
      <c r="H505" s="20"/>
    </row>
    <row r="506" spans="8:8" x14ac:dyDescent="0.2">
      <c r="H506" s="20"/>
    </row>
    <row r="507" spans="8:8" x14ac:dyDescent="0.2">
      <c r="H507" s="20"/>
    </row>
    <row r="508" spans="8:8" x14ac:dyDescent="0.2">
      <c r="H508" s="20"/>
    </row>
    <row r="509" spans="8:8" x14ac:dyDescent="0.2">
      <c r="H509" s="20"/>
    </row>
    <row r="510" spans="8:8" x14ac:dyDescent="0.2">
      <c r="H510" s="20"/>
    </row>
    <row r="511" spans="8:8" x14ac:dyDescent="0.2">
      <c r="H511" s="20"/>
    </row>
    <row r="512" spans="8:8" x14ac:dyDescent="0.2">
      <c r="H512" s="20"/>
    </row>
    <row r="513" spans="8:8" x14ac:dyDescent="0.2">
      <c r="H513" s="20"/>
    </row>
    <row r="514" spans="8:8" x14ac:dyDescent="0.2">
      <c r="H514" s="20"/>
    </row>
    <row r="515" spans="8:8" x14ac:dyDescent="0.2">
      <c r="H515" s="20"/>
    </row>
    <row r="516" spans="8:8" x14ac:dyDescent="0.2">
      <c r="H516" s="20"/>
    </row>
    <row r="517" spans="8:8" x14ac:dyDescent="0.2">
      <c r="H517" s="20"/>
    </row>
    <row r="518" spans="8:8" x14ac:dyDescent="0.2">
      <c r="H518" s="20"/>
    </row>
    <row r="519" spans="8:8" x14ac:dyDescent="0.2">
      <c r="H519" s="20"/>
    </row>
    <row r="520" spans="8:8" x14ac:dyDescent="0.2">
      <c r="H520" s="20"/>
    </row>
    <row r="521" spans="8:8" x14ac:dyDescent="0.2">
      <c r="H521" s="20"/>
    </row>
    <row r="522" spans="8:8" x14ac:dyDescent="0.2">
      <c r="H522" s="20"/>
    </row>
    <row r="523" spans="8:8" x14ac:dyDescent="0.2">
      <c r="H523" s="20"/>
    </row>
    <row r="524" spans="8:8" x14ac:dyDescent="0.2">
      <c r="H524" s="20"/>
    </row>
    <row r="525" spans="8:8" x14ac:dyDescent="0.2">
      <c r="H525" s="20"/>
    </row>
    <row r="526" spans="8:8" x14ac:dyDescent="0.2">
      <c r="H526" s="20"/>
    </row>
    <row r="527" spans="8:8" x14ac:dyDescent="0.2">
      <c r="H527" s="20"/>
    </row>
    <row r="528" spans="8:8" x14ac:dyDescent="0.2">
      <c r="H528" s="20"/>
    </row>
    <row r="529" spans="8:8" x14ac:dyDescent="0.2">
      <c r="H529" s="20"/>
    </row>
    <row r="530" spans="8:8" x14ac:dyDescent="0.2">
      <c r="H530" s="20"/>
    </row>
    <row r="531" spans="8:8" x14ac:dyDescent="0.2">
      <c r="H531" s="20"/>
    </row>
    <row r="532" spans="8:8" x14ac:dyDescent="0.2">
      <c r="H532" s="20"/>
    </row>
    <row r="533" spans="8:8" x14ac:dyDescent="0.2">
      <c r="H533" s="20"/>
    </row>
    <row r="534" spans="8:8" x14ac:dyDescent="0.2">
      <c r="H534" s="20"/>
    </row>
    <row r="535" spans="8:8" x14ac:dyDescent="0.2">
      <c r="H535" s="20"/>
    </row>
    <row r="536" spans="8:8" x14ac:dyDescent="0.2">
      <c r="H536" s="20"/>
    </row>
    <row r="537" spans="8:8" x14ac:dyDescent="0.2">
      <c r="H537" s="20"/>
    </row>
    <row r="538" spans="8:8" x14ac:dyDescent="0.2">
      <c r="H538" s="20"/>
    </row>
    <row r="539" spans="8:8" x14ac:dyDescent="0.2">
      <c r="H539" s="20"/>
    </row>
    <row r="540" spans="8:8" x14ac:dyDescent="0.2">
      <c r="H540" s="20"/>
    </row>
    <row r="541" spans="8:8" x14ac:dyDescent="0.2">
      <c r="H541" s="20"/>
    </row>
    <row r="542" spans="8:8" x14ac:dyDescent="0.2">
      <c r="H542" s="20"/>
    </row>
    <row r="543" spans="8:8" x14ac:dyDescent="0.2">
      <c r="H543" s="20"/>
    </row>
    <row r="544" spans="8:8" x14ac:dyDescent="0.2">
      <c r="H544" s="20"/>
    </row>
    <row r="545" spans="8:8" x14ac:dyDescent="0.2">
      <c r="H545" s="20"/>
    </row>
    <row r="546" spans="8:8" x14ac:dyDescent="0.2">
      <c r="H546" s="20"/>
    </row>
    <row r="547" spans="8:8" x14ac:dyDescent="0.2">
      <c r="H547" s="20"/>
    </row>
    <row r="548" spans="8:8" x14ac:dyDescent="0.2">
      <c r="H548" s="20"/>
    </row>
    <row r="549" spans="8:8" x14ac:dyDescent="0.2">
      <c r="H549" s="20"/>
    </row>
    <row r="550" spans="8:8" x14ac:dyDescent="0.2">
      <c r="H550" s="20"/>
    </row>
    <row r="551" spans="8:8" x14ac:dyDescent="0.2">
      <c r="H551" s="20"/>
    </row>
    <row r="552" spans="8:8" x14ac:dyDescent="0.2">
      <c r="H552" s="20"/>
    </row>
    <row r="553" spans="8:8" x14ac:dyDescent="0.2">
      <c r="H553" s="20"/>
    </row>
    <row r="554" spans="8:8" x14ac:dyDescent="0.2">
      <c r="H554" s="20"/>
    </row>
    <row r="555" spans="8:8" x14ac:dyDescent="0.2">
      <c r="H555" s="20"/>
    </row>
    <row r="556" spans="8:8" x14ac:dyDescent="0.2">
      <c r="H556" s="20"/>
    </row>
    <row r="557" spans="8:8" x14ac:dyDescent="0.2">
      <c r="H557" s="20"/>
    </row>
    <row r="558" spans="8:8" x14ac:dyDescent="0.2">
      <c r="H558" s="20"/>
    </row>
    <row r="559" spans="8:8" x14ac:dyDescent="0.2">
      <c r="H559" s="20"/>
    </row>
    <row r="560" spans="8:8" x14ac:dyDescent="0.2">
      <c r="H560" s="20"/>
    </row>
    <row r="561" spans="8:8" x14ac:dyDescent="0.2">
      <c r="H561" s="20"/>
    </row>
    <row r="562" spans="8:8" x14ac:dyDescent="0.2">
      <c r="H562" s="20"/>
    </row>
    <row r="563" spans="8:8" x14ac:dyDescent="0.2">
      <c r="H563" s="20"/>
    </row>
    <row r="564" spans="8:8" x14ac:dyDescent="0.2">
      <c r="H564" s="20"/>
    </row>
    <row r="565" spans="8:8" x14ac:dyDescent="0.2">
      <c r="H565" s="20"/>
    </row>
    <row r="566" spans="8:8" x14ac:dyDescent="0.2">
      <c r="H566" s="20"/>
    </row>
    <row r="567" spans="8:8" x14ac:dyDescent="0.2">
      <c r="H567" s="20"/>
    </row>
    <row r="568" spans="8:8" x14ac:dyDescent="0.2">
      <c r="H568" s="20"/>
    </row>
    <row r="569" spans="8:8" x14ac:dyDescent="0.2">
      <c r="H569" s="20"/>
    </row>
    <row r="570" spans="8:8" x14ac:dyDescent="0.2">
      <c r="H570" s="20"/>
    </row>
    <row r="571" spans="8:8" x14ac:dyDescent="0.2">
      <c r="H571" s="20"/>
    </row>
    <row r="572" spans="8:8" x14ac:dyDescent="0.2">
      <c r="H572" s="20"/>
    </row>
    <row r="573" spans="8:8" x14ac:dyDescent="0.2">
      <c r="H573" s="20"/>
    </row>
    <row r="574" spans="8:8" x14ac:dyDescent="0.2">
      <c r="H574" s="20"/>
    </row>
    <row r="575" spans="8:8" x14ac:dyDescent="0.2">
      <c r="H575" s="20"/>
    </row>
    <row r="576" spans="8:8" x14ac:dyDescent="0.2">
      <c r="H576" s="20"/>
    </row>
    <row r="577" spans="8:8" x14ac:dyDescent="0.2">
      <c r="H577" s="20"/>
    </row>
    <row r="578" spans="8:8" x14ac:dyDescent="0.2">
      <c r="H578" s="20"/>
    </row>
    <row r="579" spans="8:8" x14ac:dyDescent="0.2">
      <c r="H579" s="20"/>
    </row>
    <row r="580" spans="8:8" x14ac:dyDescent="0.2">
      <c r="H580" s="20"/>
    </row>
    <row r="581" spans="8:8" x14ac:dyDescent="0.2">
      <c r="H581" s="20"/>
    </row>
    <row r="582" spans="8:8" x14ac:dyDescent="0.2">
      <c r="H582" s="20"/>
    </row>
    <row r="583" spans="8:8" x14ac:dyDescent="0.2">
      <c r="H583" s="20"/>
    </row>
    <row r="584" spans="8:8" x14ac:dyDescent="0.2">
      <c r="H584" s="20"/>
    </row>
    <row r="585" spans="8:8" x14ac:dyDescent="0.2">
      <c r="H585" s="20"/>
    </row>
    <row r="586" spans="8:8" x14ac:dyDescent="0.2">
      <c r="H586" s="20"/>
    </row>
    <row r="587" spans="8:8" x14ac:dyDescent="0.2">
      <c r="H587" s="20"/>
    </row>
    <row r="588" spans="8:8" x14ac:dyDescent="0.2">
      <c r="H588" s="20"/>
    </row>
    <row r="589" spans="8:8" x14ac:dyDescent="0.2">
      <c r="H589" s="20"/>
    </row>
    <row r="590" spans="8:8" x14ac:dyDescent="0.2">
      <c r="H590" s="20"/>
    </row>
    <row r="591" spans="8:8" x14ac:dyDescent="0.2">
      <c r="H591" s="20"/>
    </row>
    <row r="592" spans="8:8" x14ac:dyDescent="0.2">
      <c r="H592" s="20"/>
    </row>
    <row r="593" spans="8:8" x14ac:dyDescent="0.2">
      <c r="H593" s="20"/>
    </row>
    <row r="594" spans="8:8" x14ac:dyDescent="0.2">
      <c r="H594" s="20"/>
    </row>
    <row r="595" spans="8:8" x14ac:dyDescent="0.2">
      <c r="H595" s="20"/>
    </row>
    <row r="596" spans="8:8" x14ac:dyDescent="0.2">
      <c r="H596" s="20"/>
    </row>
    <row r="597" spans="8:8" x14ac:dyDescent="0.2">
      <c r="H597" s="20"/>
    </row>
    <row r="598" spans="8:8" x14ac:dyDescent="0.2">
      <c r="H598" s="20"/>
    </row>
    <row r="599" spans="8:8" x14ac:dyDescent="0.2">
      <c r="H599" s="20"/>
    </row>
    <row r="600" spans="8:8" x14ac:dyDescent="0.2">
      <c r="H600" s="20"/>
    </row>
    <row r="601" spans="8:8" x14ac:dyDescent="0.2">
      <c r="H601" s="20"/>
    </row>
    <row r="602" spans="8:8" x14ac:dyDescent="0.2">
      <c r="H602" s="20"/>
    </row>
    <row r="603" spans="8:8" x14ac:dyDescent="0.2">
      <c r="H603" s="20"/>
    </row>
    <row r="604" spans="8:8" x14ac:dyDescent="0.2">
      <c r="H604" s="20"/>
    </row>
    <row r="605" spans="8:8" x14ac:dyDescent="0.2">
      <c r="H605" s="20"/>
    </row>
    <row r="606" spans="8:8" x14ac:dyDescent="0.2">
      <c r="H606" s="20"/>
    </row>
    <row r="607" spans="8:8" x14ac:dyDescent="0.2">
      <c r="H607" s="20"/>
    </row>
    <row r="608" spans="8:8" x14ac:dyDescent="0.2">
      <c r="H608" s="20"/>
    </row>
    <row r="609" spans="8:8" x14ac:dyDescent="0.2">
      <c r="H609" s="20"/>
    </row>
    <row r="610" spans="8:8" x14ac:dyDescent="0.2">
      <c r="H610" s="20"/>
    </row>
    <row r="611" spans="8:8" x14ac:dyDescent="0.2">
      <c r="H611" s="20"/>
    </row>
    <row r="612" spans="8:8" x14ac:dyDescent="0.2">
      <c r="H612" s="20"/>
    </row>
    <row r="613" spans="8:8" x14ac:dyDescent="0.2">
      <c r="H613" s="20"/>
    </row>
    <row r="614" spans="8:8" x14ac:dyDescent="0.2">
      <c r="H614" s="20"/>
    </row>
    <row r="615" spans="8:8" x14ac:dyDescent="0.2">
      <c r="H615" s="20"/>
    </row>
    <row r="616" spans="8:8" x14ac:dyDescent="0.2">
      <c r="H616" s="20"/>
    </row>
    <row r="617" spans="8:8" x14ac:dyDescent="0.2">
      <c r="H617" s="20"/>
    </row>
    <row r="618" spans="8:8" x14ac:dyDescent="0.2">
      <c r="H618" s="20"/>
    </row>
    <row r="619" spans="8:8" x14ac:dyDescent="0.2">
      <c r="H619" s="20"/>
    </row>
    <row r="620" spans="8:8" x14ac:dyDescent="0.2">
      <c r="H620" s="20"/>
    </row>
    <row r="621" spans="8:8" x14ac:dyDescent="0.2">
      <c r="H621" s="20"/>
    </row>
    <row r="622" spans="8:8" x14ac:dyDescent="0.2">
      <c r="H622" s="20"/>
    </row>
    <row r="623" spans="8:8" x14ac:dyDescent="0.2">
      <c r="H623" s="20"/>
    </row>
    <row r="624" spans="8:8" x14ac:dyDescent="0.2">
      <c r="H624" s="20"/>
    </row>
    <row r="625" spans="8:8" x14ac:dyDescent="0.2">
      <c r="H625" s="20"/>
    </row>
    <row r="626" spans="8:8" x14ac:dyDescent="0.2">
      <c r="H626" s="20"/>
    </row>
    <row r="627" spans="8:8" x14ac:dyDescent="0.2">
      <c r="H627" s="20"/>
    </row>
    <row r="628" spans="8:8" x14ac:dyDescent="0.2">
      <c r="H628" s="20"/>
    </row>
    <row r="629" spans="8:8" x14ac:dyDescent="0.2">
      <c r="H629" s="20"/>
    </row>
    <row r="630" spans="8:8" x14ac:dyDescent="0.2">
      <c r="H630" s="20"/>
    </row>
    <row r="631" spans="8:8" x14ac:dyDescent="0.2">
      <c r="H631" s="20"/>
    </row>
    <row r="632" spans="8:8" x14ac:dyDescent="0.2">
      <c r="H632" s="20"/>
    </row>
    <row r="633" spans="8:8" x14ac:dyDescent="0.2">
      <c r="H633" s="20"/>
    </row>
    <row r="634" spans="8:8" x14ac:dyDescent="0.2">
      <c r="H634" s="20"/>
    </row>
    <row r="635" spans="8:8" x14ac:dyDescent="0.2">
      <c r="H635" s="20"/>
    </row>
    <row r="636" spans="8:8" x14ac:dyDescent="0.2">
      <c r="H636" s="20"/>
    </row>
    <row r="637" spans="8:8" x14ac:dyDescent="0.2">
      <c r="H637" s="20"/>
    </row>
    <row r="638" spans="8:8" x14ac:dyDescent="0.2">
      <c r="H638" s="20"/>
    </row>
    <row r="639" spans="8:8" x14ac:dyDescent="0.2">
      <c r="H639" s="20"/>
    </row>
    <row r="640" spans="8:8" x14ac:dyDescent="0.2">
      <c r="H640" s="20"/>
    </row>
    <row r="641" spans="8:8" x14ac:dyDescent="0.2">
      <c r="H641" s="20"/>
    </row>
    <row r="642" spans="8:8" x14ac:dyDescent="0.2">
      <c r="H642" s="20"/>
    </row>
    <row r="643" spans="8:8" x14ac:dyDescent="0.2">
      <c r="H643" s="20"/>
    </row>
    <row r="644" spans="8:8" x14ac:dyDescent="0.2">
      <c r="H644" s="20"/>
    </row>
    <row r="645" spans="8:8" x14ac:dyDescent="0.2">
      <c r="H645" s="20"/>
    </row>
    <row r="646" spans="8:8" x14ac:dyDescent="0.2">
      <c r="H646" s="20"/>
    </row>
    <row r="647" spans="8:8" x14ac:dyDescent="0.2">
      <c r="H647" s="20"/>
    </row>
    <row r="648" spans="8:8" x14ac:dyDescent="0.2">
      <c r="H648" s="20"/>
    </row>
    <row r="649" spans="8:8" x14ac:dyDescent="0.2">
      <c r="H649" s="20"/>
    </row>
    <row r="650" spans="8:8" x14ac:dyDescent="0.2">
      <c r="H650" s="20"/>
    </row>
    <row r="651" spans="8:8" x14ac:dyDescent="0.2">
      <c r="H651" s="20"/>
    </row>
    <row r="652" spans="8:8" x14ac:dyDescent="0.2">
      <c r="H652" s="20"/>
    </row>
    <row r="653" spans="8:8" x14ac:dyDescent="0.2">
      <c r="H653" s="20"/>
    </row>
    <row r="654" spans="8:8" x14ac:dyDescent="0.2">
      <c r="H654" s="20"/>
    </row>
    <row r="655" spans="8:8" x14ac:dyDescent="0.2">
      <c r="H655" s="20"/>
    </row>
    <row r="656" spans="8:8" x14ac:dyDescent="0.2">
      <c r="H656" s="20"/>
    </row>
    <row r="657" spans="8:8" x14ac:dyDescent="0.2">
      <c r="H657" s="20"/>
    </row>
    <row r="658" spans="8:8" x14ac:dyDescent="0.2">
      <c r="H658" s="20"/>
    </row>
    <row r="659" spans="8:8" x14ac:dyDescent="0.2">
      <c r="H659" s="20"/>
    </row>
    <row r="660" spans="8:8" x14ac:dyDescent="0.2">
      <c r="H660" s="20"/>
    </row>
    <row r="661" spans="8:8" x14ac:dyDescent="0.2">
      <c r="H661" s="20"/>
    </row>
    <row r="662" spans="8:8" x14ac:dyDescent="0.2">
      <c r="H662" s="20"/>
    </row>
    <row r="663" spans="8:8" x14ac:dyDescent="0.2">
      <c r="H663" s="20"/>
    </row>
    <row r="664" spans="8:8" x14ac:dyDescent="0.2">
      <c r="H664" s="20"/>
    </row>
    <row r="665" spans="8:8" x14ac:dyDescent="0.2">
      <c r="H665" s="20"/>
    </row>
    <row r="666" spans="8:8" x14ac:dyDescent="0.2">
      <c r="H666" s="20"/>
    </row>
    <row r="667" spans="8:8" x14ac:dyDescent="0.2">
      <c r="H667" s="20"/>
    </row>
    <row r="668" spans="8:8" x14ac:dyDescent="0.2">
      <c r="H668" s="20"/>
    </row>
    <row r="669" spans="8:8" x14ac:dyDescent="0.2">
      <c r="H669" s="20"/>
    </row>
    <row r="670" spans="8:8" x14ac:dyDescent="0.2">
      <c r="H670" s="20"/>
    </row>
    <row r="671" spans="8:8" x14ac:dyDescent="0.2">
      <c r="H671" s="20"/>
    </row>
    <row r="672" spans="8:8" x14ac:dyDescent="0.2">
      <c r="H672" s="20"/>
    </row>
    <row r="673" spans="8:8" x14ac:dyDescent="0.2">
      <c r="H673" s="20"/>
    </row>
    <row r="674" spans="8:8" x14ac:dyDescent="0.2">
      <c r="H674" s="20"/>
    </row>
    <row r="675" spans="8:8" x14ac:dyDescent="0.2">
      <c r="H675" s="20"/>
    </row>
    <row r="676" spans="8:8" x14ac:dyDescent="0.2">
      <c r="H676" s="20"/>
    </row>
    <row r="677" spans="8:8" x14ac:dyDescent="0.2">
      <c r="H677" s="20"/>
    </row>
    <row r="678" spans="8:8" x14ac:dyDescent="0.2">
      <c r="H678" s="20"/>
    </row>
    <row r="679" spans="8:8" x14ac:dyDescent="0.2">
      <c r="H679" s="20"/>
    </row>
    <row r="680" spans="8:8" x14ac:dyDescent="0.2">
      <c r="H680" s="20"/>
    </row>
    <row r="681" spans="8:8" x14ac:dyDescent="0.2">
      <c r="H681" s="20"/>
    </row>
    <row r="682" spans="8:8" x14ac:dyDescent="0.2">
      <c r="H682" s="20"/>
    </row>
    <row r="683" spans="8:8" x14ac:dyDescent="0.2">
      <c r="H683" s="20"/>
    </row>
    <row r="684" spans="8:8" x14ac:dyDescent="0.2">
      <c r="H684" s="20"/>
    </row>
    <row r="685" spans="8:8" x14ac:dyDescent="0.2">
      <c r="H685" s="20"/>
    </row>
    <row r="686" spans="8:8" x14ac:dyDescent="0.2">
      <c r="H686" s="20"/>
    </row>
    <row r="687" spans="8:8" x14ac:dyDescent="0.2">
      <c r="H687" s="20"/>
    </row>
    <row r="688" spans="8:8" x14ac:dyDescent="0.2">
      <c r="H688" s="20"/>
    </row>
    <row r="689" spans="8:8" x14ac:dyDescent="0.2">
      <c r="H689" s="20"/>
    </row>
    <row r="690" spans="8:8" x14ac:dyDescent="0.2">
      <c r="H690" s="20"/>
    </row>
    <row r="691" spans="8:8" x14ac:dyDescent="0.2">
      <c r="H691" s="20"/>
    </row>
    <row r="692" spans="8:8" x14ac:dyDescent="0.2">
      <c r="H692" s="20"/>
    </row>
    <row r="693" spans="8:8" x14ac:dyDescent="0.2">
      <c r="H693" s="20"/>
    </row>
    <row r="694" spans="8:8" x14ac:dyDescent="0.2">
      <c r="H694" s="20"/>
    </row>
    <row r="695" spans="8:8" x14ac:dyDescent="0.2">
      <c r="H695" s="20"/>
    </row>
    <row r="696" spans="8:8" x14ac:dyDescent="0.2">
      <c r="H696" s="20"/>
    </row>
    <row r="697" spans="8:8" x14ac:dyDescent="0.2">
      <c r="H697" s="20"/>
    </row>
    <row r="698" spans="8:8" x14ac:dyDescent="0.2">
      <c r="H698" s="20"/>
    </row>
    <row r="699" spans="8:8" x14ac:dyDescent="0.2">
      <c r="H699" s="20"/>
    </row>
    <row r="700" spans="8:8" x14ac:dyDescent="0.2">
      <c r="H700" s="20"/>
    </row>
    <row r="701" spans="8:8" x14ac:dyDescent="0.2">
      <c r="H701" s="20"/>
    </row>
    <row r="702" spans="8:8" x14ac:dyDescent="0.2">
      <c r="H702" s="20"/>
    </row>
    <row r="703" spans="8:8" x14ac:dyDescent="0.2">
      <c r="H703" s="20"/>
    </row>
    <row r="704" spans="8:8" x14ac:dyDescent="0.2">
      <c r="H704" s="20"/>
    </row>
    <row r="705" spans="8:8" x14ac:dyDescent="0.2">
      <c r="H705" s="20"/>
    </row>
    <row r="706" spans="8:8" x14ac:dyDescent="0.2">
      <c r="H706" s="20"/>
    </row>
    <row r="707" spans="8:8" x14ac:dyDescent="0.2">
      <c r="H707" s="20"/>
    </row>
    <row r="708" spans="8:8" x14ac:dyDescent="0.2">
      <c r="H708" s="20"/>
    </row>
    <row r="709" spans="8:8" x14ac:dyDescent="0.2">
      <c r="H709" s="20"/>
    </row>
    <row r="710" spans="8:8" x14ac:dyDescent="0.2">
      <c r="H710" s="20"/>
    </row>
    <row r="711" spans="8:8" x14ac:dyDescent="0.2">
      <c r="H711" s="20"/>
    </row>
    <row r="712" spans="8:8" x14ac:dyDescent="0.2">
      <c r="H712" s="20"/>
    </row>
    <row r="713" spans="8:8" x14ac:dyDescent="0.2">
      <c r="H713" s="20"/>
    </row>
    <row r="714" spans="8:8" x14ac:dyDescent="0.2">
      <c r="H714" s="20"/>
    </row>
    <row r="715" spans="8:8" x14ac:dyDescent="0.2">
      <c r="H715" s="20"/>
    </row>
    <row r="716" spans="8:8" x14ac:dyDescent="0.2">
      <c r="H716" s="20"/>
    </row>
    <row r="717" spans="8:8" x14ac:dyDescent="0.2">
      <c r="H717" s="20"/>
    </row>
    <row r="718" spans="8:8" x14ac:dyDescent="0.2">
      <c r="H718" s="20"/>
    </row>
    <row r="719" spans="8:8" x14ac:dyDescent="0.2">
      <c r="H719" s="20"/>
    </row>
    <row r="720" spans="8:8" x14ac:dyDescent="0.2">
      <c r="H720" s="20"/>
    </row>
    <row r="721" spans="8:8" x14ac:dyDescent="0.2">
      <c r="H721" s="20"/>
    </row>
    <row r="722" spans="8:8" x14ac:dyDescent="0.2">
      <c r="H722" s="20"/>
    </row>
    <row r="723" spans="8:8" x14ac:dyDescent="0.2">
      <c r="H723" s="20"/>
    </row>
    <row r="724" spans="8:8" x14ac:dyDescent="0.2">
      <c r="H724" s="20"/>
    </row>
    <row r="725" spans="8:8" x14ac:dyDescent="0.2">
      <c r="H725" s="20"/>
    </row>
    <row r="726" spans="8:8" x14ac:dyDescent="0.2">
      <c r="H726" s="20"/>
    </row>
    <row r="727" spans="8:8" x14ac:dyDescent="0.2">
      <c r="H727" s="20"/>
    </row>
    <row r="728" spans="8:8" x14ac:dyDescent="0.2">
      <c r="H728" s="20"/>
    </row>
    <row r="729" spans="8:8" x14ac:dyDescent="0.2">
      <c r="H729" s="20"/>
    </row>
    <row r="730" spans="8:8" x14ac:dyDescent="0.2">
      <c r="H730" s="20"/>
    </row>
    <row r="731" spans="8:8" x14ac:dyDescent="0.2">
      <c r="H731" s="20"/>
    </row>
    <row r="732" spans="8:8" x14ac:dyDescent="0.2">
      <c r="H732" s="20"/>
    </row>
    <row r="733" spans="8:8" x14ac:dyDescent="0.2">
      <c r="H733" s="20"/>
    </row>
    <row r="734" spans="8:8" x14ac:dyDescent="0.2">
      <c r="H734" s="20"/>
    </row>
    <row r="735" spans="8:8" x14ac:dyDescent="0.2">
      <c r="H735" s="20"/>
    </row>
    <row r="736" spans="8:8" x14ac:dyDescent="0.2">
      <c r="H736" s="20"/>
    </row>
    <row r="737" spans="8:8" x14ac:dyDescent="0.2">
      <c r="H737" s="20"/>
    </row>
    <row r="738" spans="8:8" x14ac:dyDescent="0.2">
      <c r="H738" s="20"/>
    </row>
    <row r="739" spans="8:8" x14ac:dyDescent="0.2">
      <c r="H739" s="20"/>
    </row>
    <row r="740" spans="8:8" x14ac:dyDescent="0.2">
      <c r="H740" s="20"/>
    </row>
    <row r="741" spans="8:8" x14ac:dyDescent="0.2">
      <c r="H741" s="20"/>
    </row>
    <row r="742" spans="8:8" x14ac:dyDescent="0.2">
      <c r="H742" s="20"/>
    </row>
    <row r="743" spans="8:8" x14ac:dyDescent="0.2">
      <c r="H743" s="20"/>
    </row>
    <row r="744" spans="8:8" x14ac:dyDescent="0.2">
      <c r="H744" s="20"/>
    </row>
    <row r="745" spans="8:8" x14ac:dyDescent="0.2">
      <c r="H745" s="20"/>
    </row>
    <row r="746" spans="8:8" x14ac:dyDescent="0.2">
      <c r="H746" s="20"/>
    </row>
    <row r="747" spans="8:8" x14ac:dyDescent="0.2">
      <c r="H747" s="20"/>
    </row>
    <row r="748" spans="8:8" x14ac:dyDescent="0.2">
      <c r="H748" s="20"/>
    </row>
    <row r="749" spans="8:8" x14ac:dyDescent="0.2">
      <c r="H749" s="20"/>
    </row>
    <row r="750" spans="8:8" x14ac:dyDescent="0.2">
      <c r="H750" s="20"/>
    </row>
    <row r="751" spans="8:8" x14ac:dyDescent="0.2">
      <c r="H751" s="20"/>
    </row>
    <row r="752" spans="8:8" x14ac:dyDescent="0.2">
      <c r="H752" s="20"/>
    </row>
    <row r="753" spans="8:8" x14ac:dyDescent="0.2">
      <c r="H753" s="20"/>
    </row>
    <row r="754" spans="8:8" x14ac:dyDescent="0.2">
      <c r="H754" s="20"/>
    </row>
    <row r="755" spans="8:8" x14ac:dyDescent="0.2">
      <c r="H755" s="20"/>
    </row>
    <row r="756" spans="8:8" x14ac:dyDescent="0.2">
      <c r="H756" s="20"/>
    </row>
    <row r="757" spans="8:8" x14ac:dyDescent="0.2">
      <c r="H757" s="20"/>
    </row>
    <row r="758" spans="8:8" x14ac:dyDescent="0.2">
      <c r="H758" s="20"/>
    </row>
    <row r="759" spans="8:8" x14ac:dyDescent="0.2">
      <c r="H759" s="20"/>
    </row>
    <row r="760" spans="8:8" x14ac:dyDescent="0.2">
      <c r="H760" s="20"/>
    </row>
    <row r="761" spans="8:8" x14ac:dyDescent="0.2">
      <c r="H761" s="20"/>
    </row>
    <row r="762" spans="8:8" x14ac:dyDescent="0.2">
      <c r="H762" s="20"/>
    </row>
    <row r="763" spans="8:8" x14ac:dyDescent="0.2">
      <c r="H763" s="20"/>
    </row>
    <row r="764" spans="8:8" x14ac:dyDescent="0.2">
      <c r="H764" s="20"/>
    </row>
    <row r="765" spans="8:8" x14ac:dyDescent="0.2">
      <c r="H765" s="20"/>
    </row>
    <row r="766" spans="8:8" x14ac:dyDescent="0.2">
      <c r="H766" s="20"/>
    </row>
    <row r="767" spans="8:8" x14ac:dyDescent="0.2">
      <c r="H767" s="20"/>
    </row>
    <row r="768" spans="8:8" x14ac:dyDescent="0.2">
      <c r="H768" s="20"/>
    </row>
    <row r="769" spans="8:8" x14ac:dyDescent="0.2">
      <c r="H769" s="20"/>
    </row>
    <row r="770" spans="8:8" x14ac:dyDescent="0.2">
      <c r="H770" s="20"/>
    </row>
    <row r="771" spans="8:8" x14ac:dyDescent="0.2">
      <c r="H771" s="20"/>
    </row>
    <row r="772" spans="8:8" x14ac:dyDescent="0.2">
      <c r="H772" s="20"/>
    </row>
    <row r="773" spans="8:8" x14ac:dyDescent="0.2">
      <c r="H773" s="20"/>
    </row>
    <row r="774" spans="8:8" x14ac:dyDescent="0.2">
      <c r="H774" s="20"/>
    </row>
    <row r="775" spans="8:8" x14ac:dyDescent="0.2">
      <c r="H775" s="20"/>
    </row>
    <row r="776" spans="8:8" x14ac:dyDescent="0.2">
      <c r="H776" s="20"/>
    </row>
    <row r="777" spans="8:8" x14ac:dyDescent="0.2">
      <c r="H777" s="20"/>
    </row>
    <row r="778" spans="8:8" x14ac:dyDescent="0.2">
      <c r="H778" s="20"/>
    </row>
    <row r="779" spans="8:8" x14ac:dyDescent="0.2">
      <c r="H779" s="20"/>
    </row>
    <row r="780" spans="8:8" x14ac:dyDescent="0.2">
      <c r="H780" s="20"/>
    </row>
    <row r="781" spans="8:8" x14ac:dyDescent="0.2">
      <c r="H781" s="20"/>
    </row>
    <row r="782" spans="8:8" x14ac:dyDescent="0.2">
      <c r="H782" s="20"/>
    </row>
    <row r="783" spans="8:8" x14ac:dyDescent="0.2">
      <c r="H783" s="20"/>
    </row>
    <row r="784" spans="8:8" x14ac:dyDescent="0.2">
      <c r="H784" s="20"/>
    </row>
    <row r="785" spans="8:8" x14ac:dyDescent="0.2">
      <c r="H785" s="20"/>
    </row>
    <row r="786" spans="8:8" x14ac:dyDescent="0.2">
      <c r="H786" s="20"/>
    </row>
    <row r="787" spans="8:8" x14ac:dyDescent="0.2">
      <c r="H787" s="20"/>
    </row>
    <row r="788" spans="8:8" x14ac:dyDescent="0.2">
      <c r="H788" s="20"/>
    </row>
    <row r="789" spans="8:8" x14ac:dyDescent="0.2">
      <c r="H789" s="20"/>
    </row>
    <row r="790" spans="8:8" x14ac:dyDescent="0.2">
      <c r="H790" s="20"/>
    </row>
    <row r="791" spans="8:8" x14ac:dyDescent="0.2">
      <c r="H791" s="20"/>
    </row>
    <row r="792" spans="8:8" x14ac:dyDescent="0.2">
      <c r="H792" s="20"/>
    </row>
    <row r="793" spans="8:8" x14ac:dyDescent="0.2">
      <c r="H793" s="20"/>
    </row>
    <row r="794" spans="8:8" x14ac:dyDescent="0.2">
      <c r="H794" s="20"/>
    </row>
    <row r="795" spans="8:8" x14ac:dyDescent="0.2">
      <c r="H795" s="20"/>
    </row>
    <row r="796" spans="8:8" x14ac:dyDescent="0.2">
      <c r="H796" s="20"/>
    </row>
    <row r="797" spans="8:8" x14ac:dyDescent="0.2">
      <c r="H797" s="20"/>
    </row>
    <row r="798" spans="8:8" x14ac:dyDescent="0.2">
      <c r="H798" s="20"/>
    </row>
    <row r="799" spans="8:8" x14ac:dyDescent="0.2">
      <c r="H799" s="20"/>
    </row>
    <row r="800" spans="8:8" x14ac:dyDescent="0.2">
      <c r="H800" s="20"/>
    </row>
    <row r="801" spans="8:8" x14ac:dyDescent="0.2">
      <c r="H801" s="20"/>
    </row>
    <row r="802" spans="8:8" x14ac:dyDescent="0.2">
      <c r="H802" s="20"/>
    </row>
    <row r="803" spans="8:8" x14ac:dyDescent="0.2">
      <c r="H803" s="20"/>
    </row>
    <row r="804" spans="8:8" x14ac:dyDescent="0.2">
      <c r="H804" s="20"/>
    </row>
    <row r="805" spans="8:8" x14ac:dyDescent="0.2">
      <c r="H805" s="20"/>
    </row>
    <row r="806" spans="8:8" x14ac:dyDescent="0.2">
      <c r="H806" s="20"/>
    </row>
    <row r="807" spans="8:8" x14ac:dyDescent="0.2">
      <c r="H807" s="20"/>
    </row>
    <row r="808" spans="8:8" x14ac:dyDescent="0.2">
      <c r="H808" s="20"/>
    </row>
    <row r="809" spans="8:8" x14ac:dyDescent="0.2">
      <c r="H809" s="20"/>
    </row>
    <row r="810" spans="8:8" x14ac:dyDescent="0.2">
      <c r="H810" s="20"/>
    </row>
    <row r="811" spans="8:8" x14ac:dyDescent="0.2">
      <c r="H811" s="20"/>
    </row>
    <row r="812" spans="8:8" x14ac:dyDescent="0.2">
      <c r="H812" s="20"/>
    </row>
    <row r="813" spans="8:8" x14ac:dyDescent="0.2">
      <c r="H813" s="20"/>
    </row>
    <row r="814" spans="8:8" x14ac:dyDescent="0.2">
      <c r="H814" s="20"/>
    </row>
    <row r="815" spans="8:8" x14ac:dyDescent="0.2">
      <c r="H815" s="20"/>
    </row>
    <row r="816" spans="8:8" x14ac:dyDescent="0.2">
      <c r="H816" s="20"/>
    </row>
    <row r="817" spans="8:8" x14ac:dyDescent="0.2">
      <c r="H817" s="20"/>
    </row>
    <row r="818" spans="8:8" x14ac:dyDescent="0.2">
      <c r="H818" s="20"/>
    </row>
    <row r="819" spans="8:8" x14ac:dyDescent="0.2">
      <c r="H819" s="20"/>
    </row>
    <row r="820" spans="8:8" x14ac:dyDescent="0.2">
      <c r="H820" s="20"/>
    </row>
    <row r="821" spans="8:8" x14ac:dyDescent="0.2">
      <c r="H821" s="20"/>
    </row>
    <row r="822" spans="8:8" x14ac:dyDescent="0.2">
      <c r="H822" s="20"/>
    </row>
    <row r="823" spans="8:8" x14ac:dyDescent="0.2">
      <c r="H823" s="20"/>
    </row>
    <row r="824" spans="8:8" x14ac:dyDescent="0.2">
      <c r="H824" s="20"/>
    </row>
    <row r="825" spans="8:8" x14ac:dyDescent="0.2">
      <c r="H825" s="20"/>
    </row>
    <row r="826" spans="8:8" x14ac:dyDescent="0.2">
      <c r="H826" s="20"/>
    </row>
    <row r="827" spans="8:8" x14ac:dyDescent="0.2">
      <c r="H827" s="20"/>
    </row>
    <row r="828" spans="8:8" x14ac:dyDescent="0.2">
      <c r="H828" s="20"/>
    </row>
    <row r="829" spans="8:8" x14ac:dyDescent="0.2">
      <c r="H829" s="20"/>
    </row>
    <row r="830" spans="8:8" x14ac:dyDescent="0.2">
      <c r="H830" s="20"/>
    </row>
    <row r="831" spans="8:8" x14ac:dyDescent="0.2">
      <c r="H831" s="20"/>
    </row>
    <row r="832" spans="8:8" x14ac:dyDescent="0.2">
      <c r="H832" s="20"/>
    </row>
    <row r="833" spans="8:8" x14ac:dyDescent="0.2">
      <c r="H833" s="20"/>
    </row>
    <row r="834" spans="8:8" x14ac:dyDescent="0.2">
      <c r="H834" s="20"/>
    </row>
    <row r="835" spans="8:8" x14ac:dyDescent="0.2">
      <c r="H835" s="20"/>
    </row>
    <row r="836" spans="8:8" x14ac:dyDescent="0.2">
      <c r="H836" s="20"/>
    </row>
    <row r="837" spans="8:8" x14ac:dyDescent="0.2">
      <c r="H837" s="20"/>
    </row>
    <row r="838" spans="8:8" x14ac:dyDescent="0.2">
      <c r="H838" s="20"/>
    </row>
    <row r="839" spans="8:8" x14ac:dyDescent="0.2">
      <c r="H839" s="20"/>
    </row>
    <row r="840" spans="8:8" x14ac:dyDescent="0.2">
      <c r="H840" s="20"/>
    </row>
    <row r="841" spans="8:8" x14ac:dyDescent="0.2">
      <c r="H841" s="20"/>
    </row>
    <row r="842" spans="8:8" x14ac:dyDescent="0.2">
      <c r="H842" s="20"/>
    </row>
    <row r="843" spans="8:8" x14ac:dyDescent="0.2">
      <c r="H843" s="20"/>
    </row>
    <row r="844" spans="8:8" x14ac:dyDescent="0.2">
      <c r="H844" s="20"/>
    </row>
    <row r="845" spans="8:8" x14ac:dyDescent="0.2">
      <c r="H845" s="20"/>
    </row>
    <row r="846" spans="8:8" x14ac:dyDescent="0.2">
      <c r="H846" s="20"/>
    </row>
    <row r="847" spans="8:8" x14ac:dyDescent="0.2">
      <c r="H847" s="20"/>
    </row>
    <row r="848" spans="8:8" x14ac:dyDescent="0.2">
      <c r="H848" s="20"/>
    </row>
    <row r="849" spans="8:8" x14ac:dyDescent="0.2">
      <c r="H849" s="20"/>
    </row>
    <row r="850" spans="8:8" x14ac:dyDescent="0.2">
      <c r="H850" s="20"/>
    </row>
    <row r="851" spans="8:8" x14ac:dyDescent="0.2">
      <c r="H851" s="20"/>
    </row>
    <row r="852" spans="8:8" x14ac:dyDescent="0.2">
      <c r="H852" s="20"/>
    </row>
    <row r="853" spans="8:8" x14ac:dyDescent="0.2">
      <c r="H853" s="20"/>
    </row>
    <row r="854" spans="8:8" x14ac:dyDescent="0.2">
      <c r="H854" s="20"/>
    </row>
    <row r="855" spans="8:8" x14ac:dyDescent="0.2">
      <c r="H855" s="20"/>
    </row>
    <row r="856" spans="8:8" x14ac:dyDescent="0.2">
      <c r="H856" s="20"/>
    </row>
    <row r="857" spans="8:8" x14ac:dyDescent="0.2">
      <c r="H857" s="20"/>
    </row>
    <row r="858" spans="8:8" x14ac:dyDescent="0.2">
      <c r="H858" s="20"/>
    </row>
    <row r="859" spans="8:8" x14ac:dyDescent="0.2">
      <c r="H859" s="20"/>
    </row>
    <row r="860" spans="8:8" x14ac:dyDescent="0.2">
      <c r="H860" s="20"/>
    </row>
    <row r="861" spans="8:8" x14ac:dyDescent="0.2">
      <c r="H861" s="20"/>
    </row>
    <row r="862" spans="8:8" x14ac:dyDescent="0.2">
      <c r="H862" s="20"/>
    </row>
    <row r="863" spans="8:8" x14ac:dyDescent="0.2">
      <c r="H863" s="20"/>
    </row>
    <row r="864" spans="8:8" x14ac:dyDescent="0.2">
      <c r="H864" s="20"/>
    </row>
    <row r="865" spans="8:8" x14ac:dyDescent="0.2">
      <c r="H865" s="20"/>
    </row>
    <row r="866" spans="8:8" x14ac:dyDescent="0.2">
      <c r="H866" s="20"/>
    </row>
    <row r="867" spans="8:8" x14ac:dyDescent="0.2">
      <c r="H867" s="20"/>
    </row>
    <row r="868" spans="8:8" x14ac:dyDescent="0.2">
      <c r="H868" s="20"/>
    </row>
    <row r="869" spans="8:8" x14ac:dyDescent="0.2">
      <c r="H869" s="20"/>
    </row>
    <row r="870" spans="8:8" x14ac:dyDescent="0.2">
      <c r="H870" s="20"/>
    </row>
    <row r="871" spans="8:8" x14ac:dyDescent="0.2">
      <c r="H871" s="20"/>
    </row>
    <row r="872" spans="8:8" x14ac:dyDescent="0.2">
      <c r="H872" s="20"/>
    </row>
    <row r="873" spans="8:8" x14ac:dyDescent="0.2">
      <c r="H873" s="20"/>
    </row>
    <row r="874" spans="8:8" x14ac:dyDescent="0.2">
      <c r="H874" s="20"/>
    </row>
    <row r="875" spans="8:8" x14ac:dyDescent="0.2">
      <c r="H875" s="20"/>
    </row>
    <row r="876" spans="8:8" x14ac:dyDescent="0.2">
      <c r="H876" s="20"/>
    </row>
    <row r="877" spans="8:8" x14ac:dyDescent="0.2">
      <c r="H877" s="20"/>
    </row>
    <row r="878" spans="8:8" x14ac:dyDescent="0.2">
      <c r="H878" s="20"/>
    </row>
    <row r="879" spans="8:8" x14ac:dyDescent="0.2">
      <c r="H879" s="20"/>
    </row>
    <row r="880" spans="8:8" x14ac:dyDescent="0.2">
      <c r="H880" s="20"/>
    </row>
    <row r="881" spans="8:8" x14ac:dyDescent="0.2">
      <c r="H881" s="20"/>
    </row>
    <row r="882" spans="8:8" x14ac:dyDescent="0.2">
      <c r="H882" s="20"/>
    </row>
    <row r="883" spans="8:8" x14ac:dyDescent="0.2">
      <c r="H883" s="20"/>
    </row>
    <row r="884" spans="8:8" x14ac:dyDescent="0.2">
      <c r="H884" s="20"/>
    </row>
    <row r="885" spans="8:8" x14ac:dyDescent="0.2">
      <c r="H885" s="20"/>
    </row>
    <row r="886" spans="8:8" x14ac:dyDescent="0.2">
      <c r="H886" s="20"/>
    </row>
    <row r="887" spans="8:8" x14ac:dyDescent="0.2">
      <c r="H887" s="20"/>
    </row>
    <row r="888" spans="8:8" x14ac:dyDescent="0.2">
      <c r="H888" s="20"/>
    </row>
    <row r="889" spans="8:8" x14ac:dyDescent="0.2">
      <c r="H889" s="20"/>
    </row>
    <row r="890" spans="8:8" x14ac:dyDescent="0.2">
      <c r="H890" s="20"/>
    </row>
    <row r="891" spans="8:8" x14ac:dyDescent="0.2">
      <c r="H891" s="20"/>
    </row>
    <row r="892" spans="8:8" x14ac:dyDescent="0.2">
      <c r="H892" s="20"/>
    </row>
    <row r="893" spans="8:8" x14ac:dyDescent="0.2">
      <c r="H893" s="20"/>
    </row>
    <row r="894" spans="8:8" x14ac:dyDescent="0.2">
      <c r="H894" s="20"/>
    </row>
    <row r="895" spans="8:8" x14ac:dyDescent="0.2">
      <c r="H895" s="20"/>
    </row>
    <row r="896" spans="8:8" x14ac:dyDescent="0.2">
      <c r="H896" s="20"/>
    </row>
    <row r="897" spans="8:8" x14ac:dyDescent="0.2">
      <c r="H897" s="20"/>
    </row>
    <row r="898" spans="8:8" x14ac:dyDescent="0.2">
      <c r="H898" s="20"/>
    </row>
    <row r="899" spans="8:8" x14ac:dyDescent="0.2">
      <c r="H899" s="20"/>
    </row>
    <row r="900" spans="8:8" x14ac:dyDescent="0.2">
      <c r="H900" s="20"/>
    </row>
    <row r="901" spans="8:8" x14ac:dyDescent="0.2">
      <c r="H901" s="20"/>
    </row>
    <row r="902" spans="8:8" x14ac:dyDescent="0.2">
      <c r="H902" s="20"/>
    </row>
    <row r="903" spans="8:8" x14ac:dyDescent="0.2">
      <c r="H903" s="20"/>
    </row>
    <row r="904" spans="8:8" x14ac:dyDescent="0.2">
      <c r="H904" s="20"/>
    </row>
    <row r="905" spans="8:8" x14ac:dyDescent="0.2">
      <c r="H905" s="20"/>
    </row>
    <row r="906" spans="8:8" x14ac:dyDescent="0.2">
      <c r="H906" s="20"/>
    </row>
    <row r="907" spans="8:8" x14ac:dyDescent="0.2">
      <c r="H907" s="20"/>
    </row>
    <row r="908" spans="8:8" x14ac:dyDescent="0.2">
      <c r="H908" s="20"/>
    </row>
    <row r="909" spans="8:8" x14ac:dyDescent="0.2">
      <c r="H909" s="20"/>
    </row>
    <row r="910" spans="8:8" x14ac:dyDescent="0.2">
      <c r="H910" s="20"/>
    </row>
    <row r="911" spans="8:8" x14ac:dyDescent="0.2">
      <c r="H911" s="20"/>
    </row>
    <row r="912" spans="8:8" x14ac:dyDescent="0.2">
      <c r="H912" s="20"/>
    </row>
    <row r="913" spans="8:8" x14ac:dyDescent="0.2">
      <c r="H913" s="20"/>
    </row>
    <row r="914" spans="8:8" x14ac:dyDescent="0.2">
      <c r="H914" s="20"/>
    </row>
    <row r="915" spans="8:8" x14ac:dyDescent="0.2">
      <c r="H915" s="20"/>
    </row>
    <row r="916" spans="8:8" x14ac:dyDescent="0.2">
      <c r="H916" s="20"/>
    </row>
    <row r="917" spans="8:8" x14ac:dyDescent="0.2">
      <c r="H917" s="20"/>
    </row>
    <row r="918" spans="8:8" x14ac:dyDescent="0.2">
      <c r="H918" s="20"/>
    </row>
    <row r="919" spans="8:8" x14ac:dyDescent="0.2">
      <c r="H919" s="20"/>
    </row>
    <row r="920" spans="8:8" x14ac:dyDescent="0.2">
      <c r="H920" s="20"/>
    </row>
    <row r="921" spans="8:8" x14ac:dyDescent="0.2">
      <c r="H921" s="20"/>
    </row>
    <row r="922" spans="8:8" x14ac:dyDescent="0.2">
      <c r="H922" s="20"/>
    </row>
    <row r="923" spans="8:8" x14ac:dyDescent="0.2">
      <c r="H923" s="20"/>
    </row>
    <row r="924" spans="8:8" x14ac:dyDescent="0.2">
      <c r="H924" s="20"/>
    </row>
    <row r="925" spans="8:8" x14ac:dyDescent="0.2">
      <c r="H925" s="20"/>
    </row>
    <row r="926" spans="8:8" x14ac:dyDescent="0.2">
      <c r="H926" s="20"/>
    </row>
    <row r="927" spans="8:8" x14ac:dyDescent="0.2">
      <c r="H927" s="20"/>
    </row>
    <row r="928" spans="8:8" x14ac:dyDescent="0.2">
      <c r="H928" s="20"/>
    </row>
    <row r="929" spans="8:8" x14ac:dyDescent="0.2">
      <c r="H929" s="20"/>
    </row>
    <row r="930" spans="8:8" x14ac:dyDescent="0.2">
      <c r="H930" s="20"/>
    </row>
    <row r="931" spans="8:8" x14ac:dyDescent="0.2">
      <c r="H931" s="20"/>
    </row>
    <row r="932" spans="8:8" x14ac:dyDescent="0.2">
      <c r="H932" s="20"/>
    </row>
    <row r="933" spans="8:8" x14ac:dyDescent="0.2">
      <c r="H933" s="20"/>
    </row>
    <row r="934" spans="8:8" x14ac:dyDescent="0.2">
      <c r="H934" s="20"/>
    </row>
    <row r="935" spans="8:8" x14ac:dyDescent="0.2">
      <c r="H935" s="20"/>
    </row>
    <row r="936" spans="8:8" x14ac:dyDescent="0.2">
      <c r="H936" s="20"/>
    </row>
    <row r="937" spans="8:8" x14ac:dyDescent="0.2">
      <c r="H937" s="20"/>
    </row>
    <row r="938" spans="8:8" x14ac:dyDescent="0.2">
      <c r="H938" s="20"/>
    </row>
    <row r="939" spans="8:8" x14ac:dyDescent="0.2">
      <c r="H939" s="20"/>
    </row>
    <row r="940" spans="8:8" x14ac:dyDescent="0.2">
      <c r="H940" s="20"/>
    </row>
    <row r="941" spans="8:8" x14ac:dyDescent="0.2">
      <c r="H941" s="20"/>
    </row>
    <row r="942" spans="8:8" x14ac:dyDescent="0.2">
      <c r="H942" s="20"/>
    </row>
    <row r="943" spans="8:8" x14ac:dyDescent="0.2">
      <c r="H943" s="20"/>
    </row>
    <row r="944" spans="8:8" x14ac:dyDescent="0.2">
      <c r="H944" s="20"/>
    </row>
    <row r="945" spans="8:8" x14ac:dyDescent="0.2">
      <c r="H945" s="20"/>
    </row>
    <row r="946" spans="8:8" x14ac:dyDescent="0.2">
      <c r="H946" s="20"/>
    </row>
    <row r="947" spans="8:8" x14ac:dyDescent="0.2">
      <c r="H947" s="20"/>
    </row>
    <row r="948" spans="8:8" x14ac:dyDescent="0.2">
      <c r="H948" s="20"/>
    </row>
    <row r="949" spans="8:8" x14ac:dyDescent="0.2">
      <c r="H949" s="20"/>
    </row>
    <row r="950" spans="8:8" x14ac:dyDescent="0.2">
      <c r="H950" s="20"/>
    </row>
    <row r="951" spans="8:8" x14ac:dyDescent="0.2">
      <c r="H951" s="20"/>
    </row>
    <row r="952" spans="8:8" x14ac:dyDescent="0.2">
      <c r="H952" s="20"/>
    </row>
    <row r="953" spans="8:8" x14ac:dyDescent="0.2">
      <c r="H953" s="20"/>
    </row>
    <row r="954" spans="8:8" x14ac:dyDescent="0.2">
      <c r="H954" s="20"/>
    </row>
    <row r="955" spans="8:8" x14ac:dyDescent="0.2">
      <c r="H955" s="20"/>
    </row>
    <row r="956" spans="8:8" x14ac:dyDescent="0.2">
      <c r="H956" s="20"/>
    </row>
    <row r="957" spans="8:8" x14ac:dyDescent="0.2">
      <c r="H957" s="20"/>
    </row>
    <row r="958" spans="8:8" x14ac:dyDescent="0.2">
      <c r="H958" s="20"/>
    </row>
    <row r="959" spans="8:8" x14ac:dyDescent="0.2">
      <c r="H959" s="20"/>
    </row>
    <row r="960" spans="8:8" x14ac:dyDescent="0.2">
      <c r="H960" s="20"/>
    </row>
    <row r="961" spans="8:8" x14ac:dyDescent="0.2">
      <c r="H961" s="20"/>
    </row>
    <row r="962" spans="8:8" x14ac:dyDescent="0.2">
      <c r="H962" s="20"/>
    </row>
    <row r="963" spans="8:8" x14ac:dyDescent="0.2">
      <c r="H963" s="20"/>
    </row>
    <row r="964" spans="8:8" x14ac:dyDescent="0.2">
      <c r="H964" s="20"/>
    </row>
    <row r="965" spans="8:8" x14ac:dyDescent="0.2">
      <c r="H965" s="20"/>
    </row>
    <row r="966" spans="8:8" x14ac:dyDescent="0.2">
      <c r="H966" s="20"/>
    </row>
    <row r="967" spans="8:8" x14ac:dyDescent="0.2">
      <c r="H967" s="20"/>
    </row>
    <row r="968" spans="8:8" x14ac:dyDescent="0.2">
      <c r="H968" s="20"/>
    </row>
    <row r="969" spans="8:8" x14ac:dyDescent="0.2">
      <c r="H969" s="20"/>
    </row>
    <row r="970" spans="8:8" x14ac:dyDescent="0.2">
      <c r="H970" s="20"/>
    </row>
    <row r="971" spans="8:8" x14ac:dyDescent="0.2">
      <c r="H971" s="20"/>
    </row>
    <row r="972" spans="8:8" x14ac:dyDescent="0.2">
      <c r="H972" s="20"/>
    </row>
    <row r="973" spans="8:8" x14ac:dyDescent="0.2">
      <c r="H973" s="20"/>
    </row>
    <row r="974" spans="8:8" x14ac:dyDescent="0.2">
      <c r="H974" s="20"/>
    </row>
    <row r="975" spans="8:8" x14ac:dyDescent="0.2">
      <c r="H975" s="20"/>
    </row>
    <row r="976" spans="8:8" x14ac:dyDescent="0.2">
      <c r="H976" s="20"/>
    </row>
    <row r="977" spans="8:8" x14ac:dyDescent="0.2">
      <c r="H977" s="20"/>
    </row>
    <row r="978" spans="8:8" x14ac:dyDescent="0.2">
      <c r="H978" s="20"/>
    </row>
    <row r="979" spans="8:8" x14ac:dyDescent="0.2">
      <c r="H979" s="20"/>
    </row>
    <row r="980" spans="8:8" x14ac:dyDescent="0.2">
      <c r="H980" s="20"/>
    </row>
    <row r="981" spans="8:8" x14ac:dyDescent="0.2">
      <c r="H981" s="20"/>
    </row>
    <row r="982" spans="8:8" x14ac:dyDescent="0.2">
      <c r="H982" s="20"/>
    </row>
    <row r="983" spans="8:8" x14ac:dyDescent="0.2">
      <c r="H983" s="20"/>
    </row>
    <row r="984" spans="8:8" x14ac:dyDescent="0.2">
      <c r="H984" s="20"/>
    </row>
    <row r="985" spans="8:8" x14ac:dyDescent="0.2">
      <c r="H985" s="20"/>
    </row>
    <row r="986" spans="8:8" x14ac:dyDescent="0.2">
      <c r="H986" s="20"/>
    </row>
    <row r="987" spans="8:8" x14ac:dyDescent="0.2">
      <c r="H987" s="20"/>
    </row>
    <row r="988" spans="8:8" x14ac:dyDescent="0.2">
      <c r="H988" s="20"/>
    </row>
    <row r="989" spans="8:8" x14ac:dyDescent="0.2">
      <c r="H989" s="20"/>
    </row>
    <row r="990" spans="8:8" x14ac:dyDescent="0.2">
      <c r="H990" s="20"/>
    </row>
  </sheetData>
  <hyperlinks>
    <hyperlink ref="I2" r:id="rId1" xr:uid="{00000000-0004-0000-0500-000000000000}"/>
    <hyperlink ref="I3" r:id="rId2" xr:uid="{00000000-0004-0000-0500-000001000000}"/>
    <hyperlink ref="I4" r:id="rId3" xr:uid="{00000000-0004-0000-0500-000002000000}"/>
    <hyperlink ref="I5" r:id="rId4" xr:uid="{00000000-0004-0000-0500-00000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D968"/>
  <sheetViews>
    <sheetView workbookViewId="0">
      <selection activeCell="A16" sqref="A16:XFD16"/>
    </sheetView>
  </sheetViews>
  <sheetFormatPr defaultColWidth="14.42578125" defaultRowHeight="15.75" customHeight="1" x14ac:dyDescent="0.2"/>
  <cols>
    <col min="2" max="2" width="46.5703125" customWidth="1"/>
    <col min="9" max="9" width="25.42578125" customWidth="1"/>
  </cols>
  <sheetData>
    <row r="1" spans="1:14" x14ac:dyDescent="0.2">
      <c r="A1" s="2" t="s">
        <v>10</v>
      </c>
      <c r="B1" s="2" t="s">
        <v>11</v>
      </c>
      <c r="C1" s="2" t="s">
        <v>115</v>
      </c>
      <c r="D1" s="2" t="s">
        <v>116</v>
      </c>
      <c r="E1" s="2" t="s">
        <v>117</v>
      </c>
      <c r="F1" s="2" t="s">
        <v>14</v>
      </c>
      <c r="G1" s="2" t="s">
        <v>15</v>
      </c>
      <c r="H1" s="3" t="s">
        <v>17</v>
      </c>
      <c r="I1" s="2" t="s">
        <v>19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20</v>
      </c>
    </row>
    <row r="2" spans="1:14" x14ac:dyDescent="0.2">
      <c r="A2" s="4">
        <v>1</v>
      </c>
      <c r="B2" s="2" t="s">
        <v>118</v>
      </c>
      <c r="C2" s="1">
        <v>1</v>
      </c>
      <c r="D2" s="1">
        <v>1.5</v>
      </c>
      <c r="E2" s="1">
        <v>1</v>
      </c>
      <c r="F2" s="26">
        <f>2500*$N$2</f>
        <v>3000</v>
      </c>
      <c r="G2" s="35">
        <v>0.05</v>
      </c>
      <c r="H2" s="30">
        <f>SUM(J2:M2)/confiabilidad!$F$2</f>
        <v>1</v>
      </c>
      <c r="I2" s="6" t="s">
        <v>26</v>
      </c>
      <c r="J2" s="22">
        <v>1</v>
      </c>
      <c r="K2" s="4">
        <v>1</v>
      </c>
      <c r="L2" s="4">
        <v>1</v>
      </c>
      <c r="M2" s="4">
        <v>2</v>
      </c>
      <c r="N2" s="4">
        <v>1.2</v>
      </c>
    </row>
    <row r="3" spans="1:14" x14ac:dyDescent="0.2">
      <c r="A3" s="26">
        <f t="shared" ref="A3:A19" si="0">A2+1</f>
        <v>2</v>
      </c>
      <c r="B3" s="2" t="s">
        <v>119</v>
      </c>
      <c r="C3" s="1">
        <v>1.5</v>
      </c>
      <c r="D3" s="1">
        <v>2</v>
      </c>
      <c r="E3" s="1">
        <v>1</v>
      </c>
      <c r="F3" s="26">
        <f>3500*$N$2</f>
        <v>4200</v>
      </c>
      <c r="G3" s="35">
        <v>0.1</v>
      </c>
      <c r="H3" s="30">
        <f>SUM(J3:M3)/confiabilidad!$F$2</f>
        <v>1</v>
      </c>
      <c r="I3" s="6" t="s">
        <v>26</v>
      </c>
      <c r="J3" s="22">
        <v>1</v>
      </c>
      <c r="K3" s="4">
        <v>1</v>
      </c>
      <c r="L3" s="4">
        <v>1</v>
      </c>
      <c r="M3" s="4">
        <v>2</v>
      </c>
      <c r="N3" s="4">
        <v>1.2</v>
      </c>
    </row>
    <row r="4" spans="1:14" x14ac:dyDescent="0.2">
      <c r="A4" s="26">
        <f t="shared" si="0"/>
        <v>3</v>
      </c>
      <c r="B4" s="2" t="s">
        <v>120</v>
      </c>
      <c r="C4" s="1">
        <v>3</v>
      </c>
      <c r="D4" s="1">
        <v>4</v>
      </c>
      <c r="E4" s="1">
        <v>1</v>
      </c>
      <c r="F4" s="26">
        <f>4900*$N$2</f>
        <v>5880</v>
      </c>
      <c r="G4" s="35">
        <v>0.15</v>
      </c>
      <c r="H4" s="30">
        <f>SUM(J4:M4)/confiabilidad!$F$2</f>
        <v>1</v>
      </c>
      <c r="I4" s="6" t="s">
        <v>26</v>
      </c>
      <c r="J4" s="22">
        <v>1</v>
      </c>
      <c r="K4" s="4">
        <v>1</v>
      </c>
      <c r="L4" s="4">
        <v>1</v>
      </c>
      <c r="M4" s="4">
        <v>2</v>
      </c>
      <c r="N4" s="4">
        <v>1.2</v>
      </c>
    </row>
    <row r="5" spans="1:14" x14ac:dyDescent="0.2">
      <c r="A5" s="26">
        <f t="shared" si="0"/>
        <v>4</v>
      </c>
      <c r="B5" s="2" t="s">
        <v>121</v>
      </c>
      <c r="C5" s="1">
        <v>4</v>
      </c>
      <c r="D5" s="1">
        <v>8</v>
      </c>
      <c r="E5" s="1">
        <v>1</v>
      </c>
      <c r="F5" s="26">
        <f>8450*$N$2</f>
        <v>10140</v>
      </c>
      <c r="G5" s="35">
        <v>0.3</v>
      </c>
      <c r="H5" s="30">
        <f>SUM(J5:M5)/confiabilidad!$F$2</f>
        <v>1</v>
      </c>
      <c r="I5" s="6" t="s">
        <v>26</v>
      </c>
      <c r="J5" s="22">
        <v>1</v>
      </c>
      <c r="K5" s="4">
        <v>1</v>
      </c>
      <c r="L5" s="4">
        <v>1</v>
      </c>
      <c r="M5" s="4">
        <v>2</v>
      </c>
      <c r="N5" s="4">
        <v>1.2</v>
      </c>
    </row>
    <row r="6" spans="1:14" x14ac:dyDescent="0.2">
      <c r="A6" s="26">
        <f t="shared" si="0"/>
        <v>5</v>
      </c>
      <c r="B6" s="1" t="s">
        <v>122</v>
      </c>
      <c r="C6" s="1">
        <v>1</v>
      </c>
      <c r="D6" s="1">
        <v>1.5</v>
      </c>
      <c r="E6" s="1">
        <v>1</v>
      </c>
      <c r="F6" s="26">
        <f>3500*$N$2</f>
        <v>4200</v>
      </c>
      <c r="G6" s="36">
        <v>4.5999999999999999E-2</v>
      </c>
      <c r="H6" s="30">
        <f>SUM(J6:M6)/confiabilidad!$F$2</f>
        <v>1</v>
      </c>
      <c r="I6" s="11" t="s">
        <v>106</v>
      </c>
      <c r="J6" s="22">
        <v>1</v>
      </c>
      <c r="K6" s="4">
        <v>1</v>
      </c>
      <c r="L6" s="4">
        <v>1</v>
      </c>
      <c r="M6" s="4">
        <v>2</v>
      </c>
      <c r="N6" s="4">
        <v>1.2</v>
      </c>
    </row>
    <row r="7" spans="1:14" x14ac:dyDescent="0.2">
      <c r="A7" s="26">
        <f t="shared" si="0"/>
        <v>6</v>
      </c>
      <c r="B7" s="1" t="s">
        <v>123</v>
      </c>
      <c r="C7" s="1">
        <v>1.5</v>
      </c>
      <c r="D7" s="1">
        <v>2</v>
      </c>
      <c r="E7" s="1">
        <v>1</v>
      </c>
      <c r="F7" s="26">
        <f>5500*$N$2</f>
        <v>6600</v>
      </c>
      <c r="G7" s="1">
        <v>7.0000000000000007E-2</v>
      </c>
      <c r="H7" s="30">
        <f>SUM(J7:M7)/confiabilidad!$F$2</f>
        <v>1</v>
      </c>
      <c r="I7" s="11" t="s">
        <v>106</v>
      </c>
      <c r="J7" s="22">
        <v>1</v>
      </c>
      <c r="K7" s="4">
        <v>1</v>
      </c>
      <c r="L7" s="4">
        <v>1</v>
      </c>
      <c r="M7" s="4">
        <v>2</v>
      </c>
      <c r="N7" s="4">
        <v>1.2</v>
      </c>
    </row>
    <row r="8" spans="1:14" x14ac:dyDescent="0.2">
      <c r="A8" s="26">
        <f t="shared" si="0"/>
        <v>7</v>
      </c>
      <c r="B8" s="1" t="s">
        <v>124</v>
      </c>
      <c r="C8" s="1">
        <v>2</v>
      </c>
      <c r="D8" s="1">
        <v>3</v>
      </c>
      <c r="E8" s="1">
        <v>1</v>
      </c>
      <c r="F8" s="26">
        <f>6500*$N$2</f>
        <v>7800</v>
      </c>
      <c r="G8" s="1">
        <v>9.1999999999999998E-2</v>
      </c>
      <c r="H8" s="30">
        <f>SUM(J8:M8)/confiabilidad!$F$2</f>
        <v>1</v>
      </c>
      <c r="I8" s="11" t="s">
        <v>106</v>
      </c>
      <c r="J8" s="22">
        <v>1</v>
      </c>
      <c r="K8" s="4">
        <v>1</v>
      </c>
      <c r="L8" s="4">
        <v>1</v>
      </c>
      <c r="M8" s="4">
        <v>2</v>
      </c>
      <c r="N8" s="4">
        <v>1.2</v>
      </c>
    </row>
    <row r="9" spans="1:14" x14ac:dyDescent="0.2">
      <c r="A9" s="26">
        <f t="shared" si="0"/>
        <v>8</v>
      </c>
      <c r="B9" s="1" t="s">
        <v>125</v>
      </c>
      <c r="C9" s="1">
        <v>3</v>
      </c>
      <c r="D9" s="1">
        <v>4</v>
      </c>
      <c r="E9" s="1">
        <v>1</v>
      </c>
      <c r="F9" s="26">
        <f>9000*$N$2</f>
        <v>10800</v>
      </c>
      <c r="G9" s="1">
        <v>0.14000000000000001</v>
      </c>
      <c r="H9" s="30">
        <f>SUM(J9:M9)/confiabilidad!$F$2</f>
        <v>1</v>
      </c>
      <c r="I9" s="11" t="s">
        <v>106</v>
      </c>
      <c r="J9" s="22">
        <v>1</v>
      </c>
      <c r="K9" s="4">
        <v>1</v>
      </c>
      <c r="L9" s="4">
        <v>1</v>
      </c>
      <c r="M9" s="4">
        <v>2</v>
      </c>
      <c r="N9" s="4">
        <v>1.2</v>
      </c>
    </row>
    <row r="10" spans="1:14" x14ac:dyDescent="0.2">
      <c r="A10" s="26">
        <f t="shared" si="0"/>
        <v>9</v>
      </c>
      <c r="B10" s="1" t="s">
        <v>126</v>
      </c>
      <c r="C10" s="1">
        <v>4</v>
      </c>
      <c r="D10" s="1">
        <v>6</v>
      </c>
      <c r="E10" s="1">
        <v>1</v>
      </c>
      <c r="F10" s="26">
        <f>8500*$N$2</f>
        <v>10200</v>
      </c>
      <c r="G10" s="1">
        <v>0.184</v>
      </c>
      <c r="H10" s="30">
        <f>SUM(J10:M10)/confiabilidad!$F$2</f>
        <v>1</v>
      </c>
      <c r="I10" s="11" t="s">
        <v>106</v>
      </c>
      <c r="J10" s="22">
        <v>1</v>
      </c>
      <c r="K10" s="4">
        <v>1</v>
      </c>
      <c r="L10" s="4">
        <v>1</v>
      </c>
      <c r="M10" s="4">
        <v>2</v>
      </c>
      <c r="N10" s="4">
        <v>1.2</v>
      </c>
    </row>
    <row r="11" spans="1:14" x14ac:dyDescent="0.2">
      <c r="A11" s="26">
        <f t="shared" si="0"/>
        <v>10</v>
      </c>
      <c r="B11" s="1" t="s">
        <v>127</v>
      </c>
      <c r="C11" s="1">
        <v>6</v>
      </c>
      <c r="D11" s="1">
        <v>8</v>
      </c>
      <c r="E11" s="1">
        <v>1</v>
      </c>
      <c r="F11" s="26">
        <f>13000*$N$2</f>
        <v>15600</v>
      </c>
      <c r="G11" s="24">
        <v>0.20799999999999999</v>
      </c>
      <c r="H11" s="30">
        <f>SUM(J11:M11)/confiabilidad!$F$2</f>
        <v>1</v>
      </c>
      <c r="I11" s="11" t="s">
        <v>106</v>
      </c>
      <c r="J11" s="22">
        <v>1</v>
      </c>
      <c r="K11" s="4">
        <v>1</v>
      </c>
      <c r="L11" s="4">
        <v>1</v>
      </c>
      <c r="M11" s="4">
        <v>2</v>
      </c>
      <c r="N11" s="4">
        <v>1.2</v>
      </c>
    </row>
    <row r="12" spans="1:14" x14ac:dyDescent="0.2">
      <c r="A12" s="26">
        <f t="shared" si="0"/>
        <v>11</v>
      </c>
      <c r="B12" s="1" t="s">
        <v>128</v>
      </c>
      <c r="C12" s="1">
        <v>1</v>
      </c>
      <c r="D12" s="1">
        <v>1.5</v>
      </c>
      <c r="E12" s="1">
        <v>0</v>
      </c>
      <c r="F12" s="26">
        <f>1450*$N$2</f>
        <v>1740</v>
      </c>
      <c r="G12" s="24">
        <v>0.05</v>
      </c>
      <c r="H12" s="30">
        <f>SUM(J12:M12)/confiabilidad!$F$2</f>
        <v>0.8</v>
      </c>
      <c r="I12" s="9" t="s">
        <v>129</v>
      </c>
      <c r="J12" s="24">
        <v>1</v>
      </c>
      <c r="K12" s="4">
        <v>1</v>
      </c>
      <c r="L12" s="4">
        <v>1</v>
      </c>
      <c r="M12" s="4">
        <v>1</v>
      </c>
      <c r="N12" s="4">
        <v>1.2</v>
      </c>
    </row>
    <row r="13" spans="1:14" x14ac:dyDescent="0.2">
      <c r="A13" s="26">
        <f t="shared" si="0"/>
        <v>12</v>
      </c>
      <c r="B13" s="1" t="s">
        <v>130</v>
      </c>
      <c r="C13" s="1">
        <v>4</v>
      </c>
      <c r="D13" s="1">
        <v>8</v>
      </c>
      <c r="E13" s="1">
        <v>1</v>
      </c>
      <c r="F13" s="1">
        <v>37200</v>
      </c>
      <c r="G13" s="24">
        <v>0.56999999999999995</v>
      </c>
      <c r="H13" s="30">
        <f>SUM(J13:M13)/confiabilidad!$F$2</f>
        <v>0.9</v>
      </c>
      <c r="I13" s="9" t="s">
        <v>59</v>
      </c>
      <c r="J13" s="24">
        <v>1</v>
      </c>
      <c r="K13" s="24">
        <v>1</v>
      </c>
      <c r="L13" s="24">
        <v>0.5</v>
      </c>
      <c r="M13" s="24">
        <v>2</v>
      </c>
    </row>
    <row r="14" spans="1:14" x14ac:dyDescent="0.2">
      <c r="A14" s="26">
        <f t="shared" si="0"/>
        <v>13</v>
      </c>
      <c r="B14" s="1" t="s">
        <v>131</v>
      </c>
      <c r="C14" s="1">
        <v>4</v>
      </c>
      <c r="D14" s="1">
        <v>8</v>
      </c>
      <c r="E14" s="1">
        <v>0</v>
      </c>
      <c r="F14" s="1">
        <v>12400</v>
      </c>
      <c r="G14" s="22">
        <v>0.3</v>
      </c>
      <c r="H14" s="30">
        <f>SUM(J14:M14)/confiabilidad!$F$2</f>
        <v>0.9</v>
      </c>
      <c r="I14" s="9" t="s">
        <v>59</v>
      </c>
      <c r="J14" s="24">
        <v>1</v>
      </c>
      <c r="K14" s="24">
        <v>1</v>
      </c>
      <c r="L14" s="24">
        <v>0.5</v>
      </c>
      <c r="M14" s="24">
        <v>2</v>
      </c>
    </row>
    <row r="15" spans="1:14" x14ac:dyDescent="0.2">
      <c r="A15" s="26">
        <f t="shared" si="0"/>
        <v>14</v>
      </c>
      <c r="B15" s="1" t="s">
        <v>132</v>
      </c>
      <c r="C15" s="1">
        <v>3</v>
      </c>
      <c r="D15" s="1">
        <v>4</v>
      </c>
      <c r="E15" s="1">
        <v>1</v>
      </c>
      <c r="F15" s="1">
        <v>15300</v>
      </c>
      <c r="G15" s="22">
        <v>0.27</v>
      </c>
      <c r="H15" s="30">
        <f>SUM(J15:M15)/confiabilidad!$F$2</f>
        <v>0.9</v>
      </c>
      <c r="I15" s="9" t="s">
        <v>59</v>
      </c>
      <c r="J15" s="24">
        <v>1</v>
      </c>
      <c r="K15" s="24">
        <v>1</v>
      </c>
      <c r="L15" s="24">
        <v>0.5</v>
      </c>
      <c r="M15" s="24">
        <v>2</v>
      </c>
    </row>
    <row r="16" spans="1:14" x14ac:dyDescent="0.2">
      <c r="A16" s="26">
        <f t="shared" si="0"/>
        <v>15</v>
      </c>
      <c r="B16" s="1" t="s">
        <v>133</v>
      </c>
      <c r="C16" s="1">
        <v>1.5</v>
      </c>
      <c r="D16" s="1">
        <v>2</v>
      </c>
      <c r="E16" s="1">
        <v>0</v>
      </c>
      <c r="F16" s="1">
        <v>3100</v>
      </c>
      <c r="G16" s="22">
        <v>6.5000000000000002E-2</v>
      </c>
      <c r="H16" s="30">
        <f>SUM(J16:M16)/confiabilidad!$F$2</f>
        <v>0.9</v>
      </c>
      <c r="I16" s="9" t="s">
        <v>59</v>
      </c>
      <c r="J16" s="24">
        <v>1</v>
      </c>
      <c r="K16" s="24">
        <v>1</v>
      </c>
      <c r="L16" s="24">
        <v>0.5</v>
      </c>
      <c r="M16" s="24">
        <v>2</v>
      </c>
    </row>
    <row r="17" spans="1:30" x14ac:dyDescent="0.2">
      <c r="A17" s="26">
        <f t="shared" si="0"/>
        <v>16</v>
      </c>
      <c r="B17" s="1" t="s">
        <v>134</v>
      </c>
      <c r="C17" s="1">
        <v>3</v>
      </c>
      <c r="D17" s="1">
        <v>4</v>
      </c>
      <c r="E17" s="1">
        <v>0</v>
      </c>
      <c r="F17" s="1">
        <v>5100</v>
      </c>
      <c r="G17" s="22">
        <v>0.127</v>
      </c>
      <c r="H17" s="30">
        <f>SUM(J17:M17)/confiabilidad!$F$2</f>
        <v>1</v>
      </c>
      <c r="I17" s="9" t="s">
        <v>59</v>
      </c>
      <c r="J17" s="24">
        <v>1</v>
      </c>
      <c r="K17" s="24">
        <v>1</v>
      </c>
      <c r="L17" s="24">
        <v>1</v>
      </c>
      <c r="M17" s="24">
        <v>2</v>
      </c>
    </row>
    <row r="18" spans="1:30" x14ac:dyDescent="0.2">
      <c r="A18" s="26">
        <f t="shared" si="0"/>
        <v>17</v>
      </c>
      <c r="B18" s="1" t="s">
        <v>135</v>
      </c>
      <c r="C18" s="1">
        <v>1</v>
      </c>
      <c r="D18" s="1">
        <v>1.5</v>
      </c>
      <c r="E18" s="1">
        <v>0</v>
      </c>
      <c r="F18" s="1">
        <v>2100</v>
      </c>
      <c r="G18" s="24">
        <v>4.3999999999999997E-2</v>
      </c>
      <c r="H18" s="30">
        <f>SUM(J18:M18)/confiabilidad!$F$2</f>
        <v>1</v>
      </c>
      <c r="I18" s="9" t="s">
        <v>59</v>
      </c>
      <c r="J18" s="24">
        <v>1</v>
      </c>
      <c r="K18" s="24">
        <v>1</v>
      </c>
      <c r="L18" s="24">
        <v>1</v>
      </c>
      <c r="M18" s="24">
        <v>2</v>
      </c>
    </row>
    <row r="19" spans="1:30" x14ac:dyDescent="0.2">
      <c r="A19" s="26">
        <f t="shared" si="0"/>
        <v>18</v>
      </c>
      <c r="B19" s="1" t="s">
        <v>136</v>
      </c>
      <c r="C19" s="1">
        <v>1</v>
      </c>
      <c r="D19" s="1">
        <v>8</v>
      </c>
      <c r="E19" s="1">
        <v>0</v>
      </c>
      <c r="F19" s="1">
        <v>6006</v>
      </c>
      <c r="G19" s="24">
        <v>0.13500000000000001</v>
      </c>
      <c r="H19" s="30">
        <f>SUM(J19:M19)/confiabilidad!$F$2</f>
        <v>0.7</v>
      </c>
      <c r="I19" s="9" t="s">
        <v>46</v>
      </c>
      <c r="J19" s="24">
        <v>1</v>
      </c>
      <c r="K19" s="24">
        <v>1</v>
      </c>
      <c r="L19" s="24">
        <v>0.5</v>
      </c>
      <c r="M19" s="24">
        <v>1</v>
      </c>
    </row>
    <row r="20" spans="1:30" x14ac:dyDescent="0.2">
      <c r="A20" s="1">
        <v>19</v>
      </c>
      <c r="B20" s="1" t="s">
        <v>137</v>
      </c>
      <c r="C20" s="1">
        <v>1</v>
      </c>
      <c r="D20" s="1">
        <v>1.5</v>
      </c>
      <c r="E20" s="1">
        <v>0</v>
      </c>
      <c r="F20" s="25">
        <f>10100*$N$2</f>
        <v>12120</v>
      </c>
      <c r="G20" s="35">
        <v>0.05</v>
      </c>
      <c r="H20" s="30">
        <f>SUM(J20:M20)/confiabilidad!$F$2</f>
        <v>0.7</v>
      </c>
      <c r="I20" s="9" t="s">
        <v>67</v>
      </c>
      <c r="J20" s="24">
        <v>1</v>
      </c>
      <c r="K20" s="24">
        <v>0.5</v>
      </c>
      <c r="L20" s="24">
        <v>1</v>
      </c>
      <c r="M20" s="24">
        <v>1</v>
      </c>
    </row>
    <row r="21" spans="1:30" x14ac:dyDescent="0.2">
      <c r="A21" s="1">
        <v>20</v>
      </c>
      <c r="B21" s="1" t="s">
        <v>138</v>
      </c>
      <c r="C21" s="1">
        <v>1.5</v>
      </c>
      <c r="D21" s="1">
        <v>2</v>
      </c>
      <c r="E21" s="1">
        <v>0</v>
      </c>
      <c r="F21" s="25">
        <f>20000*$N$2</f>
        <v>24000</v>
      </c>
      <c r="G21" s="35">
        <v>0.1</v>
      </c>
      <c r="H21" s="30">
        <f>SUM(J21:M21)/confiabilidad!$F$2</f>
        <v>0.7</v>
      </c>
      <c r="I21" s="9" t="s">
        <v>67</v>
      </c>
      <c r="J21" s="24">
        <v>1</v>
      </c>
      <c r="K21" s="24">
        <v>0.5</v>
      </c>
      <c r="L21" s="24">
        <v>1</v>
      </c>
      <c r="M21" s="24">
        <v>1</v>
      </c>
    </row>
    <row r="22" spans="1:30" x14ac:dyDescent="0.2">
      <c r="A22" s="1">
        <v>21</v>
      </c>
      <c r="B22" s="1" t="s">
        <v>139</v>
      </c>
      <c r="C22" s="1">
        <v>3</v>
      </c>
      <c r="D22" s="1">
        <v>4</v>
      </c>
      <c r="E22" s="1">
        <v>0</v>
      </c>
      <c r="F22" s="25">
        <f>30000*$N$2</f>
        <v>36000</v>
      </c>
      <c r="G22" s="35">
        <v>0.15</v>
      </c>
      <c r="H22" s="30">
        <f>SUM(J22:M22)/confiabilidad!$F$2</f>
        <v>0.7</v>
      </c>
      <c r="I22" s="9" t="s">
        <v>67</v>
      </c>
      <c r="J22" s="24">
        <v>1</v>
      </c>
      <c r="K22" s="24">
        <v>0.5</v>
      </c>
      <c r="L22" s="24">
        <v>1</v>
      </c>
      <c r="M22" s="24">
        <v>1</v>
      </c>
    </row>
    <row r="23" spans="1:30" x14ac:dyDescent="0.2">
      <c r="A23" s="1">
        <v>22</v>
      </c>
      <c r="B23" s="1" t="s">
        <v>140</v>
      </c>
      <c r="C23" s="1">
        <v>4</v>
      </c>
      <c r="D23" s="1">
        <v>8</v>
      </c>
      <c r="E23" s="1">
        <v>0</v>
      </c>
      <c r="F23" s="25">
        <f>50000*$N$2</f>
        <v>60000</v>
      </c>
      <c r="G23" s="35">
        <v>0.3</v>
      </c>
      <c r="H23" s="30">
        <f>SUM(J23:M23)/confiabilidad!$F$2</f>
        <v>0.7</v>
      </c>
      <c r="I23" s="9" t="s">
        <v>67</v>
      </c>
      <c r="J23" s="24">
        <v>1</v>
      </c>
      <c r="K23" s="24">
        <v>0.5</v>
      </c>
      <c r="L23" s="24">
        <v>1</v>
      </c>
      <c r="M23" s="24">
        <v>1</v>
      </c>
    </row>
    <row r="24" spans="1:30" x14ac:dyDescent="0.2">
      <c r="A24" s="27">
        <v>23</v>
      </c>
      <c r="B24" s="27" t="s">
        <v>91</v>
      </c>
      <c r="C24" s="27">
        <v>1</v>
      </c>
      <c r="D24" s="27">
        <v>8</v>
      </c>
      <c r="E24" s="27">
        <v>1</v>
      </c>
      <c r="F24" s="27">
        <v>0</v>
      </c>
      <c r="G24" s="38">
        <v>0</v>
      </c>
      <c r="H24" s="14">
        <f>SUM(J24:M24)/confiabilidad!$F$2</f>
        <v>1</v>
      </c>
      <c r="I24" s="16"/>
      <c r="J24" s="27">
        <v>1</v>
      </c>
      <c r="K24" s="27">
        <v>1</v>
      </c>
      <c r="L24" s="27">
        <v>1</v>
      </c>
      <c r="M24" s="27">
        <v>2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spans="1:30" x14ac:dyDescent="0.2">
      <c r="H25" s="20"/>
    </row>
    <row r="26" spans="1:30" x14ac:dyDescent="0.2">
      <c r="H26" s="20"/>
    </row>
    <row r="27" spans="1:30" x14ac:dyDescent="0.2">
      <c r="H27" s="20"/>
    </row>
    <row r="28" spans="1:30" x14ac:dyDescent="0.2">
      <c r="H28" s="20"/>
    </row>
    <row r="29" spans="1:30" x14ac:dyDescent="0.2">
      <c r="H29" s="20"/>
    </row>
    <row r="30" spans="1:30" x14ac:dyDescent="0.2">
      <c r="H30" s="20"/>
    </row>
    <row r="31" spans="1:30" x14ac:dyDescent="0.2">
      <c r="H31" s="20"/>
    </row>
    <row r="32" spans="1:30" x14ac:dyDescent="0.2">
      <c r="H32" s="20"/>
    </row>
    <row r="33" spans="8:8" x14ac:dyDescent="0.2">
      <c r="H33" s="20"/>
    </row>
    <row r="34" spans="8:8" x14ac:dyDescent="0.2">
      <c r="H34" s="20"/>
    </row>
    <row r="35" spans="8:8" x14ac:dyDescent="0.2">
      <c r="H35" s="20"/>
    </row>
    <row r="36" spans="8:8" x14ac:dyDescent="0.2">
      <c r="H36" s="20"/>
    </row>
    <row r="37" spans="8:8" x14ac:dyDescent="0.2">
      <c r="H37" s="20"/>
    </row>
    <row r="38" spans="8:8" x14ac:dyDescent="0.2">
      <c r="H38" s="20"/>
    </row>
    <row r="39" spans="8:8" x14ac:dyDescent="0.2">
      <c r="H39" s="20"/>
    </row>
    <row r="40" spans="8:8" x14ac:dyDescent="0.2">
      <c r="H40" s="20"/>
    </row>
    <row r="41" spans="8:8" x14ac:dyDescent="0.2">
      <c r="H41" s="20"/>
    </row>
    <row r="42" spans="8:8" x14ac:dyDescent="0.2">
      <c r="H42" s="20"/>
    </row>
    <row r="43" spans="8:8" x14ac:dyDescent="0.2">
      <c r="H43" s="20"/>
    </row>
    <row r="44" spans="8:8" x14ac:dyDescent="0.2">
      <c r="H44" s="20"/>
    </row>
    <row r="45" spans="8:8" x14ac:dyDescent="0.2">
      <c r="H45" s="20"/>
    </row>
    <row r="46" spans="8:8" x14ac:dyDescent="0.2">
      <c r="H46" s="20"/>
    </row>
    <row r="47" spans="8:8" x14ac:dyDescent="0.2">
      <c r="H47" s="20"/>
    </row>
    <row r="48" spans="8:8" x14ac:dyDescent="0.2">
      <c r="H48" s="20"/>
    </row>
    <row r="49" spans="8:8" x14ac:dyDescent="0.2">
      <c r="H49" s="20"/>
    </row>
    <row r="50" spans="8:8" x14ac:dyDescent="0.2">
      <c r="H50" s="20"/>
    </row>
    <row r="51" spans="8:8" x14ac:dyDescent="0.2">
      <c r="H51" s="20"/>
    </row>
    <row r="52" spans="8:8" x14ac:dyDescent="0.2">
      <c r="H52" s="20"/>
    </row>
    <row r="53" spans="8:8" x14ac:dyDescent="0.2">
      <c r="H53" s="20"/>
    </row>
    <row r="54" spans="8:8" x14ac:dyDescent="0.2">
      <c r="H54" s="20"/>
    </row>
    <row r="55" spans="8:8" x14ac:dyDescent="0.2">
      <c r="H55" s="20"/>
    </row>
    <row r="56" spans="8:8" x14ac:dyDescent="0.2">
      <c r="H56" s="20"/>
    </row>
    <row r="57" spans="8:8" x14ac:dyDescent="0.2">
      <c r="H57" s="20"/>
    </row>
    <row r="58" spans="8:8" x14ac:dyDescent="0.2">
      <c r="H58" s="20"/>
    </row>
    <row r="59" spans="8:8" x14ac:dyDescent="0.2">
      <c r="H59" s="20"/>
    </row>
    <row r="60" spans="8:8" x14ac:dyDescent="0.2">
      <c r="H60" s="20"/>
    </row>
    <row r="61" spans="8:8" x14ac:dyDescent="0.2">
      <c r="H61" s="20"/>
    </row>
    <row r="62" spans="8:8" x14ac:dyDescent="0.2">
      <c r="H62" s="20"/>
    </row>
    <row r="63" spans="8:8" x14ac:dyDescent="0.2">
      <c r="H63" s="20"/>
    </row>
    <row r="64" spans="8:8" x14ac:dyDescent="0.2">
      <c r="H64" s="20"/>
    </row>
    <row r="65" spans="8:8" x14ac:dyDescent="0.2">
      <c r="H65" s="20"/>
    </row>
    <row r="66" spans="8:8" x14ac:dyDescent="0.2">
      <c r="H66" s="20"/>
    </row>
    <row r="67" spans="8:8" x14ac:dyDescent="0.2">
      <c r="H67" s="20"/>
    </row>
    <row r="68" spans="8:8" x14ac:dyDescent="0.2">
      <c r="H68" s="20"/>
    </row>
    <row r="69" spans="8:8" x14ac:dyDescent="0.2">
      <c r="H69" s="20"/>
    </row>
    <row r="70" spans="8:8" x14ac:dyDescent="0.2">
      <c r="H70" s="20"/>
    </row>
    <row r="71" spans="8:8" x14ac:dyDescent="0.2">
      <c r="H71" s="20"/>
    </row>
    <row r="72" spans="8:8" x14ac:dyDescent="0.2">
      <c r="H72" s="20"/>
    </row>
    <row r="73" spans="8:8" x14ac:dyDescent="0.2">
      <c r="H73" s="20"/>
    </row>
    <row r="74" spans="8:8" x14ac:dyDescent="0.2">
      <c r="H74" s="20"/>
    </row>
    <row r="75" spans="8:8" x14ac:dyDescent="0.2">
      <c r="H75" s="20"/>
    </row>
    <row r="76" spans="8:8" x14ac:dyDescent="0.2">
      <c r="H76" s="20"/>
    </row>
    <row r="77" spans="8:8" x14ac:dyDescent="0.2">
      <c r="H77" s="20"/>
    </row>
    <row r="78" spans="8:8" x14ac:dyDescent="0.2">
      <c r="H78" s="20"/>
    </row>
    <row r="79" spans="8:8" x14ac:dyDescent="0.2">
      <c r="H79" s="20"/>
    </row>
    <row r="80" spans="8:8" x14ac:dyDescent="0.2">
      <c r="H80" s="20"/>
    </row>
    <row r="81" spans="8:8" x14ac:dyDescent="0.2">
      <c r="H81" s="20"/>
    </row>
    <row r="82" spans="8:8" x14ac:dyDescent="0.2">
      <c r="H82" s="20"/>
    </row>
    <row r="83" spans="8:8" x14ac:dyDescent="0.2">
      <c r="H83" s="20"/>
    </row>
    <row r="84" spans="8:8" x14ac:dyDescent="0.2">
      <c r="H84" s="20"/>
    </row>
    <row r="85" spans="8:8" x14ac:dyDescent="0.2">
      <c r="H85" s="20"/>
    </row>
    <row r="86" spans="8:8" x14ac:dyDescent="0.2">
      <c r="H86" s="20"/>
    </row>
    <row r="87" spans="8:8" x14ac:dyDescent="0.2">
      <c r="H87" s="20"/>
    </row>
    <row r="88" spans="8:8" x14ac:dyDescent="0.2">
      <c r="H88" s="20"/>
    </row>
    <row r="89" spans="8:8" x14ac:dyDescent="0.2">
      <c r="H89" s="20"/>
    </row>
    <row r="90" spans="8:8" x14ac:dyDescent="0.2">
      <c r="H90" s="20"/>
    </row>
    <row r="91" spans="8:8" x14ac:dyDescent="0.2">
      <c r="H91" s="20"/>
    </row>
    <row r="92" spans="8:8" x14ac:dyDescent="0.2">
      <c r="H92" s="20"/>
    </row>
    <row r="93" spans="8:8" x14ac:dyDescent="0.2">
      <c r="H93" s="20"/>
    </row>
    <row r="94" spans="8:8" x14ac:dyDescent="0.2">
      <c r="H94" s="20"/>
    </row>
    <row r="95" spans="8:8" x14ac:dyDescent="0.2">
      <c r="H95" s="20"/>
    </row>
    <row r="96" spans="8:8" x14ac:dyDescent="0.2">
      <c r="H96" s="20"/>
    </row>
    <row r="97" spans="8:8" x14ac:dyDescent="0.2">
      <c r="H97" s="20"/>
    </row>
    <row r="98" spans="8:8" x14ac:dyDescent="0.2">
      <c r="H98" s="20"/>
    </row>
    <row r="99" spans="8:8" x14ac:dyDescent="0.2">
      <c r="H99" s="20"/>
    </row>
    <row r="100" spans="8:8" x14ac:dyDescent="0.2">
      <c r="H100" s="20"/>
    </row>
    <row r="101" spans="8:8" x14ac:dyDescent="0.2">
      <c r="H101" s="20"/>
    </row>
    <row r="102" spans="8:8" x14ac:dyDescent="0.2">
      <c r="H102" s="20"/>
    </row>
    <row r="103" spans="8:8" x14ac:dyDescent="0.2">
      <c r="H103" s="20"/>
    </row>
    <row r="104" spans="8:8" x14ac:dyDescent="0.2">
      <c r="H104" s="20"/>
    </row>
    <row r="105" spans="8:8" x14ac:dyDescent="0.2">
      <c r="H105" s="20"/>
    </row>
    <row r="106" spans="8:8" x14ac:dyDescent="0.2">
      <c r="H106" s="20"/>
    </row>
    <row r="107" spans="8:8" x14ac:dyDescent="0.2">
      <c r="H107" s="20"/>
    </row>
    <row r="108" spans="8:8" x14ac:dyDescent="0.2">
      <c r="H108" s="20"/>
    </row>
    <row r="109" spans="8:8" x14ac:dyDescent="0.2">
      <c r="H109" s="20"/>
    </row>
    <row r="110" spans="8:8" x14ac:dyDescent="0.2">
      <c r="H110" s="20"/>
    </row>
    <row r="111" spans="8:8" x14ac:dyDescent="0.2">
      <c r="H111" s="20"/>
    </row>
    <row r="112" spans="8:8" x14ac:dyDescent="0.2">
      <c r="H112" s="20"/>
    </row>
    <row r="113" spans="8:8" x14ac:dyDescent="0.2">
      <c r="H113" s="20"/>
    </row>
    <row r="114" spans="8:8" x14ac:dyDescent="0.2">
      <c r="H114" s="20"/>
    </row>
    <row r="115" spans="8:8" x14ac:dyDescent="0.2">
      <c r="H115" s="20"/>
    </row>
    <row r="116" spans="8:8" x14ac:dyDescent="0.2">
      <c r="H116" s="20"/>
    </row>
    <row r="117" spans="8:8" x14ac:dyDescent="0.2">
      <c r="H117" s="20"/>
    </row>
    <row r="118" spans="8:8" x14ac:dyDescent="0.2">
      <c r="H118" s="20"/>
    </row>
    <row r="119" spans="8:8" x14ac:dyDescent="0.2">
      <c r="H119" s="20"/>
    </row>
    <row r="120" spans="8:8" x14ac:dyDescent="0.2">
      <c r="H120" s="20"/>
    </row>
    <row r="121" spans="8:8" x14ac:dyDescent="0.2">
      <c r="H121" s="20"/>
    </row>
    <row r="122" spans="8:8" x14ac:dyDescent="0.2">
      <c r="H122" s="20"/>
    </row>
    <row r="123" spans="8:8" x14ac:dyDescent="0.2">
      <c r="H123" s="20"/>
    </row>
    <row r="124" spans="8:8" x14ac:dyDescent="0.2">
      <c r="H124" s="20"/>
    </row>
    <row r="125" spans="8:8" x14ac:dyDescent="0.2">
      <c r="H125" s="20"/>
    </row>
    <row r="126" spans="8:8" x14ac:dyDescent="0.2">
      <c r="H126" s="20"/>
    </row>
    <row r="127" spans="8:8" x14ac:dyDescent="0.2">
      <c r="H127" s="20"/>
    </row>
    <row r="128" spans="8:8" x14ac:dyDescent="0.2">
      <c r="H128" s="20"/>
    </row>
    <row r="129" spans="8:8" x14ac:dyDescent="0.2">
      <c r="H129" s="20"/>
    </row>
    <row r="130" spans="8:8" x14ac:dyDescent="0.2">
      <c r="H130" s="20"/>
    </row>
    <row r="131" spans="8:8" x14ac:dyDescent="0.2">
      <c r="H131" s="20"/>
    </row>
    <row r="132" spans="8:8" x14ac:dyDescent="0.2">
      <c r="H132" s="20"/>
    </row>
    <row r="133" spans="8:8" x14ac:dyDescent="0.2">
      <c r="H133" s="20"/>
    </row>
    <row r="134" spans="8:8" x14ac:dyDescent="0.2">
      <c r="H134" s="20"/>
    </row>
    <row r="135" spans="8:8" x14ac:dyDescent="0.2">
      <c r="H135" s="20"/>
    </row>
    <row r="136" spans="8:8" x14ac:dyDescent="0.2">
      <c r="H136" s="20"/>
    </row>
    <row r="137" spans="8:8" x14ac:dyDescent="0.2">
      <c r="H137" s="20"/>
    </row>
    <row r="138" spans="8:8" x14ac:dyDescent="0.2">
      <c r="H138" s="20"/>
    </row>
    <row r="139" spans="8:8" x14ac:dyDescent="0.2">
      <c r="H139" s="20"/>
    </row>
    <row r="140" spans="8:8" x14ac:dyDescent="0.2">
      <c r="H140" s="20"/>
    </row>
    <row r="141" spans="8:8" x14ac:dyDescent="0.2">
      <c r="H141" s="20"/>
    </row>
    <row r="142" spans="8:8" x14ac:dyDescent="0.2">
      <c r="H142" s="20"/>
    </row>
    <row r="143" spans="8:8" x14ac:dyDescent="0.2">
      <c r="H143" s="20"/>
    </row>
    <row r="144" spans="8:8" x14ac:dyDescent="0.2">
      <c r="H144" s="20"/>
    </row>
    <row r="145" spans="8:8" x14ac:dyDescent="0.2">
      <c r="H145" s="20"/>
    </row>
    <row r="146" spans="8:8" x14ac:dyDescent="0.2">
      <c r="H146" s="20"/>
    </row>
    <row r="147" spans="8:8" x14ac:dyDescent="0.2">
      <c r="H147" s="20"/>
    </row>
    <row r="148" spans="8:8" x14ac:dyDescent="0.2">
      <c r="H148" s="20"/>
    </row>
    <row r="149" spans="8:8" x14ac:dyDescent="0.2">
      <c r="H149" s="20"/>
    </row>
    <row r="150" spans="8:8" x14ac:dyDescent="0.2">
      <c r="H150" s="20"/>
    </row>
    <row r="151" spans="8:8" x14ac:dyDescent="0.2">
      <c r="H151" s="20"/>
    </row>
    <row r="152" spans="8:8" x14ac:dyDescent="0.2">
      <c r="H152" s="20"/>
    </row>
    <row r="153" spans="8:8" x14ac:dyDescent="0.2">
      <c r="H153" s="20"/>
    </row>
    <row r="154" spans="8:8" x14ac:dyDescent="0.2">
      <c r="H154" s="20"/>
    </row>
    <row r="155" spans="8:8" x14ac:dyDescent="0.2">
      <c r="H155" s="20"/>
    </row>
    <row r="156" spans="8:8" x14ac:dyDescent="0.2">
      <c r="H156" s="20"/>
    </row>
    <row r="157" spans="8:8" x14ac:dyDescent="0.2">
      <c r="H157" s="20"/>
    </row>
    <row r="158" spans="8:8" x14ac:dyDescent="0.2">
      <c r="H158" s="20"/>
    </row>
    <row r="159" spans="8:8" x14ac:dyDescent="0.2">
      <c r="H159" s="20"/>
    </row>
    <row r="160" spans="8:8" x14ac:dyDescent="0.2">
      <c r="H160" s="20"/>
    </row>
    <row r="161" spans="8:8" x14ac:dyDescent="0.2">
      <c r="H161" s="20"/>
    </row>
    <row r="162" spans="8:8" x14ac:dyDescent="0.2">
      <c r="H162" s="20"/>
    </row>
    <row r="163" spans="8:8" x14ac:dyDescent="0.2">
      <c r="H163" s="20"/>
    </row>
    <row r="164" spans="8:8" x14ac:dyDescent="0.2">
      <c r="H164" s="20"/>
    </row>
    <row r="165" spans="8:8" x14ac:dyDescent="0.2">
      <c r="H165" s="20"/>
    </row>
    <row r="166" spans="8:8" x14ac:dyDescent="0.2">
      <c r="H166" s="20"/>
    </row>
    <row r="167" spans="8:8" x14ac:dyDescent="0.2">
      <c r="H167" s="20"/>
    </row>
    <row r="168" spans="8:8" x14ac:dyDescent="0.2">
      <c r="H168" s="20"/>
    </row>
    <row r="169" spans="8:8" x14ac:dyDescent="0.2">
      <c r="H169" s="20"/>
    </row>
    <row r="170" spans="8:8" x14ac:dyDescent="0.2">
      <c r="H170" s="20"/>
    </row>
    <row r="171" spans="8:8" x14ac:dyDescent="0.2">
      <c r="H171" s="20"/>
    </row>
    <row r="172" spans="8:8" x14ac:dyDescent="0.2">
      <c r="H172" s="20"/>
    </row>
    <row r="173" spans="8:8" x14ac:dyDescent="0.2">
      <c r="H173" s="20"/>
    </row>
    <row r="174" spans="8:8" x14ac:dyDescent="0.2">
      <c r="H174" s="20"/>
    </row>
    <row r="175" spans="8:8" x14ac:dyDescent="0.2">
      <c r="H175" s="20"/>
    </row>
    <row r="176" spans="8:8" x14ac:dyDescent="0.2">
      <c r="H176" s="20"/>
    </row>
    <row r="177" spans="8:8" x14ac:dyDescent="0.2">
      <c r="H177" s="20"/>
    </row>
    <row r="178" spans="8:8" x14ac:dyDescent="0.2">
      <c r="H178" s="20"/>
    </row>
    <row r="179" spans="8:8" x14ac:dyDescent="0.2">
      <c r="H179" s="20"/>
    </row>
    <row r="180" spans="8:8" x14ac:dyDescent="0.2">
      <c r="H180" s="20"/>
    </row>
    <row r="181" spans="8:8" x14ac:dyDescent="0.2">
      <c r="H181" s="20"/>
    </row>
    <row r="182" spans="8:8" x14ac:dyDescent="0.2">
      <c r="H182" s="20"/>
    </row>
    <row r="183" spans="8:8" x14ac:dyDescent="0.2">
      <c r="H183" s="20"/>
    </row>
    <row r="184" spans="8:8" x14ac:dyDescent="0.2">
      <c r="H184" s="20"/>
    </row>
    <row r="185" spans="8:8" x14ac:dyDescent="0.2">
      <c r="H185" s="20"/>
    </row>
    <row r="186" spans="8:8" x14ac:dyDescent="0.2">
      <c r="H186" s="20"/>
    </row>
    <row r="187" spans="8:8" x14ac:dyDescent="0.2">
      <c r="H187" s="20"/>
    </row>
    <row r="188" spans="8:8" x14ac:dyDescent="0.2">
      <c r="H188" s="20"/>
    </row>
    <row r="189" spans="8:8" x14ac:dyDescent="0.2">
      <c r="H189" s="20"/>
    </row>
    <row r="190" spans="8:8" x14ac:dyDescent="0.2">
      <c r="H190" s="20"/>
    </row>
    <row r="191" spans="8:8" x14ac:dyDescent="0.2">
      <c r="H191" s="20"/>
    </row>
    <row r="192" spans="8:8" x14ac:dyDescent="0.2">
      <c r="H192" s="20"/>
    </row>
    <row r="193" spans="8:8" x14ac:dyDescent="0.2">
      <c r="H193" s="20"/>
    </row>
    <row r="194" spans="8:8" x14ac:dyDescent="0.2">
      <c r="H194" s="20"/>
    </row>
    <row r="195" spans="8:8" x14ac:dyDescent="0.2">
      <c r="H195" s="20"/>
    </row>
    <row r="196" spans="8:8" x14ac:dyDescent="0.2">
      <c r="H196" s="20"/>
    </row>
    <row r="197" spans="8:8" x14ac:dyDescent="0.2">
      <c r="H197" s="20"/>
    </row>
    <row r="198" spans="8:8" x14ac:dyDescent="0.2">
      <c r="H198" s="20"/>
    </row>
    <row r="199" spans="8:8" x14ac:dyDescent="0.2">
      <c r="H199" s="20"/>
    </row>
    <row r="200" spans="8:8" x14ac:dyDescent="0.2">
      <c r="H200" s="20"/>
    </row>
    <row r="201" spans="8:8" x14ac:dyDescent="0.2">
      <c r="H201" s="20"/>
    </row>
    <row r="202" spans="8:8" x14ac:dyDescent="0.2">
      <c r="H202" s="20"/>
    </row>
    <row r="203" spans="8:8" x14ac:dyDescent="0.2">
      <c r="H203" s="20"/>
    </row>
    <row r="204" spans="8:8" x14ac:dyDescent="0.2">
      <c r="H204" s="20"/>
    </row>
    <row r="205" spans="8:8" x14ac:dyDescent="0.2">
      <c r="H205" s="20"/>
    </row>
    <row r="206" spans="8:8" x14ac:dyDescent="0.2">
      <c r="H206" s="20"/>
    </row>
    <row r="207" spans="8:8" x14ac:dyDescent="0.2">
      <c r="H207" s="20"/>
    </row>
    <row r="208" spans="8:8" x14ac:dyDescent="0.2">
      <c r="H208" s="20"/>
    </row>
    <row r="209" spans="8:8" x14ac:dyDescent="0.2">
      <c r="H209" s="20"/>
    </row>
    <row r="210" spans="8:8" x14ac:dyDescent="0.2">
      <c r="H210" s="20"/>
    </row>
    <row r="211" spans="8:8" x14ac:dyDescent="0.2">
      <c r="H211" s="20"/>
    </row>
    <row r="212" spans="8:8" x14ac:dyDescent="0.2">
      <c r="H212" s="20"/>
    </row>
    <row r="213" spans="8:8" x14ac:dyDescent="0.2">
      <c r="H213" s="20"/>
    </row>
    <row r="214" spans="8:8" x14ac:dyDescent="0.2">
      <c r="H214" s="20"/>
    </row>
    <row r="215" spans="8:8" x14ac:dyDescent="0.2">
      <c r="H215" s="20"/>
    </row>
    <row r="216" spans="8:8" x14ac:dyDescent="0.2">
      <c r="H216" s="20"/>
    </row>
    <row r="217" spans="8:8" x14ac:dyDescent="0.2">
      <c r="H217" s="20"/>
    </row>
    <row r="218" spans="8:8" x14ac:dyDescent="0.2">
      <c r="H218" s="20"/>
    </row>
    <row r="219" spans="8:8" x14ac:dyDescent="0.2">
      <c r="H219" s="20"/>
    </row>
    <row r="220" spans="8:8" x14ac:dyDescent="0.2">
      <c r="H220" s="20"/>
    </row>
    <row r="221" spans="8:8" x14ac:dyDescent="0.2">
      <c r="H221" s="20"/>
    </row>
    <row r="222" spans="8:8" x14ac:dyDescent="0.2">
      <c r="H222" s="20"/>
    </row>
    <row r="223" spans="8:8" x14ac:dyDescent="0.2">
      <c r="H223" s="20"/>
    </row>
    <row r="224" spans="8:8" x14ac:dyDescent="0.2">
      <c r="H224" s="20"/>
    </row>
    <row r="225" spans="8:8" x14ac:dyDescent="0.2">
      <c r="H225" s="20"/>
    </row>
    <row r="226" spans="8:8" x14ac:dyDescent="0.2">
      <c r="H226" s="20"/>
    </row>
    <row r="227" spans="8:8" x14ac:dyDescent="0.2">
      <c r="H227" s="20"/>
    </row>
    <row r="228" spans="8:8" x14ac:dyDescent="0.2">
      <c r="H228" s="20"/>
    </row>
    <row r="229" spans="8:8" x14ac:dyDescent="0.2">
      <c r="H229" s="20"/>
    </row>
    <row r="230" spans="8:8" x14ac:dyDescent="0.2">
      <c r="H230" s="20"/>
    </row>
    <row r="231" spans="8:8" x14ac:dyDescent="0.2">
      <c r="H231" s="20"/>
    </row>
    <row r="232" spans="8:8" x14ac:dyDescent="0.2">
      <c r="H232" s="20"/>
    </row>
    <row r="233" spans="8:8" x14ac:dyDescent="0.2">
      <c r="H233" s="20"/>
    </row>
    <row r="234" spans="8:8" x14ac:dyDescent="0.2">
      <c r="H234" s="20"/>
    </row>
    <row r="235" spans="8:8" x14ac:dyDescent="0.2">
      <c r="H235" s="20"/>
    </row>
    <row r="236" spans="8:8" x14ac:dyDescent="0.2">
      <c r="H236" s="20"/>
    </row>
    <row r="237" spans="8:8" x14ac:dyDescent="0.2">
      <c r="H237" s="20"/>
    </row>
    <row r="238" spans="8:8" x14ac:dyDescent="0.2">
      <c r="H238" s="20"/>
    </row>
    <row r="239" spans="8:8" x14ac:dyDescent="0.2">
      <c r="H239" s="20"/>
    </row>
    <row r="240" spans="8:8" x14ac:dyDescent="0.2">
      <c r="H240" s="20"/>
    </row>
    <row r="241" spans="8:8" x14ac:dyDescent="0.2">
      <c r="H241" s="20"/>
    </row>
    <row r="242" spans="8:8" x14ac:dyDescent="0.2">
      <c r="H242" s="20"/>
    </row>
    <row r="243" spans="8:8" x14ac:dyDescent="0.2">
      <c r="H243" s="20"/>
    </row>
    <row r="244" spans="8:8" x14ac:dyDescent="0.2">
      <c r="H244" s="20"/>
    </row>
    <row r="245" spans="8:8" x14ac:dyDescent="0.2">
      <c r="H245" s="20"/>
    </row>
    <row r="246" spans="8:8" x14ac:dyDescent="0.2">
      <c r="H246" s="20"/>
    </row>
    <row r="247" spans="8:8" x14ac:dyDescent="0.2">
      <c r="H247" s="20"/>
    </row>
    <row r="248" spans="8:8" x14ac:dyDescent="0.2">
      <c r="H248" s="20"/>
    </row>
    <row r="249" spans="8:8" x14ac:dyDescent="0.2">
      <c r="H249" s="20"/>
    </row>
    <row r="250" spans="8:8" x14ac:dyDescent="0.2">
      <c r="H250" s="20"/>
    </row>
    <row r="251" spans="8:8" x14ac:dyDescent="0.2">
      <c r="H251" s="20"/>
    </row>
    <row r="252" spans="8:8" x14ac:dyDescent="0.2">
      <c r="H252" s="20"/>
    </row>
    <row r="253" spans="8:8" x14ac:dyDescent="0.2">
      <c r="H253" s="20"/>
    </row>
    <row r="254" spans="8:8" x14ac:dyDescent="0.2">
      <c r="H254" s="20"/>
    </row>
    <row r="255" spans="8:8" x14ac:dyDescent="0.2">
      <c r="H255" s="20"/>
    </row>
    <row r="256" spans="8:8" x14ac:dyDescent="0.2">
      <c r="H256" s="20"/>
    </row>
    <row r="257" spans="8:8" x14ac:dyDescent="0.2">
      <c r="H257" s="20"/>
    </row>
    <row r="258" spans="8:8" x14ac:dyDescent="0.2">
      <c r="H258" s="20"/>
    </row>
    <row r="259" spans="8:8" x14ac:dyDescent="0.2">
      <c r="H259" s="20"/>
    </row>
    <row r="260" spans="8:8" x14ac:dyDescent="0.2">
      <c r="H260" s="20"/>
    </row>
    <row r="261" spans="8:8" x14ac:dyDescent="0.2">
      <c r="H261" s="20"/>
    </row>
    <row r="262" spans="8:8" x14ac:dyDescent="0.2">
      <c r="H262" s="20"/>
    </row>
    <row r="263" spans="8:8" x14ac:dyDescent="0.2">
      <c r="H263" s="20"/>
    </row>
    <row r="264" spans="8:8" x14ac:dyDescent="0.2">
      <c r="H264" s="20"/>
    </row>
    <row r="265" spans="8:8" x14ac:dyDescent="0.2">
      <c r="H265" s="20"/>
    </row>
    <row r="266" spans="8:8" x14ac:dyDescent="0.2">
      <c r="H266" s="20"/>
    </row>
    <row r="267" spans="8:8" x14ac:dyDescent="0.2">
      <c r="H267" s="20"/>
    </row>
    <row r="268" spans="8:8" x14ac:dyDescent="0.2">
      <c r="H268" s="20"/>
    </row>
    <row r="269" spans="8:8" x14ac:dyDescent="0.2">
      <c r="H269" s="20"/>
    </row>
    <row r="270" spans="8:8" x14ac:dyDescent="0.2">
      <c r="H270" s="20"/>
    </row>
    <row r="271" spans="8:8" x14ac:dyDescent="0.2">
      <c r="H271" s="20"/>
    </row>
    <row r="272" spans="8:8" x14ac:dyDescent="0.2">
      <c r="H272" s="20"/>
    </row>
    <row r="273" spans="8:8" x14ac:dyDescent="0.2">
      <c r="H273" s="20"/>
    </row>
    <row r="274" spans="8:8" x14ac:dyDescent="0.2">
      <c r="H274" s="20"/>
    </row>
    <row r="275" spans="8:8" x14ac:dyDescent="0.2">
      <c r="H275" s="20"/>
    </row>
    <row r="276" spans="8:8" x14ac:dyDescent="0.2">
      <c r="H276" s="20"/>
    </row>
    <row r="277" spans="8:8" x14ac:dyDescent="0.2">
      <c r="H277" s="20"/>
    </row>
    <row r="278" spans="8:8" x14ac:dyDescent="0.2">
      <c r="H278" s="20"/>
    </row>
    <row r="279" spans="8:8" x14ac:dyDescent="0.2">
      <c r="H279" s="20"/>
    </row>
    <row r="280" spans="8:8" x14ac:dyDescent="0.2">
      <c r="H280" s="20"/>
    </row>
    <row r="281" spans="8:8" x14ac:dyDescent="0.2">
      <c r="H281" s="20"/>
    </row>
    <row r="282" spans="8:8" x14ac:dyDescent="0.2">
      <c r="H282" s="20"/>
    </row>
    <row r="283" spans="8:8" x14ac:dyDescent="0.2">
      <c r="H283" s="20"/>
    </row>
    <row r="284" spans="8:8" x14ac:dyDescent="0.2">
      <c r="H284" s="20"/>
    </row>
    <row r="285" spans="8:8" x14ac:dyDescent="0.2">
      <c r="H285" s="20"/>
    </row>
    <row r="286" spans="8:8" x14ac:dyDescent="0.2">
      <c r="H286" s="20"/>
    </row>
    <row r="287" spans="8:8" x14ac:dyDescent="0.2">
      <c r="H287" s="20"/>
    </row>
    <row r="288" spans="8:8" x14ac:dyDescent="0.2">
      <c r="H288" s="20"/>
    </row>
    <row r="289" spans="8:8" x14ac:dyDescent="0.2">
      <c r="H289" s="20"/>
    </row>
    <row r="290" spans="8:8" x14ac:dyDescent="0.2">
      <c r="H290" s="20"/>
    </row>
    <row r="291" spans="8:8" x14ac:dyDescent="0.2">
      <c r="H291" s="20"/>
    </row>
    <row r="292" spans="8:8" x14ac:dyDescent="0.2">
      <c r="H292" s="20"/>
    </row>
    <row r="293" spans="8:8" x14ac:dyDescent="0.2">
      <c r="H293" s="20"/>
    </row>
    <row r="294" spans="8:8" x14ac:dyDescent="0.2">
      <c r="H294" s="20"/>
    </row>
    <row r="295" spans="8:8" x14ac:dyDescent="0.2">
      <c r="H295" s="20"/>
    </row>
    <row r="296" spans="8:8" x14ac:dyDescent="0.2">
      <c r="H296" s="20"/>
    </row>
    <row r="297" spans="8:8" x14ac:dyDescent="0.2">
      <c r="H297" s="20"/>
    </row>
    <row r="298" spans="8:8" x14ac:dyDescent="0.2">
      <c r="H298" s="20"/>
    </row>
    <row r="299" spans="8:8" x14ac:dyDescent="0.2">
      <c r="H299" s="20"/>
    </row>
    <row r="300" spans="8:8" x14ac:dyDescent="0.2">
      <c r="H300" s="20"/>
    </row>
    <row r="301" spans="8:8" x14ac:dyDescent="0.2">
      <c r="H301" s="20"/>
    </row>
    <row r="302" spans="8:8" x14ac:dyDescent="0.2">
      <c r="H302" s="20"/>
    </row>
    <row r="303" spans="8:8" x14ac:dyDescent="0.2">
      <c r="H303" s="20"/>
    </row>
    <row r="304" spans="8:8" x14ac:dyDescent="0.2">
      <c r="H304" s="20"/>
    </row>
    <row r="305" spans="8:8" x14ac:dyDescent="0.2">
      <c r="H305" s="20"/>
    </row>
    <row r="306" spans="8:8" x14ac:dyDescent="0.2">
      <c r="H306" s="20"/>
    </row>
    <row r="307" spans="8:8" x14ac:dyDescent="0.2">
      <c r="H307" s="20"/>
    </row>
    <row r="308" spans="8:8" x14ac:dyDescent="0.2">
      <c r="H308" s="20"/>
    </row>
    <row r="309" spans="8:8" x14ac:dyDescent="0.2">
      <c r="H309" s="20"/>
    </row>
    <row r="310" spans="8:8" x14ac:dyDescent="0.2">
      <c r="H310" s="20"/>
    </row>
    <row r="311" spans="8:8" x14ac:dyDescent="0.2">
      <c r="H311" s="20"/>
    </row>
    <row r="312" spans="8:8" x14ac:dyDescent="0.2">
      <c r="H312" s="20"/>
    </row>
    <row r="313" spans="8:8" x14ac:dyDescent="0.2">
      <c r="H313" s="20"/>
    </row>
    <row r="314" spans="8:8" x14ac:dyDescent="0.2">
      <c r="H314" s="20"/>
    </row>
    <row r="315" spans="8:8" x14ac:dyDescent="0.2">
      <c r="H315" s="20"/>
    </row>
    <row r="316" spans="8:8" x14ac:dyDescent="0.2">
      <c r="H316" s="20"/>
    </row>
    <row r="317" spans="8:8" x14ac:dyDescent="0.2">
      <c r="H317" s="20"/>
    </row>
    <row r="318" spans="8:8" x14ac:dyDescent="0.2">
      <c r="H318" s="20"/>
    </row>
    <row r="319" spans="8:8" x14ac:dyDescent="0.2">
      <c r="H319" s="20"/>
    </row>
    <row r="320" spans="8:8" x14ac:dyDescent="0.2">
      <c r="H320" s="20"/>
    </row>
    <row r="321" spans="8:8" x14ac:dyDescent="0.2">
      <c r="H321" s="20"/>
    </row>
    <row r="322" spans="8:8" x14ac:dyDescent="0.2">
      <c r="H322" s="20"/>
    </row>
    <row r="323" spans="8:8" x14ac:dyDescent="0.2">
      <c r="H323" s="20"/>
    </row>
    <row r="324" spans="8:8" x14ac:dyDescent="0.2">
      <c r="H324" s="20"/>
    </row>
    <row r="325" spans="8:8" x14ac:dyDescent="0.2">
      <c r="H325" s="20"/>
    </row>
    <row r="326" spans="8:8" x14ac:dyDescent="0.2">
      <c r="H326" s="20"/>
    </row>
    <row r="327" spans="8:8" x14ac:dyDescent="0.2">
      <c r="H327" s="20"/>
    </row>
    <row r="328" spans="8:8" x14ac:dyDescent="0.2">
      <c r="H328" s="20"/>
    </row>
    <row r="329" spans="8:8" x14ac:dyDescent="0.2">
      <c r="H329" s="20"/>
    </row>
    <row r="330" spans="8:8" x14ac:dyDescent="0.2">
      <c r="H330" s="20"/>
    </row>
    <row r="331" spans="8:8" x14ac:dyDescent="0.2">
      <c r="H331" s="20"/>
    </row>
    <row r="332" spans="8:8" x14ac:dyDescent="0.2">
      <c r="H332" s="20"/>
    </row>
    <row r="333" spans="8:8" x14ac:dyDescent="0.2">
      <c r="H333" s="20"/>
    </row>
    <row r="334" spans="8:8" x14ac:dyDescent="0.2">
      <c r="H334" s="20"/>
    </row>
    <row r="335" spans="8:8" x14ac:dyDescent="0.2">
      <c r="H335" s="20"/>
    </row>
    <row r="336" spans="8:8" x14ac:dyDescent="0.2">
      <c r="H336" s="20"/>
    </row>
    <row r="337" spans="8:8" x14ac:dyDescent="0.2">
      <c r="H337" s="20"/>
    </row>
    <row r="338" spans="8:8" x14ac:dyDescent="0.2">
      <c r="H338" s="20"/>
    </row>
    <row r="339" spans="8:8" x14ac:dyDescent="0.2">
      <c r="H339" s="20"/>
    </row>
    <row r="340" spans="8:8" x14ac:dyDescent="0.2">
      <c r="H340" s="20"/>
    </row>
    <row r="341" spans="8:8" x14ac:dyDescent="0.2">
      <c r="H341" s="20"/>
    </row>
    <row r="342" spans="8:8" x14ac:dyDescent="0.2">
      <c r="H342" s="20"/>
    </row>
    <row r="343" spans="8:8" x14ac:dyDescent="0.2">
      <c r="H343" s="20"/>
    </row>
    <row r="344" spans="8:8" x14ac:dyDescent="0.2">
      <c r="H344" s="20"/>
    </row>
    <row r="345" spans="8:8" x14ac:dyDescent="0.2">
      <c r="H345" s="20"/>
    </row>
    <row r="346" spans="8:8" x14ac:dyDescent="0.2">
      <c r="H346" s="20"/>
    </row>
    <row r="347" spans="8:8" x14ac:dyDescent="0.2">
      <c r="H347" s="20"/>
    </row>
    <row r="348" spans="8:8" x14ac:dyDescent="0.2">
      <c r="H348" s="20"/>
    </row>
    <row r="349" spans="8:8" x14ac:dyDescent="0.2">
      <c r="H349" s="20"/>
    </row>
    <row r="350" spans="8:8" x14ac:dyDescent="0.2">
      <c r="H350" s="20"/>
    </row>
    <row r="351" spans="8:8" x14ac:dyDescent="0.2">
      <c r="H351" s="20"/>
    </row>
    <row r="352" spans="8:8" x14ac:dyDescent="0.2">
      <c r="H352" s="20"/>
    </row>
    <row r="353" spans="8:8" x14ac:dyDescent="0.2">
      <c r="H353" s="20"/>
    </row>
    <row r="354" spans="8:8" x14ac:dyDescent="0.2">
      <c r="H354" s="20"/>
    </row>
    <row r="355" spans="8:8" x14ac:dyDescent="0.2">
      <c r="H355" s="20"/>
    </row>
    <row r="356" spans="8:8" x14ac:dyDescent="0.2">
      <c r="H356" s="20"/>
    </row>
    <row r="357" spans="8:8" x14ac:dyDescent="0.2">
      <c r="H357" s="20"/>
    </row>
    <row r="358" spans="8:8" x14ac:dyDescent="0.2">
      <c r="H358" s="20"/>
    </row>
    <row r="359" spans="8:8" x14ac:dyDescent="0.2">
      <c r="H359" s="20"/>
    </row>
    <row r="360" spans="8:8" x14ac:dyDescent="0.2">
      <c r="H360" s="20"/>
    </row>
    <row r="361" spans="8:8" x14ac:dyDescent="0.2">
      <c r="H361" s="20"/>
    </row>
    <row r="362" spans="8:8" x14ac:dyDescent="0.2">
      <c r="H362" s="20"/>
    </row>
    <row r="363" spans="8:8" x14ac:dyDescent="0.2">
      <c r="H363" s="20"/>
    </row>
    <row r="364" spans="8:8" x14ac:dyDescent="0.2">
      <c r="H364" s="20"/>
    </row>
    <row r="365" spans="8:8" x14ac:dyDescent="0.2">
      <c r="H365" s="20"/>
    </row>
    <row r="366" spans="8:8" x14ac:dyDescent="0.2">
      <c r="H366" s="20"/>
    </row>
    <row r="367" spans="8:8" x14ac:dyDescent="0.2">
      <c r="H367" s="20"/>
    </row>
    <row r="368" spans="8:8" x14ac:dyDescent="0.2">
      <c r="H368" s="20"/>
    </row>
    <row r="369" spans="8:8" x14ac:dyDescent="0.2">
      <c r="H369" s="20"/>
    </row>
    <row r="370" spans="8:8" x14ac:dyDescent="0.2">
      <c r="H370" s="20"/>
    </row>
    <row r="371" spans="8:8" x14ac:dyDescent="0.2">
      <c r="H371" s="20"/>
    </row>
    <row r="372" spans="8:8" x14ac:dyDescent="0.2">
      <c r="H372" s="20"/>
    </row>
    <row r="373" spans="8:8" x14ac:dyDescent="0.2">
      <c r="H373" s="20"/>
    </row>
    <row r="374" spans="8:8" x14ac:dyDescent="0.2">
      <c r="H374" s="20"/>
    </row>
    <row r="375" spans="8:8" x14ac:dyDescent="0.2">
      <c r="H375" s="20"/>
    </row>
    <row r="376" spans="8:8" x14ac:dyDescent="0.2">
      <c r="H376" s="20"/>
    </row>
    <row r="377" spans="8:8" x14ac:dyDescent="0.2">
      <c r="H377" s="20"/>
    </row>
    <row r="378" spans="8:8" x14ac:dyDescent="0.2">
      <c r="H378" s="20"/>
    </row>
    <row r="379" spans="8:8" x14ac:dyDescent="0.2">
      <c r="H379" s="20"/>
    </row>
    <row r="380" spans="8:8" x14ac:dyDescent="0.2">
      <c r="H380" s="20"/>
    </row>
    <row r="381" spans="8:8" x14ac:dyDescent="0.2">
      <c r="H381" s="20"/>
    </row>
    <row r="382" spans="8:8" x14ac:dyDescent="0.2">
      <c r="H382" s="20"/>
    </row>
    <row r="383" spans="8:8" x14ac:dyDescent="0.2">
      <c r="H383" s="20"/>
    </row>
    <row r="384" spans="8:8" x14ac:dyDescent="0.2">
      <c r="H384" s="20"/>
    </row>
    <row r="385" spans="8:8" x14ac:dyDescent="0.2">
      <c r="H385" s="20"/>
    </row>
    <row r="386" spans="8:8" x14ac:dyDescent="0.2">
      <c r="H386" s="20"/>
    </row>
    <row r="387" spans="8:8" x14ac:dyDescent="0.2">
      <c r="H387" s="20"/>
    </row>
    <row r="388" spans="8:8" x14ac:dyDescent="0.2">
      <c r="H388" s="20"/>
    </row>
    <row r="389" spans="8:8" x14ac:dyDescent="0.2">
      <c r="H389" s="20"/>
    </row>
    <row r="390" spans="8:8" x14ac:dyDescent="0.2">
      <c r="H390" s="20"/>
    </row>
    <row r="391" spans="8:8" x14ac:dyDescent="0.2">
      <c r="H391" s="20"/>
    </row>
    <row r="392" spans="8:8" x14ac:dyDescent="0.2">
      <c r="H392" s="20"/>
    </row>
    <row r="393" spans="8:8" x14ac:dyDescent="0.2">
      <c r="H393" s="20"/>
    </row>
    <row r="394" spans="8:8" x14ac:dyDescent="0.2">
      <c r="H394" s="20"/>
    </row>
    <row r="395" spans="8:8" x14ac:dyDescent="0.2">
      <c r="H395" s="20"/>
    </row>
    <row r="396" spans="8:8" x14ac:dyDescent="0.2">
      <c r="H396" s="20"/>
    </row>
    <row r="397" spans="8:8" x14ac:dyDescent="0.2">
      <c r="H397" s="20"/>
    </row>
    <row r="398" spans="8:8" x14ac:dyDescent="0.2">
      <c r="H398" s="20"/>
    </row>
    <row r="399" spans="8:8" x14ac:dyDescent="0.2">
      <c r="H399" s="20"/>
    </row>
    <row r="400" spans="8:8" x14ac:dyDescent="0.2">
      <c r="H400" s="20"/>
    </row>
    <row r="401" spans="8:8" x14ac:dyDescent="0.2">
      <c r="H401" s="20"/>
    </row>
    <row r="402" spans="8:8" x14ac:dyDescent="0.2">
      <c r="H402" s="20"/>
    </row>
    <row r="403" spans="8:8" x14ac:dyDescent="0.2">
      <c r="H403" s="20"/>
    </row>
    <row r="404" spans="8:8" x14ac:dyDescent="0.2">
      <c r="H404" s="20"/>
    </row>
    <row r="405" spans="8:8" x14ac:dyDescent="0.2">
      <c r="H405" s="20"/>
    </row>
    <row r="406" spans="8:8" x14ac:dyDescent="0.2">
      <c r="H406" s="20"/>
    </row>
    <row r="407" spans="8:8" x14ac:dyDescent="0.2">
      <c r="H407" s="20"/>
    </row>
    <row r="408" spans="8:8" x14ac:dyDescent="0.2">
      <c r="H408" s="20"/>
    </row>
    <row r="409" spans="8:8" x14ac:dyDescent="0.2">
      <c r="H409" s="20"/>
    </row>
    <row r="410" spans="8:8" x14ac:dyDescent="0.2">
      <c r="H410" s="20"/>
    </row>
    <row r="411" spans="8:8" x14ac:dyDescent="0.2">
      <c r="H411" s="20"/>
    </row>
    <row r="412" spans="8:8" x14ac:dyDescent="0.2">
      <c r="H412" s="20"/>
    </row>
    <row r="413" spans="8:8" x14ac:dyDescent="0.2">
      <c r="H413" s="20"/>
    </row>
    <row r="414" spans="8:8" x14ac:dyDescent="0.2">
      <c r="H414" s="20"/>
    </row>
    <row r="415" spans="8:8" x14ac:dyDescent="0.2">
      <c r="H415" s="20"/>
    </row>
    <row r="416" spans="8:8" x14ac:dyDescent="0.2">
      <c r="H416" s="20"/>
    </row>
    <row r="417" spans="8:8" x14ac:dyDescent="0.2">
      <c r="H417" s="20"/>
    </row>
    <row r="418" spans="8:8" x14ac:dyDescent="0.2">
      <c r="H418" s="20"/>
    </row>
    <row r="419" spans="8:8" x14ac:dyDescent="0.2">
      <c r="H419" s="20"/>
    </row>
    <row r="420" spans="8:8" x14ac:dyDescent="0.2">
      <c r="H420" s="20"/>
    </row>
    <row r="421" spans="8:8" x14ac:dyDescent="0.2">
      <c r="H421" s="20"/>
    </row>
    <row r="422" spans="8:8" x14ac:dyDescent="0.2">
      <c r="H422" s="20"/>
    </row>
    <row r="423" spans="8:8" x14ac:dyDescent="0.2">
      <c r="H423" s="20"/>
    </row>
    <row r="424" spans="8:8" x14ac:dyDescent="0.2">
      <c r="H424" s="20"/>
    </row>
    <row r="425" spans="8:8" x14ac:dyDescent="0.2">
      <c r="H425" s="20"/>
    </row>
    <row r="426" spans="8:8" x14ac:dyDescent="0.2">
      <c r="H426" s="20"/>
    </row>
    <row r="427" spans="8:8" x14ac:dyDescent="0.2">
      <c r="H427" s="20"/>
    </row>
    <row r="428" spans="8:8" x14ac:dyDescent="0.2">
      <c r="H428" s="20"/>
    </row>
    <row r="429" spans="8:8" x14ac:dyDescent="0.2">
      <c r="H429" s="20"/>
    </row>
    <row r="430" spans="8:8" x14ac:dyDescent="0.2">
      <c r="H430" s="20"/>
    </row>
    <row r="431" spans="8:8" x14ac:dyDescent="0.2">
      <c r="H431" s="20"/>
    </row>
    <row r="432" spans="8:8" x14ac:dyDescent="0.2">
      <c r="H432" s="20"/>
    </row>
    <row r="433" spans="8:8" x14ac:dyDescent="0.2">
      <c r="H433" s="20"/>
    </row>
    <row r="434" spans="8:8" x14ac:dyDescent="0.2">
      <c r="H434" s="20"/>
    </row>
    <row r="435" spans="8:8" x14ac:dyDescent="0.2">
      <c r="H435" s="20"/>
    </row>
    <row r="436" spans="8:8" x14ac:dyDescent="0.2">
      <c r="H436" s="20"/>
    </row>
    <row r="437" spans="8:8" x14ac:dyDescent="0.2">
      <c r="H437" s="20"/>
    </row>
    <row r="438" spans="8:8" x14ac:dyDescent="0.2">
      <c r="H438" s="20"/>
    </row>
    <row r="439" spans="8:8" x14ac:dyDescent="0.2">
      <c r="H439" s="20"/>
    </row>
    <row r="440" spans="8:8" x14ac:dyDescent="0.2">
      <c r="H440" s="20"/>
    </row>
    <row r="441" spans="8:8" x14ac:dyDescent="0.2">
      <c r="H441" s="20"/>
    </row>
    <row r="442" spans="8:8" x14ac:dyDescent="0.2">
      <c r="H442" s="20"/>
    </row>
    <row r="443" spans="8:8" x14ac:dyDescent="0.2">
      <c r="H443" s="20"/>
    </row>
    <row r="444" spans="8:8" x14ac:dyDescent="0.2">
      <c r="H444" s="20"/>
    </row>
    <row r="445" spans="8:8" x14ac:dyDescent="0.2">
      <c r="H445" s="20"/>
    </row>
    <row r="446" spans="8:8" x14ac:dyDescent="0.2">
      <c r="H446" s="20"/>
    </row>
    <row r="447" spans="8:8" x14ac:dyDescent="0.2">
      <c r="H447" s="20"/>
    </row>
    <row r="448" spans="8:8" x14ac:dyDescent="0.2">
      <c r="H448" s="20"/>
    </row>
    <row r="449" spans="8:8" x14ac:dyDescent="0.2">
      <c r="H449" s="20"/>
    </row>
    <row r="450" spans="8:8" x14ac:dyDescent="0.2">
      <c r="H450" s="20"/>
    </row>
    <row r="451" spans="8:8" x14ac:dyDescent="0.2">
      <c r="H451" s="20"/>
    </row>
    <row r="452" spans="8:8" x14ac:dyDescent="0.2">
      <c r="H452" s="20"/>
    </row>
    <row r="453" spans="8:8" x14ac:dyDescent="0.2">
      <c r="H453" s="20"/>
    </row>
    <row r="454" spans="8:8" x14ac:dyDescent="0.2">
      <c r="H454" s="20"/>
    </row>
    <row r="455" spans="8:8" x14ac:dyDescent="0.2">
      <c r="H455" s="20"/>
    </row>
    <row r="456" spans="8:8" x14ac:dyDescent="0.2">
      <c r="H456" s="20"/>
    </row>
    <row r="457" spans="8:8" x14ac:dyDescent="0.2">
      <c r="H457" s="20"/>
    </row>
    <row r="458" spans="8:8" x14ac:dyDescent="0.2">
      <c r="H458" s="20"/>
    </row>
    <row r="459" spans="8:8" x14ac:dyDescent="0.2">
      <c r="H459" s="20"/>
    </row>
    <row r="460" spans="8:8" x14ac:dyDescent="0.2">
      <c r="H460" s="20"/>
    </row>
    <row r="461" spans="8:8" x14ac:dyDescent="0.2">
      <c r="H461" s="20"/>
    </row>
    <row r="462" spans="8:8" x14ac:dyDescent="0.2">
      <c r="H462" s="20"/>
    </row>
    <row r="463" spans="8:8" x14ac:dyDescent="0.2">
      <c r="H463" s="20"/>
    </row>
    <row r="464" spans="8:8" x14ac:dyDescent="0.2">
      <c r="H464" s="20"/>
    </row>
    <row r="465" spans="8:8" x14ac:dyDescent="0.2">
      <c r="H465" s="20"/>
    </row>
    <row r="466" spans="8:8" x14ac:dyDescent="0.2">
      <c r="H466" s="20"/>
    </row>
    <row r="467" spans="8:8" x14ac:dyDescent="0.2">
      <c r="H467" s="20"/>
    </row>
    <row r="468" spans="8:8" x14ac:dyDescent="0.2">
      <c r="H468" s="20"/>
    </row>
    <row r="469" spans="8:8" x14ac:dyDescent="0.2">
      <c r="H469" s="20"/>
    </row>
    <row r="470" spans="8:8" x14ac:dyDescent="0.2">
      <c r="H470" s="20"/>
    </row>
    <row r="471" spans="8:8" x14ac:dyDescent="0.2">
      <c r="H471" s="20"/>
    </row>
    <row r="472" spans="8:8" x14ac:dyDescent="0.2">
      <c r="H472" s="20"/>
    </row>
    <row r="473" spans="8:8" x14ac:dyDescent="0.2">
      <c r="H473" s="20"/>
    </row>
    <row r="474" spans="8:8" x14ac:dyDescent="0.2">
      <c r="H474" s="20"/>
    </row>
    <row r="475" spans="8:8" x14ac:dyDescent="0.2">
      <c r="H475" s="20"/>
    </row>
    <row r="476" spans="8:8" x14ac:dyDescent="0.2">
      <c r="H476" s="20"/>
    </row>
    <row r="477" spans="8:8" x14ac:dyDescent="0.2">
      <c r="H477" s="20"/>
    </row>
    <row r="478" spans="8:8" x14ac:dyDescent="0.2">
      <c r="H478" s="20"/>
    </row>
    <row r="479" spans="8:8" x14ac:dyDescent="0.2">
      <c r="H479" s="20"/>
    </row>
    <row r="480" spans="8:8" x14ac:dyDescent="0.2">
      <c r="H480" s="20"/>
    </row>
    <row r="481" spans="8:8" x14ac:dyDescent="0.2">
      <c r="H481" s="20"/>
    </row>
    <row r="482" spans="8:8" x14ac:dyDescent="0.2">
      <c r="H482" s="20"/>
    </row>
    <row r="483" spans="8:8" x14ac:dyDescent="0.2">
      <c r="H483" s="20"/>
    </row>
    <row r="484" spans="8:8" x14ac:dyDescent="0.2">
      <c r="H484" s="20"/>
    </row>
    <row r="485" spans="8:8" x14ac:dyDescent="0.2">
      <c r="H485" s="20"/>
    </row>
    <row r="486" spans="8:8" x14ac:dyDescent="0.2">
      <c r="H486" s="20"/>
    </row>
    <row r="487" spans="8:8" x14ac:dyDescent="0.2">
      <c r="H487" s="20"/>
    </row>
    <row r="488" spans="8:8" x14ac:dyDescent="0.2">
      <c r="H488" s="20"/>
    </row>
    <row r="489" spans="8:8" x14ac:dyDescent="0.2">
      <c r="H489" s="20"/>
    </row>
    <row r="490" spans="8:8" x14ac:dyDescent="0.2">
      <c r="H490" s="20"/>
    </row>
    <row r="491" spans="8:8" x14ac:dyDescent="0.2">
      <c r="H491" s="20"/>
    </row>
    <row r="492" spans="8:8" x14ac:dyDescent="0.2">
      <c r="H492" s="20"/>
    </row>
    <row r="493" spans="8:8" x14ac:dyDescent="0.2">
      <c r="H493" s="20"/>
    </row>
    <row r="494" spans="8:8" x14ac:dyDescent="0.2">
      <c r="H494" s="20"/>
    </row>
    <row r="495" spans="8:8" x14ac:dyDescent="0.2">
      <c r="H495" s="20"/>
    </row>
    <row r="496" spans="8:8" x14ac:dyDescent="0.2">
      <c r="H496" s="20"/>
    </row>
    <row r="497" spans="8:8" x14ac:dyDescent="0.2">
      <c r="H497" s="20"/>
    </row>
    <row r="498" spans="8:8" x14ac:dyDescent="0.2">
      <c r="H498" s="20"/>
    </row>
    <row r="499" spans="8:8" x14ac:dyDescent="0.2">
      <c r="H499" s="20"/>
    </row>
    <row r="500" spans="8:8" x14ac:dyDescent="0.2">
      <c r="H500" s="20"/>
    </row>
    <row r="501" spans="8:8" x14ac:dyDescent="0.2">
      <c r="H501" s="20"/>
    </row>
    <row r="502" spans="8:8" x14ac:dyDescent="0.2">
      <c r="H502" s="20"/>
    </row>
    <row r="503" spans="8:8" x14ac:dyDescent="0.2">
      <c r="H503" s="20"/>
    </row>
    <row r="504" spans="8:8" x14ac:dyDescent="0.2">
      <c r="H504" s="20"/>
    </row>
    <row r="505" spans="8:8" x14ac:dyDescent="0.2">
      <c r="H505" s="20"/>
    </row>
    <row r="506" spans="8:8" x14ac:dyDescent="0.2">
      <c r="H506" s="20"/>
    </row>
    <row r="507" spans="8:8" x14ac:dyDescent="0.2">
      <c r="H507" s="20"/>
    </row>
    <row r="508" spans="8:8" x14ac:dyDescent="0.2">
      <c r="H508" s="20"/>
    </row>
    <row r="509" spans="8:8" x14ac:dyDescent="0.2">
      <c r="H509" s="20"/>
    </row>
    <row r="510" spans="8:8" x14ac:dyDescent="0.2">
      <c r="H510" s="20"/>
    </row>
    <row r="511" spans="8:8" x14ac:dyDescent="0.2">
      <c r="H511" s="20"/>
    </row>
    <row r="512" spans="8:8" x14ac:dyDescent="0.2">
      <c r="H512" s="20"/>
    </row>
    <row r="513" spans="8:8" x14ac:dyDescent="0.2">
      <c r="H513" s="20"/>
    </row>
    <row r="514" spans="8:8" x14ac:dyDescent="0.2">
      <c r="H514" s="20"/>
    </row>
    <row r="515" spans="8:8" x14ac:dyDescent="0.2">
      <c r="H515" s="20"/>
    </row>
    <row r="516" spans="8:8" x14ac:dyDescent="0.2">
      <c r="H516" s="20"/>
    </row>
    <row r="517" spans="8:8" x14ac:dyDescent="0.2">
      <c r="H517" s="20"/>
    </row>
    <row r="518" spans="8:8" x14ac:dyDescent="0.2">
      <c r="H518" s="20"/>
    </row>
    <row r="519" spans="8:8" x14ac:dyDescent="0.2">
      <c r="H519" s="20"/>
    </row>
    <row r="520" spans="8:8" x14ac:dyDescent="0.2">
      <c r="H520" s="20"/>
    </row>
    <row r="521" spans="8:8" x14ac:dyDescent="0.2">
      <c r="H521" s="20"/>
    </row>
    <row r="522" spans="8:8" x14ac:dyDescent="0.2">
      <c r="H522" s="20"/>
    </row>
    <row r="523" spans="8:8" x14ac:dyDescent="0.2">
      <c r="H523" s="20"/>
    </row>
    <row r="524" spans="8:8" x14ac:dyDescent="0.2">
      <c r="H524" s="20"/>
    </row>
    <row r="525" spans="8:8" x14ac:dyDescent="0.2">
      <c r="H525" s="20"/>
    </row>
    <row r="526" spans="8:8" x14ac:dyDescent="0.2">
      <c r="H526" s="20"/>
    </row>
    <row r="527" spans="8:8" x14ac:dyDescent="0.2">
      <c r="H527" s="20"/>
    </row>
    <row r="528" spans="8:8" x14ac:dyDescent="0.2">
      <c r="H528" s="20"/>
    </row>
    <row r="529" spans="8:8" x14ac:dyDescent="0.2">
      <c r="H529" s="20"/>
    </row>
    <row r="530" spans="8:8" x14ac:dyDescent="0.2">
      <c r="H530" s="20"/>
    </row>
    <row r="531" spans="8:8" x14ac:dyDescent="0.2">
      <c r="H531" s="20"/>
    </row>
    <row r="532" spans="8:8" x14ac:dyDescent="0.2">
      <c r="H532" s="20"/>
    </row>
    <row r="533" spans="8:8" x14ac:dyDescent="0.2">
      <c r="H533" s="20"/>
    </row>
    <row r="534" spans="8:8" x14ac:dyDescent="0.2">
      <c r="H534" s="20"/>
    </row>
    <row r="535" spans="8:8" x14ac:dyDescent="0.2">
      <c r="H535" s="20"/>
    </row>
    <row r="536" spans="8:8" x14ac:dyDescent="0.2">
      <c r="H536" s="20"/>
    </row>
    <row r="537" spans="8:8" x14ac:dyDescent="0.2">
      <c r="H537" s="20"/>
    </row>
    <row r="538" spans="8:8" x14ac:dyDescent="0.2">
      <c r="H538" s="20"/>
    </row>
    <row r="539" spans="8:8" x14ac:dyDescent="0.2">
      <c r="H539" s="20"/>
    </row>
    <row r="540" spans="8:8" x14ac:dyDescent="0.2">
      <c r="H540" s="20"/>
    </row>
    <row r="541" spans="8:8" x14ac:dyDescent="0.2">
      <c r="H541" s="20"/>
    </row>
    <row r="542" spans="8:8" x14ac:dyDescent="0.2">
      <c r="H542" s="20"/>
    </row>
    <row r="543" spans="8:8" x14ac:dyDescent="0.2">
      <c r="H543" s="20"/>
    </row>
    <row r="544" spans="8:8" x14ac:dyDescent="0.2">
      <c r="H544" s="20"/>
    </row>
    <row r="545" spans="8:8" x14ac:dyDescent="0.2">
      <c r="H545" s="20"/>
    </row>
    <row r="546" spans="8:8" x14ac:dyDescent="0.2">
      <c r="H546" s="20"/>
    </row>
    <row r="547" spans="8:8" x14ac:dyDescent="0.2">
      <c r="H547" s="20"/>
    </row>
    <row r="548" spans="8:8" x14ac:dyDescent="0.2">
      <c r="H548" s="20"/>
    </row>
    <row r="549" spans="8:8" x14ac:dyDescent="0.2">
      <c r="H549" s="20"/>
    </row>
    <row r="550" spans="8:8" x14ac:dyDescent="0.2">
      <c r="H550" s="20"/>
    </row>
    <row r="551" spans="8:8" x14ac:dyDescent="0.2">
      <c r="H551" s="20"/>
    </row>
    <row r="552" spans="8:8" x14ac:dyDescent="0.2">
      <c r="H552" s="20"/>
    </row>
    <row r="553" spans="8:8" x14ac:dyDescent="0.2">
      <c r="H553" s="20"/>
    </row>
    <row r="554" spans="8:8" x14ac:dyDescent="0.2">
      <c r="H554" s="20"/>
    </row>
    <row r="555" spans="8:8" x14ac:dyDescent="0.2">
      <c r="H555" s="20"/>
    </row>
    <row r="556" spans="8:8" x14ac:dyDescent="0.2">
      <c r="H556" s="20"/>
    </row>
    <row r="557" spans="8:8" x14ac:dyDescent="0.2">
      <c r="H557" s="20"/>
    </row>
    <row r="558" spans="8:8" x14ac:dyDescent="0.2">
      <c r="H558" s="20"/>
    </row>
    <row r="559" spans="8:8" x14ac:dyDescent="0.2">
      <c r="H559" s="20"/>
    </row>
    <row r="560" spans="8:8" x14ac:dyDescent="0.2">
      <c r="H560" s="20"/>
    </row>
    <row r="561" spans="8:8" x14ac:dyDescent="0.2">
      <c r="H561" s="20"/>
    </row>
    <row r="562" spans="8:8" x14ac:dyDescent="0.2">
      <c r="H562" s="20"/>
    </row>
    <row r="563" spans="8:8" x14ac:dyDescent="0.2">
      <c r="H563" s="20"/>
    </row>
    <row r="564" spans="8:8" x14ac:dyDescent="0.2">
      <c r="H564" s="20"/>
    </row>
    <row r="565" spans="8:8" x14ac:dyDescent="0.2">
      <c r="H565" s="20"/>
    </row>
    <row r="566" spans="8:8" x14ac:dyDescent="0.2">
      <c r="H566" s="20"/>
    </row>
    <row r="567" spans="8:8" x14ac:dyDescent="0.2">
      <c r="H567" s="20"/>
    </row>
    <row r="568" spans="8:8" x14ac:dyDescent="0.2">
      <c r="H568" s="20"/>
    </row>
    <row r="569" spans="8:8" x14ac:dyDescent="0.2">
      <c r="H569" s="20"/>
    </row>
    <row r="570" spans="8:8" x14ac:dyDescent="0.2">
      <c r="H570" s="20"/>
    </row>
    <row r="571" spans="8:8" x14ac:dyDescent="0.2">
      <c r="H571" s="20"/>
    </row>
    <row r="572" spans="8:8" x14ac:dyDescent="0.2">
      <c r="H572" s="20"/>
    </row>
    <row r="573" spans="8:8" x14ac:dyDescent="0.2">
      <c r="H573" s="20"/>
    </row>
    <row r="574" spans="8:8" x14ac:dyDescent="0.2">
      <c r="H574" s="20"/>
    </row>
    <row r="575" spans="8:8" x14ac:dyDescent="0.2">
      <c r="H575" s="20"/>
    </row>
    <row r="576" spans="8:8" x14ac:dyDescent="0.2">
      <c r="H576" s="20"/>
    </row>
    <row r="577" spans="8:8" x14ac:dyDescent="0.2">
      <c r="H577" s="20"/>
    </row>
    <row r="578" spans="8:8" x14ac:dyDescent="0.2">
      <c r="H578" s="20"/>
    </row>
    <row r="579" spans="8:8" x14ac:dyDescent="0.2">
      <c r="H579" s="20"/>
    </row>
    <row r="580" spans="8:8" x14ac:dyDescent="0.2">
      <c r="H580" s="20"/>
    </row>
    <row r="581" spans="8:8" x14ac:dyDescent="0.2">
      <c r="H581" s="20"/>
    </row>
    <row r="582" spans="8:8" x14ac:dyDescent="0.2">
      <c r="H582" s="20"/>
    </row>
    <row r="583" spans="8:8" x14ac:dyDescent="0.2">
      <c r="H583" s="20"/>
    </row>
    <row r="584" spans="8:8" x14ac:dyDescent="0.2">
      <c r="H584" s="20"/>
    </row>
    <row r="585" spans="8:8" x14ac:dyDescent="0.2">
      <c r="H585" s="20"/>
    </row>
    <row r="586" spans="8:8" x14ac:dyDescent="0.2">
      <c r="H586" s="20"/>
    </row>
    <row r="587" spans="8:8" x14ac:dyDescent="0.2">
      <c r="H587" s="20"/>
    </row>
    <row r="588" spans="8:8" x14ac:dyDescent="0.2">
      <c r="H588" s="20"/>
    </row>
    <row r="589" spans="8:8" x14ac:dyDescent="0.2">
      <c r="H589" s="20"/>
    </row>
    <row r="590" spans="8:8" x14ac:dyDescent="0.2">
      <c r="H590" s="20"/>
    </row>
    <row r="591" spans="8:8" x14ac:dyDescent="0.2">
      <c r="H591" s="20"/>
    </row>
    <row r="592" spans="8:8" x14ac:dyDescent="0.2">
      <c r="H592" s="20"/>
    </row>
    <row r="593" spans="8:8" x14ac:dyDescent="0.2">
      <c r="H593" s="20"/>
    </row>
    <row r="594" spans="8:8" x14ac:dyDescent="0.2">
      <c r="H594" s="20"/>
    </row>
    <row r="595" spans="8:8" x14ac:dyDescent="0.2">
      <c r="H595" s="20"/>
    </row>
    <row r="596" spans="8:8" x14ac:dyDescent="0.2">
      <c r="H596" s="20"/>
    </row>
    <row r="597" spans="8:8" x14ac:dyDescent="0.2">
      <c r="H597" s="20"/>
    </row>
    <row r="598" spans="8:8" x14ac:dyDescent="0.2">
      <c r="H598" s="20"/>
    </row>
    <row r="599" spans="8:8" x14ac:dyDescent="0.2">
      <c r="H599" s="20"/>
    </row>
    <row r="600" spans="8:8" x14ac:dyDescent="0.2">
      <c r="H600" s="20"/>
    </row>
    <row r="601" spans="8:8" x14ac:dyDescent="0.2">
      <c r="H601" s="20"/>
    </row>
    <row r="602" spans="8:8" x14ac:dyDescent="0.2">
      <c r="H602" s="20"/>
    </row>
    <row r="603" spans="8:8" x14ac:dyDescent="0.2">
      <c r="H603" s="20"/>
    </row>
    <row r="604" spans="8:8" x14ac:dyDescent="0.2">
      <c r="H604" s="20"/>
    </row>
    <row r="605" spans="8:8" x14ac:dyDescent="0.2">
      <c r="H605" s="20"/>
    </row>
    <row r="606" spans="8:8" x14ac:dyDescent="0.2">
      <c r="H606" s="20"/>
    </row>
    <row r="607" spans="8:8" x14ac:dyDescent="0.2">
      <c r="H607" s="20"/>
    </row>
    <row r="608" spans="8:8" x14ac:dyDescent="0.2">
      <c r="H608" s="20"/>
    </row>
    <row r="609" spans="8:8" x14ac:dyDescent="0.2">
      <c r="H609" s="20"/>
    </row>
    <row r="610" spans="8:8" x14ac:dyDescent="0.2">
      <c r="H610" s="20"/>
    </row>
    <row r="611" spans="8:8" x14ac:dyDescent="0.2">
      <c r="H611" s="20"/>
    </row>
    <row r="612" spans="8:8" x14ac:dyDescent="0.2">
      <c r="H612" s="20"/>
    </row>
    <row r="613" spans="8:8" x14ac:dyDescent="0.2">
      <c r="H613" s="20"/>
    </row>
    <row r="614" spans="8:8" x14ac:dyDescent="0.2">
      <c r="H614" s="20"/>
    </row>
    <row r="615" spans="8:8" x14ac:dyDescent="0.2">
      <c r="H615" s="20"/>
    </row>
    <row r="616" spans="8:8" x14ac:dyDescent="0.2">
      <c r="H616" s="20"/>
    </row>
    <row r="617" spans="8:8" x14ac:dyDescent="0.2">
      <c r="H617" s="20"/>
    </row>
    <row r="618" spans="8:8" x14ac:dyDescent="0.2">
      <c r="H618" s="20"/>
    </row>
    <row r="619" spans="8:8" x14ac:dyDescent="0.2">
      <c r="H619" s="20"/>
    </row>
    <row r="620" spans="8:8" x14ac:dyDescent="0.2">
      <c r="H620" s="20"/>
    </row>
    <row r="621" spans="8:8" x14ac:dyDescent="0.2">
      <c r="H621" s="20"/>
    </row>
    <row r="622" spans="8:8" x14ac:dyDescent="0.2">
      <c r="H622" s="20"/>
    </row>
    <row r="623" spans="8:8" x14ac:dyDescent="0.2">
      <c r="H623" s="20"/>
    </row>
    <row r="624" spans="8:8" x14ac:dyDescent="0.2">
      <c r="H624" s="20"/>
    </row>
    <row r="625" spans="8:8" x14ac:dyDescent="0.2">
      <c r="H625" s="20"/>
    </row>
    <row r="626" spans="8:8" x14ac:dyDescent="0.2">
      <c r="H626" s="20"/>
    </row>
    <row r="627" spans="8:8" x14ac:dyDescent="0.2">
      <c r="H627" s="20"/>
    </row>
    <row r="628" spans="8:8" x14ac:dyDescent="0.2">
      <c r="H628" s="20"/>
    </row>
    <row r="629" spans="8:8" x14ac:dyDescent="0.2">
      <c r="H629" s="20"/>
    </row>
    <row r="630" spans="8:8" x14ac:dyDescent="0.2">
      <c r="H630" s="20"/>
    </row>
    <row r="631" spans="8:8" x14ac:dyDescent="0.2">
      <c r="H631" s="20"/>
    </row>
    <row r="632" spans="8:8" x14ac:dyDescent="0.2">
      <c r="H632" s="20"/>
    </row>
    <row r="633" spans="8:8" x14ac:dyDescent="0.2">
      <c r="H633" s="20"/>
    </row>
    <row r="634" spans="8:8" x14ac:dyDescent="0.2">
      <c r="H634" s="20"/>
    </row>
    <row r="635" spans="8:8" x14ac:dyDescent="0.2">
      <c r="H635" s="20"/>
    </row>
    <row r="636" spans="8:8" x14ac:dyDescent="0.2">
      <c r="H636" s="20"/>
    </row>
    <row r="637" spans="8:8" x14ac:dyDescent="0.2">
      <c r="H637" s="20"/>
    </row>
    <row r="638" spans="8:8" x14ac:dyDescent="0.2">
      <c r="H638" s="20"/>
    </row>
    <row r="639" spans="8:8" x14ac:dyDescent="0.2">
      <c r="H639" s="20"/>
    </row>
    <row r="640" spans="8:8" x14ac:dyDescent="0.2">
      <c r="H640" s="20"/>
    </row>
    <row r="641" spans="8:8" x14ac:dyDescent="0.2">
      <c r="H641" s="20"/>
    </row>
    <row r="642" spans="8:8" x14ac:dyDescent="0.2">
      <c r="H642" s="20"/>
    </row>
    <row r="643" spans="8:8" x14ac:dyDescent="0.2">
      <c r="H643" s="20"/>
    </row>
    <row r="644" spans="8:8" x14ac:dyDescent="0.2">
      <c r="H644" s="20"/>
    </row>
    <row r="645" spans="8:8" x14ac:dyDescent="0.2">
      <c r="H645" s="20"/>
    </row>
    <row r="646" spans="8:8" x14ac:dyDescent="0.2">
      <c r="H646" s="20"/>
    </row>
    <row r="647" spans="8:8" x14ac:dyDescent="0.2">
      <c r="H647" s="20"/>
    </row>
    <row r="648" spans="8:8" x14ac:dyDescent="0.2">
      <c r="H648" s="20"/>
    </row>
    <row r="649" spans="8:8" x14ac:dyDescent="0.2">
      <c r="H649" s="20"/>
    </row>
    <row r="650" spans="8:8" x14ac:dyDescent="0.2">
      <c r="H650" s="20"/>
    </row>
    <row r="651" spans="8:8" x14ac:dyDescent="0.2">
      <c r="H651" s="20"/>
    </row>
    <row r="652" spans="8:8" x14ac:dyDescent="0.2">
      <c r="H652" s="20"/>
    </row>
    <row r="653" spans="8:8" x14ac:dyDescent="0.2">
      <c r="H653" s="20"/>
    </row>
    <row r="654" spans="8:8" x14ac:dyDescent="0.2">
      <c r="H654" s="20"/>
    </row>
    <row r="655" spans="8:8" x14ac:dyDescent="0.2">
      <c r="H655" s="20"/>
    </row>
    <row r="656" spans="8:8" x14ac:dyDescent="0.2">
      <c r="H656" s="20"/>
    </row>
    <row r="657" spans="8:8" x14ac:dyDescent="0.2">
      <c r="H657" s="20"/>
    </row>
    <row r="658" spans="8:8" x14ac:dyDescent="0.2">
      <c r="H658" s="20"/>
    </row>
    <row r="659" spans="8:8" x14ac:dyDescent="0.2">
      <c r="H659" s="20"/>
    </row>
    <row r="660" spans="8:8" x14ac:dyDescent="0.2">
      <c r="H660" s="20"/>
    </row>
    <row r="661" spans="8:8" x14ac:dyDescent="0.2">
      <c r="H661" s="20"/>
    </row>
    <row r="662" spans="8:8" x14ac:dyDescent="0.2">
      <c r="H662" s="20"/>
    </row>
    <row r="663" spans="8:8" x14ac:dyDescent="0.2">
      <c r="H663" s="20"/>
    </row>
    <row r="664" spans="8:8" x14ac:dyDescent="0.2">
      <c r="H664" s="20"/>
    </row>
    <row r="665" spans="8:8" x14ac:dyDescent="0.2">
      <c r="H665" s="20"/>
    </row>
    <row r="666" spans="8:8" x14ac:dyDescent="0.2">
      <c r="H666" s="20"/>
    </row>
    <row r="667" spans="8:8" x14ac:dyDescent="0.2">
      <c r="H667" s="20"/>
    </row>
    <row r="668" spans="8:8" x14ac:dyDescent="0.2">
      <c r="H668" s="20"/>
    </row>
    <row r="669" spans="8:8" x14ac:dyDescent="0.2">
      <c r="H669" s="20"/>
    </row>
    <row r="670" spans="8:8" x14ac:dyDescent="0.2">
      <c r="H670" s="20"/>
    </row>
    <row r="671" spans="8:8" x14ac:dyDescent="0.2">
      <c r="H671" s="20"/>
    </row>
    <row r="672" spans="8:8" x14ac:dyDescent="0.2">
      <c r="H672" s="20"/>
    </row>
    <row r="673" spans="8:8" x14ac:dyDescent="0.2">
      <c r="H673" s="20"/>
    </row>
    <row r="674" spans="8:8" x14ac:dyDescent="0.2">
      <c r="H674" s="20"/>
    </row>
    <row r="675" spans="8:8" x14ac:dyDescent="0.2">
      <c r="H675" s="20"/>
    </row>
    <row r="676" spans="8:8" x14ac:dyDescent="0.2">
      <c r="H676" s="20"/>
    </row>
    <row r="677" spans="8:8" x14ac:dyDescent="0.2">
      <c r="H677" s="20"/>
    </row>
    <row r="678" spans="8:8" x14ac:dyDescent="0.2">
      <c r="H678" s="20"/>
    </row>
    <row r="679" spans="8:8" x14ac:dyDescent="0.2">
      <c r="H679" s="20"/>
    </row>
    <row r="680" spans="8:8" x14ac:dyDescent="0.2">
      <c r="H680" s="20"/>
    </row>
    <row r="681" spans="8:8" x14ac:dyDescent="0.2">
      <c r="H681" s="20"/>
    </row>
    <row r="682" spans="8:8" x14ac:dyDescent="0.2">
      <c r="H682" s="20"/>
    </row>
    <row r="683" spans="8:8" x14ac:dyDescent="0.2">
      <c r="H683" s="20"/>
    </row>
    <row r="684" spans="8:8" x14ac:dyDescent="0.2">
      <c r="H684" s="20"/>
    </row>
    <row r="685" spans="8:8" x14ac:dyDescent="0.2">
      <c r="H685" s="20"/>
    </row>
    <row r="686" spans="8:8" x14ac:dyDescent="0.2">
      <c r="H686" s="20"/>
    </row>
    <row r="687" spans="8:8" x14ac:dyDescent="0.2">
      <c r="H687" s="20"/>
    </row>
    <row r="688" spans="8:8" x14ac:dyDescent="0.2">
      <c r="H688" s="20"/>
    </row>
    <row r="689" spans="8:8" x14ac:dyDescent="0.2">
      <c r="H689" s="20"/>
    </row>
    <row r="690" spans="8:8" x14ac:dyDescent="0.2">
      <c r="H690" s="20"/>
    </row>
    <row r="691" spans="8:8" x14ac:dyDescent="0.2">
      <c r="H691" s="20"/>
    </row>
    <row r="692" spans="8:8" x14ac:dyDescent="0.2">
      <c r="H692" s="20"/>
    </row>
    <row r="693" spans="8:8" x14ac:dyDescent="0.2">
      <c r="H693" s="20"/>
    </row>
    <row r="694" spans="8:8" x14ac:dyDescent="0.2">
      <c r="H694" s="20"/>
    </row>
    <row r="695" spans="8:8" x14ac:dyDescent="0.2">
      <c r="H695" s="20"/>
    </row>
    <row r="696" spans="8:8" x14ac:dyDescent="0.2">
      <c r="H696" s="20"/>
    </row>
    <row r="697" spans="8:8" x14ac:dyDescent="0.2">
      <c r="H697" s="20"/>
    </row>
    <row r="698" spans="8:8" x14ac:dyDescent="0.2">
      <c r="H698" s="20"/>
    </row>
    <row r="699" spans="8:8" x14ac:dyDescent="0.2">
      <c r="H699" s="20"/>
    </row>
    <row r="700" spans="8:8" x14ac:dyDescent="0.2">
      <c r="H700" s="20"/>
    </row>
    <row r="701" spans="8:8" x14ac:dyDescent="0.2">
      <c r="H701" s="20"/>
    </row>
    <row r="702" spans="8:8" x14ac:dyDescent="0.2">
      <c r="H702" s="20"/>
    </row>
    <row r="703" spans="8:8" x14ac:dyDescent="0.2">
      <c r="H703" s="20"/>
    </row>
    <row r="704" spans="8:8" x14ac:dyDescent="0.2">
      <c r="H704" s="20"/>
    </row>
    <row r="705" spans="8:8" x14ac:dyDescent="0.2">
      <c r="H705" s="20"/>
    </row>
    <row r="706" spans="8:8" x14ac:dyDescent="0.2">
      <c r="H706" s="20"/>
    </row>
    <row r="707" spans="8:8" x14ac:dyDescent="0.2">
      <c r="H707" s="20"/>
    </row>
    <row r="708" spans="8:8" x14ac:dyDescent="0.2">
      <c r="H708" s="20"/>
    </row>
    <row r="709" spans="8:8" x14ac:dyDescent="0.2">
      <c r="H709" s="20"/>
    </row>
    <row r="710" spans="8:8" x14ac:dyDescent="0.2">
      <c r="H710" s="20"/>
    </row>
    <row r="711" spans="8:8" x14ac:dyDescent="0.2">
      <c r="H711" s="20"/>
    </row>
    <row r="712" spans="8:8" x14ac:dyDescent="0.2">
      <c r="H712" s="20"/>
    </row>
    <row r="713" spans="8:8" x14ac:dyDescent="0.2">
      <c r="H713" s="20"/>
    </row>
    <row r="714" spans="8:8" x14ac:dyDescent="0.2">
      <c r="H714" s="20"/>
    </row>
    <row r="715" spans="8:8" x14ac:dyDescent="0.2">
      <c r="H715" s="20"/>
    </row>
    <row r="716" spans="8:8" x14ac:dyDescent="0.2">
      <c r="H716" s="20"/>
    </row>
    <row r="717" spans="8:8" x14ac:dyDescent="0.2">
      <c r="H717" s="20"/>
    </row>
    <row r="718" spans="8:8" x14ac:dyDescent="0.2">
      <c r="H718" s="20"/>
    </row>
    <row r="719" spans="8:8" x14ac:dyDescent="0.2">
      <c r="H719" s="20"/>
    </row>
    <row r="720" spans="8:8" x14ac:dyDescent="0.2">
      <c r="H720" s="20"/>
    </row>
    <row r="721" spans="8:8" x14ac:dyDescent="0.2">
      <c r="H721" s="20"/>
    </row>
    <row r="722" spans="8:8" x14ac:dyDescent="0.2">
      <c r="H722" s="20"/>
    </row>
    <row r="723" spans="8:8" x14ac:dyDescent="0.2">
      <c r="H723" s="20"/>
    </row>
    <row r="724" spans="8:8" x14ac:dyDescent="0.2">
      <c r="H724" s="20"/>
    </row>
    <row r="725" spans="8:8" x14ac:dyDescent="0.2">
      <c r="H725" s="20"/>
    </row>
    <row r="726" spans="8:8" x14ac:dyDescent="0.2">
      <c r="H726" s="20"/>
    </row>
    <row r="727" spans="8:8" x14ac:dyDescent="0.2">
      <c r="H727" s="20"/>
    </row>
    <row r="728" spans="8:8" x14ac:dyDescent="0.2">
      <c r="H728" s="20"/>
    </row>
    <row r="729" spans="8:8" x14ac:dyDescent="0.2">
      <c r="H729" s="20"/>
    </row>
    <row r="730" spans="8:8" x14ac:dyDescent="0.2">
      <c r="H730" s="20"/>
    </row>
    <row r="731" spans="8:8" x14ac:dyDescent="0.2">
      <c r="H731" s="20"/>
    </row>
    <row r="732" spans="8:8" x14ac:dyDescent="0.2">
      <c r="H732" s="20"/>
    </row>
    <row r="733" spans="8:8" x14ac:dyDescent="0.2">
      <c r="H733" s="20"/>
    </row>
    <row r="734" spans="8:8" x14ac:dyDescent="0.2">
      <c r="H734" s="20"/>
    </row>
    <row r="735" spans="8:8" x14ac:dyDescent="0.2">
      <c r="H735" s="20"/>
    </row>
    <row r="736" spans="8:8" x14ac:dyDescent="0.2">
      <c r="H736" s="20"/>
    </row>
    <row r="737" spans="8:8" x14ac:dyDescent="0.2">
      <c r="H737" s="20"/>
    </row>
    <row r="738" spans="8:8" x14ac:dyDescent="0.2">
      <c r="H738" s="20"/>
    </row>
    <row r="739" spans="8:8" x14ac:dyDescent="0.2">
      <c r="H739" s="20"/>
    </row>
    <row r="740" spans="8:8" x14ac:dyDescent="0.2">
      <c r="H740" s="20"/>
    </row>
    <row r="741" spans="8:8" x14ac:dyDescent="0.2">
      <c r="H741" s="20"/>
    </row>
    <row r="742" spans="8:8" x14ac:dyDescent="0.2">
      <c r="H742" s="20"/>
    </row>
    <row r="743" spans="8:8" x14ac:dyDescent="0.2">
      <c r="H743" s="20"/>
    </row>
    <row r="744" spans="8:8" x14ac:dyDescent="0.2">
      <c r="H744" s="20"/>
    </row>
    <row r="745" spans="8:8" x14ac:dyDescent="0.2">
      <c r="H745" s="20"/>
    </row>
    <row r="746" spans="8:8" x14ac:dyDescent="0.2">
      <c r="H746" s="20"/>
    </row>
    <row r="747" spans="8:8" x14ac:dyDescent="0.2">
      <c r="H747" s="20"/>
    </row>
    <row r="748" spans="8:8" x14ac:dyDescent="0.2">
      <c r="H748" s="20"/>
    </row>
    <row r="749" spans="8:8" x14ac:dyDescent="0.2">
      <c r="H749" s="20"/>
    </row>
    <row r="750" spans="8:8" x14ac:dyDescent="0.2">
      <c r="H750" s="20"/>
    </row>
    <row r="751" spans="8:8" x14ac:dyDescent="0.2">
      <c r="H751" s="20"/>
    </row>
    <row r="752" spans="8:8" x14ac:dyDescent="0.2">
      <c r="H752" s="20"/>
    </row>
    <row r="753" spans="8:8" x14ac:dyDescent="0.2">
      <c r="H753" s="20"/>
    </row>
    <row r="754" spans="8:8" x14ac:dyDescent="0.2">
      <c r="H754" s="20"/>
    </row>
    <row r="755" spans="8:8" x14ac:dyDescent="0.2">
      <c r="H755" s="20"/>
    </row>
    <row r="756" spans="8:8" x14ac:dyDescent="0.2">
      <c r="H756" s="20"/>
    </row>
    <row r="757" spans="8:8" x14ac:dyDescent="0.2">
      <c r="H757" s="20"/>
    </row>
    <row r="758" spans="8:8" x14ac:dyDescent="0.2">
      <c r="H758" s="20"/>
    </row>
    <row r="759" spans="8:8" x14ac:dyDescent="0.2">
      <c r="H759" s="20"/>
    </row>
    <row r="760" spans="8:8" x14ac:dyDescent="0.2">
      <c r="H760" s="20"/>
    </row>
    <row r="761" spans="8:8" x14ac:dyDescent="0.2">
      <c r="H761" s="20"/>
    </row>
    <row r="762" spans="8:8" x14ac:dyDescent="0.2">
      <c r="H762" s="20"/>
    </row>
    <row r="763" spans="8:8" x14ac:dyDescent="0.2">
      <c r="H763" s="20"/>
    </row>
    <row r="764" spans="8:8" x14ac:dyDescent="0.2">
      <c r="H764" s="20"/>
    </row>
    <row r="765" spans="8:8" x14ac:dyDescent="0.2">
      <c r="H765" s="20"/>
    </row>
    <row r="766" spans="8:8" x14ac:dyDescent="0.2">
      <c r="H766" s="20"/>
    </row>
    <row r="767" spans="8:8" x14ac:dyDescent="0.2">
      <c r="H767" s="20"/>
    </row>
    <row r="768" spans="8:8" x14ac:dyDescent="0.2">
      <c r="H768" s="20"/>
    </row>
    <row r="769" spans="8:8" x14ac:dyDescent="0.2">
      <c r="H769" s="20"/>
    </row>
    <row r="770" spans="8:8" x14ac:dyDescent="0.2">
      <c r="H770" s="20"/>
    </row>
    <row r="771" spans="8:8" x14ac:dyDescent="0.2">
      <c r="H771" s="20"/>
    </row>
    <row r="772" spans="8:8" x14ac:dyDescent="0.2">
      <c r="H772" s="20"/>
    </row>
    <row r="773" spans="8:8" x14ac:dyDescent="0.2">
      <c r="H773" s="20"/>
    </row>
    <row r="774" spans="8:8" x14ac:dyDescent="0.2">
      <c r="H774" s="20"/>
    </row>
    <row r="775" spans="8:8" x14ac:dyDescent="0.2">
      <c r="H775" s="20"/>
    </row>
    <row r="776" spans="8:8" x14ac:dyDescent="0.2">
      <c r="H776" s="20"/>
    </row>
    <row r="777" spans="8:8" x14ac:dyDescent="0.2">
      <c r="H777" s="20"/>
    </row>
    <row r="778" spans="8:8" x14ac:dyDescent="0.2">
      <c r="H778" s="20"/>
    </row>
    <row r="779" spans="8:8" x14ac:dyDescent="0.2">
      <c r="H779" s="20"/>
    </row>
    <row r="780" spans="8:8" x14ac:dyDescent="0.2">
      <c r="H780" s="20"/>
    </row>
    <row r="781" spans="8:8" x14ac:dyDescent="0.2">
      <c r="H781" s="20"/>
    </row>
    <row r="782" spans="8:8" x14ac:dyDescent="0.2">
      <c r="H782" s="20"/>
    </row>
    <row r="783" spans="8:8" x14ac:dyDescent="0.2">
      <c r="H783" s="20"/>
    </row>
    <row r="784" spans="8:8" x14ac:dyDescent="0.2">
      <c r="H784" s="20"/>
    </row>
    <row r="785" spans="8:8" x14ac:dyDescent="0.2">
      <c r="H785" s="20"/>
    </row>
    <row r="786" spans="8:8" x14ac:dyDescent="0.2">
      <c r="H786" s="20"/>
    </row>
    <row r="787" spans="8:8" x14ac:dyDescent="0.2">
      <c r="H787" s="20"/>
    </row>
    <row r="788" spans="8:8" x14ac:dyDescent="0.2">
      <c r="H788" s="20"/>
    </row>
    <row r="789" spans="8:8" x14ac:dyDescent="0.2">
      <c r="H789" s="20"/>
    </row>
    <row r="790" spans="8:8" x14ac:dyDescent="0.2">
      <c r="H790" s="20"/>
    </row>
    <row r="791" spans="8:8" x14ac:dyDescent="0.2">
      <c r="H791" s="20"/>
    </row>
    <row r="792" spans="8:8" x14ac:dyDescent="0.2">
      <c r="H792" s="20"/>
    </row>
    <row r="793" spans="8:8" x14ac:dyDescent="0.2">
      <c r="H793" s="20"/>
    </row>
    <row r="794" spans="8:8" x14ac:dyDescent="0.2">
      <c r="H794" s="20"/>
    </row>
    <row r="795" spans="8:8" x14ac:dyDescent="0.2">
      <c r="H795" s="20"/>
    </row>
    <row r="796" spans="8:8" x14ac:dyDescent="0.2">
      <c r="H796" s="20"/>
    </row>
    <row r="797" spans="8:8" x14ac:dyDescent="0.2">
      <c r="H797" s="20"/>
    </row>
    <row r="798" spans="8:8" x14ac:dyDescent="0.2">
      <c r="H798" s="20"/>
    </row>
    <row r="799" spans="8:8" x14ac:dyDescent="0.2">
      <c r="H799" s="20"/>
    </row>
    <row r="800" spans="8:8" x14ac:dyDescent="0.2">
      <c r="H800" s="20"/>
    </row>
    <row r="801" spans="8:8" x14ac:dyDescent="0.2">
      <c r="H801" s="20"/>
    </row>
    <row r="802" spans="8:8" x14ac:dyDescent="0.2">
      <c r="H802" s="20"/>
    </row>
    <row r="803" spans="8:8" x14ac:dyDescent="0.2">
      <c r="H803" s="20"/>
    </row>
    <row r="804" spans="8:8" x14ac:dyDescent="0.2">
      <c r="H804" s="20"/>
    </row>
    <row r="805" spans="8:8" x14ac:dyDescent="0.2">
      <c r="H805" s="20"/>
    </row>
    <row r="806" spans="8:8" x14ac:dyDescent="0.2">
      <c r="H806" s="20"/>
    </row>
    <row r="807" spans="8:8" x14ac:dyDescent="0.2">
      <c r="H807" s="20"/>
    </row>
    <row r="808" spans="8:8" x14ac:dyDescent="0.2">
      <c r="H808" s="20"/>
    </row>
    <row r="809" spans="8:8" x14ac:dyDescent="0.2">
      <c r="H809" s="20"/>
    </row>
    <row r="810" spans="8:8" x14ac:dyDescent="0.2">
      <c r="H810" s="20"/>
    </row>
    <row r="811" spans="8:8" x14ac:dyDescent="0.2">
      <c r="H811" s="20"/>
    </row>
    <row r="812" spans="8:8" x14ac:dyDescent="0.2">
      <c r="H812" s="20"/>
    </row>
    <row r="813" spans="8:8" x14ac:dyDescent="0.2">
      <c r="H813" s="20"/>
    </row>
    <row r="814" spans="8:8" x14ac:dyDescent="0.2">
      <c r="H814" s="20"/>
    </row>
    <row r="815" spans="8:8" x14ac:dyDescent="0.2">
      <c r="H815" s="20"/>
    </row>
    <row r="816" spans="8:8" x14ac:dyDescent="0.2">
      <c r="H816" s="20"/>
    </row>
    <row r="817" spans="8:8" x14ac:dyDescent="0.2">
      <c r="H817" s="20"/>
    </row>
    <row r="818" spans="8:8" x14ac:dyDescent="0.2">
      <c r="H818" s="20"/>
    </row>
    <row r="819" spans="8:8" x14ac:dyDescent="0.2">
      <c r="H819" s="20"/>
    </row>
    <row r="820" spans="8:8" x14ac:dyDescent="0.2">
      <c r="H820" s="20"/>
    </row>
    <row r="821" spans="8:8" x14ac:dyDescent="0.2">
      <c r="H821" s="20"/>
    </row>
    <row r="822" spans="8:8" x14ac:dyDescent="0.2">
      <c r="H822" s="20"/>
    </row>
    <row r="823" spans="8:8" x14ac:dyDescent="0.2">
      <c r="H823" s="20"/>
    </row>
    <row r="824" spans="8:8" x14ac:dyDescent="0.2">
      <c r="H824" s="20"/>
    </row>
    <row r="825" spans="8:8" x14ac:dyDescent="0.2">
      <c r="H825" s="20"/>
    </row>
    <row r="826" spans="8:8" x14ac:dyDescent="0.2">
      <c r="H826" s="20"/>
    </row>
    <row r="827" spans="8:8" x14ac:dyDescent="0.2">
      <c r="H827" s="20"/>
    </row>
    <row r="828" spans="8:8" x14ac:dyDescent="0.2">
      <c r="H828" s="20"/>
    </row>
    <row r="829" spans="8:8" x14ac:dyDescent="0.2">
      <c r="H829" s="20"/>
    </row>
    <row r="830" spans="8:8" x14ac:dyDescent="0.2">
      <c r="H830" s="20"/>
    </row>
    <row r="831" spans="8:8" x14ac:dyDescent="0.2">
      <c r="H831" s="20"/>
    </row>
    <row r="832" spans="8:8" x14ac:dyDescent="0.2">
      <c r="H832" s="20"/>
    </row>
    <row r="833" spans="8:8" x14ac:dyDescent="0.2">
      <c r="H833" s="20"/>
    </row>
    <row r="834" spans="8:8" x14ac:dyDescent="0.2">
      <c r="H834" s="20"/>
    </row>
    <row r="835" spans="8:8" x14ac:dyDescent="0.2">
      <c r="H835" s="20"/>
    </row>
    <row r="836" spans="8:8" x14ac:dyDescent="0.2">
      <c r="H836" s="20"/>
    </row>
    <row r="837" spans="8:8" x14ac:dyDescent="0.2">
      <c r="H837" s="20"/>
    </row>
    <row r="838" spans="8:8" x14ac:dyDescent="0.2">
      <c r="H838" s="20"/>
    </row>
    <row r="839" spans="8:8" x14ac:dyDescent="0.2">
      <c r="H839" s="20"/>
    </row>
    <row r="840" spans="8:8" x14ac:dyDescent="0.2">
      <c r="H840" s="20"/>
    </row>
    <row r="841" spans="8:8" x14ac:dyDescent="0.2">
      <c r="H841" s="20"/>
    </row>
    <row r="842" spans="8:8" x14ac:dyDescent="0.2">
      <c r="H842" s="20"/>
    </row>
    <row r="843" spans="8:8" x14ac:dyDescent="0.2">
      <c r="H843" s="20"/>
    </row>
    <row r="844" spans="8:8" x14ac:dyDescent="0.2">
      <c r="H844" s="20"/>
    </row>
    <row r="845" spans="8:8" x14ac:dyDescent="0.2">
      <c r="H845" s="20"/>
    </row>
    <row r="846" spans="8:8" x14ac:dyDescent="0.2">
      <c r="H846" s="20"/>
    </row>
    <row r="847" spans="8:8" x14ac:dyDescent="0.2">
      <c r="H847" s="20"/>
    </row>
    <row r="848" spans="8:8" x14ac:dyDescent="0.2">
      <c r="H848" s="20"/>
    </row>
    <row r="849" spans="8:8" x14ac:dyDescent="0.2">
      <c r="H849" s="20"/>
    </row>
    <row r="850" spans="8:8" x14ac:dyDescent="0.2">
      <c r="H850" s="20"/>
    </row>
    <row r="851" spans="8:8" x14ac:dyDescent="0.2">
      <c r="H851" s="20"/>
    </row>
    <row r="852" spans="8:8" x14ac:dyDescent="0.2">
      <c r="H852" s="20"/>
    </row>
    <row r="853" spans="8:8" x14ac:dyDescent="0.2">
      <c r="H853" s="20"/>
    </row>
    <row r="854" spans="8:8" x14ac:dyDescent="0.2">
      <c r="H854" s="20"/>
    </row>
    <row r="855" spans="8:8" x14ac:dyDescent="0.2">
      <c r="H855" s="20"/>
    </row>
    <row r="856" spans="8:8" x14ac:dyDescent="0.2">
      <c r="H856" s="20"/>
    </row>
    <row r="857" spans="8:8" x14ac:dyDescent="0.2">
      <c r="H857" s="20"/>
    </row>
    <row r="858" spans="8:8" x14ac:dyDescent="0.2">
      <c r="H858" s="20"/>
    </row>
    <row r="859" spans="8:8" x14ac:dyDescent="0.2">
      <c r="H859" s="20"/>
    </row>
    <row r="860" spans="8:8" x14ac:dyDescent="0.2">
      <c r="H860" s="20"/>
    </row>
    <row r="861" spans="8:8" x14ac:dyDescent="0.2">
      <c r="H861" s="20"/>
    </row>
    <row r="862" spans="8:8" x14ac:dyDescent="0.2">
      <c r="H862" s="20"/>
    </row>
    <row r="863" spans="8:8" x14ac:dyDescent="0.2">
      <c r="H863" s="20"/>
    </row>
    <row r="864" spans="8:8" x14ac:dyDescent="0.2">
      <c r="H864" s="20"/>
    </row>
    <row r="865" spans="8:8" x14ac:dyDescent="0.2">
      <c r="H865" s="20"/>
    </row>
    <row r="866" spans="8:8" x14ac:dyDescent="0.2">
      <c r="H866" s="20"/>
    </row>
    <row r="867" spans="8:8" x14ac:dyDescent="0.2">
      <c r="H867" s="20"/>
    </row>
    <row r="868" spans="8:8" x14ac:dyDescent="0.2">
      <c r="H868" s="20"/>
    </row>
    <row r="869" spans="8:8" x14ac:dyDescent="0.2">
      <c r="H869" s="20"/>
    </row>
    <row r="870" spans="8:8" x14ac:dyDescent="0.2">
      <c r="H870" s="20"/>
    </row>
    <row r="871" spans="8:8" x14ac:dyDescent="0.2">
      <c r="H871" s="20"/>
    </row>
    <row r="872" spans="8:8" x14ac:dyDescent="0.2">
      <c r="H872" s="20"/>
    </row>
    <row r="873" spans="8:8" x14ac:dyDescent="0.2">
      <c r="H873" s="20"/>
    </row>
    <row r="874" spans="8:8" x14ac:dyDescent="0.2">
      <c r="H874" s="20"/>
    </row>
    <row r="875" spans="8:8" x14ac:dyDescent="0.2">
      <c r="H875" s="20"/>
    </row>
    <row r="876" spans="8:8" x14ac:dyDescent="0.2">
      <c r="H876" s="20"/>
    </row>
    <row r="877" spans="8:8" x14ac:dyDescent="0.2">
      <c r="H877" s="20"/>
    </row>
    <row r="878" spans="8:8" x14ac:dyDescent="0.2">
      <c r="H878" s="20"/>
    </row>
    <row r="879" spans="8:8" x14ac:dyDescent="0.2">
      <c r="H879" s="20"/>
    </row>
    <row r="880" spans="8:8" x14ac:dyDescent="0.2">
      <c r="H880" s="20"/>
    </row>
    <row r="881" spans="8:8" x14ac:dyDescent="0.2">
      <c r="H881" s="20"/>
    </row>
    <row r="882" spans="8:8" x14ac:dyDescent="0.2">
      <c r="H882" s="20"/>
    </row>
    <row r="883" spans="8:8" x14ac:dyDescent="0.2">
      <c r="H883" s="20"/>
    </row>
    <row r="884" spans="8:8" x14ac:dyDescent="0.2">
      <c r="H884" s="20"/>
    </row>
    <row r="885" spans="8:8" x14ac:dyDescent="0.2">
      <c r="H885" s="20"/>
    </row>
    <row r="886" spans="8:8" x14ac:dyDescent="0.2">
      <c r="H886" s="20"/>
    </row>
    <row r="887" spans="8:8" x14ac:dyDescent="0.2">
      <c r="H887" s="20"/>
    </row>
    <row r="888" spans="8:8" x14ac:dyDescent="0.2">
      <c r="H888" s="20"/>
    </row>
    <row r="889" spans="8:8" x14ac:dyDescent="0.2">
      <c r="H889" s="20"/>
    </row>
    <row r="890" spans="8:8" x14ac:dyDescent="0.2">
      <c r="H890" s="20"/>
    </row>
    <row r="891" spans="8:8" x14ac:dyDescent="0.2">
      <c r="H891" s="20"/>
    </row>
    <row r="892" spans="8:8" x14ac:dyDescent="0.2">
      <c r="H892" s="20"/>
    </row>
    <row r="893" spans="8:8" x14ac:dyDescent="0.2">
      <c r="H893" s="20"/>
    </row>
    <row r="894" spans="8:8" x14ac:dyDescent="0.2">
      <c r="H894" s="20"/>
    </row>
    <row r="895" spans="8:8" x14ac:dyDescent="0.2">
      <c r="H895" s="20"/>
    </row>
    <row r="896" spans="8:8" x14ac:dyDescent="0.2">
      <c r="H896" s="20"/>
    </row>
    <row r="897" spans="8:8" x14ac:dyDescent="0.2">
      <c r="H897" s="20"/>
    </row>
    <row r="898" spans="8:8" x14ac:dyDescent="0.2">
      <c r="H898" s="20"/>
    </row>
    <row r="899" spans="8:8" x14ac:dyDescent="0.2">
      <c r="H899" s="20"/>
    </row>
    <row r="900" spans="8:8" x14ac:dyDescent="0.2">
      <c r="H900" s="20"/>
    </row>
    <row r="901" spans="8:8" x14ac:dyDescent="0.2">
      <c r="H901" s="20"/>
    </row>
    <row r="902" spans="8:8" x14ac:dyDescent="0.2">
      <c r="H902" s="20"/>
    </row>
    <row r="903" spans="8:8" x14ac:dyDescent="0.2">
      <c r="H903" s="20"/>
    </row>
    <row r="904" spans="8:8" x14ac:dyDescent="0.2">
      <c r="H904" s="20"/>
    </row>
    <row r="905" spans="8:8" x14ac:dyDescent="0.2">
      <c r="H905" s="20"/>
    </row>
    <row r="906" spans="8:8" x14ac:dyDescent="0.2">
      <c r="H906" s="20"/>
    </row>
    <row r="907" spans="8:8" x14ac:dyDescent="0.2">
      <c r="H907" s="20"/>
    </row>
    <row r="908" spans="8:8" x14ac:dyDescent="0.2">
      <c r="H908" s="20"/>
    </row>
    <row r="909" spans="8:8" x14ac:dyDescent="0.2">
      <c r="H909" s="20"/>
    </row>
    <row r="910" spans="8:8" x14ac:dyDescent="0.2">
      <c r="H910" s="20"/>
    </row>
    <row r="911" spans="8:8" x14ac:dyDescent="0.2">
      <c r="H911" s="20"/>
    </row>
    <row r="912" spans="8:8" x14ac:dyDescent="0.2">
      <c r="H912" s="20"/>
    </row>
    <row r="913" spans="8:8" x14ac:dyDescent="0.2">
      <c r="H913" s="20"/>
    </row>
    <row r="914" spans="8:8" x14ac:dyDescent="0.2">
      <c r="H914" s="20"/>
    </row>
    <row r="915" spans="8:8" x14ac:dyDescent="0.2">
      <c r="H915" s="20"/>
    </row>
    <row r="916" spans="8:8" x14ac:dyDescent="0.2">
      <c r="H916" s="20"/>
    </row>
    <row r="917" spans="8:8" x14ac:dyDescent="0.2">
      <c r="H917" s="20"/>
    </row>
    <row r="918" spans="8:8" x14ac:dyDescent="0.2">
      <c r="H918" s="20"/>
    </row>
    <row r="919" spans="8:8" x14ac:dyDescent="0.2">
      <c r="H919" s="20"/>
    </row>
    <row r="920" spans="8:8" x14ac:dyDescent="0.2">
      <c r="H920" s="20"/>
    </row>
    <row r="921" spans="8:8" x14ac:dyDescent="0.2">
      <c r="H921" s="20"/>
    </row>
    <row r="922" spans="8:8" x14ac:dyDescent="0.2">
      <c r="H922" s="20"/>
    </row>
    <row r="923" spans="8:8" x14ac:dyDescent="0.2">
      <c r="H923" s="20"/>
    </row>
    <row r="924" spans="8:8" x14ac:dyDescent="0.2">
      <c r="H924" s="20"/>
    </row>
    <row r="925" spans="8:8" x14ac:dyDescent="0.2">
      <c r="H925" s="20"/>
    </row>
    <row r="926" spans="8:8" x14ac:dyDescent="0.2">
      <c r="H926" s="20"/>
    </row>
    <row r="927" spans="8:8" x14ac:dyDescent="0.2">
      <c r="H927" s="20"/>
    </row>
    <row r="928" spans="8:8" x14ac:dyDescent="0.2">
      <c r="H928" s="20"/>
    </row>
    <row r="929" spans="8:8" x14ac:dyDescent="0.2">
      <c r="H929" s="20"/>
    </row>
    <row r="930" spans="8:8" x14ac:dyDescent="0.2">
      <c r="H930" s="20"/>
    </row>
    <row r="931" spans="8:8" x14ac:dyDescent="0.2">
      <c r="H931" s="20"/>
    </row>
    <row r="932" spans="8:8" x14ac:dyDescent="0.2">
      <c r="H932" s="20"/>
    </row>
    <row r="933" spans="8:8" x14ac:dyDescent="0.2">
      <c r="H933" s="20"/>
    </row>
    <row r="934" spans="8:8" x14ac:dyDescent="0.2">
      <c r="H934" s="20"/>
    </row>
    <row r="935" spans="8:8" x14ac:dyDescent="0.2">
      <c r="H935" s="20"/>
    </row>
    <row r="936" spans="8:8" x14ac:dyDescent="0.2">
      <c r="H936" s="20"/>
    </row>
    <row r="937" spans="8:8" x14ac:dyDescent="0.2">
      <c r="H937" s="20"/>
    </row>
    <row r="938" spans="8:8" x14ac:dyDescent="0.2">
      <c r="H938" s="20"/>
    </row>
    <row r="939" spans="8:8" x14ac:dyDescent="0.2">
      <c r="H939" s="20"/>
    </row>
    <row r="940" spans="8:8" x14ac:dyDescent="0.2">
      <c r="H940" s="20"/>
    </row>
    <row r="941" spans="8:8" x14ac:dyDescent="0.2">
      <c r="H941" s="20"/>
    </row>
    <row r="942" spans="8:8" x14ac:dyDescent="0.2">
      <c r="H942" s="20"/>
    </row>
    <row r="943" spans="8:8" x14ac:dyDescent="0.2">
      <c r="H943" s="20"/>
    </row>
    <row r="944" spans="8:8" x14ac:dyDescent="0.2">
      <c r="H944" s="20"/>
    </row>
    <row r="945" spans="8:8" x14ac:dyDescent="0.2">
      <c r="H945" s="20"/>
    </row>
    <row r="946" spans="8:8" x14ac:dyDescent="0.2">
      <c r="H946" s="20"/>
    </row>
    <row r="947" spans="8:8" x14ac:dyDescent="0.2">
      <c r="H947" s="20"/>
    </row>
    <row r="948" spans="8:8" x14ac:dyDescent="0.2">
      <c r="H948" s="20"/>
    </row>
    <row r="949" spans="8:8" x14ac:dyDescent="0.2">
      <c r="H949" s="20"/>
    </row>
    <row r="950" spans="8:8" x14ac:dyDescent="0.2">
      <c r="H950" s="20"/>
    </row>
    <row r="951" spans="8:8" x14ac:dyDescent="0.2">
      <c r="H951" s="20"/>
    </row>
    <row r="952" spans="8:8" x14ac:dyDescent="0.2">
      <c r="H952" s="20"/>
    </row>
    <row r="953" spans="8:8" x14ac:dyDescent="0.2">
      <c r="H953" s="20"/>
    </row>
    <row r="954" spans="8:8" x14ac:dyDescent="0.2">
      <c r="H954" s="20"/>
    </row>
    <row r="955" spans="8:8" x14ac:dyDescent="0.2">
      <c r="H955" s="20"/>
    </row>
    <row r="956" spans="8:8" x14ac:dyDescent="0.2">
      <c r="H956" s="20"/>
    </row>
    <row r="957" spans="8:8" x14ac:dyDescent="0.2">
      <c r="H957" s="20"/>
    </row>
    <row r="958" spans="8:8" x14ac:dyDescent="0.2">
      <c r="H958" s="20"/>
    </row>
    <row r="959" spans="8:8" x14ac:dyDescent="0.2">
      <c r="H959" s="20"/>
    </row>
    <row r="960" spans="8:8" x14ac:dyDescent="0.2">
      <c r="H960" s="20"/>
    </row>
    <row r="961" spans="8:8" x14ac:dyDescent="0.2">
      <c r="H961" s="20"/>
    </row>
    <row r="962" spans="8:8" x14ac:dyDescent="0.2">
      <c r="H962" s="20"/>
    </row>
    <row r="963" spans="8:8" x14ac:dyDescent="0.2">
      <c r="H963" s="20"/>
    </row>
    <row r="964" spans="8:8" x14ac:dyDescent="0.2">
      <c r="H964" s="20"/>
    </row>
    <row r="965" spans="8:8" x14ac:dyDescent="0.2">
      <c r="H965" s="20"/>
    </row>
    <row r="966" spans="8:8" x14ac:dyDescent="0.2">
      <c r="H966" s="20"/>
    </row>
    <row r="967" spans="8:8" x14ac:dyDescent="0.2">
      <c r="H967" s="20"/>
    </row>
    <row r="968" spans="8:8" x14ac:dyDescent="0.2">
      <c r="H968" s="20"/>
    </row>
  </sheetData>
  <hyperlinks>
    <hyperlink ref="I2" r:id="rId1" xr:uid="{00000000-0004-0000-0600-000000000000}"/>
    <hyperlink ref="I3" r:id="rId2" xr:uid="{00000000-0004-0000-0600-000001000000}"/>
    <hyperlink ref="I4" r:id="rId3" xr:uid="{00000000-0004-0000-0600-000002000000}"/>
    <hyperlink ref="I5" r:id="rId4" xr:uid="{00000000-0004-0000-0600-000003000000}"/>
    <hyperlink ref="I6" r:id="rId5" xr:uid="{00000000-0004-0000-0600-000004000000}"/>
    <hyperlink ref="I7" r:id="rId6" xr:uid="{00000000-0004-0000-0600-000005000000}"/>
    <hyperlink ref="I8" r:id="rId7" xr:uid="{00000000-0004-0000-0600-000006000000}"/>
    <hyperlink ref="I9" r:id="rId8" xr:uid="{00000000-0004-0000-0600-000007000000}"/>
    <hyperlink ref="I10" r:id="rId9" xr:uid="{00000000-0004-0000-0600-000008000000}"/>
    <hyperlink ref="I11" r:id="rId10" xr:uid="{00000000-0004-0000-0600-000009000000}"/>
    <hyperlink ref="I12" r:id="rId11" xr:uid="{00000000-0004-0000-0600-00000A000000}"/>
    <hyperlink ref="I13" r:id="rId12" xr:uid="{00000000-0004-0000-0600-00000B000000}"/>
    <hyperlink ref="I14" r:id="rId13" xr:uid="{00000000-0004-0000-0600-00000C000000}"/>
    <hyperlink ref="I15" r:id="rId14" xr:uid="{00000000-0004-0000-0600-00000D000000}"/>
    <hyperlink ref="I16" r:id="rId15" xr:uid="{00000000-0004-0000-0600-00000E000000}"/>
    <hyperlink ref="I17" r:id="rId16" xr:uid="{00000000-0004-0000-0600-00000F000000}"/>
    <hyperlink ref="I18" r:id="rId17" xr:uid="{00000000-0004-0000-0600-000010000000}"/>
    <hyperlink ref="I19" r:id="rId18" xr:uid="{00000000-0004-0000-0600-000011000000}"/>
    <hyperlink ref="I20" r:id="rId19" xr:uid="{00000000-0004-0000-0600-000012000000}"/>
    <hyperlink ref="I21" r:id="rId20" xr:uid="{00000000-0004-0000-0600-000013000000}"/>
    <hyperlink ref="I22" r:id="rId21" xr:uid="{00000000-0004-0000-0600-000014000000}"/>
    <hyperlink ref="I23" r:id="rId22" xr:uid="{00000000-0004-0000-0600-000015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E966"/>
  <sheetViews>
    <sheetView workbookViewId="0">
      <selection activeCell="A3" sqref="A3:XFD3"/>
    </sheetView>
  </sheetViews>
  <sheetFormatPr defaultColWidth="14.42578125" defaultRowHeight="15.75" customHeight="1" x14ac:dyDescent="0.2"/>
  <cols>
    <col min="2" max="2" width="34" customWidth="1"/>
    <col min="10" max="10" width="25.42578125" customWidth="1"/>
  </cols>
  <sheetData>
    <row r="1" spans="1:31" x14ac:dyDescent="0.2">
      <c r="A1" s="97" t="s">
        <v>10</v>
      </c>
      <c r="B1" s="97" t="s">
        <v>11</v>
      </c>
      <c r="C1" s="97" t="s">
        <v>115</v>
      </c>
      <c r="D1" s="97" t="s">
        <v>116</v>
      </c>
      <c r="E1" s="97" t="s">
        <v>14</v>
      </c>
      <c r="F1" s="97" t="s">
        <v>15</v>
      </c>
      <c r="G1" s="97" t="s">
        <v>16</v>
      </c>
      <c r="H1" s="97" t="s">
        <v>17</v>
      </c>
      <c r="I1" s="98" t="s">
        <v>18</v>
      </c>
      <c r="J1" s="97" t="s">
        <v>19</v>
      </c>
      <c r="K1" s="97" t="s">
        <v>21</v>
      </c>
      <c r="L1" s="97" t="s">
        <v>22</v>
      </c>
      <c r="M1" s="97" t="s">
        <v>23</v>
      </c>
      <c r="N1" s="97" t="s">
        <v>24</v>
      </c>
      <c r="O1" s="97" t="s">
        <v>20</v>
      </c>
    </row>
    <row r="2" spans="1:31" x14ac:dyDescent="0.2">
      <c r="A2" s="99">
        <v>1</v>
      </c>
      <c r="B2" s="97" t="s">
        <v>141</v>
      </c>
      <c r="C2" s="113">
        <v>1</v>
      </c>
      <c r="D2" s="113">
        <v>8</v>
      </c>
      <c r="E2" s="113">
        <f>4400*O2</f>
        <v>5280</v>
      </c>
      <c r="F2" s="102">
        <v>9.4E-2</v>
      </c>
      <c r="G2" s="114">
        <v>0.124</v>
      </c>
      <c r="H2" s="102">
        <f>SUM(K2:N2)/confiabilidad!$F$2</f>
        <v>0.8</v>
      </c>
      <c r="I2" s="115">
        <v>0.4</v>
      </c>
      <c r="J2" s="103" t="s">
        <v>26</v>
      </c>
      <c r="K2" s="106">
        <v>1</v>
      </c>
      <c r="L2" s="106">
        <v>1</v>
      </c>
      <c r="M2" s="106">
        <v>1</v>
      </c>
      <c r="N2" s="106">
        <v>1</v>
      </c>
      <c r="O2" s="99">
        <v>1.2</v>
      </c>
    </row>
    <row r="3" spans="1:31" x14ac:dyDescent="0.2">
      <c r="A3" s="99">
        <v>2</v>
      </c>
      <c r="B3" s="104" t="s">
        <v>142</v>
      </c>
      <c r="C3" s="113">
        <v>1</v>
      </c>
      <c r="D3" s="113">
        <v>8</v>
      </c>
      <c r="E3" s="102">
        <v>8624</v>
      </c>
      <c r="F3" s="102">
        <v>6.1899999999999997E-2</v>
      </c>
      <c r="G3" s="102">
        <v>5.5100000000000003E-2</v>
      </c>
      <c r="H3" s="102">
        <f>SUM(K3:N3)/confiabilidad!$F$2</f>
        <v>1</v>
      </c>
      <c r="I3" s="116">
        <v>0.6</v>
      </c>
      <c r="J3" s="107" t="s">
        <v>46</v>
      </c>
      <c r="K3" s="106">
        <v>1</v>
      </c>
      <c r="L3" s="106">
        <v>1</v>
      </c>
      <c r="M3" s="106">
        <v>1</v>
      </c>
      <c r="N3" s="106">
        <v>2</v>
      </c>
      <c r="O3" s="106"/>
    </row>
    <row r="4" spans="1:31" x14ac:dyDescent="0.2">
      <c r="A4" s="99">
        <v>3</v>
      </c>
      <c r="B4" s="104" t="s">
        <v>143</v>
      </c>
      <c r="C4" s="113">
        <v>1</v>
      </c>
      <c r="D4" s="113">
        <v>8</v>
      </c>
      <c r="E4" s="102">
        <v>23285</v>
      </c>
      <c r="F4" s="102">
        <v>0.13</v>
      </c>
      <c r="G4" s="102">
        <v>5.5100000000000003E-2</v>
      </c>
      <c r="H4" s="102">
        <f>SUM(K4:N4)/confiabilidad!$F$2</f>
        <v>1</v>
      </c>
      <c r="I4" s="116">
        <v>1.3</v>
      </c>
      <c r="J4" s="107" t="s">
        <v>46</v>
      </c>
      <c r="K4" s="106">
        <v>1</v>
      </c>
      <c r="L4" s="106">
        <v>1</v>
      </c>
      <c r="M4" s="106">
        <v>1</v>
      </c>
      <c r="N4" s="106">
        <v>2</v>
      </c>
      <c r="O4" s="106"/>
    </row>
    <row r="5" spans="1:31" x14ac:dyDescent="0.2">
      <c r="A5" s="99">
        <v>4</v>
      </c>
      <c r="B5" s="104" t="s">
        <v>144</v>
      </c>
      <c r="C5" s="113">
        <v>1</v>
      </c>
      <c r="D5" s="113">
        <v>8</v>
      </c>
      <c r="E5" s="102">
        <v>32340</v>
      </c>
      <c r="F5" s="102">
        <v>0.13</v>
      </c>
      <c r="G5" s="117">
        <v>0.17199999999999999</v>
      </c>
      <c r="H5" s="102">
        <f>SUM(K5:N5)/confiabilidad!$F$2</f>
        <v>1</v>
      </c>
      <c r="I5" s="116">
        <v>1.3</v>
      </c>
      <c r="J5" s="107" t="s">
        <v>46</v>
      </c>
      <c r="K5" s="106">
        <v>1</v>
      </c>
      <c r="L5" s="106">
        <v>1</v>
      </c>
      <c r="M5" s="106">
        <v>1</v>
      </c>
      <c r="N5" s="106">
        <v>2</v>
      </c>
      <c r="O5" s="106"/>
    </row>
    <row r="6" spans="1:31" x14ac:dyDescent="0.2">
      <c r="A6" s="99">
        <v>5</v>
      </c>
      <c r="B6" s="118" t="s">
        <v>145</v>
      </c>
      <c r="C6" s="113">
        <v>1</v>
      </c>
      <c r="D6" s="113">
        <v>8</v>
      </c>
      <c r="E6" s="102">
        <f>6500*$O$2</f>
        <v>7800</v>
      </c>
      <c r="F6" s="102">
        <v>5.8999999999999997E-2</v>
      </c>
      <c r="G6" s="102">
        <v>0.2324</v>
      </c>
      <c r="H6" s="102">
        <f>SUM(K6:N6)/confiabilidad!$F$2</f>
        <v>0.7</v>
      </c>
      <c r="I6" s="116">
        <v>0.8</v>
      </c>
      <c r="J6" s="107" t="s">
        <v>57</v>
      </c>
      <c r="K6" s="106">
        <v>1</v>
      </c>
      <c r="L6" s="106">
        <v>1</v>
      </c>
      <c r="M6" s="106">
        <v>0.5</v>
      </c>
      <c r="N6" s="106">
        <v>1</v>
      </c>
      <c r="O6" s="106"/>
    </row>
    <row r="7" spans="1:31" x14ac:dyDescent="0.2">
      <c r="A7" s="119">
        <v>6</v>
      </c>
      <c r="B7" s="120" t="s">
        <v>146</v>
      </c>
      <c r="C7" s="111">
        <v>1</v>
      </c>
      <c r="D7" s="111">
        <v>8</v>
      </c>
      <c r="E7" s="111">
        <v>3650</v>
      </c>
      <c r="F7" s="111">
        <v>0.13</v>
      </c>
      <c r="G7" s="111">
        <v>0.125</v>
      </c>
      <c r="H7" s="111">
        <f>SUM(K7:N7)/confiabilidad!$F$2</f>
        <v>1</v>
      </c>
      <c r="I7" s="111">
        <v>0.9</v>
      </c>
      <c r="J7" s="121" t="s">
        <v>59</v>
      </c>
      <c r="K7" s="120">
        <v>1</v>
      </c>
      <c r="L7" s="120">
        <v>1</v>
      </c>
      <c r="M7" s="120">
        <v>1</v>
      </c>
      <c r="N7" s="120">
        <v>2</v>
      </c>
      <c r="O7" s="120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 spans="1:31" x14ac:dyDescent="0.2">
      <c r="A8" s="99">
        <v>7</v>
      </c>
      <c r="B8" s="106" t="s">
        <v>147</v>
      </c>
      <c r="C8" s="102">
        <v>1</v>
      </c>
      <c r="D8" s="102">
        <v>8</v>
      </c>
      <c r="E8" s="102">
        <f>1930*$O$2</f>
        <v>2316</v>
      </c>
      <c r="F8" s="102">
        <v>5.5E-2</v>
      </c>
      <c r="G8" s="102">
        <v>0.14000000000000001</v>
      </c>
      <c r="H8" s="102">
        <f>SUM(K8:N8)/confiabilidad!$F$2</f>
        <v>0.7</v>
      </c>
      <c r="I8" s="116">
        <v>0.9</v>
      </c>
      <c r="J8" s="122" t="s">
        <v>63</v>
      </c>
      <c r="K8" s="106">
        <v>1</v>
      </c>
      <c r="L8" s="106">
        <v>1</v>
      </c>
      <c r="M8" s="106">
        <v>0.5</v>
      </c>
      <c r="N8" s="106">
        <v>1</v>
      </c>
      <c r="O8" s="106"/>
    </row>
    <row r="9" spans="1:31" x14ac:dyDescent="0.2">
      <c r="A9" s="99">
        <v>8</v>
      </c>
      <c r="B9" s="106" t="s">
        <v>148</v>
      </c>
      <c r="C9" s="102">
        <v>1</v>
      </c>
      <c r="D9" s="102">
        <v>8</v>
      </c>
      <c r="E9" s="102">
        <f>4750*$O$2</f>
        <v>5700</v>
      </c>
      <c r="F9" s="102">
        <v>5.5E-2</v>
      </c>
      <c r="G9" s="102">
        <v>7.0999999999999994E-2</v>
      </c>
      <c r="H9" s="102">
        <f>SUM(K9:N9)/confiabilidad!$F$2</f>
        <v>0.8</v>
      </c>
      <c r="I9" s="116">
        <v>0.9</v>
      </c>
      <c r="J9" s="123" t="s">
        <v>65</v>
      </c>
      <c r="K9" s="106">
        <v>1</v>
      </c>
      <c r="L9" s="106">
        <v>1</v>
      </c>
      <c r="M9" s="106">
        <v>1</v>
      </c>
      <c r="N9" s="106">
        <v>1</v>
      </c>
      <c r="O9" s="106"/>
    </row>
    <row r="10" spans="1:31" x14ac:dyDescent="0.2">
      <c r="A10" s="99">
        <v>9</v>
      </c>
      <c r="B10" s="106" t="s">
        <v>149</v>
      </c>
      <c r="C10" s="102">
        <v>3</v>
      </c>
      <c r="D10" s="102">
        <v>8</v>
      </c>
      <c r="E10" s="102">
        <f>50000*$O$2</f>
        <v>60000</v>
      </c>
      <c r="F10" s="102">
        <v>0.22500000000000001</v>
      </c>
      <c r="G10" s="102">
        <v>1.6</v>
      </c>
      <c r="H10" s="102">
        <f>SUM(K10:N10)/confiabilidad!$F$2</f>
        <v>1</v>
      </c>
      <c r="I10" s="116">
        <v>20</v>
      </c>
      <c r="J10" s="122" t="s">
        <v>150</v>
      </c>
      <c r="K10" s="106">
        <v>1</v>
      </c>
      <c r="L10" s="106">
        <v>1</v>
      </c>
      <c r="M10" s="106">
        <v>1</v>
      </c>
      <c r="N10" s="106">
        <v>2</v>
      </c>
      <c r="O10" s="106"/>
    </row>
    <row r="11" spans="1:31" x14ac:dyDescent="0.2">
      <c r="A11" s="99">
        <v>10</v>
      </c>
      <c r="B11" s="106" t="s">
        <v>151</v>
      </c>
      <c r="C11" s="102">
        <v>1</v>
      </c>
      <c r="D11" s="102">
        <v>8</v>
      </c>
      <c r="E11" s="102">
        <f>8000*$O$2</f>
        <v>9600</v>
      </c>
      <c r="F11" s="102">
        <v>0.13600000000000001</v>
      </c>
      <c r="G11" s="102">
        <v>0.1023</v>
      </c>
      <c r="H11" s="102">
        <f>SUM(K11:N11)/confiabilidad!$F$2</f>
        <v>0.8</v>
      </c>
      <c r="I11" s="116">
        <v>0.33</v>
      </c>
      <c r="J11" s="122" t="s">
        <v>67</v>
      </c>
      <c r="K11" s="106">
        <v>1</v>
      </c>
      <c r="L11" s="106">
        <v>1</v>
      </c>
      <c r="M11" s="106">
        <v>1</v>
      </c>
      <c r="N11" s="106">
        <v>1</v>
      </c>
      <c r="O11" s="106"/>
    </row>
    <row r="12" spans="1:31" x14ac:dyDescent="0.2">
      <c r="A12" s="4"/>
      <c r="B12" s="17"/>
      <c r="C12" s="8"/>
      <c r="D12" s="8"/>
      <c r="E12" s="8"/>
      <c r="F12" s="8"/>
      <c r="G12" s="8"/>
      <c r="H12" s="8"/>
      <c r="I12" s="18"/>
      <c r="J12" s="17"/>
      <c r="K12" s="17"/>
      <c r="L12" s="17"/>
      <c r="M12" s="17"/>
      <c r="N12" s="17"/>
      <c r="O12" s="17"/>
    </row>
    <row r="13" spans="1:31" x14ac:dyDescent="0.2">
      <c r="A13" s="4"/>
      <c r="B13" s="17"/>
      <c r="C13" s="8"/>
      <c r="D13" s="8"/>
      <c r="E13" s="8"/>
      <c r="F13" s="8"/>
      <c r="G13" s="8"/>
      <c r="H13" s="8"/>
      <c r="I13" s="18"/>
      <c r="J13" s="17"/>
      <c r="K13" s="17"/>
      <c r="L13" s="17"/>
      <c r="M13" s="17"/>
      <c r="N13" s="17"/>
      <c r="O13" s="17"/>
    </row>
    <row r="14" spans="1:31" x14ac:dyDescent="0.2">
      <c r="A14" s="4"/>
      <c r="B14" s="17"/>
      <c r="C14" s="8"/>
      <c r="D14" s="8"/>
      <c r="E14" s="8"/>
      <c r="F14" s="8"/>
      <c r="G14" s="8"/>
      <c r="H14" s="8"/>
      <c r="I14" s="18"/>
      <c r="J14" s="17"/>
      <c r="K14" s="17"/>
      <c r="L14" s="17"/>
      <c r="M14" s="17"/>
      <c r="N14" s="17"/>
      <c r="O14" s="17"/>
    </row>
    <row r="15" spans="1:31" x14ac:dyDescent="0.2">
      <c r="A15" s="4"/>
      <c r="B15" s="17"/>
      <c r="C15" s="8"/>
      <c r="D15" s="8"/>
      <c r="E15" s="8"/>
      <c r="F15" s="8"/>
      <c r="G15" s="8"/>
      <c r="H15" s="8"/>
      <c r="I15" s="18"/>
      <c r="J15" s="17"/>
      <c r="K15" s="17"/>
      <c r="L15" s="17"/>
      <c r="M15" s="17"/>
      <c r="N15" s="17"/>
      <c r="O15" s="17"/>
    </row>
    <row r="16" spans="1:31" x14ac:dyDescent="0.2">
      <c r="A16" s="4"/>
      <c r="B16" s="17"/>
      <c r="C16" s="8"/>
      <c r="D16" s="8"/>
      <c r="E16" s="8"/>
      <c r="F16" s="8"/>
      <c r="G16" s="8"/>
      <c r="H16" s="8"/>
      <c r="I16" s="18"/>
      <c r="J16" s="17"/>
      <c r="K16" s="17"/>
      <c r="L16" s="17"/>
      <c r="M16" s="17"/>
      <c r="N16" s="17"/>
      <c r="O16" s="17"/>
    </row>
    <row r="17" spans="1:15" x14ac:dyDescent="0.2">
      <c r="A17" s="4"/>
      <c r="B17" s="17"/>
      <c r="C17" s="8"/>
      <c r="D17" s="8"/>
      <c r="E17" s="8"/>
      <c r="F17" s="8"/>
      <c r="G17" s="8"/>
      <c r="H17" s="8"/>
      <c r="I17" s="18"/>
      <c r="J17" s="17"/>
      <c r="K17" s="17"/>
      <c r="L17" s="17"/>
      <c r="M17" s="17"/>
      <c r="N17" s="17"/>
      <c r="O17" s="17"/>
    </row>
    <row r="18" spans="1:15" x14ac:dyDescent="0.2">
      <c r="A18" s="4"/>
      <c r="B18" s="17"/>
      <c r="C18" s="17"/>
      <c r="D18" s="17"/>
      <c r="E18" s="17"/>
      <c r="F18" s="17"/>
      <c r="G18" s="17"/>
      <c r="H18" s="17"/>
      <c r="I18" s="19"/>
      <c r="J18" s="17"/>
      <c r="K18" s="17"/>
      <c r="L18" s="17"/>
      <c r="M18" s="17"/>
      <c r="N18" s="17"/>
      <c r="O18" s="17"/>
    </row>
    <row r="19" spans="1:15" x14ac:dyDescent="0.2">
      <c r="A19" s="4"/>
      <c r="B19" s="17"/>
      <c r="C19" s="17"/>
      <c r="D19" s="17"/>
      <c r="E19" s="17"/>
      <c r="F19" s="17"/>
      <c r="G19" s="17"/>
      <c r="H19" s="17"/>
      <c r="I19" s="19"/>
      <c r="J19" s="17"/>
      <c r="K19" s="17"/>
      <c r="L19" s="17"/>
      <c r="M19" s="17"/>
      <c r="N19" s="17"/>
      <c r="O19" s="17"/>
    </row>
    <row r="20" spans="1:15" x14ac:dyDescent="0.2">
      <c r="A20" s="4"/>
      <c r="B20" s="17"/>
      <c r="C20" s="17"/>
      <c r="D20" s="17"/>
      <c r="E20" s="17"/>
      <c r="F20" s="17"/>
      <c r="G20" s="17"/>
      <c r="H20" s="17"/>
      <c r="I20" s="19"/>
      <c r="J20" s="17"/>
      <c r="K20" s="17"/>
      <c r="L20" s="17"/>
      <c r="M20" s="17"/>
      <c r="N20" s="17"/>
      <c r="O20" s="17"/>
    </row>
    <row r="21" spans="1:15" x14ac:dyDescent="0.2">
      <c r="I21" s="20"/>
    </row>
    <row r="22" spans="1:15" x14ac:dyDescent="0.2">
      <c r="B22" s="7"/>
      <c r="C22" s="17"/>
      <c r="D22" s="17"/>
      <c r="E22" s="17"/>
      <c r="F22" s="7"/>
      <c r="G22" s="7"/>
      <c r="H22" s="7"/>
      <c r="I22" s="30"/>
      <c r="J22" s="9"/>
    </row>
    <row r="23" spans="1:15" x14ac:dyDescent="0.2">
      <c r="I23" s="20"/>
    </row>
    <row r="24" spans="1:15" x14ac:dyDescent="0.2">
      <c r="I24" s="20"/>
    </row>
    <row r="25" spans="1:15" x14ac:dyDescent="0.2">
      <c r="I25" s="20"/>
    </row>
    <row r="26" spans="1:15" x14ac:dyDescent="0.2">
      <c r="I26" s="20"/>
    </row>
    <row r="27" spans="1:15" x14ac:dyDescent="0.2">
      <c r="I27" s="20"/>
    </row>
    <row r="28" spans="1:15" x14ac:dyDescent="0.2">
      <c r="I28" s="20"/>
    </row>
    <row r="29" spans="1:15" x14ac:dyDescent="0.2">
      <c r="I29" s="20"/>
    </row>
    <row r="30" spans="1:15" x14ac:dyDescent="0.2">
      <c r="I30" s="20"/>
    </row>
    <row r="31" spans="1:15" x14ac:dyDescent="0.2">
      <c r="I31" s="20"/>
    </row>
    <row r="32" spans="1:15" x14ac:dyDescent="0.2">
      <c r="I32" s="20"/>
    </row>
    <row r="33" spans="9:9" x14ac:dyDescent="0.2">
      <c r="I33" s="20"/>
    </row>
    <row r="34" spans="9:9" x14ac:dyDescent="0.2">
      <c r="I34" s="20"/>
    </row>
    <row r="35" spans="9:9" x14ac:dyDescent="0.2">
      <c r="I35" s="20"/>
    </row>
    <row r="36" spans="9:9" x14ac:dyDescent="0.2">
      <c r="I36" s="20"/>
    </row>
    <row r="37" spans="9:9" x14ac:dyDescent="0.2">
      <c r="I37" s="20"/>
    </row>
    <row r="38" spans="9:9" x14ac:dyDescent="0.2">
      <c r="I38" s="20"/>
    </row>
    <row r="39" spans="9:9" x14ac:dyDescent="0.2">
      <c r="I39" s="20"/>
    </row>
    <row r="40" spans="9:9" x14ac:dyDescent="0.2">
      <c r="I40" s="20"/>
    </row>
    <row r="41" spans="9:9" x14ac:dyDescent="0.2">
      <c r="I41" s="20"/>
    </row>
    <row r="42" spans="9:9" x14ac:dyDescent="0.2">
      <c r="I42" s="20"/>
    </row>
    <row r="43" spans="9:9" x14ac:dyDescent="0.2">
      <c r="I43" s="20"/>
    </row>
    <row r="44" spans="9:9" x14ac:dyDescent="0.2">
      <c r="I44" s="20"/>
    </row>
    <row r="45" spans="9:9" x14ac:dyDescent="0.2">
      <c r="I45" s="20"/>
    </row>
    <row r="46" spans="9:9" x14ac:dyDescent="0.2">
      <c r="I46" s="20"/>
    </row>
    <row r="47" spans="9:9" x14ac:dyDescent="0.2">
      <c r="I47" s="20"/>
    </row>
    <row r="48" spans="9:9" x14ac:dyDescent="0.2">
      <c r="I48" s="20"/>
    </row>
    <row r="49" spans="9:9" x14ac:dyDescent="0.2">
      <c r="I49" s="20"/>
    </row>
    <row r="50" spans="9:9" x14ac:dyDescent="0.2">
      <c r="I50" s="20"/>
    </row>
    <row r="51" spans="9:9" x14ac:dyDescent="0.2">
      <c r="I51" s="20"/>
    </row>
    <row r="52" spans="9:9" x14ac:dyDescent="0.2">
      <c r="I52" s="20"/>
    </row>
    <row r="53" spans="9:9" x14ac:dyDescent="0.2">
      <c r="I53" s="20"/>
    </row>
    <row r="54" spans="9:9" x14ac:dyDescent="0.2">
      <c r="I54" s="20"/>
    </row>
    <row r="55" spans="9:9" x14ac:dyDescent="0.2">
      <c r="I55" s="20"/>
    </row>
    <row r="56" spans="9:9" x14ac:dyDescent="0.2">
      <c r="I56" s="20"/>
    </row>
    <row r="57" spans="9:9" x14ac:dyDescent="0.2">
      <c r="I57" s="20"/>
    </row>
    <row r="58" spans="9:9" x14ac:dyDescent="0.2">
      <c r="I58" s="20"/>
    </row>
    <row r="59" spans="9:9" x14ac:dyDescent="0.2">
      <c r="I59" s="20"/>
    </row>
    <row r="60" spans="9:9" x14ac:dyDescent="0.2">
      <c r="I60" s="20"/>
    </row>
    <row r="61" spans="9:9" x14ac:dyDescent="0.2">
      <c r="I61" s="20"/>
    </row>
    <row r="62" spans="9:9" x14ac:dyDescent="0.2">
      <c r="I62" s="20"/>
    </row>
    <row r="63" spans="9:9" x14ac:dyDescent="0.2">
      <c r="I63" s="20"/>
    </row>
    <row r="64" spans="9:9" x14ac:dyDescent="0.2">
      <c r="I64" s="20"/>
    </row>
    <row r="65" spans="9:9" x14ac:dyDescent="0.2">
      <c r="I65" s="20"/>
    </row>
    <row r="66" spans="9:9" x14ac:dyDescent="0.2">
      <c r="I66" s="20"/>
    </row>
    <row r="67" spans="9:9" x14ac:dyDescent="0.2">
      <c r="I67" s="20"/>
    </row>
    <row r="68" spans="9:9" x14ac:dyDescent="0.2">
      <c r="I68" s="20"/>
    </row>
    <row r="69" spans="9:9" x14ac:dyDescent="0.2">
      <c r="I69" s="20"/>
    </row>
    <row r="70" spans="9:9" x14ac:dyDescent="0.2">
      <c r="I70" s="20"/>
    </row>
    <row r="71" spans="9:9" x14ac:dyDescent="0.2">
      <c r="I71" s="20"/>
    </row>
    <row r="72" spans="9:9" x14ac:dyDescent="0.2">
      <c r="I72" s="20"/>
    </row>
    <row r="73" spans="9:9" x14ac:dyDescent="0.2">
      <c r="I73" s="20"/>
    </row>
    <row r="74" spans="9:9" x14ac:dyDescent="0.2">
      <c r="I74" s="20"/>
    </row>
    <row r="75" spans="9:9" x14ac:dyDescent="0.2">
      <c r="I75" s="20"/>
    </row>
    <row r="76" spans="9:9" x14ac:dyDescent="0.2">
      <c r="I76" s="20"/>
    </row>
    <row r="77" spans="9:9" x14ac:dyDescent="0.2">
      <c r="I77" s="20"/>
    </row>
    <row r="78" spans="9:9" x14ac:dyDescent="0.2">
      <c r="I78" s="20"/>
    </row>
    <row r="79" spans="9:9" x14ac:dyDescent="0.2">
      <c r="I79" s="20"/>
    </row>
    <row r="80" spans="9:9" x14ac:dyDescent="0.2">
      <c r="I80" s="20"/>
    </row>
    <row r="81" spans="9:9" x14ac:dyDescent="0.2">
      <c r="I81" s="20"/>
    </row>
    <row r="82" spans="9:9" x14ac:dyDescent="0.2">
      <c r="I82" s="20"/>
    </row>
    <row r="83" spans="9:9" x14ac:dyDescent="0.2">
      <c r="I83" s="20"/>
    </row>
    <row r="84" spans="9:9" x14ac:dyDescent="0.2">
      <c r="I84" s="20"/>
    </row>
    <row r="85" spans="9:9" x14ac:dyDescent="0.2">
      <c r="I85" s="20"/>
    </row>
    <row r="86" spans="9:9" x14ac:dyDescent="0.2">
      <c r="I86" s="20"/>
    </row>
    <row r="87" spans="9:9" x14ac:dyDescent="0.2">
      <c r="I87" s="20"/>
    </row>
    <row r="88" spans="9:9" x14ac:dyDescent="0.2">
      <c r="I88" s="20"/>
    </row>
    <row r="89" spans="9:9" x14ac:dyDescent="0.2">
      <c r="I89" s="20"/>
    </row>
    <row r="90" spans="9:9" x14ac:dyDescent="0.2">
      <c r="I90" s="20"/>
    </row>
    <row r="91" spans="9:9" x14ac:dyDescent="0.2">
      <c r="I91" s="20"/>
    </row>
    <row r="92" spans="9:9" x14ac:dyDescent="0.2">
      <c r="I92" s="20"/>
    </row>
    <row r="93" spans="9:9" x14ac:dyDescent="0.2">
      <c r="I93" s="20"/>
    </row>
    <row r="94" spans="9:9" x14ac:dyDescent="0.2">
      <c r="I94" s="20"/>
    </row>
    <row r="95" spans="9:9" x14ac:dyDescent="0.2">
      <c r="I95" s="20"/>
    </row>
    <row r="96" spans="9:9" x14ac:dyDescent="0.2">
      <c r="I96" s="20"/>
    </row>
    <row r="97" spans="9:9" x14ac:dyDescent="0.2">
      <c r="I97" s="20"/>
    </row>
    <row r="98" spans="9:9" x14ac:dyDescent="0.2">
      <c r="I98" s="20"/>
    </row>
    <row r="99" spans="9:9" x14ac:dyDescent="0.2">
      <c r="I99" s="20"/>
    </row>
    <row r="100" spans="9:9" x14ac:dyDescent="0.2">
      <c r="I100" s="20"/>
    </row>
    <row r="101" spans="9:9" x14ac:dyDescent="0.2">
      <c r="I101" s="20"/>
    </row>
    <row r="102" spans="9:9" x14ac:dyDescent="0.2">
      <c r="I102" s="20"/>
    </row>
    <row r="103" spans="9:9" x14ac:dyDescent="0.2">
      <c r="I103" s="20"/>
    </row>
    <row r="104" spans="9:9" x14ac:dyDescent="0.2">
      <c r="I104" s="20"/>
    </row>
    <row r="105" spans="9:9" x14ac:dyDescent="0.2">
      <c r="I105" s="20"/>
    </row>
    <row r="106" spans="9:9" x14ac:dyDescent="0.2">
      <c r="I106" s="20"/>
    </row>
    <row r="107" spans="9:9" x14ac:dyDescent="0.2">
      <c r="I107" s="20"/>
    </row>
    <row r="108" spans="9:9" x14ac:dyDescent="0.2">
      <c r="I108" s="20"/>
    </row>
    <row r="109" spans="9:9" x14ac:dyDescent="0.2">
      <c r="I109" s="20"/>
    </row>
    <row r="110" spans="9:9" x14ac:dyDescent="0.2">
      <c r="I110" s="20"/>
    </row>
    <row r="111" spans="9:9" x14ac:dyDescent="0.2">
      <c r="I111" s="20"/>
    </row>
    <row r="112" spans="9:9" x14ac:dyDescent="0.2">
      <c r="I112" s="20"/>
    </row>
    <row r="113" spans="9:9" x14ac:dyDescent="0.2">
      <c r="I113" s="20"/>
    </row>
    <row r="114" spans="9:9" x14ac:dyDescent="0.2">
      <c r="I114" s="20"/>
    </row>
    <row r="115" spans="9:9" x14ac:dyDescent="0.2">
      <c r="I115" s="20"/>
    </row>
    <row r="116" spans="9:9" x14ac:dyDescent="0.2">
      <c r="I116" s="20"/>
    </row>
    <row r="117" spans="9:9" x14ac:dyDescent="0.2">
      <c r="I117" s="20"/>
    </row>
    <row r="118" spans="9:9" x14ac:dyDescent="0.2">
      <c r="I118" s="20"/>
    </row>
    <row r="119" spans="9:9" x14ac:dyDescent="0.2">
      <c r="I119" s="20"/>
    </row>
    <row r="120" spans="9:9" x14ac:dyDescent="0.2">
      <c r="I120" s="20"/>
    </row>
    <row r="121" spans="9:9" x14ac:dyDescent="0.2">
      <c r="I121" s="20"/>
    </row>
    <row r="122" spans="9:9" x14ac:dyDescent="0.2">
      <c r="I122" s="20"/>
    </row>
    <row r="123" spans="9:9" x14ac:dyDescent="0.2">
      <c r="I123" s="20"/>
    </row>
    <row r="124" spans="9:9" x14ac:dyDescent="0.2">
      <c r="I124" s="20"/>
    </row>
    <row r="125" spans="9:9" x14ac:dyDescent="0.2">
      <c r="I125" s="20"/>
    </row>
    <row r="126" spans="9:9" x14ac:dyDescent="0.2">
      <c r="I126" s="20"/>
    </row>
    <row r="127" spans="9:9" x14ac:dyDescent="0.2">
      <c r="I127" s="20"/>
    </row>
    <row r="128" spans="9:9" x14ac:dyDescent="0.2">
      <c r="I128" s="20"/>
    </row>
    <row r="129" spans="9:9" x14ac:dyDescent="0.2">
      <c r="I129" s="20"/>
    </row>
    <row r="130" spans="9:9" x14ac:dyDescent="0.2">
      <c r="I130" s="20"/>
    </row>
    <row r="131" spans="9:9" x14ac:dyDescent="0.2">
      <c r="I131" s="20"/>
    </row>
    <row r="132" spans="9:9" x14ac:dyDescent="0.2">
      <c r="I132" s="20"/>
    </row>
    <row r="133" spans="9:9" x14ac:dyDescent="0.2">
      <c r="I133" s="20"/>
    </row>
    <row r="134" spans="9:9" x14ac:dyDescent="0.2">
      <c r="I134" s="20"/>
    </row>
    <row r="135" spans="9:9" x14ac:dyDescent="0.2">
      <c r="I135" s="20"/>
    </row>
    <row r="136" spans="9:9" x14ac:dyDescent="0.2">
      <c r="I136" s="20"/>
    </row>
    <row r="137" spans="9:9" x14ac:dyDescent="0.2">
      <c r="I137" s="20"/>
    </row>
    <row r="138" spans="9:9" x14ac:dyDescent="0.2">
      <c r="I138" s="20"/>
    </row>
    <row r="139" spans="9:9" x14ac:dyDescent="0.2">
      <c r="I139" s="20"/>
    </row>
    <row r="140" spans="9:9" x14ac:dyDescent="0.2">
      <c r="I140" s="20"/>
    </row>
    <row r="141" spans="9:9" x14ac:dyDescent="0.2">
      <c r="I141" s="20"/>
    </row>
    <row r="142" spans="9:9" x14ac:dyDescent="0.2">
      <c r="I142" s="20"/>
    </row>
    <row r="143" spans="9:9" x14ac:dyDescent="0.2">
      <c r="I143" s="20"/>
    </row>
    <row r="144" spans="9:9" x14ac:dyDescent="0.2">
      <c r="I144" s="20"/>
    </row>
    <row r="145" spans="9:9" x14ac:dyDescent="0.2">
      <c r="I145" s="20"/>
    </row>
    <row r="146" spans="9:9" x14ac:dyDescent="0.2">
      <c r="I146" s="20"/>
    </row>
    <row r="147" spans="9:9" x14ac:dyDescent="0.2">
      <c r="I147" s="20"/>
    </row>
    <row r="148" spans="9:9" x14ac:dyDescent="0.2">
      <c r="I148" s="20"/>
    </row>
    <row r="149" spans="9:9" x14ac:dyDescent="0.2">
      <c r="I149" s="20"/>
    </row>
    <row r="150" spans="9:9" x14ac:dyDescent="0.2">
      <c r="I150" s="20"/>
    </row>
    <row r="151" spans="9:9" x14ac:dyDescent="0.2">
      <c r="I151" s="20"/>
    </row>
    <row r="152" spans="9:9" x14ac:dyDescent="0.2">
      <c r="I152" s="20"/>
    </row>
    <row r="153" spans="9:9" x14ac:dyDescent="0.2">
      <c r="I153" s="20"/>
    </row>
    <row r="154" spans="9:9" x14ac:dyDescent="0.2">
      <c r="I154" s="20"/>
    </row>
    <row r="155" spans="9:9" x14ac:dyDescent="0.2">
      <c r="I155" s="20"/>
    </row>
    <row r="156" spans="9:9" x14ac:dyDescent="0.2">
      <c r="I156" s="20"/>
    </row>
    <row r="157" spans="9:9" x14ac:dyDescent="0.2">
      <c r="I157" s="20"/>
    </row>
    <row r="158" spans="9:9" x14ac:dyDescent="0.2">
      <c r="I158" s="20"/>
    </row>
    <row r="159" spans="9:9" x14ac:dyDescent="0.2">
      <c r="I159" s="20"/>
    </row>
    <row r="160" spans="9:9" x14ac:dyDescent="0.2">
      <c r="I160" s="20"/>
    </row>
    <row r="161" spans="9:9" x14ac:dyDescent="0.2">
      <c r="I161" s="20"/>
    </row>
    <row r="162" spans="9:9" x14ac:dyDescent="0.2">
      <c r="I162" s="20"/>
    </row>
    <row r="163" spans="9:9" x14ac:dyDescent="0.2">
      <c r="I163" s="20"/>
    </row>
    <row r="164" spans="9:9" x14ac:dyDescent="0.2">
      <c r="I164" s="20"/>
    </row>
    <row r="165" spans="9:9" x14ac:dyDescent="0.2">
      <c r="I165" s="20"/>
    </row>
    <row r="166" spans="9:9" x14ac:dyDescent="0.2">
      <c r="I166" s="20"/>
    </row>
    <row r="167" spans="9:9" x14ac:dyDescent="0.2">
      <c r="I167" s="20"/>
    </row>
    <row r="168" spans="9:9" x14ac:dyDescent="0.2">
      <c r="I168" s="20"/>
    </row>
    <row r="169" spans="9:9" x14ac:dyDescent="0.2">
      <c r="I169" s="20"/>
    </row>
    <row r="170" spans="9:9" x14ac:dyDescent="0.2">
      <c r="I170" s="20"/>
    </row>
    <row r="171" spans="9:9" x14ac:dyDescent="0.2">
      <c r="I171" s="20"/>
    </row>
    <row r="172" spans="9:9" x14ac:dyDescent="0.2">
      <c r="I172" s="20"/>
    </row>
    <row r="173" spans="9:9" x14ac:dyDescent="0.2">
      <c r="I173" s="20"/>
    </row>
    <row r="174" spans="9:9" x14ac:dyDescent="0.2">
      <c r="I174" s="20"/>
    </row>
    <row r="175" spans="9:9" x14ac:dyDescent="0.2">
      <c r="I175" s="20"/>
    </row>
    <row r="176" spans="9:9" x14ac:dyDescent="0.2">
      <c r="I176" s="20"/>
    </row>
    <row r="177" spans="9:9" x14ac:dyDescent="0.2">
      <c r="I177" s="20"/>
    </row>
    <row r="178" spans="9:9" x14ac:dyDescent="0.2">
      <c r="I178" s="20"/>
    </row>
    <row r="179" spans="9:9" x14ac:dyDescent="0.2">
      <c r="I179" s="20"/>
    </row>
    <row r="180" spans="9:9" x14ac:dyDescent="0.2">
      <c r="I180" s="20"/>
    </row>
    <row r="181" spans="9:9" x14ac:dyDescent="0.2">
      <c r="I181" s="20"/>
    </row>
    <row r="182" spans="9:9" x14ac:dyDescent="0.2">
      <c r="I182" s="20"/>
    </row>
    <row r="183" spans="9:9" x14ac:dyDescent="0.2">
      <c r="I183" s="20"/>
    </row>
    <row r="184" spans="9:9" x14ac:dyDescent="0.2">
      <c r="I184" s="20"/>
    </row>
    <row r="185" spans="9:9" x14ac:dyDescent="0.2">
      <c r="I185" s="20"/>
    </row>
    <row r="186" spans="9:9" x14ac:dyDescent="0.2">
      <c r="I186" s="20"/>
    </row>
    <row r="187" spans="9:9" x14ac:dyDescent="0.2">
      <c r="I187" s="20"/>
    </row>
    <row r="188" spans="9:9" x14ac:dyDescent="0.2">
      <c r="I188" s="20"/>
    </row>
    <row r="189" spans="9:9" x14ac:dyDescent="0.2">
      <c r="I189" s="20"/>
    </row>
    <row r="190" spans="9:9" x14ac:dyDescent="0.2">
      <c r="I190" s="20"/>
    </row>
    <row r="191" spans="9:9" x14ac:dyDescent="0.2">
      <c r="I191" s="20"/>
    </row>
    <row r="192" spans="9:9" x14ac:dyDescent="0.2">
      <c r="I192" s="20"/>
    </row>
    <row r="193" spans="9:9" x14ac:dyDescent="0.2">
      <c r="I193" s="20"/>
    </row>
    <row r="194" spans="9:9" x14ac:dyDescent="0.2">
      <c r="I194" s="20"/>
    </row>
    <row r="195" spans="9:9" x14ac:dyDescent="0.2">
      <c r="I195" s="20"/>
    </row>
    <row r="196" spans="9:9" x14ac:dyDescent="0.2">
      <c r="I196" s="20"/>
    </row>
    <row r="197" spans="9:9" x14ac:dyDescent="0.2">
      <c r="I197" s="20"/>
    </row>
    <row r="198" spans="9:9" x14ac:dyDescent="0.2">
      <c r="I198" s="20"/>
    </row>
    <row r="199" spans="9:9" x14ac:dyDescent="0.2">
      <c r="I199" s="20"/>
    </row>
    <row r="200" spans="9:9" x14ac:dyDescent="0.2">
      <c r="I200" s="20"/>
    </row>
    <row r="201" spans="9:9" x14ac:dyDescent="0.2">
      <c r="I201" s="20"/>
    </row>
    <row r="202" spans="9:9" x14ac:dyDescent="0.2">
      <c r="I202" s="20"/>
    </row>
    <row r="203" spans="9:9" x14ac:dyDescent="0.2">
      <c r="I203" s="20"/>
    </row>
    <row r="204" spans="9:9" x14ac:dyDescent="0.2">
      <c r="I204" s="20"/>
    </row>
    <row r="205" spans="9:9" x14ac:dyDescent="0.2">
      <c r="I205" s="20"/>
    </row>
    <row r="206" spans="9:9" x14ac:dyDescent="0.2">
      <c r="I206" s="20"/>
    </row>
    <row r="207" spans="9:9" x14ac:dyDescent="0.2">
      <c r="I207" s="20"/>
    </row>
    <row r="208" spans="9:9" x14ac:dyDescent="0.2">
      <c r="I208" s="20"/>
    </row>
    <row r="209" spans="9:9" x14ac:dyDescent="0.2">
      <c r="I209" s="20"/>
    </row>
    <row r="210" spans="9:9" x14ac:dyDescent="0.2">
      <c r="I210" s="20"/>
    </row>
    <row r="211" spans="9:9" x14ac:dyDescent="0.2">
      <c r="I211" s="20"/>
    </row>
    <row r="212" spans="9:9" x14ac:dyDescent="0.2">
      <c r="I212" s="20"/>
    </row>
    <row r="213" spans="9:9" x14ac:dyDescent="0.2">
      <c r="I213" s="20"/>
    </row>
    <row r="214" spans="9:9" x14ac:dyDescent="0.2">
      <c r="I214" s="20"/>
    </row>
    <row r="215" spans="9:9" x14ac:dyDescent="0.2">
      <c r="I215" s="20"/>
    </row>
    <row r="216" spans="9:9" x14ac:dyDescent="0.2">
      <c r="I216" s="20"/>
    </row>
    <row r="217" spans="9:9" x14ac:dyDescent="0.2">
      <c r="I217" s="20"/>
    </row>
    <row r="218" spans="9:9" x14ac:dyDescent="0.2">
      <c r="I218" s="20"/>
    </row>
    <row r="219" spans="9:9" x14ac:dyDescent="0.2">
      <c r="I219" s="20"/>
    </row>
    <row r="220" spans="9:9" x14ac:dyDescent="0.2">
      <c r="I220" s="20"/>
    </row>
    <row r="221" spans="9:9" x14ac:dyDescent="0.2">
      <c r="I221" s="20"/>
    </row>
    <row r="222" spans="9:9" x14ac:dyDescent="0.2">
      <c r="I222" s="20"/>
    </row>
    <row r="223" spans="9:9" x14ac:dyDescent="0.2">
      <c r="I223" s="20"/>
    </row>
    <row r="224" spans="9:9" x14ac:dyDescent="0.2">
      <c r="I224" s="20"/>
    </row>
    <row r="225" spans="9:9" x14ac:dyDescent="0.2">
      <c r="I225" s="20"/>
    </row>
    <row r="226" spans="9:9" x14ac:dyDescent="0.2">
      <c r="I226" s="20"/>
    </row>
    <row r="227" spans="9:9" x14ac:dyDescent="0.2">
      <c r="I227" s="20"/>
    </row>
    <row r="228" spans="9:9" x14ac:dyDescent="0.2">
      <c r="I228" s="20"/>
    </row>
    <row r="229" spans="9:9" x14ac:dyDescent="0.2">
      <c r="I229" s="20"/>
    </row>
    <row r="230" spans="9:9" x14ac:dyDescent="0.2">
      <c r="I230" s="20"/>
    </row>
    <row r="231" spans="9:9" x14ac:dyDescent="0.2">
      <c r="I231" s="20"/>
    </row>
    <row r="232" spans="9:9" x14ac:dyDescent="0.2">
      <c r="I232" s="20"/>
    </row>
    <row r="233" spans="9:9" x14ac:dyDescent="0.2">
      <c r="I233" s="20"/>
    </row>
    <row r="234" spans="9:9" x14ac:dyDescent="0.2">
      <c r="I234" s="20"/>
    </row>
    <row r="235" spans="9:9" x14ac:dyDescent="0.2">
      <c r="I235" s="20"/>
    </row>
    <row r="236" spans="9:9" x14ac:dyDescent="0.2">
      <c r="I236" s="20"/>
    </row>
    <row r="237" spans="9:9" x14ac:dyDescent="0.2">
      <c r="I237" s="20"/>
    </row>
    <row r="238" spans="9:9" x14ac:dyDescent="0.2">
      <c r="I238" s="20"/>
    </row>
    <row r="239" spans="9:9" x14ac:dyDescent="0.2">
      <c r="I239" s="20"/>
    </row>
    <row r="240" spans="9:9" x14ac:dyDescent="0.2">
      <c r="I240" s="20"/>
    </row>
    <row r="241" spans="9:9" x14ac:dyDescent="0.2">
      <c r="I241" s="20"/>
    </row>
    <row r="242" spans="9:9" x14ac:dyDescent="0.2">
      <c r="I242" s="20"/>
    </row>
    <row r="243" spans="9:9" x14ac:dyDescent="0.2">
      <c r="I243" s="20"/>
    </row>
    <row r="244" spans="9:9" x14ac:dyDescent="0.2">
      <c r="I244" s="20"/>
    </row>
    <row r="245" spans="9:9" x14ac:dyDescent="0.2">
      <c r="I245" s="20"/>
    </row>
    <row r="246" spans="9:9" x14ac:dyDescent="0.2">
      <c r="I246" s="20"/>
    </row>
    <row r="247" spans="9:9" x14ac:dyDescent="0.2">
      <c r="I247" s="20"/>
    </row>
    <row r="248" spans="9:9" x14ac:dyDescent="0.2">
      <c r="I248" s="20"/>
    </row>
    <row r="249" spans="9:9" x14ac:dyDescent="0.2">
      <c r="I249" s="20"/>
    </row>
    <row r="250" spans="9:9" x14ac:dyDescent="0.2">
      <c r="I250" s="20"/>
    </row>
    <row r="251" spans="9:9" x14ac:dyDescent="0.2">
      <c r="I251" s="20"/>
    </row>
    <row r="252" spans="9:9" x14ac:dyDescent="0.2">
      <c r="I252" s="20"/>
    </row>
    <row r="253" spans="9:9" x14ac:dyDescent="0.2">
      <c r="I253" s="20"/>
    </row>
    <row r="254" spans="9:9" x14ac:dyDescent="0.2">
      <c r="I254" s="20"/>
    </row>
    <row r="255" spans="9:9" x14ac:dyDescent="0.2">
      <c r="I255" s="20"/>
    </row>
    <row r="256" spans="9:9" x14ac:dyDescent="0.2">
      <c r="I256" s="20"/>
    </row>
    <row r="257" spans="9:9" x14ac:dyDescent="0.2">
      <c r="I257" s="20"/>
    </row>
    <row r="258" spans="9:9" x14ac:dyDescent="0.2">
      <c r="I258" s="20"/>
    </row>
    <row r="259" spans="9:9" x14ac:dyDescent="0.2">
      <c r="I259" s="20"/>
    </row>
    <row r="260" spans="9:9" x14ac:dyDescent="0.2">
      <c r="I260" s="20"/>
    </row>
    <row r="261" spans="9:9" x14ac:dyDescent="0.2">
      <c r="I261" s="20"/>
    </row>
    <row r="262" spans="9:9" x14ac:dyDescent="0.2">
      <c r="I262" s="20"/>
    </row>
    <row r="263" spans="9:9" x14ac:dyDescent="0.2">
      <c r="I263" s="20"/>
    </row>
    <row r="264" spans="9:9" x14ac:dyDescent="0.2">
      <c r="I264" s="20"/>
    </row>
    <row r="265" spans="9:9" x14ac:dyDescent="0.2">
      <c r="I265" s="20"/>
    </row>
    <row r="266" spans="9:9" x14ac:dyDescent="0.2">
      <c r="I266" s="20"/>
    </row>
    <row r="267" spans="9:9" x14ac:dyDescent="0.2">
      <c r="I267" s="20"/>
    </row>
    <row r="268" spans="9:9" x14ac:dyDescent="0.2">
      <c r="I268" s="20"/>
    </row>
    <row r="269" spans="9:9" x14ac:dyDescent="0.2">
      <c r="I269" s="20"/>
    </row>
    <row r="270" spans="9:9" x14ac:dyDescent="0.2">
      <c r="I270" s="20"/>
    </row>
    <row r="271" spans="9:9" x14ac:dyDescent="0.2">
      <c r="I271" s="20"/>
    </row>
    <row r="272" spans="9:9" x14ac:dyDescent="0.2">
      <c r="I272" s="20"/>
    </row>
    <row r="273" spans="9:9" x14ac:dyDescent="0.2">
      <c r="I273" s="20"/>
    </row>
    <row r="274" spans="9:9" x14ac:dyDescent="0.2">
      <c r="I274" s="20"/>
    </row>
    <row r="275" spans="9:9" x14ac:dyDescent="0.2">
      <c r="I275" s="20"/>
    </row>
    <row r="276" spans="9:9" x14ac:dyDescent="0.2">
      <c r="I276" s="20"/>
    </row>
    <row r="277" spans="9:9" x14ac:dyDescent="0.2">
      <c r="I277" s="20"/>
    </row>
    <row r="278" spans="9:9" x14ac:dyDescent="0.2">
      <c r="I278" s="20"/>
    </row>
    <row r="279" spans="9:9" x14ac:dyDescent="0.2">
      <c r="I279" s="20"/>
    </row>
    <row r="280" spans="9:9" x14ac:dyDescent="0.2">
      <c r="I280" s="20"/>
    </row>
    <row r="281" spans="9:9" x14ac:dyDescent="0.2">
      <c r="I281" s="20"/>
    </row>
    <row r="282" spans="9:9" x14ac:dyDescent="0.2">
      <c r="I282" s="20"/>
    </row>
    <row r="283" spans="9:9" x14ac:dyDescent="0.2">
      <c r="I283" s="20"/>
    </row>
    <row r="284" spans="9:9" x14ac:dyDescent="0.2">
      <c r="I284" s="20"/>
    </row>
    <row r="285" spans="9:9" x14ac:dyDescent="0.2">
      <c r="I285" s="20"/>
    </row>
    <row r="286" spans="9:9" x14ac:dyDescent="0.2">
      <c r="I286" s="20"/>
    </row>
    <row r="287" spans="9:9" x14ac:dyDescent="0.2">
      <c r="I287" s="20"/>
    </row>
    <row r="288" spans="9:9" x14ac:dyDescent="0.2">
      <c r="I288" s="20"/>
    </row>
    <row r="289" spans="9:9" x14ac:dyDescent="0.2">
      <c r="I289" s="20"/>
    </row>
    <row r="290" spans="9:9" x14ac:dyDescent="0.2">
      <c r="I290" s="20"/>
    </row>
    <row r="291" spans="9:9" x14ac:dyDescent="0.2">
      <c r="I291" s="20"/>
    </row>
    <row r="292" spans="9:9" x14ac:dyDescent="0.2">
      <c r="I292" s="20"/>
    </row>
    <row r="293" spans="9:9" x14ac:dyDescent="0.2">
      <c r="I293" s="20"/>
    </row>
    <row r="294" spans="9:9" x14ac:dyDescent="0.2">
      <c r="I294" s="20"/>
    </row>
    <row r="295" spans="9:9" x14ac:dyDescent="0.2">
      <c r="I295" s="20"/>
    </row>
    <row r="296" spans="9:9" x14ac:dyDescent="0.2">
      <c r="I296" s="20"/>
    </row>
    <row r="297" spans="9:9" x14ac:dyDescent="0.2">
      <c r="I297" s="20"/>
    </row>
    <row r="298" spans="9:9" x14ac:dyDescent="0.2">
      <c r="I298" s="20"/>
    </row>
    <row r="299" spans="9:9" x14ac:dyDescent="0.2">
      <c r="I299" s="20"/>
    </row>
    <row r="300" spans="9:9" x14ac:dyDescent="0.2">
      <c r="I300" s="20"/>
    </row>
    <row r="301" spans="9:9" x14ac:dyDescent="0.2">
      <c r="I301" s="20"/>
    </row>
    <row r="302" spans="9:9" x14ac:dyDescent="0.2">
      <c r="I302" s="20"/>
    </row>
    <row r="303" spans="9:9" x14ac:dyDescent="0.2">
      <c r="I303" s="20"/>
    </row>
    <row r="304" spans="9:9" x14ac:dyDescent="0.2">
      <c r="I304" s="20"/>
    </row>
    <row r="305" spans="9:9" x14ac:dyDescent="0.2">
      <c r="I305" s="20"/>
    </row>
    <row r="306" spans="9:9" x14ac:dyDescent="0.2">
      <c r="I306" s="20"/>
    </row>
    <row r="307" spans="9:9" x14ac:dyDescent="0.2">
      <c r="I307" s="20"/>
    </row>
    <row r="308" spans="9:9" x14ac:dyDescent="0.2">
      <c r="I308" s="20"/>
    </row>
    <row r="309" spans="9:9" x14ac:dyDescent="0.2">
      <c r="I309" s="20"/>
    </row>
    <row r="310" spans="9:9" x14ac:dyDescent="0.2">
      <c r="I310" s="20"/>
    </row>
    <row r="311" spans="9:9" x14ac:dyDescent="0.2">
      <c r="I311" s="20"/>
    </row>
    <row r="312" spans="9:9" x14ac:dyDescent="0.2">
      <c r="I312" s="20"/>
    </row>
    <row r="313" spans="9:9" x14ac:dyDescent="0.2">
      <c r="I313" s="20"/>
    </row>
    <row r="314" spans="9:9" x14ac:dyDescent="0.2">
      <c r="I314" s="20"/>
    </row>
    <row r="315" spans="9:9" x14ac:dyDescent="0.2">
      <c r="I315" s="20"/>
    </row>
    <row r="316" spans="9:9" x14ac:dyDescent="0.2">
      <c r="I316" s="20"/>
    </row>
    <row r="317" spans="9:9" x14ac:dyDescent="0.2">
      <c r="I317" s="20"/>
    </row>
    <row r="318" spans="9:9" x14ac:dyDescent="0.2">
      <c r="I318" s="20"/>
    </row>
    <row r="319" spans="9:9" x14ac:dyDescent="0.2">
      <c r="I319" s="20"/>
    </row>
    <row r="320" spans="9:9" x14ac:dyDescent="0.2">
      <c r="I320" s="20"/>
    </row>
    <row r="321" spans="9:9" x14ac:dyDescent="0.2">
      <c r="I321" s="20"/>
    </row>
    <row r="322" spans="9:9" x14ac:dyDescent="0.2">
      <c r="I322" s="20"/>
    </row>
    <row r="323" spans="9:9" x14ac:dyDescent="0.2">
      <c r="I323" s="20"/>
    </row>
    <row r="324" spans="9:9" x14ac:dyDescent="0.2">
      <c r="I324" s="20"/>
    </row>
    <row r="325" spans="9:9" x14ac:dyDescent="0.2">
      <c r="I325" s="20"/>
    </row>
    <row r="326" spans="9:9" x14ac:dyDescent="0.2">
      <c r="I326" s="20"/>
    </row>
    <row r="327" spans="9:9" x14ac:dyDescent="0.2">
      <c r="I327" s="20"/>
    </row>
    <row r="328" spans="9:9" x14ac:dyDescent="0.2">
      <c r="I328" s="20"/>
    </row>
    <row r="329" spans="9:9" x14ac:dyDescent="0.2">
      <c r="I329" s="20"/>
    </row>
    <row r="330" spans="9:9" x14ac:dyDescent="0.2">
      <c r="I330" s="20"/>
    </row>
    <row r="331" spans="9:9" x14ac:dyDescent="0.2">
      <c r="I331" s="20"/>
    </row>
    <row r="332" spans="9:9" x14ac:dyDescent="0.2">
      <c r="I332" s="20"/>
    </row>
    <row r="333" spans="9:9" x14ac:dyDescent="0.2">
      <c r="I333" s="20"/>
    </row>
    <row r="334" spans="9:9" x14ac:dyDescent="0.2">
      <c r="I334" s="20"/>
    </row>
    <row r="335" spans="9:9" x14ac:dyDescent="0.2">
      <c r="I335" s="20"/>
    </row>
    <row r="336" spans="9:9" x14ac:dyDescent="0.2">
      <c r="I336" s="20"/>
    </row>
    <row r="337" spans="9:9" x14ac:dyDescent="0.2">
      <c r="I337" s="20"/>
    </row>
    <row r="338" spans="9:9" x14ac:dyDescent="0.2">
      <c r="I338" s="20"/>
    </row>
    <row r="339" spans="9:9" x14ac:dyDescent="0.2">
      <c r="I339" s="20"/>
    </row>
    <row r="340" spans="9:9" x14ac:dyDescent="0.2">
      <c r="I340" s="20"/>
    </row>
    <row r="341" spans="9:9" x14ac:dyDescent="0.2">
      <c r="I341" s="20"/>
    </row>
    <row r="342" spans="9:9" x14ac:dyDescent="0.2">
      <c r="I342" s="20"/>
    </row>
    <row r="343" spans="9:9" x14ac:dyDescent="0.2">
      <c r="I343" s="20"/>
    </row>
    <row r="344" spans="9:9" x14ac:dyDescent="0.2">
      <c r="I344" s="20"/>
    </row>
    <row r="345" spans="9:9" x14ac:dyDescent="0.2">
      <c r="I345" s="20"/>
    </row>
    <row r="346" spans="9:9" x14ac:dyDescent="0.2">
      <c r="I346" s="20"/>
    </row>
    <row r="347" spans="9:9" x14ac:dyDescent="0.2">
      <c r="I347" s="20"/>
    </row>
    <row r="348" spans="9:9" x14ac:dyDescent="0.2">
      <c r="I348" s="20"/>
    </row>
    <row r="349" spans="9:9" x14ac:dyDescent="0.2">
      <c r="I349" s="20"/>
    </row>
    <row r="350" spans="9:9" x14ac:dyDescent="0.2">
      <c r="I350" s="20"/>
    </row>
    <row r="351" spans="9:9" x14ac:dyDescent="0.2">
      <c r="I351" s="20"/>
    </row>
    <row r="352" spans="9:9" x14ac:dyDescent="0.2">
      <c r="I352" s="20"/>
    </row>
    <row r="353" spans="9:9" x14ac:dyDescent="0.2">
      <c r="I353" s="20"/>
    </row>
    <row r="354" spans="9:9" x14ac:dyDescent="0.2">
      <c r="I354" s="20"/>
    </row>
    <row r="355" spans="9:9" x14ac:dyDescent="0.2">
      <c r="I355" s="20"/>
    </row>
    <row r="356" spans="9:9" x14ac:dyDescent="0.2">
      <c r="I356" s="20"/>
    </row>
    <row r="357" spans="9:9" x14ac:dyDescent="0.2">
      <c r="I357" s="20"/>
    </row>
    <row r="358" spans="9:9" x14ac:dyDescent="0.2">
      <c r="I358" s="20"/>
    </row>
    <row r="359" spans="9:9" x14ac:dyDescent="0.2">
      <c r="I359" s="20"/>
    </row>
    <row r="360" spans="9:9" x14ac:dyDescent="0.2">
      <c r="I360" s="20"/>
    </row>
    <row r="361" spans="9:9" x14ac:dyDescent="0.2">
      <c r="I361" s="20"/>
    </row>
    <row r="362" spans="9:9" x14ac:dyDescent="0.2">
      <c r="I362" s="20"/>
    </row>
    <row r="363" spans="9:9" x14ac:dyDescent="0.2">
      <c r="I363" s="20"/>
    </row>
    <row r="364" spans="9:9" x14ac:dyDescent="0.2">
      <c r="I364" s="20"/>
    </row>
    <row r="365" spans="9:9" x14ac:dyDescent="0.2">
      <c r="I365" s="20"/>
    </row>
    <row r="366" spans="9:9" x14ac:dyDescent="0.2">
      <c r="I366" s="20"/>
    </row>
    <row r="367" spans="9:9" x14ac:dyDescent="0.2">
      <c r="I367" s="20"/>
    </row>
    <row r="368" spans="9:9" x14ac:dyDescent="0.2">
      <c r="I368" s="20"/>
    </row>
    <row r="369" spans="9:9" x14ac:dyDescent="0.2">
      <c r="I369" s="20"/>
    </row>
    <row r="370" spans="9:9" x14ac:dyDescent="0.2">
      <c r="I370" s="20"/>
    </row>
    <row r="371" spans="9:9" x14ac:dyDescent="0.2">
      <c r="I371" s="20"/>
    </row>
    <row r="372" spans="9:9" x14ac:dyDescent="0.2">
      <c r="I372" s="20"/>
    </row>
    <row r="373" spans="9:9" x14ac:dyDescent="0.2">
      <c r="I373" s="20"/>
    </row>
    <row r="374" spans="9:9" x14ac:dyDescent="0.2">
      <c r="I374" s="20"/>
    </row>
    <row r="375" spans="9:9" x14ac:dyDescent="0.2">
      <c r="I375" s="20"/>
    </row>
    <row r="376" spans="9:9" x14ac:dyDescent="0.2">
      <c r="I376" s="20"/>
    </row>
    <row r="377" spans="9:9" x14ac:dyDescent="0.2">
      <c r="I377" s="20"/>
    </row>
    <row r="378" spans="9:9" x14ac:dyDescent="0.2">
      <c r="I378" s="20"/>
    </row>
    <row r="379" spans="9:9" x14ac:dyDescent="0.2">
      <c r="I379" s="20"/>
    </row>
    <row r="380" spans="9:9" x14ac:dyDescent="0.2">
      <c r="I380" s="20"/>
    </row>
    <row r="381" spans="9:9" x14ac:dyDescent="0.2">
      <c r="I381" s="20"/>
    </row>
    <row r="382" spans="9:9" x14ac:dyDescent="0.2">
      <c r="I382" s="20"/>
    </row>
    <row r="383" spans="9:9" x14ac:dyDescent="0.2">
      <c r="I383" s="20"/>
    </row>
    <row r="384" spans="9:9" x14ac:dyDescent="0.2">
      <c r="I384" s="20"/>
    </row>
    <row r="385" spans="9:9" x14ac:dyDescent="0.2">
      <c r="I385" s="20"/>
    </row>
    <row r="386" spans="9:9" x14ac:dyDescent="0.2">
      <c r="I386" s="20"/>
    </row>
    <row r="387" spans="9:9" x14ac:dyDescent="0.2">
      <c r="I387" s="20"/>
    </row>
    <row r="388" spans="9:9" x14ac:dyDescent="0.2">
      <c r="I388" s="20"/>
    </row>
    <row r="389" spans="9:9" x14ac:dyDescent="0.2">
      <c r="I389" s="20"/>
    </row>
    <row r="390" spans="9:9" x14ac:dyDescent="0.2">
      <c r="I390" s="20"/>
    </row>
    <row r="391" spans="9:9" x14ac:dyDescent="0.2">
      <c r="I391" s="20"/>
    </row>
    <row r="392" spans="9:9" x14ac:dyDescent="0.2">
      <c r="I392" s="20"/>
    </row>
    <row r="393" spans="9:9" x14ac:dyDescent="0.2">
      <c r="I393" s="20"/>
    </row>
    <row r="394" spans="9:9" x14ac:dyDescent="0.2">
      <c r="I394" s="20"/>
    </row>
    <row r="395" spans="9:9" x14ac:dyDescent="0.2">
      <c r="I395" s="20"/>
    </row>
    <row r="396" spans="9:9" x14ac:dyDescent="0.2">
      <c r="I396" s="20"/>
    </row>
    <row r="397" spans="9:9" x14ac:dyDescent="0.2">
      <c r="I397" s="20"/>
    </row>
    <row r="398" spans="9:9" x14ac:dyDescent="0.2">
      <c r="I398" s="20"/>
    </row>
    <row r="399" spans="9:9" x14ac:dyDescent="0.2">
      <c r="I399" s="20"/>
    </row>
    <row r="400" spans="9:9" x14ac:dyDescent="0.2">
      <c r="I400" s="20"/>
    </row>
    <row r="401" spans="9:9" x14ac:dyDescent="0.2">
      <c r="I401" s="20"/>
    </row>
    <row r="402" spans="9:9" x14ac:dyDescent="0.2">
      <c r="I402" s="20"/>
    </row>
    <row r="403" spans="9:9" x14ac:dyDescent="0.2">
      <c r="I403" s="20"/>
    </row>
    <row r="404" spans="9:9" x14ac:dyDescent="0.2">
      <c r="I404" s="20"/>
    </row>
    <row r="405" spans="9:9" x14ac:dyDescent="0.2">
      <c r="I405" s="20"/>
    </row>
    <row r="406" spans="9:9" x14ac:dyDescent="0.2">
      <c r="I406" s="20"/>
    </row>
    <row r="407" spans="9:9" x14ac:dyDescent="0.2">
      <c r="I407" s="20"/>
    </row>
    <row r="408" spans="9:9" x14ac:dyDescent="0.2">
      <c r="I408" s="20"/>
    </row>
    <row r="409" spans="9:9" x14ac:dyDescent="0.2">
      <c r="I409" s="20"/>
    </row>
    <row r="410" spans="9:9" x14ac:dyDescent="0.2">
      <c r="I410" s="20"/>
    </row>
    <row r="411" spans="9:9" x14ac:dyDescent="0.2">
      <c r="I411" s="20"/>
    </row>
    <row r="412" spans="9:9" x14ac:dyDescent="0.2">
      <c r="I412" s="20"/>
    </row>
    <row r="413" spans="9:9" x14ac:dyDescent="0.2">
      <c r="I413" s="20"/>
    </row>
    <row r="414" spans="9:9" x14ac:dyDescent="0.2">
      <c r="I414" s="20"/>
    </row>
    <row r="415" spans="9:9" x14ac:dyDescent="0.2">
      <c r="I415" s="20"/>
    </row>
    <row r="416" spans="9:9" x14ac:dyDescent="0.2">
      <c r="I416" s="20"/>
    </row>
    <row r="417" spans="9:9" x14ac:dyDescent="0.2">
      <c r="I417" s="20"/>
    </row>
    <row r="418" spans="9:9" x14ac:dyDescent="0.2">
      <c r="I418" s="20"/>
    </row>
    <row r="419" spans="9:9" x14ac:dyDescent="0.2">
      <c r="I419" s="20"/>
    </row>
    <row r="420" spans="9:9" x14ac:dyDescent="0.2">
      <c r="I420" s="20"/>
    </row>
    <row r="421" spans="9:9" x14ac:dyDescent="0.2">
      <c r="I421" s="20"/>
    </row>
    <row r="422" spans="9:9" x14ac:dyDescent="0.2">
      <c r="I422" s="20"/>
    </row>
    <row r="423" spans="9:9" x14ac:dyDescent="0.2">
      <c r="I423" s="20"/>
    </row>
    <row r="424" spans="9:9" x14ac:dyDescent="0.2">
      <c r="I424" s="20"/>
    </row>
    <row r="425" spans="9:9" x14ac:dyDescent="0.2">
      <c r="I425" s="20"/>
    </row>
    <row r="426" spans="9:9" x14ac:dyDescent="0.2">
      <c r="I426" s="20"/>
    </row>
    <row r="427" spans="9:9" x14ac:dyDescent="0.2">
      <c r="I427" s="20"/>
    </row>
    <row r="428" spans="9:9" x14ac:dyDescent="0.2">
      <c r="I428" s="20"/>
    </row>
    <row r="429" spans="9:9" x14ac:dyDescent="0.2">
      <c r="I429" s="20"/>
    </row>
    <row r="430" spans="9:9" x14ac:dyDescent="0.2">
      <c r="I430" s="20"/>
    </row>
    <row r="431" spans="9:9" x14ac:dyDescent="0.2">
      <c r="I431" s="20"/>
    </row>
    <row r="432" spans="9:9" x14ac:dyDescent="0.2">
      <c r="I432" s="20"/>
    </row>
    <row r="433" spans="9:9" x14ac:dyDescent="0.2">
      <c r="I433" s="20"/>
    </row>
    <row r="434" spans="9:9" x14ac:dyDescent="0.2">
      <c r="I434" s="20"/>
    </row>
    <row r="435" spans="9:9" x14ac:dyDescent="0.2">
      <c r="I435" s="20"/>
    </row>
    <row r="436" spans="9:9" x14ac:dyDescent="0.2">
      <c r="I436" s="20"/>
    </row>
    <row r="437" spans="9:9" x14ac:dyDescent="0.2">
      <c r="I437" s="20"/>
    </row>
    <row r="438" spans="9:9" x14ac:dyDescent="0.2">
      <c r="I438" s="20"/>
    </row>
    <row r="439" spans="9:9" x14ac:dyDescent="0.2">
      <c r="I439" s="20"/>
    </row>
    <row r="440" spans="9:9" x14ac:dyDescent="0.2">
      <c r="I440" s="20"/>
    </row>
    <row r="441" spans="9:9" x14ac:dyDescent="0.2">
      <c r="I441" s="20"/>
    </row>
    <row r="442" spans="9:9" x14ac:dyDescent="0.2">
      <c r="I442" s="20"/>
    </row>
    <row r="443" spans="9:9" x14ac:dyDescent="0.2">
      <c r="I443" s="20"/>
    </row>
    <row r="444" spans="9:9" x14ac:dyDescent="0.2">
      <c r="I444" s="20"/>
    </row>
    <row r="445" spans="9:9" x14ac:dyDescent="0.2">
      <c r="I445" s="20"/>
    </row>
    <row r="446" spans="9:9" x14ac:dyDescent="0.2">
      <c r="I446" s="20"/>
    </row>
    <row r="447" spans="9:9" x14ac:dyDescent="0.2">
      <c r="I447" s="20"/>
    </row>
    <row r="448" spans="9:9" x14ac:dyDescent="0.2">
      <c r="I448" s="20"/>
    </row>
    <row r="449" spans="9:9" x14ac:dyDescent="0.2">
      <c r="I449" s="20"/>
    </row>
    <row r="450" spans="9:9" x14ac:dyDescent="0.2">
      <c r="I450" s="20"/>
    </row>
    <row r="451" spans="9:9" x14ac:dyDescent="0.2">
      <c r="I451" s="20"/>
    </row>
    <row r="452" spans="9:9" x14ac:dyDescent="0.2">
      <c r="I452" s="20"/>
    </row>
    <row r="453" spans="9:9" x14ac:dyDescent="0.2">
      <c r="I453" s="20"/>
    </row>
    <row r="454" spans="9:9" x14ac:dyDescent="0.2">
      <c r="I454" s="20"/>
    </row>
    <row r="455" spans="9:9" x14ac:dyDescent="0.2">
      <c r="I455" s="20"/>
    </row>
    <row r="456" spans="9:9" x14ac:dyDescent="0.2">
      <c r="I456" s="20"/>
    </row>
    <row r="457" spans="9:9" x14ac:dyDescent="0.2">
      <c r="I457" s="20"/>
    </row>
    <row r="458" spans="9:9" x14ac:dyDescent="0.2">
      <c r="I458" s="20"/>
    </row>
    <row r="459" spans="9:9" x14ac:dyDescent="0.2">
      <c r="I459" s="20"/>
    </row>
    <row r="460" spans="9:9" x14ac:dyDescent="0.2">
      <c r="I460" s="20"/>
    </row>
    <row r="461" spans="9:9" x14ac:dyDescent="0.2">
      <c r="I461" s="20"/>
    </row>
    <row r="462" spans="9:9" x14ac:dyDescent="0.2">
      <c r="I462" s="20"/>
    </row>
    <row r="463" spans="9:9" x14ac:dyDescent="0.2">
      <c r="I463" s="20"/>
    </row>
    <row r="464" spans="9:9" x14ac:dyDescent="0.2">
      <c r="I464" s="20"/>
    </row>
    <row r="465" spans="9:9" x14ac:dyDescent="0.2">
      <c r="I465" s="20"/>
    </row>
    <row r="466" spans="9:9" x14ac:dyDescent="0.2">
      <c r="I466" s="20"/>
    </row>
    <row r="467" spans="9:9" x14ac:dyDescent="0.2">
      <c r="I467" s="20"/>
    </row>
    <row r="468" spans="9:9" x14ac:dyDescent="0.2">
      <c r="I468" s="20"/>
    </row>
    <row r="469" spans="9:9" x14ac:dyDescent="0.2">
      <c r="I469" s="20"/>
    </row>
    <row r="470" spans="9:9" x14ac:dyDescent="0.2">
      <c r="I470" s="20"/>
    </row>
    <row r="471" spans="9:9" x14ac:dyDescent="0.2">
      <c r="I471" s="20"/>
    </row>
    <row r="472" spans="9:9" x14ac:dyDescent="0.2">
      <c r="I472" s="20"/>
    </row>
    <row r="473" spans="9:9" x14ac:dyDescent="0.2">
      <c r="I473" s="20"/>
    </row>
    <row r="474" spans="9:9" x14ac:dyDescent="0.2">
      <c r="I474" s="20"/>
    </row>
    <row r="475" spans="9:9" x14ac:dyDescent="0.2">
      <c r="I475" s="20"/>
    </row>
    <row r="476" spans="9:9" x14ac:dyDescent="0.2">
      <c r="I476" s="20"/>
    </row>
    <row r="477" spans="9:9" x14ac:dyDescent="0.2">
      <c r="I477" s="20"/>
    </row>
    <row r="478" spans="9:9" x14ac:dyDescent="0.2">
      <c r="I478" s="20"/>
    </row>
    <row r="479" spans="9:9" x14ac:dyDescent="0.2">
      <c r="I479" s="20"/>
    </row>
    <row r="480" spans="9:9" x14ac:dyDescent="0.2">
      <c r="I480" s="20"/>
    </row>
    <row r="481" spans="9:9" x14ac:dyDescent="0.2">
      <c r="I481" s="20"/>
    </row>
    <row r="482" spans="9:9" x14ac:dyDescent="0.2">
      <c r="I482" s="20"/>
    </row>
    <row r="483" spans="9:9" x14ac:dyDescent="0.2">
      <c r="I483" s="20"/>
    </row>
    <row r="484" spans="9:9" x14ac:dyDescent="0.2">
      <c r="I484" s="20"/>
    </row>
    <row r="485" spans="9:9" x14ac:dyDescent="0.2">
      <c r="I485" s="20"/>
    </row>
    <row r="486" spans="9:9" x14ac:dyDescent="0.2">
      <c r="I486" s="20"/>
    </row>
    <row r="487" spans="9:9" x14ac:dyDescent="0.2">
      <c r="I487" s="20"/>
    </row>
    <row r="488" spans="9:9" x14ac:dyDescent="0.2">
      <c r="I488" s="20"/>
    </row>
    <row r="489" spans="9:9" x14ac:dyDescent="0.2">
      <c r="I489" s="20"/>
    </row>
    <row r="490" spans="9:9" x14ac:dyDescent="0.2">
      <c r="I490" s="20"/>
    </row>
    <row r="491" spans="9:9" x14ac:dyDescent="0.2">
      <c r="I491" s="20"/>
    </row>
    <row r="492" spans="9:9" x14ac:dyDescent="0.2">
      <c r="I492" s="20"/>
    </row>
    <row r="493" spans="9:9" x14ac:dyDescent="0.2">
      <c r="I493" s="20"/>
    </row>
    <row r="494" spans="9:9" x14ac:dyDescent="0.2">
      <c r="I494" s="20"/>
    </row>
    <row r="495" spans="9:9" x14ac:dyDescent="0.2">
      <c r="I495" s="20"/>
    </row>
    <row r="496" spans="9:9" x14ac:dyDescent="0.2">
      <c r="I496" s="20"/>
    </row>
    <row r="497" spans="9:9" x14ac:dyDescent="0.2">
      <c r="I497" s="20"/>
    </row>
    <row r="498" spans="9:9" x14ac:dyDescent="0.2">
      <c r="I498" s="20"/>
    </row>
    <row r="499" spans="9:9" x14ac:dyDescent="0.2">
      <c r="I499" s="20"/>
    </row>
    <row r="500" spans="9:9" x14ac:dyDescent="0.2">
      <c r="I500" s="20"/>
    </row>
    <row r="501" spans="9:9" x14ac:dyDescent="0.2">
      <c r="I501" s="20"/>
    </row>
    <row r="502" spans="9:9" x14ac:dyDescent="0.2">
      <c r="I502" s="20"/>
    </row>
    <row r="503" spans="9:9" x14ac:dyDescent="0.2">
      <c r="I503" s="20"/>
    </row>
    <row r="504" spans="9:9" x14ac:dyDescent="0.2">
      <c r="I504" s="20"/>
    </row>
    <row r="505" spans="9:9" x14ac:dyDescent="0.2">
      <c r="I505" s="20"/>
    </row>
    <row r="506" spans="9:9" x14ac:dyDescent="0.2">
      <c r="I506" s="20"/>
    </row>
    <row r="507" spans="9:9" x14ac:dyDescent="0.2">
      <c r="I507" s="20"/>
    </row>
    <row r="508" spans="9:9" x14ac:dyDescent="0.2">
      <c r="I508" s="20"/>
    </row>
    <row r="509" spans="9:9" x14ac:dyDescent="0.2">
      <c r="I509" s="20"/>
    </row>
    <row r="510" spans="9:9" x14ac:dyDescent="0.2">
      <c r="I510" s="20"/>
    </row>
    <row r="511" spans="9:9" x14ac:dyDescent="0.2">
      <c r="I511" s="20"/>
    </row>
    <row r="512" spans="9:9" x14ac:dyDescent="0.2">
      <c r="I512" s="20"/>
    </row>
    <row r="513" spans="9:9" x14ac:dyDescent="0.2">
      <c r="I513" s="20"/>
    </row>
    <row r="514" spans="9:9" x14ac:dyDescent="0.2">
      <c r="I514" s="20"/>
    </row>
    <row r="515" spans="9:9" x14ac:dyDescent="0.2">
      <c r="I515" s="20"/>
    </row>
    <row r="516" spans="9:9" x14ac:dyDescent="0.2">
      <c r="I516" s="20"/>
    </row>
    <row r="517" spans="9:9" x14ac:dyDescent="0.2">
      <c r="I517" s="20"/>
    </row>
    <row r="518" spans="9:9" x14ac:dyDescent="0.2">
      <c r="I518" s="20"/>
    </row>
    <row r="519" spans="9:9" x14ac:dyDescent="0.2">
      <c r="I519" s="20"/>
    </row>
    <row r="520" spans="9:9" x14ac:dyDescent="0.2">
      <c r="I520" s="20"/>
    </row>
    <row r="521" spans="9:9" x14ac:dyDescent="0.2">
      <c r="I521" s="20"/>
    </row>
    <row r="522" spans="9:9" x14ac:dyDescent="0.2">
      <c r="I522" s="20"/>
    </row>
    <row r="523" spans="9:9" x14ac:dyDescent="0.2">
      <c r="I523" s="20"/>
    </row>
    <row r="524" spans="9:9" x14ac:dyDescent="0.2">
      <c r="I524" s="20"/>
    </row>
    <row r="525" spans="9:9" x14ac:dyDescent="0.2">
      <c r="I525" s="20"/>
    </row>
    <row r="526" spans="9:9" x14ac:dyDescent="0.2">
      <c r="I526" s="20"/>
    </row>
    <row r="527" spans="9:9" x14ac:dyDescent="0.2">
      <c r="I527" s="20"/>
    </row>
    <row r="528" spans="9:9" x14ac:dyDescent="0.2">
      <c r="I528" s="20"/>
    </row>
    <row r="529" spans="9:9" x14ac:dyDescent="0.2">
      <c r="I529" s="20"/>
    </row>
    <row r="530" spans="9:9" x14ac:dyDescent="0.2">
      <c r="I530" s="20"/>
    </row>
    <row r="531" spans="9:9" x14ac:dyDescent="0.2">
      <c r="I531" s="20"/>
    </row>
    <row r="532" spans="9:9" x14ac:dyDescent="0.2">
      <c r="I532" s="20"/>
    </row>
    <row r="533" spans="9:9" x14ac:dyDescent="0.2">
      <c r="I533" s="20"/>
    </row>
    <row r="534" spans="9:9" x14ac:dyDescent="0.2">
      <c r="I534" s="20"/>
    </row>
    <row r="535" spans="9:9" x14ac:dyDescent="0.2">
      <c r="I535" s="20"/>
    </row>
    <row r="536" spans="9:9" x14ac:dyDescent="0.2">
      <c r="I536" s="20"/>
    </row>
    <row r="537" spans="9:9" x14ac:dyDescent="0.2">
      <c r="I537" s="20"/>
    </row>
    <row r="538" spans="9:9" x14ac:dyDescent="0.2">
      <c r="I538" s="20"/>
    </row>
    <row r="539" spans="9:9" x14ac:dyDescent="0.2">
      <c r="I539" s="20"/>
    </row>
    <row r="540" spans="9:9" x14ac:dyDescent="0.2">
      <c r="I540" s="20"/>
    </row>
    <row r="541" spans="9:9" x14ac:dyDescent="0.2">
      <c r="I541" s="20"/>
    </row>
    <row r="542" spans="9:9" x14ac:dyDescent="0.2">
      <c r="I542" s="20"/>
    </row>
    <row r="543" spans="9:9" x14ac:dyDescent="0.2">
      <c r="I543" s="20"/>
    </row>
    <row r="544" spans="9:9" x14ac:dyDescent="0.2">
      <c r="I544" s="20"/>
    </row>
    <row r="545" spans="9:9" x14ac:dyDescent="0.2">
      <c r="I545" s="20"/>
    </row>
    <row r="546" spans="9:9" x14ac:dyDescent="0.2">
      <c r="I546" s="20"/>
    </row>
    <row r="547" spans="9:9" x14ac:dyDescent="0.2">
      <c r="I547" s="20"/>
    </row>
    <row r="548" spans="9:9" x14ac:dyDescent="0.2">
      <c r="I548" s="20"/>
    </row>
    <row r="549" spans="9:9" x14ac:dyDescent="0.2">
      <c r="I549" s="20"/>
    </row>
    <row r="550" spans="9:9" x14ac:dyDescent="0.2">
      <c r="I550" s="20"/>
    </row>
    <row r="551" spans="9:9" x14ac:dyDescent="0.2">
      <c r="I551" s="20"/>
    </row>
    <row r="552" spans="9:9" x14ac:dyDescent="0.2">
      <c r="I552" s="20"/>
    </row>
    <row r="553" spans="9:9" x14ac:dyDescent="0.2">
      <c r="I553" s="20"/>
    </row>
    <row r="554" spans="9:9" x14ac:dyDescent="0.2">
      <c r="I554" s="20"/>
    </row>
    <row r="555" spans="9:9" x14ac:dyDescent="0.2">
      <c r="I555" s="20"/>
    </row>
    <row r="556" spans="9:9" x14ac:dyDescent="0.2">
      <c r="I556" s="20"/>
    </row>
    <row r="557" spans="9:9" x14ac:dyDescent="0.2">
      <c r="I557" s="20"/>
    </row>
    <row r="558" spans="9:9" x14ac:dyDescent="0.2">
      <c r="I558" s="20"/>
    </row>
    <row r="559" spans="9:9" x14ac:dyDescent="0.2">
      <c r="I559" s="20"/>
    </row>
    <row r="560" spans="9:9" x14ac:dyDescent="0.2">
      <c r="I560" s="20"/>
    </row>
    <row r="561" spans="9:9" x14ac:dyDescent="0.2">
      <c r="I561" s="20"/>
    </row>
    <row r="562" spans="9:9" x14ac:dyDescent="0.2">
      <c r="I562" s="20"/>
    </row>
    <row r="563" spans="9:9" x14ac:dyDescent="0.2">
      <c r="I563" s="20"/>
    </row>
    <row r="564" spans="9:9" x14ac:dyDescent="0.2">
      <c r="I564" s="20"/>
    </row>
    <row r="565" spans="9:9" x14ac:dyDescent="0.2">
      <c r="I565" s="20"/>
    </row>
    <row r="566" spans="9:9" x14ac:dyDescent="0.2">
      <c r="I566" s="20"/>
    </row>
    <row r="567" spans="9:9" x14ac:dyDescent="0.2">
      <c r="I567" s="20"/>
    </row>
    <row r="568" spans="9:9" x14ac:dyDescent="0.2">
      <c r="I568" s="20"/>
    </row>
    <row r="569" spans="9:9" x14ac:dyDescent="0.2">
      <c r="I569" s="20"/>
    </row>
    <row r="570" spans="9:9" x14ac:dyDescent="0.2">
      <c r="I570" s="20"/>
    </row>
    <row r="571" spans="9:9" x14ac:dyDescent="0.2">
      <c r="I571" s="20"/>
    </row>
    <row r="572" spans="9:9" x14ac:dyDescent="0.2">
      <c r="I572" s="20"/>
    </row>
    <row r="573" spans="9:9" x14ac:dyDescent="0.2">
      <c r="I573" s="20"/>
    </row>
    <row r="574" spans="9:9" x14ac:dyDescent="0.2">
      <c r="I574" s="20"/>
    </row>
    <row r="575" spans="9:9" x14ac:dyDescent="0.2">
      <c r="I575" s="20"/>
    </row>
    <row r="576" spans="9:9" x14ac:dyDescent="0.2">
      <c r="I576" s="20"/>
    </row>
    <row r="577" spans="9:9" x14ac:dyDescent="0.2">
      <c r="I577" s="20"/>
    </row>
    <row r="578" spans="9:9" x14ac:dyDescent="0.2">
      <c r="I578" s="20"/>
    </row>
    <row r="579" spans="9:9" x14ac:dyDescent="0.2">
      <c r="I579" s="20"/>
    </row>
    <row r="580" spans="9:9" x14ac:dyDescent="0.2">
      <c r="I580" s="20"/>
    </row>
    <row r="581" spans="9:9" x14ac:dyDescent="0.2">
      <c r="I581" s="20"/>
    </row>
    <row r="582" spans="9:9" x14ac:dyDescent="0.2">
      <c r="I582" s="20"/>
    </row>
    <row r="583" spans="9:9" x14ac:dyDescent="0.2">
      <c r="I583" s="20"/>
    </row>
    <row r="584" spans="9:9" x14ac:dyDescent="0.2">
      <c r="I584" s="20"/>
    </row>
    <row r="585" spans="9:9" x14ac:dyDescent="0.2">
      <c r="I585" s="20"/>
    </row>
    <row r="586" spans="9:9" x14ac:dyDescent="0.2">
      <c r="I586" s="20"/>
    </row>
    <row r="587" spans="9:9" x14ac:dyDescent="0.2">
      <c r="I587" s="20"/>
    </row>
    <row r="588" spans="9:9" x14ac:dyDescent="0.2">
      <c r="I588" s="20"/>
    </row>
    <row r="589" spans="9:9" x14ac:dyDescent="0.2">
      <c r="I589" s="20"/>
    </row>
    <row r="590" spans="9:9" x14ac:dyDescent="0.2">
      <c r="I590" s="20"/>
    </row>
    <row r="591" spans="9:9" x14ac:dyDescent="0.2">
      <c r="I591" s="20"/>
    </row>
    <row r="592" spans="9:9" x14ac:dyDescent="0.2">
      <c r="I592" s="20"/>
    </row>
    <row r="593" spans="9:9" x14ac:dyDescent="0.2">
      <c r="I593" s="20"/>
    </row>
    <row r="594" spans="9:9" x14ac:dyDescent="0.2">
      <c r="I594" s="20"/>
    </row>
    <row r="595" spans="9:9" x14ac:dyDescent="0.2">
      <c r="I595" s="20"/>
    </row>
    <row r="596" spans="9:9" x14ac:dyDescent="0.2">
      <c r="I596" s="20"/>
    </row>
    <row r="597" spans="9:9" x14ac:dyDescent="0.2">
      <c r="I597" s="20"/>
    </row>
    <row r="598" spans="9:9" x14ac:dyDescent="0.2">
      <c r="I598" s="20"/>
    </row>
    <row r="599" spans="9:9" x14ac:dyDescent="0.2">
      <c r="I599" s="20"/>
    </row>
    <row r="600" spans="9:9" x14ac:dyDescent="0.2">
      <c r="I600" s="20"/>
    </row>
    <row r="601" spans="9:9" x14ac:dyDescent="0.2">
      <c r="I601" s="20"/>
    </row>
    <row r="602" spans="9:9" x14ac:dyDescent="0.2">
      <c r="I602" s="20"/>
    </row>
    <row r="603" spans="9:9" x14ac:dyDescent="0.2">
      <c r="I603" s="20"/>
    </row>
    <row r="604" spans="9:9" x14ac:dyDescent="0.2">
      <c r="I604" s="20"/>
    </row>
    <row r="605" spans="9:9" x14ac:dyDescent="0.2">
      <c r="I605" s="20"/>
    </row>
    <row r="606" spans="9:9" x14ac:dyDescent="0.2">
      <c r="I606" s="20"/>
    </row>
    <row r="607" spans="9:9" x14ac:dyDescent="0.2">
      <c r="I607" s="20"/>
    </row>
    <row r="608" spans="9:9" x14ac:dyDescent="0.2">
      <c r="I608" s="20"/>
    </row>
    <row r="609" spans="9:9" x14ac:dyDescent="0.2">
      <c r="I609" s="20"/>
    </row>
    <row r="610" spans="9:9" x14ac:dyDescent="0.2">
      <c r="I610" s="20"/>
    </row>
    <row r="611" spans="9:9" x14ac:dyDescent="0.2">
      <c r="I611" s="20"/>
    </row>
    <row r="612" spans="9:9" x14ac:dyDescent="0.2">
      <c r="I612" s="20"/>
    </row>
    <row r="613" spans="9:9" x14ac:dyDescent="0.2">
      <c r="I613" s="20"/>
    </row>
    <row r="614" spans="9:9" x14ac:dyDescent="0.2">
      <c r="I614" s="20"/>
    </row>
    <row r="615" spans="9:9" x14ac:dyDescent="0.2">
      <c r="I615" s="20"/>
    </row>
    <row r="616" spans="9:9" x14ac:dyDescent="0.2">
      <c r="I616" s="20"/>
    </row>
    <row r="617" spans="9:9" x14ac:dyDescent="0.2">
      <c r="I617" s="20"/>
    </row>
    <row r="618" spans="9:9" x14ac:dyDescent="0.2">
      <c r="I618" s="20"/>
    </row>
    <row r="619" spans="9:9" x14ac:dyDescent="0.2">
      <c r="I619" s="20"/>
    </row>
    <row r="620" spans="9:9" x14ac:dyDescent="0.2">
      <c r="I620" s="20"/>
    </row>
    <row r="621" spans="9:9" x14ac:dyDescent="0.2">
      <c r="I621" s="20"/>
    </row>
    <row r="622" spans="9:9" x14ac:dyDescent="0.2">
      <c r="I622" s="20"/>
    </row>
    <row r="623" spans="9:9" x14ac:dyDescent="0.2">
      <c r="I623" s="20"/>
    </row>
    <row r="624" spans="9:9" x14ac:dyDescent="0.2">
      <c r="I624" s="20"/>
    </row>
    <row r="625" spans="9:9" x14ac:dyDescent="0.2">
      <c r="I625" s="20"/>
    </row>
    <row r="626" spans="9:9" x14ac:dyDescent="0.2">
      <c r="I626" s="20"/>
    </row>
    <row r="627" spans="9:9" x14ac:dyDescent="0.2">
      <c r="I627" s="20"/>
    </row>
    <row r="628" spans="9:9" x14ac:dyDescent="0.2">
      <c r="I628" s="20"/>
    </row>
    <row r="629" spans="9:9" x14ac:dyDescent="0.2">
      <c r="I629" s="20"/>
    </row>
    <row r="630" spans="9:9" x14ac:dyDescent="0.2">
      <c r="I630" s="20"/>
    </row>
    <row r="631" spans="9:9" x14ac:dyDescent="0.2">
      <c r="I631" s="20"/>
    </row>
    <row r="632" spans="9:9" x14ac:dyDescent="0.2">
      <c r="I632" s="20"/>
    </row>
    <row r="633" spans="9:9" x14ac:dyDescent="0.2">
      <c r="I633" s="20"/>
    </row>
    <row r="634" spans="9:9" x14ac:dyDescent="0.2">
      <c r="I634" s="20"/>
    </row>
    <row r="635" spans="9:9" x14ac:dyDescent="0.2">
      <c r="I635" s="20"/>
    </row>
    <row r="636" spans="9:9" x14ac:dyDescent="0.2">
      <c r="I636" s="20"/>
    </row>
    <row r="637" spans="9:9" x14ac:dyDescent="0.2">
      <c r="I637" s="20"/>
    </row>
    <row r="638" spans="9:9" x14ac:dyDescent="0.2">
      <c r="I638" s="20"/>
    </row>
    <row r="639" spans="9:9" x14ac:dyDescent="0.2">
      <c r="I639" s="20"/>
    </row>
    <row r="640" spans="9:9" x14ac:dyDescent="0.2">
      <c r="I640" s="20"/>
    </row>
    <row r="641" spans="9:9" x14ac:dyDescent="0.2">
      <c r="I641" s="20"/>
    </row>
    <row r="642" spans="9:9" x14ac:dyDescent="0.2">
      <c r="I642" s="20"/>
    </row>
    <row r="643" spans="9:9" x14ac:dyDescent="0.2">
      <c r="I643" s="20"/>
    </row>
    <row r="644" spans="9:9" x14ac:dyDescent="0.2">
      <c r="I644" s="20"/>
    </row>
    <row r="645" spans="9:9" x14ac:dyDescent="0.2">
      <c r="I645" s="20"/>
    </row>
    <row r="646" spans="9:9" x14ac:dyDescent="0.2">
      <c r="I646" s="20"/>
    </row>
    <row r="647" spans="9:9" x14ac:dyDescent="0.2">
      <c r="I647" s="20"/>
    </row>
    <row r="648" spans="9:9" x14ac:dyDescent="0.2">
      <c r="I648" s="20"/>
    </row>
    <row r="649" spans="9:9" x14ac:dyDescent="0.2">
      <c r="I649" s="20"/>
    </row>
    <row r="650" spans="9:9" x14ac:dyDescent="0.2">
      <c r="I650" s="20"/>
    </row>
    <row r="651" spans="9:9" x14ac:dyDescent="0.2">
      <c r="I651" s="20"/>
    </row>
    <row r="652" spans="9:9" x14ac:dyDescent="0.2">
      <c r="I652" s="20"/>
    </row>
    <row r="653" spans="9:9" x14ac:dyDescent="0.2">
      <c r="I653" s="20"/>
    </row>
    <row r="654" spans="9:9" x14ac:dyDescent="0.2">
      <c r="I654" s="20"/>
    </row>
    <row r="655" spans="9:9" x14ac:dyDescent="0.2">
      <c r="I655" s="20"/>
    </row>
    <row r="656" spans="9:9" x14ac:dyDescent="0.2">
      <c r="I656" s="20"/>
    </row>
    <row r="657" spans="9:9" x14ac:dyDescent="0.2">
      <c r="I657" s="20"/>
    </row>
    <row r="658" spans="9:9" x14ac:dyDescent="0.2">
      <c r="I658" s="20"/>
    </row>
    <row r="659" spans="9:9" x14ac:dyDescent="0.2">
      <c r="I659" s="20"/>
    </row>
    <row r="660" spans="9:9" x14ac:dyDescent="0.2">
      <c r="I660" s="20"/>
    </row>
    <row r="661" spans="9:9" x14ac:dyDescent="0.2">
      <c r="I661" s="20"/>
    </row>
    <row r="662" spans="9:9" x14ac:dyDescent="0.2">
      <c r="I662" s="20"/>
    </row>
    <row r="663" spans="9:9" x14ac:dyDescent="0.2">
      <c r="I663" s="20"/>
    </row>
    <row r="664" spans="9:9" x14ac:dyDescent="0.2">
      <c r="I664" s="20"/>
    </row>
    <row r="665" spans="9:9" x14ac:dyDescent="0.2">
      <c r="I665" s="20"/>
    </row>
    <row r="666" spans="9:9" x14ac:dyDescent="0.2">
      <c r="I666" s="20"/>
    </row>
    <row r="667" spans="9:9" x14ac:dyDescent="0.2">
      <c r="I667" s="20"/>
    </row>
    <row r="668" spans="9:9" x14ac:dyDescent="0.2">
      <c r="I668" s="20"/>
    </row>
    <row r="669" spans="9:9" x14ac:dyDescent="0.2">
      <c r="I669" s="20"/>
    </row>
    <row r="670" spans="9:9" x14ac:dyDescent="0.2">
      <c r="I670" s="20"/>
    </row>
    <row r="671" spans="9:9" x14ac:dyDescent="0.2">
      <c r="I671" s="20"/>
    </row>
    <row r="672" spans="9:9" x14ac:dyDescent="0.2">
      <c r="I672" s="20"/>
    </row>
    <row r="673" spans="9:9" x14ac:dyDescent="0.2">
      <c r="I673" s="20"/>
    </row>
    <row r="674" spans="9:9" x14ac:dyDescent="0.2">
      <c r="I674" s="20"/>
    </row>
    <row r="675" spans="9:9" x14ac:dyDescent="0.2">
      <c r="I675" s="20"/>
    </row>
    <row r="676" spans="9:9" x14ac:dyDescent="0.2">
      <c r="I676" s="20"/>
    </row>
    <row r="677" spans="9:9" x14ac:dyDescent="0.2">
      <c r="I677" s="20"/>
    </row>
    <row r="678" spans="9:9" x14ac:dyDescent="0.2">
      <c r="I678" s="20"/>
    </row>
    <row r="679" spans="9:9" x14ac:dyDescent="0.2">
      <c r="I679" s="20"/>
    </row>
    <row r="680" spans="9:9" x14ac:dyDescent="0.2">
      <c r="I680" s="20"/>
    </row>
    <row r="681" spans="9:9" x14ac:dyDescent="0.2">
      <c r="I681" s="20"/>
    </row>
    <row r="682" spans="9:9" x14ac:dyDescent="0.2">
      <c r="I682" s="20"/>
    </row>
    <row r="683" spans="9:9" x14ac:dyDescent="0.2">
      <c r="I683" s="20"/>
    </row>
    <row r="684" spans="9:9" x14ac:dyDescent="0.2">
      <c r="I684" s="20"/>
    </row>
    <row r="685" spans="9:9" x14ac:dyDescent="0.2">
      <c r="I685" s="20"/>
    </row>
    <row r="686" spans="9:9" x14ac:dyDescent="0.2">
      <c r="I686" s="20"/>
    </row>
    <row r="687" spans="9:9" x14ac:dyDescent="0.2">
      <c r="I687" s="20"/>
    </row>
    <row r="688" spans="9:9" x14ac:dyDescent="0.2">
      <c r="I688" s="20"/>
    </row>
    <row r="689" spans="9:9" x14ac:dyDescent="0.2">
      <c r="I689" s="20"/>
    </row>
    <row r="690" spans="9:9" x14ac:dyDescent="0.2">
      <c r="I690" s="20"/>
    </row>
    <row r="691" spans="9:9" x14ac:dyDescent="0.2">
      <c r="I691" s="20"/>
    </row>
    <row r="692" spans="9:9" x14ac:dyDescent="0.2">
      <c r="I692" s="20"/>
    </row>
    <row r="693" spans="9:9" x14ac:dyDescent="0.2">
      <c r="I693" s="20"/>
    </row>
    <row r="694" spans="9:9" x14ac:dyDescent="0.2">
      <c r="I694" s="20"/>
    </row>
    <row r="695" spans="9:9" x14ac:dyDescent="0.2">
      <c r="I695" s="20"/>
    </row>
    <row r="696" spans="9:9" x14ac:dyDescent="0.2">
      <c r="I696" s="20"/>
    </row>
    <row r="697" spans="9:9" x14ac:dyDescent="0.2">
      <c r="I697" s="20"/>
    </row>
    <row r="698" spans="9:9" x14ac:dyDescent="0.2">
      <c r="I698" s="20"/>
    </row>
    <row r="699" spans="9:9" x14ac:dyDescent="0.2">
      <c r="I699" s="20"/>
    </row>
    <row r="700" spans="9:9" x14ac:dyDescent="0.2">
      <c r="I700" s="20"/>
    </row>
    <row r="701" spans="9:9" x14ac:dyDescent="0.2">
      <c r="I701" s="20"/>
    </row>
    <row r="702" spans="9:9" x14ac:dyDescent="0.2">
      <c r="I702" s="20"/>
    </row>
    <row r="703" spans="9:9" x14ac:dyDescent="0.2">
      <c r="I703" s="20"/>
    </row>
    <row r="704" spans="9:9" x14ac:dyDescent="0.2">
      <c r="I704" s="20"/>
    </row>
    <row r="705" spans="9:9" x14ac:dyDescent="0.2">
      <c r="I705" s="20"/>
    </row>
    <row r="706" spans="9:9" x14ac:dyDescent="0.2">
      <c r="I706" s="20"/>
    </row>
    <row r="707" spans="9:9" x14ac:dyDescent="0.2">
      <c r="I707" s="20"/>
    </row>
    <row r="708" spans="9:9" x14ac:dyDescent="0.2">
      <c r="I708" s="20"/>
    </row>
    <row r="709" spans="9:9" x14ac:dyDescent="0.2">
      <c r="I709" s="20"/>
    </row>
    <row r="710" spans="9:9" x14ac:dyDescent="0.2">
      <c r="I710" s="20"/>
    </row>
    <row r="711" spans="9:9" x14ac:dyDescent="0.2">
      <c r="I711" s="20"/>
    </row>
    <row r="712" spans="9:9" x14ac:dyDescent="0.2">
      <c r="I712" s="20"/>
    </row>
    <row r="713" spans="9:9" x14ac:dyDescent="0.2">
      <c r="I713" s="20"/>
    </row>
    <row r="714" spans="9:9" x14ac:dyDescent="0.2">
      <c r="I714" s="20"/>
    </row>
    <row r="715" spans="9:9" x14ac:dyDescent="0.2">
      <c r="I715" s="20"/>
    </row>
    <row r="716" spans="9:9" x14ac:dyDescent="0.2">
      <c r="I716" s="20"/>
    </row>
    <row r="717" spans="9:9" x14ac:dyDescent="0.2">
      <c r="I717" s="20"/>
    </row>
    <row r="718" spans="9:9" x14ac:dyDescent="0.2">
      <c r="I718" s="20"/>
    </row>
    <row r="719" spans="9:9" x14ac:dyDescent="0.2">
      <c r="I719" s="20"/>
    </row>
    <row r="720" spans="9:9" x14ac:dyDescent="0.2">
      <c r="I720" s="20"/>
    </row>
    <row r="721" spans="9:9" x14ac:dyDescent="0.2">
      <c r="I721" s="20"/>
    </row>
    <row r="722" spans="9:9" x14ac:dyDescent="0.2">
      <c r="I722" s="20"/>
    </row>
    <row r="723" spans="9:9" x14ac:dyDescent="0.2">
      <c r="I723" s="20"/>
    </row>
    <row r="724" spans="9:9" x14ac:dyDescent="0.2">
      <c r="I724" s="20"/>
    </row>
    <row r="725" spans="9:9" x14ac:dyDescent="0.2">
      <c r="I725" s="20"/>
    </row>
    <row r="726" spans="9:9" x14ac:dyDescent="0.2">
      <c r="I726" s="20"/>
    </row>
    <row r="727" spans="9:9" x14ac:dyDescent="0.2">
      <c r="I727" s="20"/>
    </row>
    <row r="728" spans="9:9" x14ac:dyDescent="0.2">
      <c r="I728" s="20"/>
    </row>
    <row r="729" spans="9:9" x14ac:dyDescent="0.2">
      <c r="I729" s="20"/>
    </row>
    <row r="730" spans="9:9" x14ac:dyDescent="0.2">
      <c r="I730" s="20"/>
    </row>
    <row r="731" spans="9:9" x14ac:dyDescent="0.2">
      <c r="I731" s="20"/>
    </row>
    <row r="732" spans="9:9" x14ac:dyDescent="0.2">
      <c r="I732" s="20"/>
    </row>
    <row r="733" spans="9:9" x14ac:dyDescent="0.2">
      <c r="I733" s="20"/>
    </row>
    <row r="734" spans="9:9" x14ac:dyDescent="0.2">
      <c r="I734" s="20"/>
    </row>
    <row r="735" spans="9:9" x14ac:dyDescent="0.2">
      <c r="I735" s="20"/>
    </row>
    <row r="736" spans="9:9" x14ac:dyDescent="0.2">
      <c r="I736" s="20"/>
    </row>
    <row r="737" spans="9:9" x14ac:dyDescent="0.2">
      <c r="I737" s="20"/>
    </row>
    <row r="738" spans="9:9" x14ac:dyDescent="0.2">
      <c r="I738" s="20"/>
    </row>
    <row r="739" spans="9:9" x14ac:dyDescent="0.2">
      <c r="I739" s="20"/>
    </row>
    <row r="740" spans="9:9" x14ac:dyDescent="0.2">
      <c r="I740" s="20"/>
    </row>
    <row r="741" spans="9:9" x14ac:dyDescent="0.2">
      <c r="I741" s="20"/>
    </row>
    <row r="742" spans="9:9" x14ac:dyDescent="0.2">
      <c r="I742" s="20"/>
    </row>
    <row r="743" spans="9:9" x14ac:dyDescent="0.2">
      <c r="I743" s="20"/>
    </row>
    <row r="744" spans="9:9" x14ac:dyDescent="0.2">
      <c r="I744" s="20"/>
    </row>
    <row r="745" spans="9:9" x14ac:dyDescent="0.2">
      <c r="I745" s="20"/>
    </row>
    <row r="746" spans="9:9" x14ac:dyDescent="0.2">
      <c r="I746" s="20"/>
    </row>
    <row r="747" spans="9:9" x14ac:dyDescent="0.2">
      <c r="I747" s="20"/>
    </row>
    <row r="748" spans="9:9" x14ac:dyDescent="0.2">
      <c r="I748" s="20"/>
    </row>
    <row r="749" spans="9:9" x14ac:dyDescent="0.2">
      <c r="I749" s="20"/>
    </row>
    <row r="750" spans="9:9" x14ac:dyDescent="0.2">
      <c r="I750" s="20"/>
    </row>
    <row r="751" spans="9:9" x14ac:dyDescent="0.2">
      <c r="I751" s="20"/>
    </row>
    <row r="752" spans="9:9" x14ac:dyDescent="0.2">
      <c r="I752" s="20"/>
    </row>
    <row r="753" spans="9:9" x14ac:dyDescent="0.2">
      <c r="I753" s="20"/>
    </row>
    <row r="754" spans="9:9" x14ac:dyDescent="0.2">
      <c r="I754" s="20"/>
    </row>
    <row r="755" spans="9:9" x14ac:dyDescent="0.2">
      <c r="I755" s="20"/>
    </row>
    <row r="756" spans="9:9" x14ac:dyDescent="0.2">
      <c r="I756" s="20"/>
    </row>
    <row r="757" spans="9:9" x14ac:dyDescent="0.2">
      <c r="I757" s="20"/>
    </row>
    <row r="758" spans="9:9" x14ac:dyDescent="0.2">
      <c r="I758" s="20"/>
    </row>
    <row r="759" spans="9:9" x14ac:dyDescent="0.2">
      <c r="I759" s="20"/>
    </row>
    <row r="760" spans="9:9" x14ac:dyDescent="0.2">
      <c r="I760" s="20"/>
    </row>
    <row r="761" spans="9:9" x14ac:dyDescent="0.2">
      <c r="I761" s="20"/>
    </row>
    <row r="762" spans="9:9" x14ac:dyDescent="0.2">
      <c r="I762" s="20"/>
    </row>
    <row r="763" spans="9:9" x14ac:dyDescent="0.2">
      <c r="I763" s="20"/>
    </row>
    <row r="764" spans="9:9" x14ac:dyDescent="0.2">
      <c r="I764" s="20"/>
    </row>
    <row r="765" spans="9:9" x14ac:dyDescent="0.2">
      <c r="I765" s="20"/>
    </row>
    <row r="766" spans="9:9" x14ac:dyDescent="0.2">
      <c r="I766" s="20"/>
    </row>
    <row r="767" spans="9:9" x14ac:dyDescent="0.2">
      <c r="I767" s="20"/>
    </row>
    <row r="768" spans="9:9" x14ac:dyDescent="0.2">
      <c r="I768" s="20"/>
    </row>
    <row r="769" spans="9:9" x14ac:dyDescent="0.2">
      <c r="I769" s="20"/>
    </row>
    <row r="770" spans="9:9" x14ac:dyDescent="0.2">
      <c r="I770" s="20"/>
    </row>
    <row r="771" spans="9:9" x14ac:dyDescent="0.2">
      <c r="I771" s="20"/>
    </row>
    <row r="772" spans="9:9" x14ac:dyDescent="0.2">
      <c r="I772" s="20"/>
    </row>
    <row r="773" spans="9:9" x14ac:dyDescent="0.2">
      <c r="I773" s="20"/>
    </row>
    <row r="774" spans="9:9" x14ac:dyDescent="0.2">
      <c r="I774" s="20"/>
    </row>
    <row r="775" spans="9:9" x14ac:dyDescent="0.2">
      <c r="I775" s="20"/>
    </row>
    <row r="776" spans="9:9" x14ac:dyDescent="0.2">
      <c r="I776" s="20"/>
    </row>
    <row r="777" spans="9:9" x14ac:dyDescent="0.2">
      <c r="I777" s="20"/>
    </row>
    <row r="778" spans="9:9" x14ac:dyDescent="0.2">
      <c r="I778" s="20"/>
    </row>
    <row r="779" spans="9:9" x14ac:dyDescent="0.2">
      <c r="I779" s="20"/>
    </row>
    <row r="780" spans="9:9" x14ac:dyDescent="0.2">
      <c r="I780" s="20"/>
    </row>
    <row r="781" spans="9:9" x14ac:dyDescent="0.2">
      <c r="I781" s="20"/>
    </row>
    <row r="782" spans="9:9" x14ac:dyDescent="0.2">
      <c r="I782" s="20"/>
    </row>
    <row r="783" spans="9:9" x14ac:dyDescent="0.2">
      <c r="I783" s="20"/>
    </row>
    <row r="784" spans="9:9" x14ac:dyDescent="0.2">
      <c r="I784" s="20"/>
    </row>
    <row r="785" spans="9:9" x14ac:dyDescent="0.2">
      <c r="I785" s="20"/>
    </row>
    <row r="786" spans="9:9" x14ac:dyDescent="0.2">
      <c r="I786" s="20"/>
    </row>
    <row r="787" spans="9:9" x14ac:dyDescent="0.2">
      <c r="I787" s="20"/>
    </row>
    <row r="788" spans="9:9" x14ac:dyDescent="0.2">
      <c r="I788" s="20"/>
    </row>
    <row r="789" spans="9:9" x14ac:dyDescent="0.2">
      <c r="I789" s="20"/>
    </row>
    <row r="790" spans="9:9" x14ac:dyDescent="0.2">
      <c r="I790" s="20"/>
    </row>
    <row r="791" spans="9:9" x14ac:dyDescent="0.2">
      <c r="I791" s="20"/>
    </row>
    <row r="792" spans="9:9" x14ac:dyDescent="0.2">
      <c r="I792" s="20"/>
    </row>
    <row r="793" spans="9:9" x14ac:dyDescent="0.2">
      <c r="I793" s="20"/>
    </row>
    <row r="794" spans="9:9" x14ac:dyDescent="0.2">
      <c r="I794" s="20"/>
    </row>
    <row r="795" spans="9:9" x14ac:dyDescent="0.2">
      <c r="I795" s="20"/>
    </row>
    <row r="796" spans="9:9" x14ac:dyDescent="0.2">
      <c r="I796" s="20"/>
    </row>
    <row r="797" spans="9:9" x14ac:dyDescent="0.2">
      <c r="I797" s="20"/>
    </row>
    <row r="798" spans="9:9" x14ac:dyDescent="0.2">
      <c r="I798" s="20"/>
    </row>
    <row r="799" spans="9:9" x14ac:dyDescent="0.2">
      <c r="I799" s="20"/>
    </row>
    <row r="800" spans="9:9" x14ac:dyDescent="0.2">
      <c r="I800" s="20"/>
    </row>
    <row r="801" spans="9:9" x14ac:dyDescent="0.2">
      <c r="I801" s="20"/>
    </row>
    <row r="802" spans="9:9" x14ac:dyDescent="0.2">
      <c r="I802" s="20"/>
    </row>
    <row r="803" spans="9:9" x14ac:dyDescent="0.2">
      <c r="I803" s="20"/>
    </row>
    <row r="804" spans="9:9" x14ac:dyDescent="0.2">
      <c r="I804" s="20"/>
    </row>
    <row r="805" spans="9:9" x14ac:dyDescent="0.2">
      <c r="I805" s="20"/>
    </row>
    <row r="806" spans="9:9" x14ac:dyDescent="0.2">
      <c r="I806" s="20"/>
    </row>
    <row r="807" spans="9:9" x14ac:dyDescent="0.2">
      <c r="I807" s="20"/>
    </row>
    <row r="808" spans="9:9" x14ac:dyDescent="0.2">
      <c r="I808" s="20"/>
    </row>
    <row r="809" spans="9:9" x14ac:dyDescent="0.2">
      <c r="I809" s="20"/>
    </row>
    <row r="810" spans="9:9" x14ac:dyDescent="0.2">
      <c r="I810" s="20"/>
    </row>
    <row r="811" spans="9:9" x14ac:dyDescent="0.2">
      <c r="I811" s="20"/>
    </row>
    <row r="812" spans="9:9" x14ac:dyDescent="0.2">
      <c r="I812" s="20"/>
    </row>
    <row r="813" spans="9:9" x14ac:dyDescent="0.2">
      <c r="I813" s="20"/>
    </row>
    <row r="814" spans="9:9" x14ac:dyDescent="0.2">
      <c r="I814" s="20"/>
    </row>
    <row r="815" spans="9:9" x14ac:dyDescent="0.2">
      <c r="I815" s="20"/>
    </row>
    <row r="816" spans="9:9" x14ac:dyDescent="0.2">
      <c r="I816" s="20"/>
    </row>
    <row r="817" spans="9:9" x14ac:dyDescent="0.2">
      <c r="I817" s="20"/>
    </row>
    <row r="818" spans="9:9" x14ac:dyDescent="0.2">
      <c r="I818" s="20"/>
    </row>
    <row r="819" spans="9:9" x14ac:dyDescent="0.2">
      <c r="I819" s="20"/>
    </row>
    <row r="820" spans="9:9" x14ac:dyDescent="0.2">
      <c r="I820" s="20"/>
    </row>
    <row r="821" spans="9:9" x14ac:dyDescent="0.2">
      <c r="I821" s="20"/>
    </row>
    <row r="822" spans="9:9" x14ac:dyDescent="0.2">
      <c r="I822" s="20"/>
    </row>
    <row r="823" spans="9:9" x14ac:dyDescent="0.2">
      <c r="I823" s="20"/>
    </row>
    <row r="824" spans="9:9" x14ac:dyDescent="0.2">
      <c r="I824" s="20"/>
    </row>
    <row r="825" spans="9:9" x14ac:dyDescent="0.2">
      <c r="I825" s="20"/>
    </row>
    <row r="826" spans="9:9" x14ac:dyDescent="0.2">
      <c r="I826" s="20"/>
    </row>
    <row r="827" spans="9:9" x14ac:dyDescent="0.2">
      <c r="I827" s="20"/>
    </row>
    <row r="828" spans="9:9" x14ac:dyDescent="0.2">
      <c r="I828" s="20"/>
    </row>
    <row r="829" spans="9:9" x14ac:dyDescent="0.2">
      <c r="I829" s="20"/>
    </row>
    <row r="830" spans="9:9" x14ac:dyDescent="0.2">
      <c r="I830" s="20"/>
    </row>
    <row r="831" spans="9:9" x14ac:dyDescent="0.2">
      <c r="I831" s="20"/>
    </row>
    <row r="832" spans="9:9" x14ac:dyDescent="0.2">
      <c r="I832" s="20"/>
    </row>
    <row r="833" spans="9:9" x14ac:dyDescent="0.2">
      <c r="I833" s="20"/>
    </row>
    <row r="834" spans="9:9" x14ac:dyDescent="0.2">
      <c r="I834" s="20"/>
    </row>
    <row r="835" spans="9:9" x14ac:dyDescent="0.2">
      <c r="I835" s="20"/>
    </row>
    <row r="836" spans="9:9" x14ac:dyDescent="0.2">
      <c r="I836" s="20"/>
    </row>
    <row r="837" spans="9:9" x14ac:dyDescent="0.2">
      <c r="I837" s="20"/>
    </row>
    <row r="838" spans="9:9" x14ac:dyDescent="0.2">
      <c r="I838" s="20"/>
    </row>
    <row r="839" spans="9:9" x14ac:dyDescent="0.2">
      <c r="I839" s="20"/>
    </row>
    <row r="840" spans="9:9" x14ac:dyDescent="0.2">
      <c r="I840" s="20"/>
    </row>
    <row r="841" spans="9:9" x14ac:dyDescent="0.2">
      <c r="I841" s="20"/>
    </row>
    <row r="842" spans="9:9" x14ac:dyDescent="0.2">
      <c r="I842" s="20"/>
    </row>
    <row r="843" spans="9:9" x14ac:dyDescent="0.2">
      <c r="I843" s="20"/>
    </row>
    <row r="844" spans="9:9" x14ac:dyDescent="0.2">
      <c r="I844" s="20"/>
    </row>
    <row r="845" spans="9:9" x14ac:dyDescent="0.2">
      <c r="I845" s="20"/>
    </row>
    <row r="846" spans="9:9" x14ac:dyDescent="0.2">
      <c r="I846" s="20"/>
    </row>
    <row r="847" spans="9:9" x14ac:dyDescent="0.2">
      <c r="I847" s="20"/>
    </row>
    <row r="848" spans="9:9" x14ac:dyDescent="0.2">
      <c r="I848" s="20"/>
    </row>
    <row r="849" spans="9:9" x14ac:dyDescent="0.2">
      <c r="I849" s="20"/>
    </row>
    <row r="850" spans="9:9" x14ac:dyDescent="0.2">
      <c r="I850" s="20"/>
    </row>
    <row r="851" spans="9:9" x14ac:dyDescent="0.2">
      <c r="I851" s="20"/>
    </row>
    <row r="852" spans="9:9" x14ac:dyDescent="0.2">
      <c r="I852" s="20"/>
    </row>
    <row r="853" spans="9:9" x14ac:dyDescent="0.2">
      <c r="I853" s="20"/>
    </row>
    <row r="854" spans="9:9" x14ac:dyDescent="0.2">
      <c r="I854" s="20"/>
    </row>
    <row r="855" spans="9:9" x14ac:dyDescent="0.2">
      <c r="I855" s="20"/>
    </row>
    <row r="856" spans="9:9" x14ac:dyDescent="0.2">
      <c r="I856" s="20"/>
    </row>
    <row r="857" spans="9:9" x14ac:dyDescent="0.2">
      <c r="I857" s="20"/>
    </row>
    <row r="858" spans="9:9" x14ac:dyDescent="0.2">
      <c r="I858" s="20"/>
    </row>
    <row r="859" spans="9:9" x14ac:dyDescent="0.2">
      <c r="I859" s="20"/>
    </row>
    <row r="860" spans="9:9" x14ac:dyDescent="0.2">
      <c r="I860" s="20"/>
    </row>
    <row r="861" spans="9:9" x14ac:dyDescent="0.2">
      <c r="I861" s="20"/>
    </row>
    <row r="862" spans="9:9" x14ac:dyDescent="0.2">
      <c r="I862" s="20"/>
    </row>
    <row r="863" spans="9:9" x14ac:dyDescent="0.2">
      <c r="I863" s="20"/>
    </row>
    <row r="864" spans="9:9" x14ac:dyDescent="0.2">
      <c r="I864" s="20"/>
    </row>
    <row r="865" spans="9:9" x14ac:dyDescent="0.2">
      <c r="I865" s="20"/>
    </row>
    <row r="866" spans="9:9" x14ac:dyDescent="0.2">
      <c r="I866" s="20"/>
    </row>
    <row r="867" spans="9:9" x14ac:dyDescent="0.2">
      <c r="I867" s="20"/>
    </row>
    <row r="868" spans="9:9" x14ac:dyDescent="0.2">
      <c r="I868" s="20"/>
    </row>
    <row r="869" spans="9:9" x14ac:dyDescent="0.2">
      <c r="I869" s="20"/>
    </row>
    <row r="870" spans="9:9" x14ac:dyDescent="0.2">
      <c r="I870" s="20"/>
    </row>
    <row r="871" spans="9:9" x14ac:dyDescent="0.2">
      <c r="I871" s="20"/>
    </row>
    <row r="872" spans="9:9" x14ac:dyDescent="0.2">
      <c r="I872" s="20"/>
    </row>
    <row r="873" spans="9:9" x14ac:dyDescent="0.2">
      <c r="I873" s="20"/>
    </row>
    <row r="874" spans="9:9" x14ac:dyDescent="0.2">
      <c r="I874" s="20"/>
    </row>
    <row r="875" spans="9:9" x14ac:dyDescent="0.2">
      <c r="I875" s="20"/>
    </row>
    <row r="876" spans="9:9" x14ac:dyDescent="0.2">
      <c r="I876" s="20"/>
    </row>
    <row r="877" spans="9:9" x14ac:dyDescent="0.2">
      <c r="I877" s="20"/>
    </row>
    <row r="878" spans="9:9" x14ac:dyDescent="0.2">
      <c r="I878" s="20"/>
    </row>
    <row r="879" spans="9:9" x14ac:dyDescent="0.2">
      <c r="I879" s="20"/>
    </row>
    <row r="880" spans="9:9" x14ac:dyDescent="0.2">
      <c r="I880" s="20"/>
    </row>
    <row r="881" spans="9:9" x14ac:dyDescent="0.2">
      <c r="I881" s="20"/>
    </row>
    <row r="882" spans="9:9" x14ac:dyDescent="0.2">
      <c r="I882" s="20"/>
    </row>
    <row r="883" spans="9:9" x14ac:dyDescent="0.2">
      <c r="I883" s="20"/>
    </row>
    <row r="884" spans="9:9" x14ac:dyDescent="0.2">
      <c r="I884" s="20"/>
    </row>
    <row r="885" spans="9:9" x14ac:dyDescent="0.2">
      <c r="I885" s="20"/>
    </row>
    <row r="886" spans="9:9" x14ac:dyDescent="0.2">
      <c r="I886" s="20"/>
    </row>
    <row r="887" spans="9:9" x14ac:dyDescent="0.2">
      <c r="I887" s="20"/>
    </row>
    <row r="888" spans="9:9" x14ac:dyDescent="0.2">
      <c r="I888" s="20"/>
    </row>
    <row r="889" spans="9:9" x14ac:dyDescent="0.2">
      <c r="I889" s="20"/>
    </row>
    <row r="890" spans="9:9" x14ac:dyDescent="0.2">
      <c r="I890" s="20"/>
    </row>
    <row r="891" spans="9:9" x14ac:dyDescent="0.2">
      <c r="I891" s="20"/>
    </row>
    <row r="892" spans="9:9" x14ac:dyDescent="0.2">
      <c r="I892" s="20"/>
    </row>
    <row r="893" spans="9:9" x14ac:dyDescent="0.2">
      <c r="I893" s="20"/>
    </row>
    <row r="894" spans="9:9" x14ac:dyDescent="0.2">
      <c r="I894" s="20"/>
    </row>
    <row r="895" spans="9:9" x14ac:dyDescent="0.2">
      <c r="I895" s="20"/>
    </row>
    <row r="896" spans="9:9" x14ac:dyDescent="0.2">
      <c r="I896" s="20"/>
    </row>
    <row r="897" spans="9:9" x14ac:dyDescent="0.2">
      <c r="I897" s="20"/>
    </row>
    <row r="898" spans="9:9" x14ac:dyDescent="0.2">
      <c r="I898" s="20"/>
    </row>
    <row r="899" spans="9:9" x14ac:dyDescent="0.2">
      <c r="I899" s="20"/>
    </row>
    <row r="900" spans="9:9" x14ac:dyDescent="0.2">
      <c r="I900" s="20"/>
    </row>
    <row r="901" spans="9:9" x14ac:dyDescent="0.2">
      <c r="I901" s="20"/>
    </row>
    <row r="902" spans="9:9" x14ac:dyDescent="0.2">
      <c r="I902" s="20"/>
    </row>
    <row r="903" spans="9:9" x14ac:dyDescent="0.2">
      <c r="I903" s="20"/>
    </row>
    <row r="904" spans="9:9" x14ac:dyDescent="0.2">
      <c r="I904" s="20"/>
    </row>
    <row r="905" spans="9:9" x14ac:dyDescent="0.2">
      <c r="I905" s="20"/>
    </row>
    <row r="906" spans="9:9" x14ac:dyDescent="0.2">
      <c r="I906" s="20"/>
    </row>
    <row r="907" spans="9:9" x14ac:dyDescent="0.2">
      <c r="I907" s="20"/>
    </row>
    <row r="908" spans="9:9" x14ac:dyDescent="0.2">
      <c r="I908" s="20"/>
    </row>
    <row r="909" spans="9:9" x14ac:dyDescent="0.2">
      <c r="I909" s="20"/>
    </row>
    <row r="910" spans="9:9" x14ac:dyDescent="0.2">
      <c r="I910" s="20"/>
    </row>
    <row r="911" spans="9:9" x14ac:dyDescent="0.2">
      <c r="I911" s="20"/>
    </row>
    <row r="912" spans="9:9" x14ac:dyDescent="0.2">
      <c r="I912" s="20"/>
    </row>
    <row r="913" spans="9:9" x14ac:dyDescent="0.2">
      <c r="I913" s="20"/>
    </row>
    <row r="914" spans="9:9" x14ac:dyDescent="0.2">
      <c r="I914" s="20"/>
    </row>
    <row r="915" spans="9:9" x14ac:dyDescent="0.2">
      <c r="I915" s="20"/>
    </row>
    <row r="916" spans="9:9" x14ac:dyDescent="0.2">
      <c r="I916" s="20"/>
    </row>
    <row r="917" spans="9:9" x14ac:dyDescent="0.2">
      <c r="I917" s="20"/>
    </row>
    <row r="918" spans="9:9" x14ac:dyDescent="0.2">
      <c r="I918" s="20"/>
    </row>
    <row r="919" spans="9:9" x14ac:dyDescent="0.2">
      <c r="I919" s="20"/>
    </row>
    <row r="920" spans="9:9" x14ac:dyDescent="0.2">
      <c r="I920" s="20"/>
    </row>
    <row r="921" spans="9:9" x14ac:dyDescent="0.2">
      <c r="I921" s="20"/>
    </row>
    <row r="922" spans="9:9" x14ac:dyDescent="0.2">
      <c r="I922" s="20"/>
    </row>
    <row r="923" spans="9:9" x14ac:dyDescent="0.2">
      <c r="I923" s="20"/>
    </row>
    <row r="924" spans="9:9" x14ac:dyDescent="0.2">
      <c r="I924" s="20"/>
    </row>
    <row r="925" spans="9:9" x14ac:dyDescent="0.2">
      <c r="I925" s="20"/>
    </row>
    <row r="926" spans="9:9" x14ac:dyDescent="0.2">
      <c r="I926" s="20"/>
    </row>
    <row r="927" spans="9:9" x14ac:dyDescent="0.2">
      <c r="I927" s="20"/>
    </row>
    <row r="928" spans="9:9" x14ac:dyDescent="0.2">
      <c r="I928" s="20"/>
    </row>
    <row r="929" spans="9:9" x14ac:dyDescent="0.2">
      <c r="I929" s="20"/>
    </row>
    <row r="930" spans="9:9" x14ac:dyDescent="0.2">
      <c r="I930" s="20"/>
    </row>
    <row r="931" spans="9:9" x14ac:dyDescent="0.2">
      <c r="I931" s="20"/>
    </row>
    <row r="932" spans="9:9" x14ac:dyDescent="0.2">
      <c r="I932" s="20"/>
    </row>
    <row r="933" spans="9:9" x14ac:dyDescent="0.2">
      <c r="I933" s="20"/>
    </row>
    <row r="934" spans="9:9" x14ac:dyDescent="0.2">
      <c r="I934" s="20"/>
    </row>
    <row r="935" spans="9:9" x14ac:dyDescent="0.2">
      <c r="I935" s="20"/>
    </row>
    <row r="936" spans="9:9" x14ac:dyDescent="0.2">
      <c r="I936" s="20"/>
    </row>
    <row r="937" spans="9:9" x14ac:dyDescent="0.2">
      <c r="I937" s="20"/>
    </row>
    <row r="938" spans="9:9" x14ac:dyDescent="0.2">
      <c r="I938" s="20"/>
    </row>
    <row r="939" spans="9:9" x14ac:dyDescent="0.2">
      <c r="I939" s="20"/>
    </row>
    <row r="940" spans="9:9" x14ac:dyDescent="0.2">
      <c r="I940" s="20"/>
    </row>
    <row r="941" spans="9:9" x14ac:dyDescent="0.2">
      <c r="I941" s="20"/>
    </row>
    <row r="942" spans="9:9" x14ac:dyDescent="0.2">
      <c r="I942" s="20"/>
    </row>
    <row r="943" spans="9:9" x14ac:dyDescent="0.2">
      <c r="I943" s="20"/>
    </row>
    <row r="944" spans="9:9" x14ac:dyDescent="0.2">
      <c r="I944" s="20"/>
    </row>
    <row r="945" spans="9:9" x14ac:dyDescent="0.2">
      <c r="I945" s="20"/>
    </row>
    <row r="946" spans="9:9" x14ac:dyDescent="0.2">
      <c r="I946" s="20"/>
    </row>
    <row r="947" spans="9:9" x14ac:dyDescent="0.2">
      <c r="I947" s="20"/>
    </row>
    <row r="948" spans="9:9" x14ac:dyDescent="0.2">
      <c r="I948" s="20"/>
    </row>
    <row r="949" spans="9:9" x14ac:dyDescent="0.2">
      <c r="I949" s="20"/>
    </row>
    <row r="950" spans="9:9" x14ac:dyDescent="0.2">
      <c r="I950" s="20"/>
    </row>
    <row r="951" spans="9:9" x14ac:dyDescent="0.2">
      <c r="I951" s="20"/>
    </row>
    <row r="952" spans="9:9" x14ac:dyDescent="0.2">
      <c r="I952" s="20"/>
    </row>
    <row r="953" spans="9:9" x14ac:dyDescent="0.2">
      <c r="I953" s="20"/>
    </row>
    <row r="954" spans="9:9" x14ac:dyDescent="0.2">
      <c r="I954" s="20"/>
    </row>
    <row r="955" spans="9:9" x14ac:dyDescent="0.2">
      <c r="I955" s="20"/>
    </row>
    <row r="956" spans="9:9" x14ac:dyDescent="0.2">
      <c r="I956" s="20"/>
    </row>
    <row r="957" spans="9:9" x14ac:dyDescent="0.2">
      <c r="I957" s="20"/>
    </row>
    <row r="958" spans="9:9" x14ac:dyDescent="0.2">
      <c r="I958" s="20"/>
    </row>
    <row r="959" spans="9:9" x14ac:dyDescent="0.2">
      <c r="I959" s="20"/>
    </row>
    <row r="960" spans="9:9" x14ac:dyDescent="0.2">
      <c r="I960" s="20"/>
    </row>
    <row r="961" spans="9:9" x14ac:dyDescent="0.2">
      <c r="I961" s="20"/>
    </row>
    <row r="962" spans="9:9" x14ac:dyDescent="0.2">
      <c r="I962" s="20"/>
    </row>
    <row r="963" spans="9:9" x14ac:dyDescent="0.2">
      <c r="I963" s="20"/>
    </row>
    <row r="964" spans="9:9" x14ac:dyDescent="0.2">
      <c r="I964" s="20"/>
    </row>
    <row r="965" spans="9:9" x14ac:dyDescent="0.2">
      <c r="I965" s="20"/>
    </row>
    <row r="966" spans="9:9" x14ac:dyDescent="0.2">
      <c r="I966" s="20"/>
    </row>
  </sheetData>
  <hyperlinks>
    <hyperlink ref="J2" r:id="rId1" xr:uid="{00000000-0004-0000-0700-000000000000}"/>
    <hyperlink ref="J3" r:id="rId2" xr:uid="{00000000-0004-0000-0700-000001000000}"/>
    <hyperlink ref="J4" r:id="rId3" xr:uid="{00000000-0004-0000-0700-000002000000}"/>
    <hyperlink ref="J5" r:id="rId4" xr:uid="{00000000-0004-0000-0700-000003000000}"/>
    <hyperlink ref="J6" r:id="rId5" xr:uid="{00000000-0004-0000-0700-000004000000}"/>
    <hyperlink ref="J7" r:id="rId6" xr:uid="{00000000-0004-0000-0700-000005000000}"/>
    <hyperlink ref="J8" r:id="rId7" xr:uid="{00000000-0004-0000-0700-000006000000}"/>
    <hyperlink ref="J9" r:id="rId8" xr:uid="{00000000-0004-0000-0700-000007000000}"/>
    <hyperlink ref="J10" r:id="rId9" xr:uid="{00000000-0004-0000-0700-000008000000}"/>
    <hyperlink ref="J11" r:id="rId10" xr:uid="{00000000-0004-0000-0700-000009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K834"/>
  <sheetViews>
    <sheetView workbookViewId="0">
      <selection activeCell="A17" sqref="A17:XFD17"/>
    </sheetView>
  </sheetViews>
  <sheetFormatPr defaultColWidth="14.42578125" defaultRowHeight="15.75" customHeight="1" x14ac:dyDescent="0.2"/>
  <cols>
    <col min="2" max="2" width="23" customWidth="1"/>
    <col min="7" max="7" width="11.85546875" customWidth="1"/>
    <col min="13" max="19" width="8.5703125" customWidth="1"/>
    <col min="21" max="24" width="6.85546875" customWidth="1"/>
    <col min="25" max="25" width="28.28515625" customWidth="1"/>
  </cols>
  <sheetData>
    <row r="1" spans="1:37" x14ac:dyDescent="0.2">
      <c r="A1" s="97" t="s">
        <v>10</v>
      </c>
      <c r="B1" s="97" t="s">
        <v>11</v>
      </c>
      <c r="C1" s="97" t="s">
        <v>115</v>
      </c>
      <c r="D1" s="97" t="s">
        <v>116</v>
      </c>
      <c r="E1" s="97" t="s">
        <v>14</v>
      </c>
      <c r="F1" s="97" t="s">
        <v>15</v>
      </c>
      <c r="G1" s="97" t="s">
        <v>95</v>
      </c>
      <c r="H1" s="97" t="s">
        <v>17</v>
      </c>
      <c r="I1" s="97" t="s">
        <v>18</v>
      </c>
      <c r="J1" s="97" t="s">
        <v>153</v>
      </c>
      <c r="K1" s="97" t="s">
        <v>154</v>
      </c>
      <c r="L1" s="97" t="s">
        <v>155</v>
      </c>
      <c r="M1" s="124" t="s">
        <v>156</v>
      </c>
      <c r="N1" s="124" t="s">
        <v>157</v>
      </c>
      <c r="O1" s="124" t="s">
        <v>158</v>
      </c>
      <c r="P1" s="124" t="s">
        <v>159</v>
      </c>
      <c r="Q1" s="124" t="s">
        <v>160</v>
      </c>
      <c r="R1" s="124" t="s">
        <v>161</v>
      </c>
      <c r="S1" s="124" t="s">
        <v>162</v>
      </c>
      <c r="T1" s="125"/>
      <c r="U1" s="2" t="s">
        <v>21</v>
      </c>
      <c r="V1" s="2" t="s">
        <v>22</v>
      </c>
      <c r="W1" s="2" t="s">
        <v>23</v>
      </c>
      <c r="X1" s="2" t="s">
        <v>24</v>
      </c>
      <c r="Y1" s="40" t="s">
        <v>19</v>
      </c>
      <c r="Z1" s="1" t="s">
        <v>20</v>
      </c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7" x14ac:dyDescent="0.2">
      <c r="A2" s="99">
        <v>1</v>
      </c>
      <c r="B2" s="99" t="s">
        <v>163</v>
      </c>
      <c r="C2" s="105">
        <v>1</v>
      </c>
      <c r="D2" s="105">
        <v>1.5</v>
      </c>
      <c r="E2" s="105">
        <f t="shared" ref="E2:E4" si="0">11500*$Z$2</f>
        <v>13800</v>
      </c>
      <c r="F2" s="126">
        <v>0.16700000000000001</v>
      </c>
      <c r="G2" s="126">
        <v>0.55100000000000005</v>
      </c>
      <c r="H2" s="105">
        <f>SUM(U2:X2)/confiabilidad!$F$2</f>
        <v>0.8</v>
      </c>
      <c r="I2" s="126">
        <v>1.65</v>
      </c>
      <c r="J2" s="127">
        <f t="shared" ref="J2:J4" si="1">340*(K2/L2)*(1000*0.000001/0.001)</f>
        <v>132.68292682926833</v>
      </c>
      <c r="K2" s="126">
        <v>3.2</v>
      </c>
      <c r="L2" s="126">
        <v>8.1999999999999993</v>
      </c>
      <c r="M2" s="128">
        <v>0</v>
      </c>
      <c r="N2" s="128">
        <v>1</v>
      </c>
      <c r="O2" s="128">
        <v>0</v>
      </c>
      <c r="P2" s="128">
        <v>0</v>
      </c>
      <c r="Q2" s="128">
        <v>0</v>
      </c>
      <c r="R2" s="128">
        <v>0</v>
      </c>
      <c r="S2" s="128">
        <v>0</v>
      </c>
      <c r="T2" s="129">
        <f t="shared" ref="T2:T28" si="2">SUM(M2:S2)</f>
        <v>1</v>
      </c>
      <c r="U2" s="4">
        <v>1</v>
      </c>
      <c r="V2" s="4">
        <v>1</v>
      </c>
      <c r="W2" s="4">
        <v>1</v>
      </c>
      <c r="X2" s="4">
        <v>1</v>
      </c>
      <c r="Y2" s="39" t="s">
        <v>65</v>
      </c>
      <c r="Z2" s="24">
        <v>1.2</v>
      </c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</row>
    <row r="3" spans="1:37" x14ac:dyDescent="0.2">
      <c r="A3" s="99">
        <v>2</v>
      </c>
      <c r="B3" s="99" t="s">
        <v>164</v>
      </c>
      <c r="C3" s="105">
        <v>1</v>
      </c>
      <c r="D3" s="105">
        <v>1.5</v>
      </c>
      <c r="E3" s="105">
        <f t="shared" si="0"/>
        <v>13800</v>
      </c>
      <c r="F3" s="126">
        <v>0.16900000000000001</v>
      </c>
      <c r="G3" s="126">
        <v>0.57899999999999996</v>
      </c>
      <c r="H3" s="105">
        <f>SUM(U3:X3)/confiabilidad!$F$2</f>
        <v>0.8</v>
      </c>
      <c r="I3" s="126">
        <v>2.65</v>
      </c>
      <c r="J3" s="127">
        <f t="shared" si="1"/>
        <v>31.174785100286538</v>
      </c>
      <c r="K3" s="126">
        <v>3.2</v>
      </c>
      <c r="L3" s="126">
        <v>34.9</v>
      </c>
      <c r="M3" s="128">
        <v>0</v>
      </c>
      <c r="N3" s="128">
        <v>1</v>
      </c>
      <c r="O3" s="128">
        <v>0</v>
      </c>
      <c r="P3" s="128">
        <v>0</v>
      </c>
      <c r="Q3" s="128">
        <v>0</v>
      </c>
      <c r="R3" s="128">
        <v>0</v>
      </c>
      <c r="S3" s="128">
        <v>0</v>
      </c>
      <c r="T3" s="129">
        <f t="shared" si="2"/>
        <v>1</v>
      </c>
      <c r="U3" s="4">
        <v>1</v>
      </c>
      <c r="V3" s="4">
        <v>1</v>
      </c>
      <c r="W3" s="4">
        <v>1</v>
      </c>
      <c r="X3" s="4">
        <v>1</v>
      </c>
      <c r="Y3" s="39" t="s">
        <v>65</v>
      </c>
      <c r="Z3" s="24">
        <v>1.2</v>
      </c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</row>
    <row r="4" spans="1:37" x14ac:dyDescent="0.2">
      <c r="A4" s="99">
        <v>3</v>
      </c>
      <c r="B4" s="99" t="s">
        <v>165</v>
      </c>
      <c r="C4" s="105">
        <v>1</v>
      </c>
      <c r="D4" s="105">
        <v>1.5</v>
      </c>
      <c r="E4" s="105">
        <f t="shared" si="0"/>
        <v>13800</v>
      </c>
      <c r="F4" s="126">
        <v>0.27700000000000002</v>
      </c>
      <c r="G4" s="126">
        <v>0.97199999999999998</v>
      </c>
      <c r="H4" s="105">
        <f>SUM(U4:X4)/confiabilidad!$F$2</f>
        <v>0.8</v>
      </c>
      <c r="I4" s="126">
        <v>3.65</v>
      </c>
      <c r="J4" s="127">
        <f t="shared" si="1"/>
        <v>14.702702702702704</v>
      </c>
      <c r="K4" s="126">
        <v>3.2</v>
      </c>
      <c r="L4" s="126">
        <v>74</v>
      </c>
      <c r="M4" s="128">
        <v>0</v>
      </c>
      <c r="N4" s="128">
        <v>1</v>
      </c>
      <c r="O4" s="128">
        <v>0</v>
      </c>
      <c r="P4" s="128">
        <v>0</v>
      </c>
      <c r="Q4" s="128">
        <v>0</v>
      </c>
      <c r="R4" s="128">
        <v>0</v>
      </c>
      <c r="S4" s="128">
        <v>0</v>
      </c>
      <c r="T4" s="129">
        <f t="shared" si="2"/>
        <v>1</v>
      </c>
      <c r="U4" s="4">
        <v>1</v>
      </c>
      <c r="V4" s="4">
        <v>1</v>
      </c>
      <c r="W4" s="4">
        <v>1</v>
      </c>
      <c r="X4" s="4">
        <v>1</v>
      </c>
      <c r="Y4" s="39" t="s">
        <v>65</v>
      </c>
      <c r="Z4" s="24">
        <v>1.2</v>
      </c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spans="1:37" x14ac:dyDescent="0.2">
      <c r="A5" s="99">
        <v>4</v>
      </c>
      <c r="B5" s="99" t="s">
        <v>166</v>
      </c>
      <c r="C5" s="105">
        <v>2</v>
      </c>
      <c r="D5" s="105">
        <v>6</v>
      </c>
      <c r="E5" s="105">
        <f>(24500+1900)*$Z$2</f>
        <v>31680</v>
      </c>
      <c r="F5" s="126">
        <v>0.4</v>
      </c>
      <c r="G5" s="126">
        <v>0.65</v>
      </c>
      <c r="H5" s="105">
        <f>SUM(U5:X5)/confiabilidad!$F$2</f>
        <v>0.7</v>
      </c>
      <c r="I5" s="126">
        <v>2.7</v>
      </c>
      <c r="J5" s="10">
        <v>26.52</v>
      </c>
      <c r="K5" s="126">
        <v>0</v>
      </c>
      <c r="L5" s="126">
        <v>0</v>
      </c>
      <c r="M5" s="128">
        <v>0</v>
      </c>
      <c r="N5" s="128">
        <v>1</v>
      </c>
      <c r="O5" s="128">
        <v>0</v>
      </c>
      <c r="P5" s="128">
        <v>0</v>
      </c>
      <c r="Q5" s="128">
        <v>0</v>
      </c>
      <c r="R5" s="128">
        <v>0</v>
      </c>
      <c r="S5" s="128">
        <v>0</v>
      </c>
      <c r="T5" s="129">
        <f t="shared" si="2"/>
        <v>1</v>
      </c>
      <c r="U5" s="4">
        <v>1</v>
      </c>
      <c r="V5" s="4">
        <v>1</v>
      </c>
      <c r="W5" s="4">
        <v>0.5</v>
      </c>
      <c r="X5" s="4">
        <v>1</v>
      </c>
      <c r="Y5" s="41" t="s">
        <v>167</v>
      </c>
      <c r="Z5" s="24">
        <v>1.2</v>
      </c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37" x14ac:dyDescent="0.2">
      <c r="A6" s="99">
        <v>5</v>
      </c>
      <c r="B6" s="99" t="s">
        <v>168</v>
      </c>
      <c r="C6" s="105">
        <v>3</v>
      </c>
      <c r="D6" s="105">
        <v>8</v>
      </c>
      <c r="E6" s="105">
        <f>(185000+1900)*$Z$2</f>
        <v>224280</v>
      </c>
      <c r="F6" s="126">
        <v>1.6</v>
      </c>
      <c r="G6" s="126">
        <v>2.15</v>
      </c>
      <c r="H6" s="105">
        <f>SUM(U6:X6)/confiabilidad!$F$2</f>
        <v>0.6</v>
      </c>
      <c r="I6" s="126">
        <v>7</v>
      </c>
      <c r="J6" s="10">
        <v>6.8</v>
      </c>
      <c r="K6" s="126">
        <v>0</v>
      </c>
      <c r="L6" s="126">
        <v>0</v>
      </c>
      <c r="M6" s="128">
        <v>0</v>
      </c>
      <c r="N6" s="128">
        <v>1</v>
      </c>
      <c r="O6" s="128">
        <v>1</v>
      </c>
      <c r="P6" s="128">
        <v>0</v>
      </c>
      <c r="Q6" s="128">
        <v>0</v>
      </c>
      <c r="R6" s="128">
        <v>0</v>
      </c>
      <c r="S6" s="128">
        <v>0</v>
      </c>
      <c r="T6" s="129">
        <f t="shared" si="2"/>
        <v>2</v>
      </c>
      <c r="U6" s="4">
        <v>1</v>
      </c>
      <c r="V6" s="4">
        <v>0.5</v>
      </c>
      <c r="W6" s="4">
        <v>0.5</v>
      </c>
      <c r="X6" s="4">
        <v>1</v>
      </c>
      <c r="Y6" s="41" t="s">
        <v>167</v>
      </c>
      <c r="Z6" s="24">
        <v>1.2</v>
      </c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37" x14ac:dyDescent="0.2">
      <c r="A7" s="119">
        <v>6</v>
      </c>
      <c r="B7" s="119" t="s">
        <v>169</v>
      </c>
      <c r="C7" s="130">
        <v>2</v>
      </c>
      <c r="D7" s="130">
        <v>8</v>
      </c>
      <c r="E7" s="130">
        <f>(55000+1900)*$Z$2</f>
        <v>68280</v>
      </c>
      <c r="F7" s="131">
        <v>0.5</v>
      </c>
      <c r="G7" s="131">
        <v>0.65</v>
      </c>
      <c r="H7" s="130">
        <f>SUM(U7:X7)/confiabilidad!$F$2</f>
        <v>0.6</v>
      </c>
      <c r="I7" s="131">
        <v>4.5</v>
      </c>
      <c r="J7" s="119">
        <v>21.76</v>
      </c>
      <c r="K7" s="131">
        <v>0</v>
      </c>
      <c r="L7" s="131">
        <v>0</v>
      </c>
      <c r="M7" s="111">
        <v>0</v>
      </c>
      <c r="N7" s="132">
        <v>1</v>
      </c>
      <c r="O7" s="132">
        <v>1</v>
      </c>
      <c r="P7" s="132">
        <v>0</v>
      </c>
      <c r="Q7" s="132">
        <v>0</v>
      </c>
      <c r="R7" s="132">
        <v>0</v>
      </c>
      <c r="S7" s="132">
        <v>0</v>
      </c>
      <c r="T7" s="112">
        <f t="shared" si="2"/>
        <v>2</v>
      </c>
      <c r="U7" s="13">
        <v>1</v>
      </c>
      <c r="V7" s="13">
        <v>0.5</v>
      </c>
      <c r="W7" s="13">
        <v>0.5</v>
      </c>
      <c r="X7" s="13">
        <v>1</v>
      </c>
      <c r="Y7" s="44" t="s">
        <v>167</v>
      </c>
      <c r="Z7" s="38">
        <v>1.2</v>
      </c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</row>
    <row r="8" spans="1:37" x14ac:dyDescent="0.2">
      <c r="A8" s="99">
        <v>7</v>
      </c>
      <c r="B8" s="105" t="s">
        <v>170</v>
      </c>
      <c r="C8" s="105">
        <v>1</v>
      </c>
      <c r="D8" s="105">
        <v>8</v>
      </c>
      <c r="E8" s="105">
        <f>3290*$Z$2</f>
        <v>3948</v>
      </c>
      <c r="F8" s="105">
        <v>0.1</v>
      </c>
      <c r="G8" s="105">
        <v>0.19</v>
      </c>
      <c r="H8" s="105">
        <f>SUM(U8:X8)/confiabilidad!$F$2</f>
        <v>0.7</v>
      </c>
      <c r="I8" s="105">
        <v>0.29699999999999999</v>
      </c>
      <c r="J8" s="10">
        <f>300*340/530</f>
        <v>192.45283018867926</v>
      </c>
      <c r="K8" s="105">
        <v>0</v>
      </c>
      <c r="L8" s="105">
        <v>0</v>
      </c>
      <c r="M8" s="128">
        <v>0</v>
      </c>
      <c r="N8" s="133">
        <v>1</v>
      </c>
      <c r="O8" s="133">
        <v>0</v>
      </c>
      <c r="P8" s="133">
        <v>0</v>
      </c>
      <c r="Q8" s="133">
        <v>0</v>
      </c>
      <c r="R8" s="133">
        <v>0</v>
      </c>
      <c r="S8" s="133">
        <v>0</v>
      </c>
      <c r="T8" s="129">
        <f t="shared" si="2"/>
        <v>1</v>
      </c>
      <c r="U8" s="4">
        <v>1</v>
      </c>
      <c r="V8" s="4">
        <v>0.5</v>
      </c>
      <c r="W8" s="4">
        <v>1</v>
      </c>
      <c r="X8" s="4">
        <v>1</v>
      </c>
      <c r="Y8" s="9" t="s">
        <v>171</v>
      </c>
      <c r="Z8" s="24">
        <v>1.2</v>
      </c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7" x14ac:dyDescent="0.2">
      <c r="A9" s="99">
        <v>8</v>
      </c>
      <c r="B9" s="105" t="s">
        <v>172</v>
      </c>
      <c r="C9" s="105">
        <v>4</v>
      </c>
      <c r="D9" s="105">
        <v>8</v>
      </c>
      <c r="E9" s="105">
        <f>(115000+1900)*$Z$2</f>
        <v>140280</v>
      </c>
      <c r="F9" s="105">
        <v>1.8</v>
      </c>
      <c r="G9" s="105">
        <v>2.65</v>
      </c>
      <c r="H9" s="105">
        <f>SUM(U9:X9)/confiabilidad!$F$2</f>
        <v>0.6</v>
      </c>
      <c r="I9" s="105">
        <v>10</v>
      </c>
      <c r="J9" s="10">
        <f>10*340/500</f>
        <v>6.8</v>
      </c>
      <c r="K9" s="105">
        <v>0</v>
      </c>
      <c r="L9" s="105">
        <v>0</v>
      </c>
      <c r="M9" s="133">
        <v>1</v>
      </c>
      <c r="N9" s="133">
        <v>1</v>
      </c>
      <c r="O9" s="133">
        <v>1</v>
      </c>
      <c r="P9" s="133">
        <v>1</v>
      </c>
      <c r="Q9" s="133">
        <v>0</v>
      </c>
      <c r="R9" s="133">
        <v>0</v>
      </c>
      <c r="S9" s="133">
        <v>0</v>
      </c>
      <c r="T9" s="125">
        <f t="shared" si="2"/>
        <v>4</v>
      </c>
      <c r="U9" s="4">
        <v>1</v>
      </c>
      <c r="V9" s="4">
        <v>0.5</v>
      </c>
      <c r="W9" s="4">
        <v>0.5</v>
      </c>
      <c r="X9" s="4">
        <v>1</v>
      </c>
      <c r="Y9" s="41" t="s">
        <v>167</v>
      </c>
      <c r="Z9" s="24">
        <v>1.2</v>
      </c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spans="1:37" x14ac:dyDescent="0.2">
      <c r="A10" s="99">
        <v>9</v>
      </c>
      <c r="B10" s="105" t="s">
        <v>173</v>
      </c>
      <c r="C10" s="105">
        <v>3</v>
      </c>
      <c r="D10" s="105">
        <v>8</v>
      </c>
      <c r="E10" s="105">
        <f>40000*$Z$2</f>
        <v>48000</v>
      </c>
      <c r="F10" s="105">
        <v>1.1000000000000001</v>
      </c>
      <c r="G10" s="105">
        <v>1.76</v>
      </c>
      <c r="H10" s="105">
        <f>SUM(U10:X10)/confiabilidad!$F$2</f>
        <v>0.6</v>
      </c>
      <c r="I10" s="105">
        <v>6</v>
      </c>
      <c r="J10" s="105">
        <f t="shared" ref="J10:J11" si="3">340000*(K10/L10)*0.000001/0.001</f>
        <v>3.2241379310344827</v>
      </c>
      <c r="K10" s="105">
        <v>5.5</v>
      </c>
      <c r="L10" s="105">
        <v>580</v>
      </c>
      <c r="M10" s="133">
        <v>0</v>
      </c>
      <c r="N10" s="133">
        <v>1</v>
      </c>
      <c r="O10" s="133">
        <v>0</v>
      </c>
      <c r="P10" s="133">
        <v>0</v>
      </c>
      <c r="Q10" s="133">
        <v>0</v>
      </c>
      <c r="R10" s="133">
        <v>0</v>
      </c>
      <c r="S10" s="133">
        <v>0</v>
      </c>
      <c r="T10" s="125">
        <f t="shared" si="2"/>
        <v>1</v>
      </c>
      <c r="U10" s="4">
        <v>1</v>
      </c>
      <c r="V10" s="4">
        <v>0.5</v>
      </c>
      <c r="W10" s="4">
        <v>0.5</v>
      </c>
      <c r="X10" s="4">
        <v>1</v>
      </c>
      <c r="Y10" s="9" t="s">
        <v>174</v>
      </c>
      <c r="Z10" s="24">
        <v>1.2</v>
      </c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37" x14ac:dyDescent="0.2">
      <c r="A11" s="99">
        <v>10</v>
      </c>
      <c r="B11" s="105" t="s">
        <v>175</v>
      </c>
      <c r="C11" s="105">
        <v>3</v>
      </c>
      <c r="D11" s="105">
        <v>8</v>
      </c>
      <c r="E11" s="105">
        <f>152000*$Z$2</f>
        <v>182400</v>
      </c>
      <c r="F11" s="105">
        <v>1.2</v>
      </c>
      <c r="G11" s="105">
        <v>1.76</v>
      </c>
      <c r="H11" s="105">
        <f>SUM(U11:X11)/confiabilidad!$F$2</f>
        <v>0.6</v>
      </c>
      <c r="I11" s="105">
        <v>5.5</v>
      </c>
      <c r="J11" s="105">
        <f t="shared" si="3"/>
        <v>3.2241379310344827</v>
      </c>
      <c r="K11" s="134">
        <v>5.5</v>
      </c>
      <c r="L11" s="134">
        <v>580</v>
      </c>
      <c r="M11" s="133">
        <v>0</v>
      </c>
      <c r="N11" s="133">
        <v>1</v>
      </c>
      <c r="O11" s="133">
        <v>1</v>
      </c>
      <c r="P11" s="133">
        <v>0</v>
      </c>
      <c r="Q11" s="133">
        <v>0</v>
      </c>
      <c r="R11" s="133">
        <v>0</v>
      </c>
      <c r="S11" s="133">
        <v>0</v>
      </c>
      <c r="T11" s="125">
        <f t="shared" si="2"/>
        <v>2</v>
      </c>
      <c r="U11" s="4">
        <v>1</v>
      </c>
      <c r="V11" s="4">
        <v>0.5</v>
      </c>
      <c r="W11" s="4">
        <v>0.5</v>
      </c>
      <c r="X11" s="4">
        <v>1</v>
      </c>
      <c r="Y11" s="9" t="s">
        <v>174</v>
      </c>
      <c r="Z11" s="24">
        <v>1.2</v>
      </c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1:37" x14ac:dyDescent="0.2">
      <c r="A12" s="119">
        <f t="shared" ref="A12:A26" si="4">A11+1</f>
        <v>11</v>
      </c>
      <c r="B12" s="130" t="s">
        <v>176</v>
      </c>
      <c r="C12" s="130">
        <v>1</v>
      </c>
      <c r="D12" s="130">
        <v>8</v>
      </c>
      <c r="E12" s="130">
        <v>400</v>
      </c>
      <c r="F12" s="130">
        <v>0.12</v>
      </c>
      <c r="G12" s="130">
        <v>0.48259999999999997</v>
      </c>
      <c r="H12" s="130">
        <f>SUM(U12:X12)/confiabilidad!$F$2</f>
        <v>0.7</v>
      </c>
      <c r="I12" s="130">
        <v>1.5</v>
      </c>
      <c r="J12" s="130">
        <f t="shared" ref="J12:J27" si="5">340000*K12*0.000001/(L12*0.001)</f>
        <v>578</v>
      </c>
      <c r="K12" s="130">
        <v>51</v>
      </c>
      <c r="L12" s="130">
        <v>30</v>
      </c>
      <c r="M12" s="111">
        <v>0</v>
      </c>
      <c r="N12" s="135">
        <v>0</v>
      </c>
      <c r="O12" s="111">
        <v>0</v>
      </c>
      <c r="P12" s="111">
        <v>0</v>
      </c>
      <c r="Q12" s="111">
        <v>0</v>
      </c>
      <c r="R12" s="111">
        <v>1</v>
      </c>
      <c r="S12" s="111">
        <v>0</v>
      </c>
      <c r="T12" s="112">
        <f t="shared" si="2"/>
        <v>1</v>
      </c>
      <c r="U12" s="13">
        <v>0.5</v>
      </c>
      <c r="V12" s="13">
        <v>1</v>
      </c>
      <c r="W12" s="13">
        <v>1</v>
      </c>
      <c r="X12" s="13">
        <v>1</v>
      </c>
      <c r="Y12" s="27" t="s">
        <v>177</v>
      </c>
      <c r="Z12" s="38">
        <v>1.2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</row>
    <row r="13" spans="1:37" x14ac:dyDescent="0.2">
      <c r="A13" s="99">
        <f t="shared" si="4"/>
        <v>12</v>
      </c>
      <c r="B13" s="105" t="s">
        <v>178</v>
      </c>
      <c r="C13" s="105">
        <v>1</v>
      </c>
      <c r="D13" s="105">
        <v>8</v>
      </c>
      <c r="E13" s="105">
        <v>1300</v>
      </c>
      <c r="F13" s="105">
        <v>0.47899999999999998</v>
      </c>
      <c r="G13" s="105">
        <v>0.29210000000000003</v>
      </c>
      <c r="H13" s="105">
        <f>SUM(U13:X13)/confiabilidad!$F$2</f>
        <v>0.7</v>
      </c>
      <c r="I13" s="105">
        <v>1</v>
      </c>
      <c r="J13" s="105">
        <f t="shared" si="5"/>
        <v>57.79999999999999</v>
      </c>
      <c r="K13" s="105">
        <v>17</v>
      </c>
      <c r="L13" s="105">
        <v>100</v>
      </c>
      <c r="M13" s="133">
        <v>0</v>
      </c>
      <c r="N13" s="136">
        <v>0</v>
      </c>
      <c r="O13" s="133">
        <v>0</v>
      </c>
      <c r="P13" s="133">
        <v>0</v>
      </c>
      <c r="Q13" s="133">
        <v>0</v>
      </c>
      <c r="R13" s="133">
        <v>1</v>
      </c>
      <c r="S13" s="133">
        <v>0</v>
      </c>
      <c r="T13" s="125">
        <f t="shared" si="2"/>
        <v>1</v>
      </c>
      <c r="U13" s="4">
        <v>0.5</v>
      </c>
      <c r="V13" s="4">
        <v>1</v>
      </c>
      <c r="W13" s="4">
        <v>1</v>
      </c>
      <c r="X13" s="4">
        <v>1</v>
      </c>
      <c r="Y13" s="1" t="s">
        <v>177</v>
      </c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</row>
    <row r="14" spans="1:37" x14ac:dyDescent="0.2">
      <c r="A14" s="99">
        <f t="shared" si="4"/>
        <v>13</v>
      </c>
      <c r="B14" s="105" t="s">
        <v>179</v>
      </c>
      <c r="C14" s="105">
        <v>3</v>
      </c>
      <c r="D14" s="105">
        <v>8</v>
      </c>
      <c r="E14" s="105">
        <f>130000*$Z$2</f>
        <v>156000</v>
      </c>
      <c r="F14" s="105">
        <v>1.1000000000000001</v>
      </c>
      <c r="G14" s="105">
        <v>1.5</v>
      </c>
      <c r="H14" s="105">
        <f>SUM(U14:X14)/confiabilidad!$F$2</f>
        <v>0.6</v>
      </c>
      <c r="I14" s="105">
        <v>5.8</v>
      </c>
      <c r="J14" s="105">
        <f t="shared" si="5"/>
        <v>3.2241379310344827</v>
      </c>
      <c r="K14" s="134">
        <v>5.5</v>
      </c>
      <c r="L14" s="105">
        <v>580</v>
      </c>
      <c r="M14" s="133">
        <v>0</v>
      </c>
      <c r="N14" s="136">
        <v>1</v>
      </c>
      <c r="O14" s="133">
        <v>1</v>
      </c>
      <c r="P14" s="133">
        <v>0</v>
      </c>
      <c r="Q14" s="133">
        <v>0</v>
      </c>
      <c r="R14" s="133">
        <v>0</v>
      </c>
      <c r="S14" s="133">
        <v>0</v>
      </c>
      <c r="T14" s="125">
        <f t="shared" si="2"/>
        <v>2</v>
      </c>
      <c r="U14" s="4">
        <v>1</v>
      </c>
      <c r="V14" s="4">
        <v>0.5</v>
      </c>
      <c r="W14" s="4">
        <v>0.5</v>
      </c>
      <c r="X14" s="4">
        <v>1</v>
      </c>
      <c r="Y14" s="9" t="s">
        <v>174</v>
      </c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</row>
    <row r="15" spans="1:37" x14ac:dyDescent="0.2">
      <c r="A15" s="99">
        <f t="shared" si="4"/>
        <v>14</v>
      </c>
      <c r="B15" s="105" t="s">
        <v>180</v>
      </c>
      <c r="C15" s="105">
        <v>1</v>
      </c>
      <c r="D15" s="105">
        <v>8</v>
      </c>
      <c r="E15" s="105">
        <v>49</v>
      </c>
      <c r="F15" s="105">
        <v>3.2000000000000001E-2</v>
      </c>
      <c r="G15" s="105">
        <v>0.25</v>
      </c>
      <c r="H15" s="105">
        <f>SUM(U15:X15)/confiabilidad!$F$2</f>
        <v>0.6</v>
      </c>
      <c r="I15" s="105">
        <v>0.8</v>
      </c>
      <c r="J15" s="105">
        <f t="shared" si="5"/>
        <v>144.68085106382978</v>
      </c>
      <c r="K15" s="105">
        <v>3.6</v>
      </c>
      <c r="L15" s="105">
        <v>8.4600000000000009</v>
      </c>
      <c r="M15" s="133">
        <v>0</v>
      </c>
      <c r="N15" s="136">
        <v>1</v>
      </c>
      <c r="O15" s="133">
        <v>0</v>
      </c>
      <c r="P15" s="133">
        <v>0</v>
      </c>
      <c r="Q15" s="133">
        <v>0</v>
      </c>
      <c r="R15" s="133">
        <v>0</v>
      </c>
      <c r="S15" s="133">
        <v>0</v>
      </c>
      <c r="T15" s="125">
        <f t="shared" si="2"/>
        <v>1</v>
      </c>
      <c r="U15" s="1">
        <v>0.5</v>
      </c>
      <c r="V15" s="1">
        <v>1</v>
      </c>
      <c r="W15" s="1">
        <v>0.5</v>
      </c>
      <c r="X15" s="1">
        <v>1</v>
      </c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</row>
    <row r="16" spans="1:37" x14ac:dyDescent="0.2">
      <c r="A16" s="99">
        <f t="shared" si="4"/>
        <v>15</v>
      </c>
      <c r="B16" s="105" t="s">
        <v>181</v>
      </c>
      <c r="C16" s="105">
        <v>1</v>
      </c>
      <c r="D16" s="105">
        <v>8</v>
      </c>
      <c r="E16" s="105">
        <f>40*$Z$2</f>
        <v>48</v>
      </c>
      <c r="F16" s="105">
        <v>0.03</v>
      </c>
      <c r="G16" s="105">
        <v>0.28000000000000003</v>
      </c>
      <c r="H16" s="105">
        <f>SUM(U16:X16)/confiabilidad!$F$2</f>
        <v>0.6</v>
      </c>
      <c r="I16" s="105">
        <v>0.12</v>
      </c>
      <c r="J16" s="105">
        <f t="shared" si="5"/>
        <v>568.97959183673447</v>
      </c>
      <c r="K16" s="105">
        <v>8.1999999999999993</v>
      </c>
      <c r="L16" s="105">
        <v>4.9000000000000004</v>
      </c>
      <c r="M16" s="133">
        <v>0</v>
      </c>
      <c r="N16" s="136">
        <v>1</v>
      </c>
      <c r="O16" s="133">
        <v>0</v>
      </c>
      <c r="P16" s="133">
        <v>0</v>
      </c>
      <c r="Q16" s="133">
        <v>0</v>
      </c>
      <c r="R16" s="133">
        <v>0</v>
      </c>
      <c r="S16" s="133">
        <v>0</v>
      </c>
      <c r="T16" s="125">
        <f t="shared" si="2"/>
        <v>1</v>
      </c>
      <c r="U16" s="1">
        <v>0.5</v>
      </c>
      <c r="V16" s="1">
        <v>1</v>
      </c>
      <c r="W16" s="1">
        <v>0.5</v>
      </c>
      <c r="X16" s="1">
        <v>1</v>
      </c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</row>
    <row r="17" spans="1:37" x14ac:dyDescent="0.2">
      <c r="A17" s="99">
        <f t="shared" si="4"/>
        <v>16</v>
      </c>
      <c r="B17" s="105" t="s">
        <v>182</v>
      </c>
      <c r="C17" s="105">
        <v>1</v>
      </c>
      <c r="D17" s="105">
        <v>8</v>
      </c>
      <c r="E17" s="105">
        <v>22</v>
      </c>
      <c r="F17" s="105">
        <v>0.03</v>
      </c>
      <c r="G17" s="105">
        <v>2.2256000000000001E-2</v>
      </c>
      <c r="H17" s="105">
        <f>SUM(U17:X17)/confiabilidad!$F$2</f>
        <v>0.6</v>
      </c>
      <c r="I17" s="105">
        <v>0.25</v>
      </c>
      <c r="J17" s="105">
        <f t="shared" si="5"/>
        <v>160.62992125984252</v>
      </c>
      <c r="K17" s="105">
        <v>6</v>
      </c>
      <c r="L17" s="105">
        <v>12.7</v>
      </c>
      <c r="M17" s="133">
        <v>0</v>
      </c>
      <c r="N17" s="136">
        <v>1</v>
      </c>
      <c r="O17" s="133">
        <v>1</v>
      </c>
      <c r="P17" s="133">
        <v>0</v>
      </c>
      <c r="Q17" s="133">
        <v>0</v>
      </c>
      <c r="R17" s="133">
        <v>0</v>
      </c>
      <c r="S17" s="133">
        <v>0</v>
      </c>
      <c r="T17" s="125">
        <f t="shared" si="2"/>
        <v>2</v>
      </c>
      <c r="U17" s="1">
        <v>0.5</v>
      </c>
      <c r="V17" s="1">
        <v>1</v>
      </c>
      <c r="W17" s="1">
        <v>0.5</v>
      </c>
      <c r="X17" s="1">
        <v>1</v>
      </c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 spans="1:37" x14ac:dyDescent="0.2">
      <c r="A18" s="99">
        <f t="shared" si="4"/>
        <v>17</v>
      </c>
      <c r="B18" s="105" t="s">
        <v>183</v>
      </c>
      <c r="C18" s="105">
        <v>1</v>
      </c>
      <c r="D18" s="105">
        <v>8</v>
      </c>
      <c r="E18" s="105">
        <v>130</v>
      </c>
      <c r="F18" s="105">
        <v>0.03</v>
      </c>
      <c r="G18" s="105">
        <v>0.1</v>
      </c>
      <c r="H18" s="105">
        <f>SUM(U18:X18)/confiabilidad!$F$2</f>
        <v>0.5</v>
      </c>
      <c r="I18" s="105">
        <v>4.8</v>
      </c>
      <c r="J18" s="105">
        <f t="shared" si="5"/>
        <v>199.97666666666666</v>
      </c>
      <c r="K18" s="105">
        <v>7.0579999999999998</v>
      </c>
      <c r="L18" s="105">
        <v>12</v>
      </c>
      <c r="M18" s="133">
        <v>0</v>
      </c>
      <c r="N18" s="136">
        <v>1</v>
      </c>
      <c r="O18" s="133">
        <v>0</v>
      </c>
      <c r="P18" s="133">
        <v>0</v>
      </c>
      <c r="Q18" s="133">
        <v>0</v>
      </c>
      <c r="R18" s="133">
        <v>0</v>
      </c>
      <c r="S18" s="133">
        <v>0</v>
      </c>
      <c r="T18" s="125">
        <f t="shared" si="2"/>
        <v>1</v>
      </c>
      <c r="U18" s="1">
        <v>0.5</v>
      </c>
      <c r="V18" s="1">
        <v>0.5</v>
      </c>
      <c r="W18" s="1">
        <v>0.5</v>
      </c>
      <c r="X18" s="1">
        <v>1</v>
      </c>
      <c r="Y18" s="17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 spans="1:37" x14ac:dyDescent="0.2">
      <c r="A19" s="99">
        <f t="shared" si="4"/>
        <v>18</v>
      </c>
      <c r="B19" s="105" t="s">
        <v>184</v>
      </c>
      <c r="C19" s="105">
        <v>1</v>
      </c>
      <c r="D19" s="105">
        <v>8</v>
      </c>
      <c r="E19" s="105">
        <v>595.49</v>
      </c>
      <c r="F19" s="105">
        <v>0.35</v>
      </c>
      <c r="G19" s="105">
        <v>1.1000000000000001</v>
      </c>
      <c r="H19" s="105">
        <f>SUM(U19:X19)/confiabilidad!$F$2</f>
        <v>0.5</v>
      </c>
      <c r="I19" s="105">
        <v>4</v>
      </c>
      <c r="J19" s="105">
        <f t="shared" si="5"/>
        <v>448.91252955082734</v>
      </c>
      <c r="K19" s="105">
        <v>11.17</v>
      </c>
      <c r="L19" s="105">
        <v>8.4600000000000009</v>
      </c>
      <c r="M19" s="133">
        <v>0</v>
      </c>
      <c r="N19" s="136">
        <v>1</v>
      </c>
      <c r="O19" s="133">
        <v>0</v>
      </c>
      <c r="P19" s="133">
        <v>0</v>
      </c>
      <c r="Q19" s="133">
        <v>0</v>
      </c>
      <c r="R19" s="133">
        <v>0</v>
      </c>
      <c r="S19" s="133">
        <v>0</v>
      </c>
      <c r="T19" s="125">
        <f t="shared" si="2"/>
        <v>1</v>
      </c>
      <c r="U19" s="1">
        <v>0.5</v>
      </c>
      <c r="V19" s="1">
        <v>0.5</v>
      </c>
      <c r="W19" s="1">
        <v>0.5</v>
      </c>
      <c r="X19" s="1">
        <v>1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</row>
    <row r="20" spans="1:37" x14ac:dyDescent="0.2">
      <c r="A20" s="99">
        <f t="shared" si="4"/>
        <v>19</v>
      </c>
      <c r="B20" s="105" t="s">
        <v>185</v>
      </c>
      <c r="C20" s="105">
        <v>1</v>
      </c>
      <c r="D20" s="105">
        <v>8</v>
      </c>
      <c r="E20" s="105">
        <v>54.95</v>
      </c>
      <c r="F20" s="105">
        <v>6.0000000000000001E-3</v>
      </c>
      <c r="G20" s="105">
        <v>0.21</v>
      </c>
      <c r="H20" s="105">
        <f>SUM(U20:X20)/confiabilidad!$F$2</f>
        <v>0.5</v>
      </c>
      <c r="I20" s="105">
        <v>0.2046</v>
      </c>
      <c r="J20" s="105">
        <f t="shared" si="5"/>
        <v>442.79069767441854</v>
      </c>
      <c r="K20" s="105">
        <v>5.6</v>
      </c>
      <c r="L20" s="105">
        <v>4.3</v>
      </c>
      <c r="M20" s="133">
        <v>0</v>
      </c>
      <c r="N20" s="136">
        <v>1</v>
      </c>
      <c r="O20" s="133">
        <v>0</v>
      </c>
      <c r="P20" s="133">
        <v>0</v>
      </c>
      <c r="Q20" s="133">
        <v>0</v>
      </c>
      <c r="R20" s="133">
        <v>0</v>
      </c>
      <c r="S20" s="133">
        <v>0</v>
      </c>
      <c r="T20" s="125">
        <f t="shared" si="2"/>
        <v>1</v>
      </c>
      <c r="U20" s="1">
        <v>0.5</v>
      </c>
      <c r="V20" s="1">
        <v>0.5</v>
      </c>
      <c r="W20" s="1">
        <v>0.5</v>
      </c>
      <c r="X20" s="1">
        <v>1</v>
      </c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</row>
    <row r="21" spans="1:37" x14ac:dyDescent="0.2">
      <c r="A21" s="99">
        <f t="shared" si="4"/>
        <v>20</v>
      </c>
      <c r="B21" s="105" t="s">
        <v>186</v>
      </c>
      <c r="C21" s="105">
        <v>1</v>
      </c>
      <c r="D21" s="105">
        <v>8</v>
      </c>
      <c r="E21" s="105">
        <v>54.95</v>
      </c>
      <c r="F21" s="105">
        <v>6.0000000000000001E-3</v>
      </c>
      <c r="G21" s="105">
        <v>0.21</v>
      </c>
      <c r="H21" s="105">
        <f>SUM(U21:X21)/confiabilidad!$F$2</f>
        <v>0.5</v>
      </c>
      <c r="I21" s="105">
        <v>0.2046</v>
      </c>
      <c r="J21" s="105">
        <f t="shared" si="5"/>
        <v>528.8888888888888</v>
      </c>
      <c r="K21" s="105">
        <v>5.6</v>
      </c>
      <c r="L21" s="105">
        <v>3.6</v>
      </c>
      <c r="M21" s="133">
        <v>0</v>
      </c>
      <c r="N21" s="136">
        <v>1</v>
      </c>
      <c r="O21" s="133">
        <v>0</v>
      </c>
      <c r="P21" s="133">
        <v>0</v>
      </c>
      <c r="Q21" s="133">
        <v>0</v>
      </c>
      <c r="R21" s="133">
        <v>0</v>
      </c>
      <c r="S21" s="133">
        <v>0</v>
      </c>
      <c r="T21" s="125">
        <f t="shared" si="2"/>
        <v>1</v>
      </c>
      <c r="U21" s="1">
        <v>0.5</v>
      </c>
      <c r="V21" s="1">
        <v>0.5</v>
      </c>
      <c r="W21" s="1">
        <v>0.5</v>
      </c>
      <c r="X21" s="1">
        <v>1</v>
      </c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</row>
    <row r="22" spans="1:37" x14ac:dyDescent="0.2">
      <c r="A22" s="99">
        <f t="shared" si="4"/>
        <v>21</v>
      </c>
      <c r="B22" s="105" t="s">
        <v>187</v>
      </c>
      <c r="C22" s="105">
        <v>1</v>
      </c>
      <c r="D22" s="105">
        <v>8</v>
      </c>
      <c r="E22" s="105">
        <v>54.95</v>
      </c>
      <c r="F22" s="105">
        <v>6.0000000000000001E-3</v>
      </c>
      <c r="G22" s="105">
        <v>0.21</v>
      </c>
      <c r="H22" s="105">
        <f>SUM(U22:X22)/confiabilidad!$F$2</f>
        <v>0.5</v>
      </c>
      <c r="I22" s="105">
        <v>0.2046</v>
      </c>
      <c r="J22" s="105">
        <f t="shared" si="5"/>
        <v>732.30769230769215</v>
      </c>
      <c r="K22" s="105">
        <v>5.6</v>
      </c>
      <c r="L22" s="105">
        <v>2.6</v>
      </c>
      <c r="M22" s="133">
        <v>0</v>
      </c>
      <c r="N22" s="136">
        <v>1</v>
      </c>
      <c r="O22" s="133">
        <v>0</v>
      </c>
      <c r="P22" s="133">
        <v>0</v>
      </c>
      <c r="Q22" s="133">
        <v>0</v>
      </c>
      <c r="R22" s="133">
        <v>0</v>
      </c>
      <c r="S22" s="133">
        <v>0</v>
      </c>
      <c r="T22" s="125">
        <f t="shared" si="2"/>
        <v>1</v>
      </c>
      <c r="U22" s="1">
        <v>0.5</v>
      </c>
      <c r="V22" s="1">
        <v>0.5</v>
      </c>
      <c r="W22" s="1">
        <v>0.5</v>
      </c>
      <c r="X22" s="1">
        <v>1</v>
      </c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</row>
    <row r="23" spans="1:37" x14ac:dyDescent="0.2">
      <c r="A23" s="99">
        <f t="shared" si="4"/>
        <v>22</v>
      </c>
      <c r="B23" s="105" t="s">
        <v>188</v>
      </c>
      <c r="C23" s="105">
        <v>1</v>
      </c>
      <c r="D23" s="105">
        <v>8</v>
      </c>
      <c r="E23" s="105">
        <v>1870</v>
      </c>
      <c r="F23" s="105">
        <v>6.8000000000000005E-2</v>
      </c>
      <c r="G23" s="105">
        <v>0.25</v>
      </c>
      <c r="H23" s="105">
        <f>SUM(U23:X23)/confiabilidad!$F$2</f>
        <v>0.5</v>
      </c>
      <c r="I23" s="105">
        <v>3.6</v>
      </c>
      <c r="J23" s="105">
        <f t="shared" si="5"/>
        <v>25.499999999999996</v>
      </c>
      <c r="K23" s="105">
        <v>3.75</v>
      </c>
      <c r="L23" s="105">
        <v>50</v>
      </c>
      <c r="M23" s="133">
        <v>0</v>
      </c>
      <c r="N23" s="136">
        <v>1</v>
      </c>
      <c r="O23" s="133">
        <v>0</v>
      </c>
      <c r="P23" s="133">
        <v>0</v>
      </c>
      <c r="Q23" s="133">
        <v>0</v>
      </c>
      <c r="R23" s="133">
        <v>0</v>
      </c>
      <c r="S23" s="133">
        <v>0</v>
      </c>
      <c r="T23" s="125">
        <f t="shared" si="2"/>
        <v>1</v>
      </c>
      <c r="U23" s="1">
        <v>0.5</v>
      </c>
      <c r="V23" s="1">
        <v>0.5</v>
      </c>
      <c r="W23" s="1">
        <v>0.5</v>
      </c>
      <c r="X23" s="1">
        <v>1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</row>
    <row r="24" spans="1:37" x14ac:dyDescent="0.2">
      <c r="A24" s="99">
        <f t="shared" si="4"/>
        <v>23</v>
      </c>
      <c r="B24" s="105" t="s">
        <v>189</v>
      </c>
      <c r="C24" s="105">
        <v>1</v>
      </c>
      <c r="D24" s="105">
        <v>8</v>
      </c>
      <c r="E24" s="105">
        <f>579.6*$Z$2</f>
        <v>695.52</v>
      </c>
      <c r="F24" s="105">
        <v>3.2000000000000001E-2</v>
      </c>
      <c r="G24" s="105">
        <v>0.3</v>
      </c>
      <c r="H24" s="105">
        <f>SUM(U24:X24)/confiabilidad!$F$2</f>
        <v>0.6</v>
      </c>
      <c r="I24" s="105">
        <v>1.3</v>
      </c>
      <c r="J24" s="105">
        <f t="shared" si="5"/>
        <v>128.50393700787401</v>
      </c>
      <c r="K24" s="105">
        <v>4.8</v>
      </c>
      <c r="L24" s="105">
        <v>12.7</v>
      </c>
      <c r="M24" s="133">
        <v>0</v>
      </c>
      <c r="N24" s="136">
        <v>1</v>
      </c>
      <c r="O24" s="133">
        <v>1</v>
      </c>
      <c r="P24" s="133">
        <v>0</v>
      </c>
      <c r="Q24" s="133">
        <v>0</v>
      </c>
      <c r="R24" s="133">
        <v>0</v>
      </c>
      <c r="S24" s="133">
        <v>0</v>
      </c>
      <c r="T24" s="125">
        <f t="shared" si="2"/>
        <v>2</v>
      </c>
      <c r="U24" s="1">
        <v>0.5</v>
      </c>
      <c r="V24" s="1">
        <v>1</v>
      </c>
      <c r="W24" s="1">
        <v>0.5</v>
      </c>
      <c r="X24" s="1">
        <v>1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</row>
    <row r="25" spans="1:37" x14ac:dyDescent="0.2">
      <c r="A25" s="99">
        <f t="shared" si="4"/>
        <v>24</v>
      </c>
      <c r="B25" s="105" t="s">
        <v>190</v>
      </c>
      <c r="C25" s="105">
        <v>1</v>
      </c>
      <c r="D25" s="105">
        <v>8</v>
      </c>
      <c r="E25" s="105">
        <v>103</v>
      </c>
      <c r="F25" s="105">
        <v>1.9E-2</v>
      </c>
      <c r="G25" s="105">
        <v>0.37</v>
      </c>
      <c r="H25" s="105">
        <f>SUM(U25:X25)/confiabilidad!$F$2</f>
        <v>0.5</v>
      </c>
      <c r="I25" s="105">
        <v>0.75900000000000001</v>
      </c>
      <c r="J25" s="105">
        <f t="shared" si="5"/>
        <v>169.99999999999997</v>
      </c>
      <c r="K25" s="105">
        <v>1.4</v>
      </c>
      <c r="L25" s="105">
        <v>2.8</v>
      </c>
      <c r="M25" s="133">
        <v>0</v>
      </c>
      <c r="N25" s="136">
        <v>1</v>
      </c>
      <c r="O25" s="133">
        <v>0</v>
      </c>
      <c r="P25" s="133">
        <v>0</v>
      </c>
      <c r="Q25" s="133">
        <v>0</v>
      </c>
      <c r="R25" s="133">
        <v>1</v>
      </c>
      <c r="S25" s="133">
        <v>0</v>
      </c>
      <c r="T25" s="125">
        <f t="shared" si="2"/>
        <v>2</v>
      </c>
      <c r="U25" s="1">
        <v>0.5</v>
      </c>
      <c r="V25" s="1">
        <v>0.5</v>
      </c>
      <c r="W25" s="1">
        <v>0.5</v>
      </c>
      <c r="X25" s="1">
        <v>1</v>
      </c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</row>
    <row r="26" spans="1:37" x14ac:dyDescent="0.2">
      <c r="A26" s="99">
        <f t="shared" si="4"/>
        <v>25</v>
      </c>
      <c r="B26" s="105" t="s">
        <v>191</v>
      </c>
      <c r="C26" s="105">
        <v>1</v>
      </c>
      <c r="D26" s="105">
        <v>8</v>
      </c>
      <c r="E26" s="105">
        <v>878.95</v>
      </c>
      <c r="F26" s="105">
        <v>0.08</v>
      </c>
      <c r="G26" s="105">
        <v>0.378</v>
      </c>
      <c r="H26" s="105">
        <f>SUM(U26:X26)/confiabilidad!$F$2</f>
        <v>0.5</v>
      </c>
      <c r="I26" s="105">
        <v>2.76</v>
      </c>
      <c r="J26" s="105">
        <f t="shared" si="5"/>
        <v>129.1139240506329</v>
      </c>
      <c r="K26" s="105">
        <v>3</v>
      </c>
      <c r="L26" s="105">
        <v>7.9</v>
      </c>
      <c r="M26" s="133">
        <v>0</v>
      </c>
      <c r="N26" s="136">
        <v>1</v>
      </c>
      <c r="O26" s="133">
        <v>0</v>
      </c>
      <c r="P26" s="133">
        <v>0</v>
      </c>
      <c r="Q26" s="133">
        <v>0</v>
      </c>
      <c r="R26" s="133">
        <v>0</v>
      </c>
      <c r="S26" s="133">
        <v>0</v>
      </c>
      <c r="T26" s="125">
        <f t="shared" si="2"/>
        <v>1</v>
      </c>
      <c r="U26" s="1">
        <v>0.5</v>
      </c>
      <c r="V26" s="1">
        <v>0.5</v>
      </c>
      <c r="W26" s="1">
        <v>0.5</v>
      </c>
      <c r="X26" s="1">
        <v>1</v>
      </c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</row>
    <row r="27" spans="1:37" x14ac:dyDescent="0.2">
      <c r="A27" s="99">
        <v>26</v>
      </c>
      <c r="B27" s="105" t="s">
        <v>192</v>
      </c>
      <c r="C27" s="105">
        <v>1</v>
      </c>
      <c r="D27" s="105">
        <v>8</v>
      </c>
      <c r="E27" s="105">
        <f>14994*$Z$2</f>
        <v>17992.8</v>
      </c>
      <c r="F27" s="105">
        <v>8.5000000000000006E-2</v>
      </c>
      <c r="G27" s="105">
        <v>0.27</v>
      </c>
      <c r="H27" s="105">
        <f>SUM(U27:X27)/confiabilidad!$F$2</f>
        <v>0.8</v>
      </c>
      <c r="I27" s="105">
        <v>0.84499999999999997</v>
      </c>
      <c r="J27" s="105">
        <f t="shared" si="5"/>
        <v>187.70833333333334</v>
      </c>
      <c r="K27" s="105">
        <v>5.3</v>
      </c>
      <c r="L27" s="105">
        <v>9.6</v>
      </c>
      <c r="M27" s="133">
        <v>0</v>
      </c>
      <c r="N27" s="136">
        <v>1</v>
      </c>
      <c r="O27" s="133">
        <v>0</v>
      </c>
      <c r="P27" s="133">
        <v>0</v>
      </c>
      <c r="Q27" s="133">
        <v>0</v>
      </c>
      <c r="R27" s="133">
        <v>0</v>
      </c>
      <c r="S27" s="133">
        <v>0</v>
      </c>
      <c r="T27" s="125">
        <f t="shared" si="2"/>
        <v>1</v>
      </c>
      <c r="U27" s="1">
        <v>1</v>
      </c>
      <c r="V27" s="1">
        <v>1</v>
      </c>
      <c r="W27" s="1">
        <v>1</v>
      </c>
      <c r="X27" s="1">
        <v>1</v>
      </c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</row>
    <row r="28" spans="1:37" x14ac:dyDescent="0.2">
      <c r="A28" s="119">
        <f>A27+1</f>
        <v>27</v>
      </c>
      <c r="B28" s="130" t="s">
        <v>193</v>
      </c>
      <c r="C28" s="130">
        <v>1</v>
      </c>
      <c r="D28" s="130">
        <v>8</v>
      </c>
      <c r="E28" s="130">
        <v>0</v>
      </c>
      <c r="F28" s="130">
        <v>0</v>
      </c>
      <c r="G28" s="130">
        <v>0</v>
      </c>
      <c r="H28" s="130">
        <f>SUM(U28:X28)/confiabilidad!$F$2</f>
        <v>1</v>
      </c>
      <c r="I28" s="130">
        <v>0</v>
      </c>
      <c r="J28" s="130">
        <v>0</v>
      </c>
      <c r="K28" s="130">
        <v>0</v>
      </c>
      <c r="L28" s="130">
        <v>0</v>
      </c>
      <c r="M28" s="111">
        <v>0</v>
      </c>
      <c r="N28" s="135">
        <v>0</v>
      </c>
      <c r="O28" s="111">
        <v>0</v>
      </c>
      <c r="P28" s="111">
        <v>0</v>
      </c>
      <c r="Q28" s="111">
        <v>0</v>
      </c>
      <c r="R28" s="111">
        <v>0</v>
      </c>
      <c r="S28" s="111">
        <v>0</v>
      </c>
      <c r="T28" s="112">
        <f t="shared" si="2"/>
        <v>0</v>
      </c>
      <c r="U28" s="13">
        <v>1</v>
      </c>
      <c r="V28" s="13">
        <v>1</v>
      </c>
      <c r="W28" s="13">
        <v>1</v>
      </c>
      <c r="X28" s="13">
        <v>2</v>
      </c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x14ac:dyDescent="0.2">
      <c r="A29" s="26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6"/>
      <c r="N29" s="26"/>
      <c r="O29" s="26"/>
      <c r="P29" s="26"/>
      <c r="Q29" s="26"/>
      <c r="R29" s="26"/>
      <c r="S29" s="26"/>
      <c r="T29" s="20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</row>
    <row r="30" spans="1:37" x14ac:dyDescent="0.2">
      <c r="A30" s="26"/>
      <c r="B30" s="26"/>
      <c r="C30" s="26"/>
      <c r="D30" s="26"/>
      <c r="E30" s="26"/>
      <c r="F30" s="25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0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</row>
    <row r="31" spans="1:37" x14ac:dyDescent="0.2">
      <c r="A31" s="26"/>
      <c r="B31" s="26"/>
      <c r="C31" s="26"/>
      <c r="D31" s="26"/>
      <c r="E31" s="26"/>
      <c r="F31" s="25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0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</row>
    <row r="32" spans="1:37" x14ac:dyDescent="0.2">
      <c r="A32" s="26"/>
      <c r="B32" s="26"/>
      <c r="C32" s="26"/>
      <c r="D32" s="26"/>
      <c r="E32" s="26"/>
      <c r="F32" s="25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0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</row>
    <row r="33" spans="1:37" x14ac:dyDescent="0.2">
      <c r="A33" s="26"/>
      <c r="B33" s="26"/>
      <c r="C33" s="26"/>
      <c r="D33" s="26"/>
      <c r="E33" s="26"/>
      <c r="F33" s="25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0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</row>
    <row r="34" spans="1:37" x14ac:dyDescent="0.2">
      <c r="A34" s="26"/>
      <c r="B34" s="26"/>
      <c r="C34" s="26"/>
      <c r="D34" s="26"/>
      <c r="E34" s="26"/>
      <c r="F34" s="25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0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</row>
    <row r="35" spans="1:37" x14ac:dyDescent="0.2">
      <c r="A35" s="26"/>
      <c r="B35" s="26"/>
      <c r="C35" s="26"/>
      <c r="D35" s="26"/>
      <c r="E35" s="26"/>
      <c r="F35" s="25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0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</row>
    <row r="36" spans="1:37" x14ac:dyDescent="0.2">
      <c r="A36" s="26"/>
      <c r="B36" s="26"/>
      <c r="C36" s="26"/>
      <c r="D36" s="26"/>
      <c r="E36" s="26"/>
      <c r="F36" s="25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0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</row>
    <row r="37" spans="1:37" x14ac:dyDescent="0.2">
      <c r="A37" s="26"/>
      <c r="B37" s="26"/>
      <c r="C37" s="26"/>
      <c r="D37" s="26"/>
      <c r="E37" s="26"/>
      <c r="F37" s="25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0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</row>
    <row r="38" spans="1:37" x14ac:dyDescent="0.2">
      <c r="A38" s="26"/>
      <c r="B38" s="26"/>
      <c r="C38" s="26"/>
      <c r="D38" s="26"/>
      <c r="E38" s="26"/>
      <c r="F38" s="25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0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</row>
    <row r="39" spans="1:37" x14ac:dyDescent="0.2">
      <c r="A39" s="26"/>
      <c r="B39" s="26"/>
      <c r="C39" s="26"/>
      <c r="D39" s="26"/>
      <c r="E39" s="26"/>
      <c r="F39" s="25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0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</row>
    <row r="40" spans="1:37" x14ac:dyDescent="0.2">
      <c r="A40" s="26"/>
      <c r="B40" s="26"/>
      <c r="C40" s="26"/>
      <c r="D40" s="26"/>
      <c r="E40" s="26"/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0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</row>
    <row r="41" spans="1:37" x14ac:dyDescent="0.2">
      <c r="A41" s="26"/>
      <c r="B41" s="26"/>
      <c r="C41" s="26"/>
      <c r="D41" s="26"/>
      <c r="E41" s="26"/>
      <c r="F41" s="25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0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</row>
    <row r="42" spans="1:37" x14ac:dyDescent="0.2">
      <c r="A42" s="26"/>
      <c r="B42" s="26"/>
      <c r="C42" s="26"/>
      <c r="D42" s="26"/>
      <c r="E42" s="26"/>
      <c r="F42" s="25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0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</row>
    <row r="43" spans="1:37" x14ac:dyDescent="0.2">
      <c r="A43" s="26"/>
      <c r="B43" s="26"/>
      <c r="C43" s="26"/>
      <c r="D43" s="26"/>
      <c r="E43" s="26"/>
      <c r="F43" s="25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0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</row>
    <row r="44" spans="1:37" x14ac:dyDescent="0.2">
      <c r="A44" s="26"/>
      <c r="B44" s="26"/>
      <c r="C44" s="26"/>
      <c r="D44" s="26"/>
      <c r="E44" s="26"/>
      <c r="F44" s="25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0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</row>
    <row r="45" spans="1:37" x14ac:dyDescent="0.2">
      <c r="A45" s="26"/>
      <c r="B45" s="26"/>
      <c r="C45" s="26"/>
      <c r="D45" s="26"/>
      <c r="E45" s="26"/>
      <c r="F45" s="25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0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</row>
    <row r="46" spans="1:37" x14ac:dyDescent="0.2">
      <c r="A46" s="26"/>
      <c r="B46" s="26"/>
      <c r="C46" s="26"/>
      <c r="D46" s="26"/>
      <c r="E46" s="26"/>
      <c r="F46" s="25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0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</row>
    <row r="47" spans="1:37" x14ac:dyDescent="0.2">
      <c r="A47" s="26"/>
      <c r="B47" s="26"/>
      <c r="C47" s="26"/>
      <c r="D47" s="26"/>
      <c r="E47" s="26"/>
      <c r="F47" s="25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0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</row>
    <row r="48" spans="1:37" x14ac:dyDescent="0.2">
      <c r="A48" s="26"/>
      <c r="B48" s="26"/>
      <c r="C48" s="26"/>
      <c r="D48" s="26"/>
      <c r="E48" s="26"/>
      <c r="F48" s="25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0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</row>
    <row r="49" spans="1:37" x14ac:dyDescent="0.2">
      <c r="A49" s="26"/>
      <c r="B49" s="26"/>
      <c r="C49" s="26"/>
      <c r="D49" s="26"/>
      <c r="E49" s="26"/>
      <c r="F49" s="25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0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</row>
    <row r="50" spans="1:37" x14ac:dyDescent="0.2">
      <c r="A50" s="26"/>
      <c r="B50" s="26"/>
      <c r="C50" s="26"/>
      <c r="D50" s="26"/>
      <c r="E50" s="26"/>
      <c r="F50" s="25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0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</row>
    <row r="51" spans="1:37" x14ac:dyDescent="0.2">
      <c r="A51" s="26"/>
      <c r="B51" s="26"/>
      <c r="C51" s="26"/>
      <c r="D51" s="26"/>
      <c r="E51" s="26"/>
      <c r="F51" s="25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0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</row>
    <row r="52" spans="1:37" x14ac:dyDescent="0.2">
      <c r="A52" s="26"/>
      <c r="B52" s="26"/>
      <c r="C52" s="26"/>
      <c r="D52" s="26"/>
      <c r="E52" s="26"/>
      <c r="F52" s="25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0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</row>
    <row r="53" spans="1:37" x14ac:dyDescent="0.2">
      <c r="A53" s="26"/>
      <c r="B53" s="26"/>
      <c r="C53" s="26"/>
      <c r="D53" s="26"/>
      <c r="E53" s="26"/>
      <c r="F53" s="25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0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</row>
    <row r="54" spans="1:37" x14ac:dyDescent="0.2">
      <c r="A54" s="26"/>
      <c r="B54" s="26"/>
      <c r="C54" s="26"/>
      <c r="D54" s="26"/>
      <c r="E54" s="26"/>
      <c r="F54" s="25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0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</row>
    <row r="55" spans="1:37" x14ac:dyDescent="0.2">
      <c r="A55" s="26"/>
      <c r="B55" s="26"/>
      <c r="C55" s="26"/>
      <c r="D55" s="26"/>
      <c r="E55" s="26"/>
      <c r="F55" s="25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0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</row>
    <row r="56" spans="1:37" x14ac:dyDescent="0.2">
      <c r="A56" s="26"/>
      <c r="B56" s="26"/>
      <c r="C56" s="26"/>
      <c r="D56" s="26"/>
      <c r="E56" s="26"/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0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</row>
    <row r="57" spans="1:37" x14ac:dyDescent="0.2">
      <c r="A57" s="26"/>
      <c r="B57" s="26"/>
      <c r="C57" s="26"/>
      <c r="D57" s="26"/>
      <c r="E57" s="26"/>
      <c r="F57" s="25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0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</row>
    <row r="58" spans="1:37" x14ac:dyDescent="0.2">
      <c r="A58" s="26"/>
      <c r="B58" s="26"/>
      <c r="C58" s="26"/>
      <c r="D58" s="26"/>
      <c r="E58" s="26"/>
      <c r="F58" s="25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0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</row>
    <row r="59" spans="1:37" x14ac:dyDescent="0.2">
      <c r="A59" s="26"/>
      <c r="B59" s="26"/>
      <c r="C59" s="26"/>
      <c r="D59" s="26"/>
      <c r="E59" s="26"/>
      <c r="F59" s="25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0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</row>
    <row r="60" spans="1:37" x14ac:dyDescent="0.2">
      <c r="A60" s="26"/>
      <c r="B60" s="26"/>
      <c r="C60" s="26"/>
      <c r="D60" s="26"/>
      <c r="E60" s="26"/>
      <c r="F60" s="25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0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</row>
    <row r="61" spans="1:37" x14ac:dyDescent="0.2">
      <c r="A61" s="26"/>
      <c r="B61" s="26"/>
      <c r="C61" s="26"/>
      <c r="D61" s="26"/>
      <c r="E61" s="26"/>
      <c r="F61" s="25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0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</row>
    <row r="62" spans="1:37" x14ac:dyDescent="0.2">
      <c r="A62" s="26"/>
      <c r="B62" s="26"/>
      <c r="C62" s="26"/>
      <c r="D62" s="26"/>
      <c r="E62" s="26"/>
      <c r="F62" s="25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0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</row>
    <row r="63" spans="1:37" x14ac:dyDescent="0.2">
      <c r="A63" s="26"/>
      <c r="B63" s="26"/>
      <c r="C63" s="26"/>
      <c r="D63" s="26"/>
      <c r="E63" s="26"/>
      <c r="F63" s="25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0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</row>
    <row r="64" spans="1:37" x14ac:dyDescent="0.2">
      <c r="A64" s="26"/>
      <c r="B64" s="26"/>
      <c r="C64" s="26"/>
      <c r="D64" s="26"/>
      <c r="E64" s="26"/>
      <c r="F64" s="25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0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</row>
    <row r="65" spans="1:37" x14ac:dyDescent="0.2">
      <c r="A65" s="26"/>
      <c r="B65" s="26"/>
      <c r="C65" s="26"/>
      <c r="D65" s="26"/>
      <c r="E65" s="26"/>
      <c r="F65" s="25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0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</row>
    <row r="66" spans="1:37" x14ac:dyDescent="0.2">
      <c r="A66" s="26"/>
      <c r="B66" s="26"/>
      <c r="C66" s="26"/>
      <c r="D66" s="26"/>
      <c r="E66" s="26"/>
      <c r="F66" s="25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0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</row>
    <row r="67" spans="1:37" x14ac:dyDescent="0.2">
      <c r="A67" s="26"/>
      <c r="B67" s="26"/>
      <c r="C67" s="26"/>
      <c r="D67" s="26"/>
      <c r="E67" s="26"/>
      <c r="F67" s="25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0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</row>
    <row r="68" spans="1:37" x14ac:dyDescent="0.2">
      <c r="A68" s="26"/>
      <c r="B68" s="26"/>
      <c r="C68" s="26"/>
      <c r="D68" s="26"/>
      <c r="E68" s="26"/>
      <c r="F68" s="25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0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</row>
    <row r="69" spans="1:37" x14ac:dyDescent="0.2">
      <c r="A69" s="26"/>
      <c r="B69" s="26"/>
      <c r="C69" s="26"/>
      <c r="D69" s="26"/>
      <c r="E69" s="26"/>
      <c r="F69" s="25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0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</row>
    <row r="70" spans="1:37" x14ac:dyDescent="0.2">
      <c r="A70" s="26"/>
      <c r="B70" s="26"/>
      <c r="C70" s="26"/>
      <c r="D70" s="26"/>
      <c r="E70" s="26"/>
      <c r="F70" s="25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0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</row>
    <row r="71" spans="1:37" x14ac:dyDescent="0.2">
      <c r="A71" s="26"/>
      <c r="B71" s="26"/>
      <c r="C71" s="26"/>
      <c r="D71" s="26"/>
      <c r="E71" s="26"/>
      <c r="F71" s="25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0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</row>
    <row r="72" spans="1:37" x14ac:dyDescent="0.2">
      <c r="A72" s="26"/>
      <c r="B72" s="26"/>
      <c r="C72" s="26"/>
      <c r="D72" s="26"/>
      <c r="E72" s="26"/>
      <c r="F72" s="25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0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</row>
    <row r="73" spans="1:37" x14ac:dyDescent="0.2">
      <c r="A73" s="26"/>
      <c r="B73" s="26"/>
      <c r="C73" s="26"/>
      <c r="D73" s="26"/>
      <c r="E73" s="26"/>
      <c r="F73" s="25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0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</row>
    <row r="74" spans="1:37" x14ac:dyDescent="0.2">
      <c r="A74" s="26"/>
      <c r="B74" s="26"/>
      <c r="C74" s="26"/>
      <c r="D74" s="26"/>
      <c r="E74" s="26"/>
      <c r="F74" s="25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0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</row>
    <row r="75" spans="1:37" x14ac:dyDescent="0.2">
      <c r="A75" s="26"/>
      <c r="B75" s="26"/>
      <c r="C75" s="26"/>
      <c r="D75" s="26"/>
      <c r="E75" s="26"/>
      <c r="F75" s="25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0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</row>
    <row r="76" spans="1:37" x14ac:dyDescent="0.2">
      <c r="A76" s="26"/>
      <c r="B76" s="26"/>
      <c r="C76" s="26"/>
      <c r="D76" s="26"/>
      <c r="E76" s="26"/>
      <c r="F76" s="25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0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</row>
    <row r="77" spans="1:37" x14ac:dyDescent="0.2">
      <c r="A77" s="26"/>
      <c r="B77" s="26"/>
      <c r="C77" s="26"/>
      <c r="D77" s="26"/>
      <c r="E77" s="26"/>
      <c r="F77" s="25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0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</row>
    <row r="78" spans="1:37" x14ac:dyDescent="0.2">
      <c r="A78" s="26"/>
      <c r="B78" s="26"/>
      <c r="C78" s="26"/>
      <c r="D78" s="26"/>
      <c r="E78" s="26"/>
      <c r="F78" s="25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0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</row>
    <row r="79" spans="1:37" x14ac:dyDescent="0.2">
      <c r="A79" s="26"/>
      <c r="B79" s="26"/>
      <c r="C79" s="26"/>
      <c r="D79" s="26"/>
      <c r="E79" s="26"/>
      <c r="F79" s="25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0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</row>
    <row r="80" spans="1:37" x14ac:dyDescent="0.2">
      <c r="A80" s="26"/>
      <c r="B80" s="26"/>
      <c r="C80" s="26"/>
      <c r="D80" s="26"/>
      <c r="E80" s="26"/>
      <c r="F80" s="25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0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</row>
    <row r="81" spans="1:37" x14ac:dyDescent="0.2">
      <c r="A81" s="26"/>
      <c r="B81" s="26"/>
      <c r="C81" s="26"/>
      <c r="D81" s="26"/>
      <c r="E81" s="26"/>
      <c r="F81" s="25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0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</row>
    <row r="82" spans="1:37" x14ac:dyDescent="0.2">
      <c r="A82" s="26"/>
      <c r="B82" s="26"/>
      <c r="C82" s="26"/>
      <c r="D82" s="26"/>
      <c r="E82" s="26"/>
      <c r="F82" s="25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0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</row>
    <row r="83" spans="1:37" x14ac:dyDescent="0.2">
      <c r="A83" s="26"/>
      <c r="B83" s="26"/>
      <c r="C83" s="26"/>
      <c r="D83" s="26"/>
      <c r="E83" s="26"/>
      <c r="F83" s="25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0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</row>
    <row r="84" spans="1:37" x14ac:dyDescent="0.2">
      <c r="A84" s="26"/>
      <c r="B84" s="26"/>
      <c r="C84" s="26"/>
      <c r="D84" s="26"/>
      <c r="E84" s="26"/>
      <c r="F84" s="25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0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</row>
    <row r="85" spans="1:37" x14ac:dyDescent="0.2">
      <c r="A85" s="26"/>
      <c r="B85" s="26"/>
      <c r="C85" s="26"/>
      <c r="D85" s="26"/>
      <c r="E85" s="26"/>
      <c r="F85" s="25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0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</row>
    <row r="86" spans="1:37" x14ac:dyDescent="0.2">
      <c r="A86" s="26"/>
      <c r="B86" s="26"/>
      <c r="C86" s="26"/>
      <c r="D86" s="26"/>
      <c r="E86" s="26"/>
      <c r="F86" s="25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0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</row>
    <row r="87" spans="1:37" x14ac:dyDescent="0.2">
      <c r="A87" s="26"/>
      <c r="B87" s="26"/>
      <c r="C87" s="26"/>
      <c r="D87" s="26"/>
      <c r="E87" s="26"/>
      <c r="F87" s="25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0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</row>
    <row r="88" spans="1:37" x14ac:dyDescent="0.2">
      <c r="A88" s="26"/>
      <c r="B88" s="26"/>
      <c r="C88" s="26"/>
      <c r="D88" s="26"/>
      <c r="E88" s="26"/>
      <c r="F88" s="25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0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</row>
    <row r="89" spans="1:37" x14ac:dyDescent="0.2">
      <c r="A89" s="26"/>
      <c r="B89" s="26"/>
      <c r="C89" s="26"/>
      <c r="D89" s="26"/>
      <c r="E89" s="26"/>
      <c r="F89" s="25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0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</row>
    <row r="90" spans="1:37" x14ac:dyDescent="0.2">
      <c r="A90" s="26"/>
      <c r="B90" s="26"/>
      <c r="C90" s="26"/>
      <c r="D90" s="26"/>
      <c r="E90" s="26"/>
      <c r="F90" s="25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0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</row>
    <row r="91" spans="1:37" x14ac:dyDescent="0.2">
      <c r="A91" s="26"/>
      <c r="B91" s="26"/>
      <c r="C91" s="26"/>
      <c r="D91" s="26"/>
      <c r="E91" s="26"/>
      <c r="F91" s="25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0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</row>
    <row r="92" spans="1:37" x14ac:dyDescent="0.2">
      <c r="A92" s="26"/>
      <c r="B92" s="26"/>
      <c r="C92" s="26"/>
      <c r="D92" s="26"/>
      <c r="E92" s="26"/>
      <c r="F92" s="25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0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</row>
    <row r="93" spans="1:37" x14ac:dyDescent="0.2">
      <c r="A93" s="26"/>
      <c r="B93" s="26"/>
      <c r="C93" s="26"/>
      <c r="D93" s="26"/>
      <c r="E93" s="26"/>
      <c r="F93" s="25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0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</row>
    <row r="94" spans="1:37" x14ac:dyDescent="0.2">
      <c r="A94" s="26"/>
      <c r="B94" s="26"/>
      <c r="C94" s="26"/>
      <c r="D94" s="26"/>
      <c r="E94" s="26"/>
      <c r="F94" s="25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0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</row>
    <row r="95" spans="1:37" x14ac:dyDescent="0.2">
      <c r="A95" s="26"/>
      <c r="B95" s="26"/>
      <c r="C95" s="26"/>
      <c r="D95" s="26"/>
      <c r="E95" s="26"/>
      <c r="F95" s="25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0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</row>
    <row r="96" spans="1:37" x14ac:dyDescent="0.2">
      <c r="A96" s="26"/>
      <c r="B96" s="26"/>
      <c r="C96" s="26"/>
      <c r="D96" s="26"/>
      <c r="E96" s="26"/>
      <c r="F96" s="25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0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</row>
    <row r="97" spans="1:37" x14ac:dyDescent="0.2">
      <c r="A97" s="26"/>
      <c r="B97" s="26"/>
      <c r="C97" s="26"/>
      <c r="D97" s="26"/>
      <c r="E97" s="26"/>
      <c r="F97" s="25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0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</row>
    <row r="98" spans="1:37" x14ac:dyDescent="0.2">
      <c r="A98" s="26"/>
      <c r="B98" s="26"/>
      <c r="C98" s="26"/>
      <c r="D98" s="26"/>
      <c r="E98" s="26"/>
      <c r="F98" s="25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0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</row>
    <row r="99" spans="1:37" x14ac:dyDescent="0.2">
      <c r="A99" s="26"/>
      <c r="B99" s="26"/>
      <c r="C99" s="26"/>
      <c r="D99" s="26"/>
      <c r="E99" s="26"/>
      <c r="F99" s="25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0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</row>
    <row r="100" spans="1:37" x14ac:dyDescent="0.2">
      <c r="A100" s="26"/>
      <c r="B100" s="26"/>
      <c r="C100" s="26"/>
      <c r="D100" s="26"/>
      <c r="E100" s="26"/>
      <c r="F100" s="25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0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</row>
    <row r="101" spans="1:37" x14ac:dyDescent="0.2">
      <c r="A101" s="26"/>
      <c r="B101" s="26"/>
      <c r="C101" s="26"/>
      <c r="D101" s="26"/>
      <c r="E101" s="26"/>
      <c r="F101" s="25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0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</row>
    <row r="102" spans="1:37" x14ac:dyDescent="0.2">
      <c r="A102" s="26"/>
      <c r="B102" s="26"/>
      <c r="C102" s="26"/>
      <c r="D102" s="26"/>
      <c r="E102" s="26"/>
      <c r="F102" s="25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0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</row>
    <row r="103" spans="1:37" x14ac:dyDescent="0.2">
      <c r="A103" s="26"/>
      <c r="B103" s="26"/>
      <c r="C103" s="26"/>
      <c r="D103" s="26"/>
      <c r="E103" s="26"/>
      <c r="F103" s="25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0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</row>
    <row r="104" spans="1:37" x14ac:dyDescent="0.2">
      <c r="A104" s="26"/>
      <c r="B104" s="26"/>
      <c r="C104" s="26"/>
      <c r="D104" s="26"/>
      <c r="E104" s="26"/>
      <c r="F104" s="25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0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</row>
    <row r="105" spans="1:37" x14ac:dyDescent="0.2">
      <c r="A105" s="26"/>
      <c r="B105" s="26"/>
      <c r="C105" s="26"/>
      <c r="D105" s="26"/>
      <c r="E105" s="26"/>
      <c r="F105" s="25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0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</row>
    <row r="106" spans="1:37" x14ac:dyDescent="0.2">
      <c r="A106" s="26"/>
      <c r="B106" s="26"/>
      <c r="C106" s="26"/>
      <c r="D106" s="26"/>
      <c r="E106" s="26"/>
      <c r="F106" s="25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0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</row>
    <row r="107" spans="1:37" x14ac:dyDescent="0.2">
      <c r="A107" s="26"/>
      <c r="B107" s="26"/>
      <c r="C107" s="26"/>
      <c r="D107" s="26"/>
      <c r="E107" s="26"/>
      <c r="F107" s="25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0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</row>
    <row r="108" spans="1:37" x14ac:dyDescent="0.2">
      <c r="A108" s="26"/>
      <c r="B108" s="26"/>
      <c r="C108" s="26"/>
      <c r="D108" s="26"/>
      <c r="E108" s="26"/>
      <c r="F108" s="25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0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</row>
    <row r="109" spans="1:37" x14ac:dyDescent="0.2">
      <c r="A109" s="26"/>
      <c r="B109" s="26"/>
      <c r="C109" s="26"/>
      <c r="D109" s="26"/>
      <c r="E109" s="26"/>
      <c r="F109" s="25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0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</row>
    <row r="110" spans="1:37" x14ac:dyDescent="0.2">
      <c r="A110" s="26"/>
      <c r="B110" s="26"/>
      <c r="C110" s="26"/>
      <c r="D110" s="26"/>
      <c r="E110" s="26"/>
      <c r="F110" s="25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0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</row>
    <row r="111" spans="1:37" x14ac:dyDescent="0.2">
      <c r="A111" s="26"/>
      <c r="B111" s="26"/>
      <c r="C111" s="26"/>
      <c r="D111" s="26"/>
      <c r="E111" s="26"/>
      <c r="F111" s="25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0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</row>
    <row r="112" spans="1:37" x14ac:dyDescent="0.2">
      <c r="A112" s="26"/>
      <c r="B112" s="26"/>
      <c r="C112" s="26"/>
      <c r="D112" s="26"/>
      <c r="E112" s="26"/>
      <c r="F112" s="25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0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</row>
    <row r="113" spans="1:37" x14ac:dyDescent="0.2">
      <c r="A113" s="26"/>
      <c r="B113" s="26"/>
      <c r="C113" s="26"/>
      <c r="D113" s="26"/>
      <c r="E113" s="26"/>
      <c r="F113" s="25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0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</row>
    <row r="114" spans="1:37" x14ac:dyDescent="0.2">
      <c r="A114" s="26"/>
      <c r="B114" s="26"/>
      <c r="C114" s="26"/>
      <c r="D114" s="26"/>
      <c r="E114" s="26"/>
      <c r="F114" s="25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0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</row>
    <row r="115" spans="1:37" x14ac:dyDescent="0.2">
      <c r="A115" s="26"/>
      <c r="B115" s="26"/>
      <c r="C115" s="26"/>
      <c r="D115" s="26"/>
      <c r="E115" s="26"/>
      <c r="F115" s="25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0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</row>
    <row r="116" spans="1:37" x14ac:dyDescent="0.2">
      <c r="A116" s="26"/>
      <c r="B116" s="26"/>
      <c r="C116" s="26"/>
      <c r="D116" s="26"/>
      <c r="E116" s="26"/>
      <c r="F116" s="25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0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</row>
    <row r="117" spans="1:37" x14ac:dyDescent="0.2">
      <c r="A117" s="26"/>
      <c r="B117" s="26"/>
      <c r="C117" s="26"/>
      <c r="D117" s="26"/>
      <c r="E117" s="26"/>
      <c r="F117" s="25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0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</row>
    <row r="118" spans="1:37" x14ac:dyDescent="0.2">
      <c r="A118" s="26"/>
      <c r="B118" s="26"/>
      <c r="C118" s="26"/>
      <c r="D118" s="26"/>
      <c r="E118" s="26"/>
      <c r="F118" s="25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0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</row>
    <row r="119" spans="1:37" x14ac:dyDescent="0.2">
      <c r="A119" s="26"/>
      <c r="B119" s="26"/>
      <c r="C119" s="26"/>
      <c r="D119" s="26"/>
      <c r="E119" s="26"/>
      <c r="F119" s="25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0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</row>
    <row r="120" spans="1:37" x14ac:dyDescent="0.2">
      <c r="A120" s="26"/>
      <c r="B120" s="26"/>
      <c r="C120" s="26"/>
      <c r="D120" s="26"/>
      <c r="E120" s="26"/>
      <c r="F120" s="25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0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</row>
    <row r="121" spans="1:37" x14ac:dyDescent="0.2">
      <c r="A121" s="26"/>
      <c r="B121" s="26"/>
      <c r="C121" s="26"/>
      <c r="D121" s="26"/>
      <c r="E121" s="26"/>
      <c r="F121" s="25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0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</row>
    <row r="122" spans="1:37" x14ac:dyDescent="0.2">
      <c r="A122" s="26"/>
      <c r="B122" s="26"/>
      <c r="C122" s="26"/>
      <c r="D122" s="26"/>
      <c r="E122" s="26"/>
      <c r="F122" s="25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0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</row>
    <row r="123" spans="1:37" x14ac:dyDescent="0.2">
      <c r="A123" s="26"/>
      <c r="B123" s="26"/>
      <c r="C123" s="26"/>
      <c r="D123" s="26"/>
      <c r="E123" s="26"/>
      <c r="F123" s="25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0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</row>
    <row r="124" spans="1:37" x14ac:dyDescent="0.2">
      <c r="A124" s="26"/>
      <c r="B124" s="26"/>
      <c r="C124" s="26"/>
      <c r="D124" s="26"/>
      <c r="E124" s="26"/>
      <c r="F124" s="25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0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</row>
    <row r="125" spans="1:37" x14ac:dyDescent="0.2">
      <c r="A125" s="26"/>
      <c r="B125" s="26"/>
      <c r="C125" s="26"/>
      <c r="D125" s="26"/>
      <c r="E125" s="26"/>
      <c r="F125" s="25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0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</row>
    <row r="126" spans="1:37" x14ac:dyDescent="0.2">
      <c r="A126" s="26"/>
      <c r="B126" s="26"/>
      <c r="C126" s="26"/>
      <c r="D126" s="26"/>
      <c r="E126" s="26"/>
      <c r="F126" s="25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0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</row>
    <row r="127" spans="1:37" x14ac:dyDescent="0.2">
      <c r="A127" s="26"/>
      <c r="B127" s="26"/>
      <c r="C127" s="26"/>
      <c r="D127" s="26"/>
      <c r="E127" s="26"/>
      <c r="F127" s="25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0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</row>
    <row r="128" spans="1:37" x14ac:dyDescent="0.2">
      <c r="A128" s="26"/>
      <c r="B128" s="26"/>
      <c r="C128" s="26"/>
      <c r="D128" s="26"/>
      <c r="E128" s="26"/>
      <c r="F128" s="25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0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</row>
    <row r="129" spans="1:37" x14ac:dyDescent="0.2">
      <c r="A129" s="26"/>
      <c r="B129" s="26"/>
      <c r="C129" s="26"/>
      <c r="D129" s="26"/>
      <c r="E129" s="26"/>
      <c r="F129" s="25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0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</row>
    <row r="130" spans="1:37" x14ac:dyDescent="0.2">
      <c r="A130" s="26"/>
      <c r="B130" s="26"/>
      <c r="C130" s="26"/>
      <c r="D130" s="26"/>
      <c r="E130" s="26"/>
      <c r="F130" s="25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0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</row>
    <row r="131" spans="1:37" x14ac:dyDescent="0.2">
      <c r="A131" s="26"/>
      <c r="B131" s="26"/>
      <c r="C131" s="26"/>
      <c r="D131" s="26"/>
      <c r="E131" s="26"/>
      <c r="F131" s="25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0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</row>
    <row r="132" spans="1:37" x14ac:dyDescent="0.2">
      <c r="A132" s="26"/>
      <c r="B132" s="26"/>
      <c r="C132" s="26"/>
      <c r="D132" s="26"/>
      <c r="E132" s="26"/>
      <c r="F132" s="25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0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</row>
    <row r="133" spans="1:37" x14ac:dyDescent="0.2">
      <c r="A133" s="26"/>
      <c r="B133" s="26"/>
      <c r="C133" s="26"/>
      <c r="D133" s="26"/>
      <c r="E133" s="26"/>
      <c r="F133" s="25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0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</row>
    <row r="134" spans="1:37" x14ac:dyDescent="0.2">
      <c r="A134" s="26"/>
      <c r="B134" s="26"/>
      <c r="C134" s="26"/>
      <c r="D134" s="26"/>
      <c r="E134" s="26"/>
      <c r="F134" s="25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0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</row>
    <row r="135" spans="1:37" x14ac:dyDescent="0.2">
      <c r="A135" s="26"/>
      <c r="B135" s="26"/>
      <c r="C135" s="26"/>
      <c r="D135" s="26"/>
      <c r="E135" s="26"/>
      <c r="F135" s="25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0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</row>
    <row r="136" spans="1:37" x14ac:dyDescent="0.2">
      <c r="A136" s="26"/>
      <c r="B136" s="26"/>
      <c r="C136" s="26"/>
      <c r="D136" s="26"/>
      <c r="E136" s="26"/>
      <c r="F136" s="25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0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</row>
    <row r="137" spans="1:37" x14ac:dyDescent="0.2">
      <c r="A137" s="26"/>
      <c r="B137" s="26"/>
      <c r="C137" s="26"/>
      <c r="D137" s="26"/>
      <c r="E137" s="26"/>
      <c r="F137" s="25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0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</row>
    <row r="138" spans="1:37" x14ac:dyDescent="0.2">
      <c r="A138" s="26"/>
      <c r="B138" s="26"/>
      <c r="C138" s="26"/>
      <c r="D138" s="26"/>
      <c r="E138" s="26"/>
      <c r="F138" s="25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0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</row>
    <row r="139" spans="1:37" x14ac:dyDescent="0.2">
      <c r="A139" s="26"/>
      <c r="B139" s="26"/>
      <c r="C139" s="26"/>
      <c r="D139" s="26"/>
      <c r="E139" s="26"/>
      <c r="F139" s="25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0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</row>
    <row r="140" spans="1:37" x14ac:dyDescent="0.2">
      <c r="A140" s="26"/>
      <c r="B140" s="26"/>
      <c r="C140" s="26"/>
      <c r="D140" s="26"/>
      <c r="E140" s="26"/>
      <c r="F140" s="25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0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</row>
    <row r="141" spans="1:37" x14ac:dyDescent="0.2">
      <c r="A141" s="26"/>
      <c r="B141" s="26"/>
      <c r="C141" s="26"/>
      <c r="D141" s="26"/>
      <c r="E141" s="26"/>
      <c r="F141" s="25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0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</row>
    <row r="142" spans="1:37" x14ac:dyDescent="0.2">
      <c r="A142" s="26"/>
      <c r="B142" s="26"/>
      <c r="C142" s="26"/>
      <c r="D142" s="26"/>
      <c r="E142" s="26"/>
      <c r="F142" s="25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0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</row>
    <row r="143" spans="1:37" x14ac:dyDescent="0.2">
      <c r="A143" s="26"/>
      <c r="B143" s="26"/>
      <c r="C143" s="26"/>
      <c r="D143" s="26"/>
      <c r="E143" s="26"/>
      <c r="F143" s="25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0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</row>
    <row r="144" spans="1:37" x14ac:dyDescent="0.2">
      <c r="A144" s="26"/>
      <c r="B144" s="26"/>
      <c r="C144" s="26"/>
      <c r="D144" s="26"/>
      <c r="E144" s="26"/>
      <c r="F144" s="25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0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</row>
    <row r="145" spans="1:37" x14ac:dyDescent="0.2">
      <c r="A145" s="26"/>
      <c r="B145" s="26"/>
      <c r="C145" s="26"/>
      <c r="D145" s="26"/>
      <c r="E145" s="26"/>
      <c r="F145" s="25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0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</row>
    <row r="146" spans="1:37" x14ac:dyDescent="0.2">
      <c r="A146" s="26"/>
      <c r="B146" s="26"/>
      <c r="C146" s="26"/>
      <c r="D146" s="26"/>
      <c r="E146" s="26"/>
      <c r="F146" s="25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0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</row>
    <row r="147" spans="1:37" x14ac:dyDescent="0.2">
      <c r="A147" s="26"/>
      <c r="B147" s="26"/>
      <c r="C147" s="26"/>
      <c r="D147" s="26"/>
      <c r="E147" s="26"/>
      <c r="F147" s="25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0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</row>
    <row r="148" spans="1:37" x14ac:dyDescent="0.2">
      <c r="A148" s="26"/>
      <c r="B148" s="26"/>
      <c r="C148" s="26"/>
      <c r="D148" s="26"/>
      <c r="E148" s="26"/>
      <c r="F148" s="25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0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</row>
    <row r="149" spans="1:37" x14ac:dyDescent="0.2">
      <c r="A149" s="26"/>
      <c r="B149" s="26"/>
      <c r="C149" s="26"/>
      <c r="D149" s="26"/>
      <c r="E149" s="26"/>
      <c r="F149" s="25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0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</row>
    <row r="150" spans="1:37" x14ac:dyDescent="0.2">
      <c r="A150" s="26"/>
      <c r="B150" s="26"/>
      <c r="C150" s="26"/>
      <c r="D150" s="26"/>
      <c r="E150" s="26"/>
      <c r="F150" s="25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0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</row>
    <row r="151" spans="1:37" x14ac:dyDescent="0.2">
      <c r="A151" s="26"/>
      <c r="B151" s="26"/>
      <c r="C151" s="26"/>
      <c r="D151" s="26"/>
      <c r="E151" s="26"/>
      <c r="F151" s="25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0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</row>
    <row r="152" spans="1:37" x14ac:dyDescent="0.2">
      <c r="A152" s="26"/>
      <c r="B152" s="26"/>
      <c r="C152" s="26"/>
      <c r="D152" s="26"/>
      <c r="E152" s="26"/>
      <c r="F152" s="25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0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</row>
    <row r="153" spans="1:37" x14ac:dyDescent="0.2">
      <c r="A153" s="26"/>
      <c r="B153" s="26"/>
      <c r="C153" s="26"/>
      <c r="D153" s="26"/>
      <c r="E153" s="26"/>
      <c r="F153" s="25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0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</row>
    <row r="154" spans="1:37" x14ac:dyDescent="0.2">
      <c r="A154" s="26"/>
      <c r="B154" s="26"/>
      <c r="C154" s="26"/>
      <c r="D154" s="26"/>
      <c r="E154" s="26"/>
      <c r="F154" s="25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0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</row>
    <row r="155" spans="1:37" x14ac:dyDescent="0.2">
      <c r="A155" s="26"/>
      <c r="B155" s="26"/>
      <c r="C155" s="26"/>
      <c r="D155" s="26"/>
      <c r="E155" s="26"/>
      <c r="F155" s="25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0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</row>
    <row r="156" spans="1:37" x14ac:dyDescent="0.2">
      <c r="A156" s="26"/>
      <c r="B156" s="26"/>
      <c r="C156" s="26"/>
      <c r="D156" s="26"/>
      <c r="E156" s="26"/>
      <c r="F156" s="25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0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</row>
    <row r="157" spans="1:37" x14ac:dyDescent="0.2">
      <c r="A157" s="26"/>
      <c r="B157" s="26"/>
      <c r="C157" s="26"/>
      <c r="D157" s="26"/>
      <c r="E157" s="26"/>
      <c r="F157" s="25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0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</row>
    <row r="158" spans="1:37" x14ac:dyDescent="0.2">
      <c r="A158" s="26"/>
      <c r="B158" s="26"/>
      <c r="C158" s="26"/>
      <c r="D158" s="26"/>
      <c r="E158" s="26"/>
      <c r="F158" s="25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0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</row>
    <row r="159" spans="1:37" x14ac:dyDescent="0.2">
      <c r="A159" s="26"/>
      <c r="B159" s="26"/>
      <c r="C159" s="26"/>
      <c r="D159" s="26"/>
      <c r="E159" s="26"/>
      <c r="F159" s="25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0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</row>
    <row r="160" spans="1:37" x14ac:dyDescent="0.2">
      <c r="A160" s="26"/>
      <c r="B160" s="26"/>
      <c r="C160" s="26"/>
      <c r="D160" s="26"/>
      <c r="E160" s="26"/>
      <c r="F160" s="25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0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</row>
    <row r="161" spans="1:37" x14ac:dyDescent="0.2">
      <c r="A161" s="26"/>
      <c r="B161" s="26"/>
      <c r="C161" s="26"/>
      <c r="D161" s="26"/>
      <c r="E161" s="26"/>
      <c r="F161" s="25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0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</row>
    <row r="162" spans="1:37" x14ac:dyDescent="0.2">
      <c r="A162" s="26"/>
      <c r="B162" s="26"/>
      <c r="C162" s="26"/>
      <c r="D162" s="26"/>
      <c r="E162" s="26"/>
      <c r="F162" s="25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0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</row>
    <row r="163" spans="1:37" x14ac:dyDescent="0.2">
      <c r="A163" s="26"/>
      <c r="B163" s="26"/>
      <c r="C163" s="26"/>
      <c r="D163" s="26"/>
      <c r="E163" s="26"/>
      <c r="F163" s="25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0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</row>
    <row r="164" spans="1:37" x14ac:dyDescent="0.2">
      <c r="A164" s="26"/>
      <c r="B164" s="26"/>
      <c r="C164" s="26"/>
      <c r="D164" s="26"/>
      <c r="E164" s="26"/>
      <c r="F164" s="25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0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</row>
    <row r="165" spans="1:37" x14ac:dyDescent="0.2">
      <c r="A165" s="26"/>
      <c r="B165" s="26"/>
      <c r="C165" s="26"/>
      <c r="D165" s="26"/>
      <c r="E165" s="26"/>
      <c r="F165" s="25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0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</row>
    <row r="166" spans="1:37" x14ac:dyDescent="0.2">
      <c r="A166" s="26"/>
      <c r="B166" s="26"/>
      <c r="C166" s="26"/>
      <c r="D166" s="26"/>
      <c r="E166" s="26"/>
      <c r="F166" s="25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0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</row>
    <row r="167" spans="1:37" x14ac:dyDescent="0.2">
      <c r="A167" s="26"/>
      <c r="B167" s="26"/>
      <c r="C167" s="26"/>
      <c r="D167" s="26"/>
      <c r="E167" s="26"/>
      <c r="F167" s="25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0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</row>
    <row r="168" spans="1:37" x14ac:dyDescent="0.2">
      <c r="A168" s="26"/>
      <c r="B168" s="26"/>
      <c r="C168" s="26"/>
      <c r="D168" s="26"/>
      <c r="E168" s="26"/>
      <c r="F168" s="25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0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</row>
    <row r="169" spans="1:37" x14ac:dyDescent="0.2">
      <c r="A169" s="26"/>
      <c r="B169" s="26"/>
      <c r="C169" s="26"/>
      <c r="D169" s="26"/>
      <c r="E169" s="26"/>
      <c r="F169" s="25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0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</row>
    <row r="170" spans="1:37" x14ac:dyDescent="0.2">
      <c r="A170" s="26"/>
      <c r="B170" s="26"/>
      <c r="C170" s="26"/>
      <c r="D170" s="26"/>
      <c r="E170" s="26"/>
      <c r="F170" s="25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0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</row>
    <row r="171" spans="1:37" x14ac:dyDescent="0.2">
      <c r="A171" s="26"/>
      <c r="B171" s="26"/>
      <c r="C171" s="26"/>
      <c r="D171" s="26"/>
      <c r="E171" s="26"/>
      <c r="F171" s="25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0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</row>
    <row r="172" spans="1:37" x14ac:dyDescent="0.2">
      <c r="A172" s="26"/>
      <c r="B172" s="26"/>
      <c r="C172" s="26"/>
      <c r="D172" s="26"/>
      <c r="E172" s="26"/>
      <c r="F172" s="25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0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</row>
    <row r="173" spans="1:37" x14ac:dyDescent="0.2">
      <c r="A173" s="26"/>
      <c r="B173" s="26"/>
      <c r="C173" s="26"/>
      <c r="D173" s="26"/>
      <c r="E173" s="26"/>
      <c r="F173" s="25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0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</row>
    <row r="174" spans="1:37" x14ac:dyDescent="0.2">
      <c r="A174" s="26"/>
      <c r="B174" s="26"/>
      <c r="C174" s="26"/>
      <c r="D174" s="26"/>
      <c r="E174" s="26"/>
      <c r="F174" s="25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0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</row>
    <row r="175" spans="1:37" x14ac:dyDescent="0.2">
      <c r="A175" s="26"/>
      <c r="B175" s="26"/>
      <c r="C175" s="26"/>
      <c r="D175" s="26"/>
      <c r="E175" s="26"/>
      <c r="F175" s="25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0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</row>
    <row r="176" spans="1:37" x14ac:dyDescent="0.2">
      <c r="A176" s="26"/>
      <c r="B176" s="26"/>
      <c r="C176" s="26"/>
      <c r="D176" s="26"/>
      <c r="E176" s="26"/>
      <c r="F176" s="25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0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</row>
    <row r="177" spans="1:37" x14ac:dyDescent="0.2">
      <c r="A177" s="26"/>
      <c r="B177" s="26"/>
      <c r="C177" s="26"/>
      <c r="D177" s="26"/>
      <c r="E177" s="26"/>
      <c r="F177" s="25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0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</row>
    <row r="178" spans="1:37" x14ac:dyDescent="0.2">
      <c r="A178" s="26"/>
      <c r="B178" s="26"/>
      <c r="C178" s="26"/>
      <c r="D178" s="26"/>
      <c r="E178" s="26"/>
      <c r="F178" s="25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0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</row>
    <row r="179" spans="1:37" x14ac:dyDescent="0.2">
      <c r="A179" s="26"/>
      <c r="B179" s="26"/>
      <c r="C179" s="26"/>
      <c r="D179" s="26"/>
      <c r="E179" s="26"/>
      <c r="F179" s="25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0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</row>
    <row r="180" spans="1:37" x14ac:dyDescent="0.2">
      <c r="A180" s="26"/>
      <c r="B180" s="26"/>
      <c r="C180" s="26"/>
      <c r="D180" s="26"/>
      <c r="E180" s="26"/>
      <c r="F180" s="25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0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</row>
    <row r="181" spans="1:37" x14ac:dyDescent="0.2">
      <c r="A181" s="26"/>
      <c r="B181" s="26"/>
      <c r="C181" s="26"/>
      <c r="D181" s="26"/>
      <c r="E181" s="26"/>
      <c r="F181" s="25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0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</row>
    <row r="182" spans="1:37" x14ac:dyDescent="0.2">
      <c r="A182" s="26"/>
      <c r="B182" s="26"/>
      <c r="C182" s="26"/>
      <c r="D182" s="26"/>
      <c r="E182" s="26"/>
      <c r="F182" s="25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0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</row>
    <row r="183" spans="1:37" x14ac:dyDescent="0.2">
      <c r="A183" s="26"/>
      <c r="B183" s="26"/>
      <c r="C183" s="26"/>
      <c r="D183" s="26"/>
      <c r="E183" s="26"/>
      <c r="F183" s="25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0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</row>
    <row r="184" spans="1:37" x14ac:dyDescent="0.2">
      <c r="A184" s="26"/>
      <c r="B184" s="26"/>
      <c r="C184" s="26"/>
      <c r="D184" s="26"/>
      <c r="E184" s="26"/>
      <c r="F184" s="25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0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</row>
    <row r="185" spans="1:37" x14ac:dyDescent="0.2">
      <c r="A185" s="26"/>
      <c r="B185" s="26"/>
      <c r="C185" s="26"/>
      <c r="D185" s="26"/>
      <c r="E185" s="26"/>
      <c r="F185" s="25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0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</row>
    <row r="186" spans="1:37" x14ac:dyDescent="0.2">
      <c r="A186" s="26"/>
      <c r="B186" s="26"/>
      <c r="C186" s="26"/>
      <c r="D186" s="26"/>
      <c r="E186" s="26"/>
      <c r="F186" s="25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0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</row>
    <row r="187" spans="1:37" x14ac:dyDescent="0.2">
      <c r="A187" s="26"/>
      <c r="B187" s="26"/>
      <c r="C187" s="26"/>
      <c r="D187" s="26"/>
      <c r="E187" s="26"/>
      <c r="F187" s="25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0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</row>
    <row r="188" spans="1:37" x14ac:dyDescent="0.2">
      <c r="A188" s="26"/>
      <c r="B188" s="26"/>
      <c r="C188" s="26"/>
      <c r="D188" s="26"/>
      <c r="E188" s="26"/>
      <c r="F188" s="25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0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</row>
    <row r="189" spans="1:37" x14ac:dyDescent="0.2">
      <c r="A189" s="26"/>
      <c r="B189" s="26"/>
      <c r="C189" s="26"/>
      <c r="D189" s="26"/>
      <c r="E189" s="26"/>
      <c r="F189" s="25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0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</row>
    <row r="190" spans="1:37" x14ac:dyDescent="0.2">
      <c r="A190" s="26"/>
      <c r="B190" s="26"/>
      <c r="C190" s="26"/>
      <c r="D190" s="26"/>
      <c r="E190" s="26"/>
      <c r="F190" s="25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0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</row>
    <row r="191" spans="1:37" x14ac:dyDescent="0.2">
      <c r="A191" s="26"/>
      <c r="B191" s="26"/>
      <c r="C191" s="26"/>
      <c r="D191" s="26"/>
      <c r="E191" s="26"/>
      <c r="F191" s="25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0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</row>
    <row r="192" spans="1:37" x14ac:dyDescent="0.2">
      <c r="A192" s="26"/>
      <c r="B192" s="26"/>
      <c r="C192" s="26"/>
      <c r="D192" s="26"/>
      <c r="E192" s="26"/>
      <c r="F192" s="25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0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</row>
    <row r="193" spans="1:37" x14ac:dyDescent="0.2">
      <c r="A193" s="26"/>
      <c r="B193" s="26"/>
      <c r="C193" s="26"/>
      <c r="D193" s="26"/>
      <c r="E193" s="26"/>
      <c r="F193" s="25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0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</row>
    <row r="194" spans="1:37" x14ac:dyDescent="0.2">
      <c r="A194" s="26"/>
      <c r="B194" s="26"/>
      <c r="C194" s="26"/>
      <c r="D194" s="26"/>
      <c r="E194" s="26"/>
      <c r="F194" s="25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0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</row>
    <row r="195" spans="1:37" x14ac:dyDescent="0.2">
      <c r="A195" s="26"/>
      <c r="B195" s="26"/>
      <c r="C195" s="26"/>
      <c r="D195" s="26"/>
      <c r="E195" s="26"/>
      <c r="F195" s="25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0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</row>
    <row r="196" spans="1:37" x14ac:dyDescent="0.2">
      <c r="A196" s="26"/>
      <c r="B196" s="26"/>
      <c r="C196" s="26"/>
      <c r="D196" s="26"/>
      <c r="E196" s="26"/>
      <c r="F196" s="25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0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</row>
    <row r="197" spans="1:37" x14ac:dyDescent="0.2">
      <c r="A197" s="26"/>
      <c r="B197" s="26"/>
      <c r="C197" s="26"/>
      <c r="D197" s="26"/>
      <c r="E197" s="26"/>
      <c r="F197" s="25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0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</row>
    <row r="198" spans="1:37" x14ac:dyDescent="0.2">
      <c r="A198" s="26"/>
      <c r="B198" s="26"/>
      <c r="C198" s="26"/>
      <c r="D198" s="26"/>
      <c r="E198" s="26"/>
      <c r="F198" s="25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0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</row>
    <row r="199" spans="1:37" x14ac:dyDescent="0.2">
      <c r="A199" s="26"/>
      <c r="B199" s="26"/>
      <c r="C199" s="26"/>
      <c r="D199" s="26"/>
      <c r="E199" s="26"/>
      <c r="F199" s="25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0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</row>
    <row r="200" spans="1:37" x14ac:dyDescent="0.2">
      <c r="A200" s="26"/>
      <c r="B200" s="26"/>
      <c r="C200" s="26"/>
      <c r="D200" s="26"/>
      <c r="E200" s="26"/>
      <c r="F200" s="25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0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</row>
    <row r="201" spans="1:37" x14ac:dyDescent="0.2">
      <c r="A201" s="26"/>
      <c r="B201" s="26"/>
      <c r="C201" s="26"/>
      <c r="D201" s="26"/>
      <c r="E201" s="26"/>
      <c r="F201" s="25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0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</row>
    <row r="202" spans="1:37" x14ac:dyDescent="0.2">
      <c r="A202" s="26"/>
      <c r="B202" s="26"/>
      <c r="C202" s="26"/>
      <c r="D202" s="26"/>
      <c r="E202" s="26"/>
      <c r="F202" s="25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0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</row>
    <row r="203" spans="1:37" x14ac:dyDescent="0.2">
      <c r="A203" s="26"/>
      <c r="B203" s="26"/>
      <c r="C203" s="26"/>
      <c r="D203" s="26"/>
      <c r="E203" s="26"/>
      <c r="F203" s="25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0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</row>
    <row r="204" spans="1:37" x14ac:dyDescent="0.2">
      <c r="A204" s="26"/>
      <c r="B204" s="26"/>
      <c r="C204" s="26"/>
      <c r="D204" s="26"/>
      <c r="E204" s="26"/>
      <c r="F204" s="25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0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</row>
    <row r="205" spans="1:37" x14ac:dyDescent="0.2">
      <c r="A205" s="26"/>
      <c r="B205" s="26"/>
      <c r="C205" s="26"/>
      <c r="D205" s="26"/>
      <c r="E205" s="26"/>
      <c r="F205" s="25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0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</row>
    <row r="206" spans="1:37" x14ac:dyDescent="0.2">
      <c r="A206" s="26"/>
      <c r="B206" s="26"/>
      <c r="C206" s="26"/>
      <c r="D206" s="26"/>
      <c r="E206" s="26"/>
      <c r="F206" s="25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0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</row>
    <row r="207" spans="1:37" x14ac:dyDescent="0.2">
      <c r="A207" s="26"/>
      <c r="B207" s="26"/>
      <c r="C207" s="26"/>
      <c r="D207" s="26"/>
      <c r="E207" s="26"/>
      <c r="F207" s="25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0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</row>
    <row r="208" spans="1:37" x14ac:dyDescent="0.2">
      <c r="A208" s="26"/>
      <c r="B208" s="26"/>
      <c r="C208" s="26"/>
      <c r="D208" s="26"/>
      <c r="E208" s="26"/>
      <c r="F208" s="25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0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</row>
    <row r="209" spans="1:37" x14ac:dyDescent="0.2">
      <c r="A209" s="26"/>
      <c r="B209" s="26"/>
      <c r="C209" s="26"/>
      <c r="D209" s="26"/>
      <c r="E209" s="26"/>
      <c r="F209" s="25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0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</row>
    <row r="210" spans="1:37" x14ac:dyDescent="0.2">
      <c r="A210" s="26"/>
      <c r="B210" s="26"/>
      <c r="C210" s="26"/>
      <c r="D210" s="26"/>
      <c r="E210" s="26"/>
      <c r="F210" s="25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0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</row>
    <row r="211" spans="1:37" x14ac:dyDescent="0.2">
      <c r="A211" s="26"/>
      <c r="B211" s="26"/>
      <c r="C211" s="26"/>
      <c r="D211" s="26"/>
      <c r="E211" s="26"/>
      <c r="F211" s="25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0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</row>
    <row r="212" spans="1:37" x14ac:dyDescent="0.2">
      <c r="A212" s="26"/>
      <c r="B212" s="26"/>
      <c r="C212" s="26"/>
      <c r="D212" s="26"/>
      <c r="E212" s="26"/>
      <c r="F212" s="25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0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</row>
    <row r="213" spans="1:37" x14ac:dyDescent="0.2">
      <c r="A213" s="26"/>
      <c r="B213" s="26"/>
      <c r="C213" s="26"/>
      <c r="D213" s="26"/>
      <c r="E213" s="26"/>
      <c r="F213" s="25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0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</row>
    <row r="214" spans="1:37" x14ac:dyDescent="0.2">
      <c r="A214" s="26"/>
      <c r="B214" s="26"/>
      <c r="C214" s="26"/>
      <c r="D214" s="26"/>
      <c r="E214" s="26"/>
      <c r="F214" s="25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0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</row>
    <row r="215" spans="1:37" x14ac:dyDescent="0.2">
      <c r="A215" s="26"/>
      <c r="B215" s="26"/>
      <c r="C215" s="26"/>
      <c r="D215" s="26"/>
      <c r="E215" s="26"/>
      <c r="F215" s="25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0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</row>
    <row r="216" spans="1:37" x14ac:dyDescent="0.2">
      <c r="A216" s="26"/>
      <c r="B216" s="26"/>
      <c r="C216" s="26"/>
      <c r="D216" s="26"/>
      <c r="E216" s="26"/>
      <c r="F216" s="25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0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</row>
    <row r="217" spans="1:37" x14ac:dyDescent="0.2">
      <c r="A217" s="26"/>
      <c r="B217" s="26"/>
      <c r="C217" s="26"/>
      <c r="D217" s="26"/>
      <c r="E217" s="26"/>
      <c r="F217" s="25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0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</row>
    <row r="218" spans="1:37" x14ac:dyDescent="0.2">
      <c r="A218" s="26"/>
      <c r="B218" s="26"/>
      <c r="C218" s="26"/>
      <c r="D218" s="26"/>
      <c r="E218" s="26"/>
      <c r="F218" s="25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0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</row>
    <row r="219" spans="1:37" x14ac:dyDescent="0.2">
      <c r="A219" s="26"/>
      <c r="B219" s="26"/>
      <c r="C219" s="26"/>
      <c r="D219" s="26"/>
      <c r="E219" s="26"/>
      <c r="F219" s="25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0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</row>
    <row r="220" spans="1:37" x14ac:dyDescent="0.2">
      <c r="A220" s="26"/>
      <c r="B220" s="26"/>
      <c r="C220" s="26"/>
      <c r="D220" s="26"/>
      <c r="E220" s="26"/>
      <c r="F220" s="25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0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</row>
    <row r="221" spans="1:37" x14ac:dyDescent="0.2">
      <c r="A221" s="26"/>
      <c r="B221" s="26"/>
      <c r="C221" s="26"/>
      <c r="D221" s="26"/>
      <c r="E221" s="26"/>
      <c r="F221" s="25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0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</row>
    <row r="222" spans="1:37" x14ac:dyDescent="0.2">
      <c r="A222" s="26"/>
      <c r="B222" s="26"/>
      <c r="C222" s="26"/>
      <c r="D222" s="26"/>
      <c r="E222" s="26"/>
      <c r="F222" s="25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0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</row>
    <row r="223" spans="1:37" x14ac:dyDescent="0.2">
      <c r="A223" s="26"/>
      <c r="B223" s="26"/>
      <c r="C223" s="26"/>
      <c r="D223" s="26"/>
      <c r="E223" s="26"/>
      <c r="F223" s="25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0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</row>
    <row r="224" spans="1:37" x14ac:dyDescent="0.2">
      <c r="A224" s="26"/>
      <c r="B224" s="26"/>
      <c r="C224" s="26"/>
      <c r="D224" s="26"/>
      <c r="E224" s="26"/>
      <c r="F224" s="25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0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</row>
    <row r="225" spans="1:37" x14ac:dyDescent="0.2">
      <c r="A225" s="26"/>
      <c r="B225" s="26"/>
      <c r="C225" s="26"/>
      <c r="D225" s="26"/>
      <c r="E225" s="26"/>
      <c r="F225" s="25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0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</row>
    <row r="226" spans="1:37" x14ac:dyDescent="0.2">
      <c r="A226" s="26"/>
      <c r="B226" s="26"/>
      <c r="C226" s="26"/>
      <c r="D226" s="26"/>
      <c r="E226" s="26"/>
      <c r="F226" s="25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0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</row>
    <row r="227" spans="1:37" x14ac:dyDescent="0.2">
      <c r="A227" s="26"/>
      <c r="B227" s="26"/>
      <c r="C227" s="26"/>
      <c r="D227" s="26"/>
      <c r="E227" s="26"/>
      <c r="F227" s="25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0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</row>
    <row r="228" spans="1:37" x14ac:dyDescent="0.2">
      <c r="A228" s="26"/>
      <c r="B228" s="26"/>
      <c r="C228" s="26"/>
      <c r="D228" s="26"/>
      <c r="E228" s="26"/>
      <c r="F228" s="25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0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</row>
    <row r="229" spans="1:37" x14ac:dyDescent="0.2">
      <c r="A229" s="26"/>
      <c r="B229" s="26"/>
      <c r="C229" s="26"/>
      <c r="D229" s="26"/>
      <c r="E229" s="26"/>
      <c r="F229" s="25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0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</row>
    <row r="230" spans="1:37" x14ac:dyDescent="0.2">
      <c r="A230" s="26"/>
      <c r="B230" s="26"/>
      <c r="C230" s="26"/>
      <c r="D230" s="26"/>
      <c r="E230" s="26"/>
      <c r="F230" s="25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0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</row>
    <row r="231" spans="1:37" x14ac:dyDescent="0.2">
      <c r="A231" s="26"/>
      <c r="B231" s="26"/>
      <c r="C231" s="26"/>
      <c r="D231" s="26"/>
      <c r="E231" s="26"/>
      <c r="F231" s="25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0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</row>
    <row r="232" spans="1:37" x14ac:dyDescent="0.2">
      <c r="A232" s="26"/>
      <c r="B232" s="26"/>
      <c r="C232" s="26"/>
      <c r="D232" s="26"/>
      <c r="E232" s="26"/>
      <c r="F232" s="25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0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</row>
    <row r="233" spans="1:37" x14ac:dyDescent="0.2">
      <c r="A233" s="26"/>
      <c r="B233" s="26"/>
      <c r="C233" s="26"/>
      <c r="D233" s="26"/>
      <c r="E233" s="26"/>
      <c r="F233" s="25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0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</row>
    <row r="234" spans="1:37" x14ac:dyDescent="0.2">
      <c r="A234" s="26"/>
      <c r="B234" s="26"/>
      <c r="C234" s="26"/>
      <c r="D234" s="26"/>
      <c r="E234" s="26"/>
      <c r="F234" s="25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0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</row>
    <row r="235" spans="1:37" x14ac:dyDescent="0.2">
      <c r="A235" s="26"/>
      <c r="B235" s="26"/>
      <c r="C235" s="26"/>
      <c r="D235" s="26"/>
      <c r="E235" s="26"/>
      <c r="F235" s="25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0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</row>
    <row r="236" spans="1:37" x14ac:dyDescent="0.2">
      <c r="A236" s="26"/>
      <c r="B236" s="26"/>
      <c r="C236" s="26"/>
      <c r="D236" s="26"/>
      <c r="E236" s="26"/>
      <c r="F236" s="25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0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</row>
    <row r="237" spans="1:37" x14ac:dyDescent="0.2">
      <c r="A237" s="26"/>
      <c r="B237" s="26"/>
      <c r="C237" s="26"/>
      <c r="D237" s="26"/>
      <c r="E237" s="26"/>
      <c r="F237" s="25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0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</row>
    <row r="238" spans="1:37" x14ac:dyDescent="0.2">
      <c r="A238" s="26"/>
      <c r="B238" s="26"/>
      <c r="C238" s="26"/>
      <c r="D238" s="26"/>
      <c r="E238" s="26"/>
      <c r="F238" s="25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0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</row>
    <row r="239" spans="1:37" x14ac:dyDescent="0.2">
      <c r="A239" s="26"/>
      <c r="B239" s="26"/>
      <c r="C239" s="26"/>
      <c r="D239" s="26"/>
      <c r="E239" s="26"/>
      <c r="F239" s="25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0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</row>
    <row r="240" spans="1:37" x14ac:dyDescent="0.2">
      <c r="A240" s="26"/>
      <c r="B240" s="26"/>
      <c r="C240" s="26"/>
      <c r="D240" s="26"/>
      <c r="E240" s="26"/>
      <c r="F240" s="25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0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</row>
    <row r="241" spans="1:37" x14ac:dyDescent="0.2">
      <c r="A241" s="26"/>
      <c r="B241" s="26"/>
      <c r="C241" s="26"/>
      <c r="D241" s="26"/>
      <c r="E241" s="26"/>
      <c r="F241" s="25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0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</row>
    <row r="242" spans="1:37" x14ac:dyDescent="0.2">
      <c r="A242" s="26"/>
      <c r="B242" s="26"/>
      <c r="C242" s="26"/>
      <c r="D242" s="26"/>
      <c r="E242" s="26"/>
      <c r="F242" s="25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0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</row>
    <row r="243" spans="1:37" x14ac:dyDescent="0.2">
      <c r="A243" s="26"/>
      <c r="B243" s="26"/>
      <c r="C243" s="26"/>
      <c r="D243" s="26"/>
      <c r="E243" s="26"/>
      <c r="F243" s="25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0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</row>
    <row r="244" spans="1:37" x14ac:dyDescent="0.2">
      <c r="A244" s="26"/>
      <c r="B244" s="26"/>
      <c r="C244" s="26"/>
      <c r="D244" s="26"/>
      <c r="E244" s="26"/>
      <c r="F244" s="25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0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</row>
    <row r="245" spans="1:37" x14ac:dyDescent="0.2">
      <c r="A245" s="26"/>
      <c r="B245" s="26"/>
      <c r="C245" s="26"/>
      <c r="D245" s="26"/>
      <c r="E245" s="26"/>
      <c r="F245" s="25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0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</row>
    <row r="246" spans="1:37" x14ac:dyDescent="0.2">
      <c r="A246" s="26"/>
      <c r="B246" s="26"/>
      <c r="C246" s="26"/>
      <c r="D246" s="26"/>
      <c r="E246" s="26"/>
      <c r="F246" s="25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0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</row>
    <row r="247" spans="1:37" x14ac:dyDescent="0.2">
      <c r="A247" s="26"/>
      <c r="B247" s="26"/>
      <c r="C247" s="26"/>
      <c r="D247" s="26"/>
      <c r="E247" s="26"/>
      <c r="F247" s="25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0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</row>
    <row r="248" spans="1:37" x14ac:dyDescent="0.2">
      <c r="A248" s="26"/>
      <c r="B248" s="26"/>
      <c r="C248" s="26"/>
      <c r="D248" s="26"/>
      <c r="E248" s="26"/>
      <c r="F248" s="25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0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</row>
    <row r="249" spans="1:37" x14ac:dyDescent="0.2">
      <c r="A249" s="26"/>
      <c r="B249" s="26"/>
      <c r="C249" s="26"/>
      <c r="D249" s="26"/>
      <c r="E249" s="26"/>
      <c r="F249" s="25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0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</row>
    <row r="250" spans="1:37" x14ac:dyDescent="0.2">
      <c r="A250" s="26"/>
      <c r="B250" s="26"/>
      <c r="C250" s="26"/>
      <c r="D250" s="26"/>
      <c r="E250" s="26"/>
      <c r="F250" s="25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0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</row>
    <row r="251" spans="1:37" x14ac:dyDescent="0.2">
      <c r="A251" s="26"/>
      <c r="B251" s="26"/>
      <c r="C251" s="26"/>
      <c r="D251" s="26"/>
      <c r="E251" s="26"/>
      <c r="F251" s="25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0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</row>
    <row r="252" spans="1:37" x14ac:dyDescent="0.2">
      <c r="A252" s="26"/>
      <c r="B252" s="26"/>
      <c r="C252" s="26"/>
      <c r="D252" s="26"/>
      <c r="E252" s="26"/>
      <c r="F252" s="25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0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</row>
    <row r="253" spans="1:37" x14ac:dyDescent="0.2">
      <c r="A253" s="26"/>
      <c r="B253" s="26"/>
      <c r="C253" s="26"/>
      <c r="D253" s="26"/>
      <c r="E253" s="26"/>
      <c r="F253" s="25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0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</row>
    <row r="254" spans="1:37" x14ac:dyDescent="0.2">
      <c r="A254" s="26"/>
      <c r="B254" s="26"/>
      <c r="C254" s="26"/>
      <c r="D254" s="26"/>
      <c r="E254" s="26"/>
      <c r="F254" s="25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0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</row>
    <row r="255" spans="1:37" x14ac:dyDescent="0.2">
      <c r="A255" s="26"/>
      <c r="B255" s="26"/>
      <c r="C255" s="26"/>
      <c r="D255" s="26"/>
      <c r="E255" s="26"/>
      <c r="F255" s="25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0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</row>
    <row r="256" spans="1:37" x14ac:dyDescent="0.2">
      <c r="A256" s="26"/>
      <c r="B256" s="26"/>
      <c r="C256" s="26"/>
      <c r="D256" s="26"/>
      <c r="E256" s="26"/>
      <c r="F256" s="25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0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</row>
    <row r="257" spans="1:37" x14ac:dyDescent="0.2">
      <c r="A257" s="26"/>
      <c r="B257" s="26"/>
      <c r="C257" s="26"/>
      <c r="D257" s="26"/>
      <c r="E257" s="26"/>
      <c r="F257" s="25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0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</row>
    <row r="258" spans="1:37" x14ac:dyDescent="0.2">
      <c r="A258" s="26"/>
      <c r="B258" s="26"/>
      <c r="C258" s="26"/>
      <c r="D258" s="26"/>
      <c r="E258" s="26"/>
      <c r="F258" s="25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0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</row>
    <row r="259" spans="1:37" x14ac:dyDescent="0.2">
      <c r="A259" s="26"/>
      <c r="B259" s="26"/>
      <c r="C259" s="26"/>
      <c r="D259" s="26"/>
      <c r="E259" s="26"/>
      <c r="F259" s="25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0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</row>
    <row r="260" spans="1:37" x14ac:dyDescent="0.2">
      <c r="A260" s="26"/>
      <c r="B260" s="26"/>
      <c r="C260" s="26"/>
      <c r="D260" s="26"/>
      <c r="E260" s="26"/>
      <c r="F260" s="25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0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</row>
    <row r="261" spans="1:37" x14ac:dyDescent="0.2">
      <c r="A261" s="26"/>
      <c r="B261" s="26"/>
      <c r="C261" s="26"/>
      <c r="D261" s="26"/>
      <c r="E261" s="26"/>
      <c r="F261" s="25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0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</row>
    <row r="262" spans="1:37" x14ac:dyDescent="0.2">
      <c r="A262" s="26"/>
      <c r="B262" s="26"/>
      <c r="C262" s="26"/>
      <c r="D262" s="26"/>
      <c r="E262" s="26"/>
      <c r="F262" s="25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0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</row>
    <row r="263" spans="1:37" x14ac:dyDescent="0.2">
      <c r="A263" s="26"/>
      <c r="B263" s="26"/>
      <c r="C263" s="26"/>
      <c r="D263" s="26"/>
      <c r="E263" s="26"/>
      <c r="F263" s="25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0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</row>
    <row r="264" spans="1:37" x14ac:dyDescent="0.2">
      <c r="A264" s="26"/>
      <c r="B264" s="26"/>
      <c r="C264" s="26"/>
      <c r="D264" s="26"/>
      <c r="E264" s="26"/>
      <c r="F264" s="25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0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</row>
    <row r="265" spans="1:37" x14ac:dyDescent="0.2">
      <c r="A265" s="26"/>
      <c r="B265" s="26"/>
      <c r="C265" s="26"/>
      <c r="D265" s="26"/>
      <c r="E265" s="26"/>
      <c r="F265" s="25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0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</row>
    <row r="266" spans="1:37" x14ac:dyDescent="0.2">
      <c r="A266" s="26"/>
      <c r="B266" s="26"/>
      <c r="C266" s="26"/>
      <c r="D266" s="26"/>
      <c r="E266" s="26"/>
      <c r="F266" s="25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0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</row>
    <row r="267" spans="1:37" x14ac:dyDescent="0.2">
      <c r="A267" s="26"/>
      <c r="B267" s="26"/>
      <c r="C267" s="26"/>
      <c r="D267" s="26"/>
      <c r="E267" s="26"/>
      <c r="F267" s="25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0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</row>
    <row r="268" spans="1:37" x14ac:dyDescent="0.2">
      <c r="A268" s="26"/>
      <c r="B268" s="26"/>
      <c r="C268" s="26"/>
      <c r="D268" s="26"/>
      <c r="E268" s="26"/>
      <c r="F268" s="25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0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</row>
    <row r="269" spans="1:37" x14ac:dyDescent="0.2">
      <c r="A269" s="26"/>
      <c r="B269" s="26"/>
      <c r="C269" s="26"/>
      <c r="D269" s="26"/>
      <c r="E269" s="26"/>
      <c r="F269" s="25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0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</row>
    <row r="270" spans="1:37" x14ac:dyDescent="0.2">
      <c r="A270" s="26"/>
      <c r="B270" s="26"/>
      <c r="C270" s="26"/>
      <c r="D270" s="26"/>
      <c r="E270" s="26"/>
      <c r="F270" s="25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0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</row>
    <row r="271" spans="1:37" x14ac:dyDescent="0.2">
      <c r="A271" s="26"/>
      <c r="B271" s="26"/>
      <c r="C271" s="26"/>
      <c r="D271" s="26"/>
      <c r="E271" s="26"/>
      <c r="F271" s="25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0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</row>
    <row r="272" spans="1:37" x14ac:dyDescent="0.2">
      <c r="A272" s="26"/>
      <c r="B272" s="26"/>
      <c r="C272" s="26"/>
      <c r="D272" s="26"/>
      <c r="E272" s="26"/>
      <c r="F272" s="25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0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</row>
    <row r="273" spans="1:37" x14ac:dyDescent="0.2">
      <c r="A273" s="26"/>
      <c r="B273" s="26"/>
      <c r="C273" s="26"/>
      <c r="D273" s="26"/>
      <c r="E273" s="26"/>
      <c r="F273" s="25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0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</row>
    <row r="274" spans="1:37" x14ac:dyDescent="0.2">
      <c r="A274" s="26"/>
      <c r="B274" s="26"/>
      <c r="C274" s="26"/>
      <c r="D274" s="26"/>
      <c r="E274" s="26"/>
      <c r="F274" s="25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0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</row>
    <row r="275" spans="1:37" x14ac:dyDescent="0.2">
      <c r="A275" s="26"/>
      <c r="B275" s="26"/>
      <c r="C275" s="26"/>
      <c r="D275" s="26"/>
      <c r="E275" s="26"/>
      <c r="F275" s="25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0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</row>
    <row r="276" spans="1:37" x14ac:dyDescent="0.2">
      <c r="A276" s="26"/>
      <c r="B276" s="26"/>
      <c r="C276" s="26"/>
      <c r="D276" s="26"/>
      <c r="E276" s="26"/>
      <c r="F276" s="25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0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</row>
    <row r="277" spans="1:37" x14ac:dyDescent="0.2">
      <c r="A277" s="26"/>
      <c r="B277" s="26"/>
      <c r="C277" s="26"/>
      <c r="D277" s="26"/>
      <c r="E277" s="26"/>
      <c r="F277" s="25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0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</row>
    <row r="278" spans="1:37" x14ac:dyDescent="0.2">
      <c r="A278" s="26"/>
      <c r="B278" s="26"/>
      <c r="C278" s="26"/>
      <c r="D278" s="26"/>
      <c r="E278" s="26"/>
      <c r="F278" s="25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0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</row>
    <row r="279" spans="1:37" x14ac:dyDescent="0.2">
      <c r="A279" s="26"/>
      <c r="B279" s="26"/>
      <c r="C279" s="26"/>
      <c r="D279" s="26"/>
      <c r="E279" s="26"/>
      <c r="F279" s="25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0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</row>
    <row r="280" spans="1:37" x14ac:dyDescent="0.2">
      <c r="A280" s="26"/>
      <c r="B280" s="26"/>
      <c r="C280" s="26"/>
      <c r="D280" s="26"/>
      <c r="E280" s="26"/>
      <c r="F280" s="25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0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</row>
    <row r="281" spans="1:37" x14ac:dyDescent="0.2">
      <c r="A281" s="26"/>
      <c r="B281" s="26"/>
      <c r="C281" s="26"/>
      <c r="D281" s="26"/>
      <c r="E281" s="26"/>
      <c r="F281" s="25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0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</row>
    <row r="282" spans="1:37" x14ac:dyDescent="0.2">
      <c r="A282" s="26"/>
      <c r="B282" s="26"/>
      <c r="C282" s="26"/>
      <c r="D282" s="26"/>
      <c r="E282" s="26"/>
      <c r="F282" s="25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0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</row>
    <row r="283" spans="1:37" x14ac:dyDescent="0.2">
      <c r="A283" s="26"/>
      <c r="B283" s="26"/>
      <c r="C283" s="26"/>
      <c r="D283" s="26"/>
      <c r="E283" s="26"/>
      <c r="F283" s="25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0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</row>
    <row r="284" spans="1:37" x14ac:dyDescent="0.2">
      <c r="A284" s="26"/>
      <c r="B284" s="26"/>
      <c r="C284" s="26"/>
      <c r="D284" s="26"/>
      <c r="E284" s="26"/>
      <c r="F284" s="25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0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</row>
    <row r="285" spans="1:37" x14ac:dyDescent="0.2">
      <c r="A285" s="26"/>
      <c r="B285" s="26"/>
      <c r="C285" s="26"/>
      <c r="D285" s="26"/>
      <c r="E285" s="26"/>
      <c r="F285" s="25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0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</row>
    <row r="286" spans="1:37" x14ac:dyDescent="0.2">
      <c r="A286" s="26"/>
      <c r="B286" s="26"/>
      <c r="C286" s="26"/>
      <c r="D286" s="26"/>
      <c r="E286" s="26"/>
      <c r="F286" s="25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0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</row>
    <row r="287" spans="1:37" x14ac:dyDescent="0.2">
      <c r="A287" s="26"/>
      <c r="B287" s="26"/>
      <c r="C287" s="26"/>
      <c r="D287" s="26"/>
      <c r="E287" s="26"/>
      <c r="F287" s="25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0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</row>
    <row r="288" spans="1:37" x14ac:dyDescent="0.2">
      <c r="A288" s="26"/>
      <c r="B288" s="26"/>
      <c r="C288" s="26"/>
      <c r="D288" s="26"/>
      <c r="E288" s="26"/>
      <c r="F288" s="25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0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</row>
    <row r="289" spans="1:37" x14ac:dyDescent="0.2">
      <c r="A289" s="26"/>
      <c r="B289" s="26"/>
      <c r="C289" s="26"/>
      <c r="D289" s="26"/>
      <c r="E289" s="26"/>
      <c r="F289" s="25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0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</row>
    <row r="290" spans="1:37" x14ac:dyDescent="0.2">
      <c r="A290" s="26"/>
      <c r="B290" s="26"/>
      <c r="C290" s="26"/>
      <c r="D290" s="26"/>
      <c r="E290" s="26"/>
      <c r="F290" s="25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0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</row>
    <row r="291" spans="1:37" x14ac:dyDescent="0.2">
      <c r="A291" s="26"/>
      <c r="B291" s="26"/>
      <c r="C291" s="26"/>
      <c r="D291" s="26"/>
      <c r="E291" s="26"/>
      <c r="F291" s="25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0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</row>
    <row r="292" spans="1:37" x14ac:dyDescent="0.2">
      <c r="A292" s="26"/>
      <c r="B292" s="26"/>
      <c r="C292" s="26"/>
      <c r="D292" s="26"/>
      <c r="E292" s="26"/>
      <c r="F292" s="25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0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</row>
    <row r="293" spans="1:37" x14ac:dyDescent="0.2">
      <c r="A293" s="26"/>
      <c r="B293" s="26"/>
      <c r="C293" s="26"/>
      <c r="D293" s="26"/>
      <c r="E293" s="26"/>
      <c r="F293" s="25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0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</row>
    <row r="294" spans="1:37" x14ac:dyDescent="0.2">
      <c r="A294" s="26"/>
      <c r="B294" s="26"/>
      <c r="C294" s="26"/>
      <c r="D294" s="26"/>
      <c r="E294" s="26"/>
      <c r="F294" s="25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0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</row>
    <row r="295" spans="1:37" x14ac:dyDescent="0.2">
      <c r="A295" s="26"/>
      <c r="B295" s="26"/>
      <c r="C295" s="26"/>
      <c r="D295" s="26"/>
      <c r="E295" s="26"/>
      <c r="F295" s="25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0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</row>
    <row r="296" spans="1:37" x14ac:dyDescent="0.2">
      <c r="A296" s="26"/>
      <c r="B296" s="26"/>
      <c r="C296" s="26"/>
      <c r="D296" s="26"/>
      <c r="E296" s="26"/>
      <c r="F296" s="25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0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</row>
    <row r="297" spans="1:37" x14ac:dyDescent="0.2">
      <c r="A297" s="26"/>
      <c r="B297" s="26"/>
      <c r="C297" s="26"/>
      <c r="D297" s="26"/>
      <c r="E297" s="26"/>
      <c r="F297" s="25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0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</row>
    <row r="298" spans="1:37" x14ac:dyDescent="0.2">
      <c r="A298" s="26"/>
      <c r="B298" s="26"/>
      <c r="C298" s="26"/>
      <c r="D298" s="26"/>
      <c r="E298" s="26"/>
      <c r="F298" s="25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0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</row>
    <row r="299" spans="1:37" x14ac:dyDescent="0.2">
      <c r="A299" s="26"/>
      <c r="B299" s="26"/>
      <c r="C299" s="26"/>
      <c r="D299" s="26"/>
      <c r="E299" s="26"/>
      <c r="F299" s="25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0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</row>
    <row r="300" spans="1:37" x14ac:dyDescent="0.2">
      <c r="A300" s="26"/>
      <c r="B300" s="26"/>
      <c r="C300" s="26"/>
      <c r="D300" s="26"/>
      <c r="E300" s="26"/>
      <c r="F300" s="25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0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</row>
    <row r="301" spans="1:37" x14ac:dyDescent="0.2">
      <c r="A301" s="26"/>
      <c r="B301" s="26"/>
      <c r="C301" s="26"/>
      <c r="D301" s="26"/>
      <c r="E301" s="26"/>
      <c r="F301" s="25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0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</row>
    <row r="302" spans="1:37" x14ac:dyDescent="0.2">
      <c r="A302" s="26"/>
      <c r="B302" s="26"/>
      <c r="C302" s="26"/>
      <c r="D302" s="26"/>
      <c r="E302" s="26"/>
      <c r="F302" s="25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0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</row>
    <row r="303" spans="1:37" x14ac:dyDescent="0.2">
      <c r="A303" s="26"/>
      <c r="B303" s="26"/>
      <c r="C303" s="26"/>
      <c r="D303" s="26"/>
      <c r="E303" s="26"/>
      <c r="F303" s="25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0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</row>
    <row r="304" spans="1:37" x14ac:dyDescent="0.2">
      <c r="A304" s="26"/>
      <c r="B304" s="26"/>
      <c r="C304" s="26"/>
      <c r="D304" s="26"/>
      <c r="E304" s="26"/>
      <c r="F304" s="25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0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</row>
    <row r="305" spans="1:37" x14ac:dyDescent="0.2">
      <c r="A305" s="26"/>
      <c r="B305" s="26"/>
      <c r="C305" s="26"/>
      <c r="D305" s="26"/>
      <c r="E305" s="26"/>
      <c r="F305" s="25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0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</row>
    <row r="306" spans="1:37" x14ac:dyDescent="0.2">
      <c r="A306" s="26"/>
      <c r="B306" s="26"/>
      <c r="C306" s="26"/>
      <c r="D306" s="26"/>
      <c r="E306" s="26"/>
      <c r="F306" s="25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0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</row>
    <row r="307" spans="1:37" x14ac:dyDescent="0.2">
      <c r="A307" s="26"/>
      <c r="B307" s="26"/>
      <c r="C307" s="26"/>
      <c r="D307" s="26"/>
      <c r="E307" s="26"/>
      <c r="F307" s="25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0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</row>
    <row r="308" spans="1:37" x14ac:dyDescent="0.2">
      <c r="A308" s="26"/>
      <c r="B308" s="26"/>
      <c r="C308" s="26"/>
      <c r="D308" s="26"/>
      <c r="E308" s="26"/>
      <c r="F308" s="25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0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</row>
    <row r="309" spans="1:37" x14ac:dyDescent="0.2">
      <c r="A309" s="26"/>
      <c r="B309" s="26"/>
      <c r="C309" s="26"/>
      <c r="D309" s="26"/>
      <c r="E309" s="26"/>
      <c r="F309" s="25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0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</row>
    <row r="310" spans="1:37" x14ac:dyDescent="0.2">
      <c r="A310" s="26"/>
      <c r="B310" s="26"/>
      <c r="C310" s="26"/>
      <c r="D310" s="26"/>
      <c r="E310" s="26"/>
      <c r="F310" s="25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0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</row>
    <row r="311" spans="1:37" x14ac:dyDescent="0.2">
      <c r="A311" s="26"/>
      <c r="B311" s="26"/>
      <c r="C311" s="26"/>
      <c r="D311" s="26"/>
      <c r="E311" s="26"/>
      <c r="F311" s="25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0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</row>
    <row r="312" spans="1:37" x14ac:dyDescent="0.2">
      <c r="A312" s="26"/>
      <c r="B312" s="26"/>
      <c r="C312" s="26"/>
      <c r="D312" s="26"/>
      <c r="E312" s="26"/>
      <c r="F312" s="25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0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</row>
    <row r="313" spans="1:37" x14ac:dyDescent="0.2">
      <c r="A313" s="26"/>
      <c r="B313" s="26"/>
      <c r="C313" s="26"/>
      <c r="D313" s="26"/>
      <c r="E313" s="26"/>
      <c r="F313" s="25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0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</row>
    <row r="314" spans="1:37" x14ac:dyDescent="0.2">
      <c r="A314" s="26"/>
      <c r="B314" s="26"/>
      <c r="C314" s="26"/>
      <c r="D314" s="26"/>
      <c r="E314" s="26"/>
      <c r="F314" s="25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0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</row>
    <row r="315" spans="1:37" x14ac:dyDescent="0.2">
      <c r="A315" s="26"/>
      <c r="B315" s="26"/>
      <c r="C315" s="26"/>
      <c r="D315" s="26"/>
      <c r="E315" s="26"/>
      <c r="F315" s="25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0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</row>
    <row r="316" spans="1:37" x14ac:dyDescent="0.2">
      <c r="A316" s="26"/>
      <c r="B316" s="26"/>
      <c r="C316" s="26"/>
      <c r="D316" s="26"/>
      <c r="E316" s="26"/>
      <c r="F316" s="25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0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</row>
    <row r="317" spans="1:37" x14ac:dyDescent="0.2">
      <c r="A317" s="26"/>
      <c r="B317" s="26"/>
      <c r="C317" s="26"/>
      <c r="D317" s="26"/>
      <c r="E317" s="26"/>
      <c r="F317" s="25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0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</row>
    <row r="318" spans="1:37" x14ac:dyDescent="0.2">
      <c r="A318" s="26"/>
      <c r="B318" s="26"/>
      <c r="C318" s="26"/>
      <c r="D318" s="26"/>
      <c r="E318" s="26"/>
      <c r="F318" s="25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0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</row>
    <row r="319" spans="1:37" x14ac:dyDescent="0.2">
      <c r="A319" s="26"/>
      <c r="B319" s="26"/>
      <c r="C319" s="26"/>
      <c r="D319" s="26"/>
      <c r="E319" s="26"/>
      <c r="F319" s="25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0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</row>
    <row r="320" spans="1:37" x14ac:dyDescent="0.2">
      <c r="A320" s="26"/>
      <c r="B320" s="26"/>
      <c r="C320" s="26"/>
      <c r="D320" s="26"/>
      <c r="E320" s="26"/>
      <c r="F320" s="25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0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</row>
    <row r="321" spans="1:37" x14ac:dyDescent="0.2">
      <c r="A321" s="26"/>
      <c r="B321" s="26"/>
      <c r="C321" s="26"/>
      <c r="D321" s="26"/>
      <c r="E321" s="26"/>
      <c r="F321" s="25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0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</row>
    <row r="322" spans="1:37" x14ac:dyDescent="0.2">
      <c r="A322" s="26"/>
      <c r="B322" s="26"/>
      <c r="C322" s="26"/>
      <c r="D322" s="26"/>
      <c r="E322" s="26"/>
      <c r="F322" s="25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0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</row>
    <row r="323" spans="1:37" x14ac:dyDescent="0.2">
      <c r="A323" s="26"/>
      <c r="B323" s="26"/>
      <c r="C323" s="26"/>
      <c r="D323" s="26"/>
      <c r="E323" s="26"/>
      <c r="F323" s="25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0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</row>
    <row r="324" spans="1:37" x14ac:dyDescent="0.2">
      <c r="A324" s="26"/>
      <c r="B324" s="26"/>
      <c r="C324" s="26"/>
      <c r="D324" s="26"/>
      <c r="E324" s="26"/>
      <c r="F324" s="25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0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</row>
    <row r="325" spans="1:37" x14ac:dyDescent="0.2">
      <c r="A325" s="26"/>
      <c r="B325" s="26"/>
      <c r="C325" s="26"/>
      <c r="D325" s="26"/>
      <c r="E325" s="26"/>
      <c r="F325" s="25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0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</row>
    <row r="326" spans="1:37" x14ac:dyDescent="0.2">
      <c r="A326" s="26"/>
      <c r="B326" s="26"/>
      <c r="C326" s="26"/>
      <c r="D326" s="26"/>
      <c r="E326" s="26"/>
      <c r="F326" s="25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0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</row>
    <row r="327" spans="1:37" x14ac:dyDescent="0.2">
      <c r="A327" s="26"/>
      <c r="B327" s="26"/>
      <c r="C327" s="26"/>
      <c r="D327" s="26"/>
      <c r="E327" s="26"/>
      <c r="F327" s="25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0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</row>
    <row r="328" spans="1:37" x14ac:dyDescent="0.2">
      <c r="A328" s="26"/>
      <c r="B328" s="26"/>
      <c r="C328" s="26"/>
      <c r="D328" s="26"/>
      <c r="E328" s="26"/>
      <c r="F328" s="25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0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</row>
    <row r="329" spans="1:37" x14ac:dyDescent="0.2">
      <c r="A329" s="26"/>
      <c r="B329" s="26"/>
      <c r="C329" s="26"/>
      <c r="D329" s="26"/>
      <c r="E329" s="26"/>
      <c r="F329" s="25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0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</row>
    <row r="330" spans="1:37" x14ac:dyDescent="0.2">
      <c r="A330" s="26"/>
      <c r="B330" s="26"/>
      <c r="C330" s="26"/>
      <c r="D330" s="26"/>
      <c r="E330" s="26"/>
      <c r="F330" s="25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0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</row>
    <row r="331" spans="1:37" x14ac:dyDescent="0.2">
      <c r="A331" s="26"/>
      <c r="B331" s="26"/>
      <c r="C331" s="26"/>
      <c r="D331" s="26"/>
      <c r="E331" s="26"/>
      <c r="F331" s="25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0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</row>
    <row r="332" spans="1:37" x14ac:dyDescent="0.2">
      <c r="A332" s="26"/>
      <c r="B332" s="26"/>
      <c r="C332" s="26"/>
      <c r="D332" s="26"/>
      <c r="E332" s="26"/>
      <c r="F332" s="25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0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</row>
    <row r="333" spans="1:37" x14ac:dyDescent="0.2">
      <c r="A333" s="26"/>
      <c r="B333" s="26"/>
      <c r="C333" s="26"/>
      <c r="D333" s="26"/>
      <c r="E333" s="26"/>
      <c r="F333" s="25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0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</row>
    <row r="334" spans="1:37" x14ac:dyDescent="0.2">
      <c r="A334" s="26"/>
      <c r="B334" s="26"/>
      <c r="C334" s="26"/>
      <c r="D334" s="26"/>
      <c r="E334" s="26"/>
      <c r="F334" s="25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0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</row>
    <row r="335" spans="1:37" x14ac:dyDescent="0.2">
      <c r="A335" s="26"/>
      <c r="B335" s="26"/>
      <c r="C335" s="26"/>
      <c r="D335" s="26"/>
      <c r="E335" s="26"/>
      <c r="F335" s="25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0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</row>
    <row r="336" spans="1:37" x14ac:dyDescent="0.2">
      <c r="A336" s="26"/>
      <c r="B336" s="26"/>
      <c r="C336" s="26"/>
      <c r="D336" s="26"/>
      <c r="E336" s="26"/>
      <c r="F336" s="25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0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</row>
    <row r="337" spans="1:37" x14ac:dyDescent="0.2">
      <c r="A337" s="26"/>
      <c r="B337" s="26"/>
      <c r="C337" s="26"/>
      <c r="D337" s="26"/>
      <c r="E337" s="26"/>
      <c r="F337" s="25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0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</row>
    <row r="338" spans="1:37" x14ac:dyDescent="0.2">
      <c r="A338" s="26"/>
      <c r="B338" s="26"/>
      <c r="C338" s="26"/>
      <c r="D338" s="26"/>
      <c r="E338" s="26"/>
      <c r="F338" s="25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0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</row>
    <row r="339" spans="1:37" x14ac:dyDescent="0.2">
      <c r="A339" s="26"/>
      <c r="B339" s="26"/>
      <c r="C339" s="26"/>
      <c r="D339" s="26"/>
      <c r="E339" s="26"/>
      <c r="F339" s="25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0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</row>
    <row r="340" spans="1:37" x14ac:dyDescent="0.2">
      <c r="A340" s="26"/>
      <c r="B340" s="26"/>
      <c r="C340" s="26"/>
      <c r="D340" s="26"/>
      <c r="E340" s="26"/>
      <c r="F340" s="25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0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</row>
    <row r="341" spans="1:37" x14ac:dyDescent="0.2">
      <c r="A341" s="26"/>
      <c r="B341" s="26"/>
      <c r="C341" s="26"/>
      <c r="D341" s="26"/>
      <c r="E341" s="26"/>
      <c r="F341" s="25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0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</row>
    <row r="342" spans="1:37" x14ac:dyDescent="0.2">
      <c r="A342" s="26"/>
      <c r="B342" s="26"/>
      <c r="C342" s="26"/>
      <c r="D342" s="26"/>
      <c r="E342" s="26"/>
      <c r="F342" s="25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0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</row>
    <row r="343" spans="1:37" x14ac:dyDescent="0.2">
      <c r="A343" s="26"/>
      <c r="B343" s="26"/>
      <c r="C343" s="26"/>
      <c r="D343" s="26"/>
      <c r="E343" s="26"/>
      <c r="F343" s="25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0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</row>
    <row r="344" spans="1:37" x14ac:dyDescent="0.2">
      <c r="A344" s="26"/>
      <c r="B344" s="26"/>
      <c r="C344" s="26"/>
      <c r="D344" s="26"/>
      <c r="E344" s="26"/>
      <c r="F344" s="25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0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</row>
    <row r="345" spans="1:37" x14ac:dyDescent="0.2">
      <c r="A345" s="26"/>
      <c r="B345" s="26"/>
      <c r="C345" s="26"/>
      <c r="D345" s="26"/>
      <c r="E345" s="26"/>
      <c r="F345" s="25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0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</row>
    <row r="346" spans="1:37" x14ac:dyDescent="0.2">
      <c r="A346" s="26"/>
      <c r="B346" s="26"/>
      <c r="C346" s="26"/>
      <c r="D346" s="26"/>
      <c r="E346" s="26"/>
      <c r="F346" s="25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0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</row>
    <row r="347" spans="1:37" x14ac:dyDescent="0.2">
      <c r="A347" s="26"/>
      <c r="B347" s="26"/>
      <c r="C347" s="26"/>
      <c r="D347" s="26"/>
      <c r="E347" s="26"/>
      <c r="F347" s="25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0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</row>
    <row r="348" spans="1:37" x14ac:dyDescent="0.2">
      <c r="A348" s="26"/>
      <c r="B348" s="26"/>
      <c r="C348" s="26"/>
      <c r="D348" s="26"/>
      <c r="E348" s="26"/>
      <c r="F348" s="25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0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</row>
    <row r="349" spans="1:37" x14ac:dyDescent="0.2">
      <c r="A349" s="26"/>
      <c r="B349" s="26"/>
      <c r="C349" s="26"/>
      <c r="D349" s="26"/>
      <c r="E349" s="26"/>
      <c r="F349" s="25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0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</row>
    <row r="350" spans="1:37" x14ac:dyDescent="0.2">
      <c r="A350" s="26"/>
      <c r="B350" s="26"/>
      <c r="C350" s="26"/>
      <c r="D350" s="26"/>
      <c r="E350" s="26"/>
      <c r="F350" s="25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0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</row>
    <row r="351" spans="1:37" x14ac:dyDescent="0.2">
      <c r="A351" s="26"/>
      <c r="B351" s="26"/>
      <c r="C351" s="26"/>
      <c r="D351" s="26"/>
      <c r="E351" s="26"/>
      <c r="F351" s="25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0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</row>
    <row r="352" spans="1:37" x14ac:dyDescent="0.2">
      <c r="A352" s="26"/>
      <c r="B352" s="26"/>
      <c r="C352" s="26"/>
      <c r="D352" s="26"/>
      <c r="E352" s="26"/>
      <c r="F352" s="25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0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</row>
    <row r="353" spans="1:37" x14ac:dyDescent="0.2">
      <c r="A353" s="26"/>
      <c r="B353" s="26"/>
      <c r="C353" s="26"/>
      <c r="D353" s="26"/>
      <c r="E353" s="26"/>
      <c r="F353" s="25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0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</row>
    <row r="354" spans="1:37" x14ac:dyDescent="0.2">
      <c r="A354" s="26"/>
      <c r="B354" s="26"/>
      <c r="C354" s="26"/>
      <c r="D354" s="26"/>
      <c r="E354" s="26"/>
      <c r="F354" s="25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0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</row>
    <row r="355" spans="1:37" x14ac:dyDescent="0.2">
      <c r="A355" s="26"/>
      <c r="B355" s="26"/>
      <c r="C355" s="26"/>
      <c r="D355" s="26"/>
      <c r="E355" s="26"/>
      <c r="F355" s="25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0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</row>
    <row r="356" spans="1:37" x14ac:dyDescent="0.2">
      <c r="A356" s="26"/>
      <c r="B356" s="26"/>
      <c r="C356" s="26"/>
      <c r="D356" s="26"/>
      <c r="E356" s="26"/>
      <c r="F356" s="25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0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</row>
    <row r="357" spans="1:37" x14ac:dyDescent="0.2">
      <c r="A357" s="26"/>
      <c r="B357" s="26"/>
      <c r="C357" s="26"/>
      <c r="D357" s="26"/>
      <c r="E357" s="26"/>
      <c r="F357" s="25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0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</row>
    <row r="358" spans="1:37" x14ac:dyDescent="0.2">
      <c r="A358" s="26"/>
      <c r="B358" s="26"/>
      <c r="C358" s="26"/>
      <c r="D358" s="26"/>
      <c r="E358" s="26"/>
      <c r="F358" s="25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0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</row>
    <row r="359" spans="1:37" x14ac:dyDescent="0.2">
      <c r="A359" s="26"/>
      <c r="B359" s="26"/>
      <c r="C359" s="26"/>
      <c r="D359" s="26"/>
      <c r="E359" s="26"/>
      <c r="F359" s="25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0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</row>
    <row r="360" spans="1:37" x14ac:dyDescent="0.2">
      <c r="A360" s="26"/>
      <c r="B360" s="26"/>
      <c r="C360" s="26"/>
      <c r="D360" s="26"/>
      <c r="E360" s="26"/>
      <c r="F360" s="25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0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</row>
    <row r="361" spans="1:37" x14ac:dyDescent="0.2">
      <c r="A361" s="26"/>
      <c r="B361" s="26"/>
      <c r="C361" s="26"/>
      <c r="D361" s="26"/>
      <c r="E361" s="26"/>
      <c r="F361" s="25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0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</row>
    <row r="362" spans="1:37" x14ac:dyDescent="0.2">
      <c r="A362" s="26"/>
      <c r="B362" s="26"/>
      <c r="C362" s="26"/>
      <c r="D362" s="26"/>
      <c r="E362" s="26"/>
      <c r="F362" s="25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0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</row>
    <row r="363" spans="1:37" x14ac:dyDescent="0.2">
      <c r="A363" s="26"/>
      <c r="B363" s="26"/>
      <c r="C363" s="26"/>
      <c r="D363" s="26"/>
      <c r="E363" s="26"/>
      <c r="F363" s="25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0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</row>
    <row r="364" spans="1:37" x14ac:dyDescent="0.2">
      <c r="A364" s="26"/>
      <c r="B364" s="26"/>
      <c r="C364" s="26"/>
      <c r="D364" s="26"/>
      <c r="E364" s="26"/>
      <c r="F364" s="25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0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</row>
    <row r="365" spans="1:37" x14ac:dyDescent="0.2">
      <c r="A365" s="26"/>
      <c r="B365" s="26"/>
      <c r="C365" s="26"/>
      <c r="D365" s="26"/>
      <c r="E365" s="26"/>
      <c r="F365" s="25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0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</row>
    <row r="366" spans="1:37" x14ac:dyDescent="0.2">
      <c r="A366" s="26"/>
      <c r="B366" s="26"/>
      <c r="C366" s="26"/>
      <c r="D366" s="26"/>
      <c r="E366" s="26"/>
      <c r="F366" s="25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0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</row>
    <row r="367" spans="1:37" x14ac:dyDescent="0.2">
      <c r="A367" s="26"/>
      <c r="B367" s="26"/>
      <c r="C367" s="26"/>
      <c r="D367" s="26"/>
      <c r="E367" s="26"/>
      <c r="F367" s="25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0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</row>
    <row r="368" spans="1:37" x14ac:dyDescent="0.2">
      <c r="A368" s="26"/>
      <c r="B368" s="26"/>
      <c r="C368" s="26"/>
      <c r="D368" s="26"/>
      <c r="E368" s="26"/>
      <c r="F368" s="25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0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</row>
    <row r="369" spans="1:37" x14ac:dyDescent="0.2">
      <c r="A369" s="26"/>
      <c r="B369" s="26"/>
      <c r="C369" s="26"/>
      <c r="D369" s="26"/>
      <c r="E369" s="26"/>
      <c r="F369" s="25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0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</row>
    <row r="370" spans="1:37" x14ac:dyDescent="0.2">
      <c r="A370" s="26"/>
      <c r="B370" s="26"/>
      <c r="C370" s="26"/>
      <c r="D370" s="26"/>
      <c r="E370" s="26"/>
      <c r="F370" s="25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0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</row>
    <row r="371" spans="1:37" x14ac:dyDescent="0.2">
      <c r="A371" s="26"/>
      <c r="B371" s="26"/>
      <c r="C371" s="26"/>
      <c r="D371" s="26"/>
      <c r="E371" s="26"/>
      <c r="F371" s="25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0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</row>
    <row r="372" spans="1:37" x14ac:dyDescent="0.2">
      <c r="A372" s="26"/>
      <c r="B372" s="26"/>
      <c r="C372" s="26"/>
      <c r="D372" s="26"/>
      <c r="E372" s="26"/>
      <c r="F372" s="25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0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</row>
    <row r="373" spans="1:37" x14ac:dyDescent="0.2">
      <c r="A373" s="26"/>
      <c r="B373" s="26"/>
      <c r="C373" s="26"/>
      <c r="D373" s="26"/>
      <c r="E373" s="26"/>
      <c r="F373" s="25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0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</row>
    <row r="374" spans="1:37" x14ac:dyDescent="0.2">
      <c r="A374" s="26"/>
      <c r="B374" s="26"/>
      <c r="C374" s="26"/>
      <c r="D374" s="26"/>
      <c r="E374" s="26"/>
      <c r="F374" s="25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0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</row>
    <row r="375" spans="1:37" x14ac:dyDescent="0.2">
      <c r="A375" s="26"/>
      <c r="B375" s="26"/>
      <c r="C375" s="26"/>
      <c r="D375" s="26"/>
      <c r="E375" s="26"/>
      <c r="F375" s="25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0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</row>
    <row r="376" spans="1:37" x14ac:dyDescent="0.2">
      <c r="A376" s="26"/>
      <c r="B376" s="26"/>
      <c r="C376" s="26"/>
      <c r="D376" s="26"/>
      <c r="E376" s="26"/>
      <c r="F376" s="25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0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</row>
    <row r="377" spans="1:37" x14ac:dyDescent="0.2">
      <c r="A377" s="26"/>
      <c r="B377" s="26"/>
      <c r="C377" s="26"/>
      <c r="D377" s="26"/>
      <c r="E377" s="26"/>
      <c r="F377" s="25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0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</row>
    <row r="378" spans="1:37" x14ac:dyDescent="0.2">
      <c r="A378" s="26"/>
      <c r="B378" s="26"/>
      <c r="C378" s="26"/>
      <c r="D378" s="26"/>
      <c r="E378" s="26"/>
      <c r="F378" s="25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0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</row>
    <row r="379" spans="1:37" x14ac:dyDescent="0.2">
      <c r="A379" s="26"/>
      <c r="B379" s="26"/>
      <c r="C379" s="26"/>
      <c r="D379" s="26"/>
      <c r="E379" s="26"/>
      <c r="F379" s="25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0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</row>
    <row r="380" spans="1:37" x14ac:dyDescent="0.2">
      <c r="A380" s="26"/>
      <c r="B380" s="26"/>
      <c r="C380" s="26"/>
      <c r="D380" s="26"/>
      <c r="E380" s="26"/>
      <c r="F380" s="25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0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</row>
    <row r="381" spans="1:37" x14ac:dyDescent="0.2">
      <c r="A381" s="26"/>
      <c r="B381" s="26"/>
      <c r="C381" s="26"/>
      <c r="D381" s="26"/>
      <c r="E381" s="26"/>
      <c r="F381" s="25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0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</row>
    <row r="382" spans="1:37" x14ac:dyDescent="0.2">
      <c r="A382" s="26"/>
      <c r="B382" s="26"/>
      <c r="C382" s="26"/>
      <c r="D382" s="26"/>
      <c r="E382" s="26"/>
      <c r="F382" s="25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0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</row>
    <row r="383" spans="1:37" x14ac:dyDescent="0.2">
      <c r="A383" s="26"/>
      <c r="B383" s="26"/>
      <c r="C383" s="26"/>
      <c r="D383" s="26"/>
      <c r="E383" s="26"/>
      <c r="F383" s="25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0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</row>
    <row r="384" spans="1:37" x14ac:dyDescent="0.2">
      <c r="A384" s="26"/>
      <c r="B384" s="26"/>
      <c r="C384" s="26"/>
      <c r="D384" s="26"/>
      <c r="E384" s="26"/>
      <c r="F384" s="25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0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</row>
    <row r="385" spans="1:37" x14ac:dyDescent="0.2">
      <c r="A385" s="26"/>
      <c r="B385" s="26"/>
      <c r="C385" s="26"/>
      <c r="D385" s="26"/>
      <c r="E385" s="26"/>
      <c r="F385" s="25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0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</row>
    <row r="386" spans="1:37" x14ac:dyDescent="0.2">
      <c r="A386" s="26"/>
      <c r="B386" s="26"/>
      <c r="C386" s="26"/>
      <c r="D386" s="26"/>
      <c r="E386" s="26"/>
      <c r="F386" s="25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0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</row>
    <row r="387" spans="1:37" x14ac:dyDescent="0.2">
      <c r="A387" s="26"/>
      <c r="B387" s="26"/>
      <c r="C387" s="26"/>
      <c r="D387" s="26"/>
      <c r="E387" s="26"/>
      <c r="F387" s="25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0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</row>
    <row r="388" spans="1:37" x14ac:dyDescent="0.2">
      <c r="A388" s="26"/>
      <c r="B388" s="26"/>
      <c r="C388" s="26"/>
      <c r="D388" s="26"/>
      <c r="E388" s="26"/>
      <c r="F388" s="25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0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</row>
    <row r="389" spans="1:37" x14ac:dyDescent="0.2">
      <c r="A389" s="26"/>
      <c r="B389" s="26"/>
      <c r="C389" s="26"/>
      <c r="D389" s="26"/>
      <c r="E389" s="26"/>
      <c r="F389" s="25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0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</row>
    <row r="390" spans="1:37" x14ac:dyDescent="0.2">
      <c r="A390" s="26"/>
      <c r="B390" s="26"/>
      <c r="C390" s="26"/>
      <c r="D390" s="26"/>
      <c r="E390" s="26"/>
      <c r="F390" s="25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0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</row>
    <row r="391" spans="1:37" x14ac:dyDescent="0.2">
      <c r="A391" s="26"/>
      <c r="B391" s="26"/>
      <c r="C391" s="26"/>
      <c r="D391" s="26"/>
      <c r="E391" s="26"/>
      <c r="F391" s="25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0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</row>
    <row r="392" spans="1:37" x14ac:dyDescent="0.2">
      <c r="A392" s="26"/>
      <c r="B392" s="26"/>
      <c r="C392" s="26"/>
      <c r="D392" s="26"/>
      <c r="E392" s="26"/>
      <c r="F392" s="25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0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</row>
    <row r="393" spans="1:37" x14ac:dyDescent="0.2">
      <c r="A393" s="26"/>
      <c r="B393" s="26"/>
      <c r="C393" s="26"/>
      <c r="D393" s="26"/>
      <c r="E393" s="26"/>
      <c r="F393" s="25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0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</row>
    <row r="394" spans="1:37" x14ac:dyDescent="0.2">
      <c r="A394" s="26"/>
      <c r="B394" s="26"/>
      <c r="C394" s="26"/>
      <c r="D394" s="26"/>
      <c r="E394" s="26"/>
      <c r="F394" s="25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0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</row>
    <row r="395" spans="1:37" x14ac:dyDescent="0.2">
      <c r="A395" s="26"/>
      <c r="B395" s="26"/>
      <c r="C395" s="26"/>
      <c r="D395" s="26"/>
      <c r="E395" s="26"/>
      <c r="F395" s="25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0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</row>
    <row r="396" spans="1:37" x14ac:dyDescent="0.2">
      <c r="A396" s="26"/>
      <c r="B396" s="26"/>
      <c r="C396" s="26"/>
      <c r="D396" s="26"/>
      <c r="E396" s="26"/>
      <c r="F396" s="25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0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</row>
    <row r="397" spans="1:37" x14ac:dyDescent="0.2">
      <c r="A397" s="26"/>
      <c r="B397" s="26"/>
      <c r="C397" s="26"/>
      <c r="D397" s="26"/>
      <c r="E397" s="26"/>
      <c r="F397" s="25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0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</row>
    <row r="398" spans="1:37" x14ac:dyDescent="0.2">
      <c r="A398" s="26"/>
      <c r="B398" s="26"/>
      <c r="C398" s="26"/>
      <c r="D398" s="26"/>
      <c r="E398" s="26"/>
      <c r="F398" s="25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0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</row>
    <row r="399" spans="1:37" x14ac:dyDescent="0.2">
      <c r="A399" s="26"/>
      <c r="B399" s="26"/>
      <c r="C399" s="26"/>
      <c r="D399" s="26"/>
      <c r="E399" s="26"/>
      <c r="F399" s="25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0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</row>
    <row r="400" spans="1:37" x14ac:dyDescent="0.2">
      <c r="A400" s="26"/>
      <c r="B400" s="26"/>
      <c r="C400" s="26"/>
      <c r="D400" s="26"/>
      <c r="E400" s="26"/>
      <c r="F400" s="25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0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</row>
    <row r="401" spans="1:37" x14ac:dyDescent="0.2">
      <c r="A401" s="26"/>
      <c r="B401" s="26"/>
      <c r="C401" s="26"/>
      <c r="D401" s="26"/>
      <c r="E401" s="26"/>
      <c r="F401" s="25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0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</row>
    <row r="402" spans="1:37" x14ac:dyDescent="0.2">
      <c r="A402" s="26"/>
      <c r="B402" s="26"/>
      <c r="C402" s="26"/>
      <c r="D402" s="26"/>
      <c r="E402" s="26"/>
      <c r="F402" s="25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0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</row>
    <row r="403" spans="1:37" x14ac:dyDescent="0.2">
      <c r="A403" s="26"/>
      <c r="B403" s="26"/>
      <c r="C403" s="26"/>
      <c r="D403" s="26"/>
      <c r="E403" s="26"/>
      <c r="F403" s="25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0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</row>
    <row r="404" spans="1:37" x14ac:dyDescent="0.2">
      <c r="A404" s="26"/>
      <c r="B404" s="26"/>
      <c r="C404" s="26"/>
      <c r="D404" s="26"/>
      <c r="E404" s="26"/>
      <c r="F404" s="25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0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</row>
    <row r="405" spans="1:37" x14ac:dyDescent="0.2">
      <c r="A405" s="26"/>
      <c r="B405" s="26"/>
      <c r="C405" s="26"/>
      <c r="D405" s="26"/>
      <c r="E405" s="26"/>
      <c r="F405" s="25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0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</row>
    <row r="406" spans="1:37" x14ac:dyDescent="0.2">
      <c r="A406" s="26"/>
      <c r="B406" s="26"/>
      <c r="C406" s="26"/>
      <c r="D406" s="26"/>
      <c r="E406" s="26"/>
      <c r="F406" s="25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0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</row>
    <row r="407" spans="1:37" x14ac:dyDescent="0.2">
      <c r="A407" s="26"/>
      <c r="B407" s="26"/>
      <c r="C407" s="26"/>
      <c r="D407" s="26"/>
      <c r="E407" s="26"/>
      <c r="F407" s="25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0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</row>
    <row r="408" spans="1:37" x14ac:dyDescent="0.2">
      <c r="A408" s="26"/>
      <c r="B408" s="26"/>
      <c r="C408" s="26"/>
      <c r="D408" s="26"/>
      <c r="E408" s="26"/>
      <c r="F408" s="25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0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</row>
    <row r="409" spans="1:37" x14ac:dyDescent="0.2">
      <c r="A409" s="26"/>
      <c r="B409" s="26"/>
      <c r="C409" s="26"/>
      <c r="D409" s="26"/>
      <c r="E409" s="26"/>
      <c r="F409" s="25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0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</row>
    <row r="410" spans="1:37" x14ac:dyDescent="0.2">
      <c r="A410" s="26"/>
      <c r="B410" s="26"/>
      <c r="C410" s="26"/>
      <c r="D410" s="26"/>
      <c r="E410" s="26"/>
      <c r="F410" s="25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0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</row>
    <row r="411" spans="1:37" x14ac:dyDescent="0.2">
      <c r="A411" s="26"/>
      <c r="B411" s="26"/>
      <c r="C411" s="26"/>
      <c r="D411" s="26"/>
      <c r="E411" s="26"/>
      <c r="F411" s="25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0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</row>
    <row r="412" spans="1:37" x14ac:dyDescent="0.2">
      <c r="A412" s="26"/>
      <c r="B412" s="26"/>
      <c r="C412" s="26"/>
      <c r="D412" s="26"/>
      <c r="E412" s="26"/>
      <c r="F412" s="25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0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</row>
    <row r="413" spans="1:37" x14ac:dyDescent="0.2">
      <c r="A413" s="26"/>
      <c r="B413" s="26"/>
      <c r="C413" s="26"/>
      <c r="D413" s="26"/>
      <c r="E413" s="26"/>
      <c r="F413" s="25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0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</row>
    <row r="414" spans="1:37" x14ac:dyDescent="0.2">
      <c r="A414" s="26"/>
      <c r="B414" s="26"/>
      <c r="C414" s="26"/>
      <c r="D414" s="26"/>
      <c r="E414" s="26"/>
      <c r="F414" s="25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0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</row>
    <row r="415" spans="1:37" x14ac:dyDescent="0.2">
      <c r="A415" s="26"/>
      <c r="B415" s="26"/>
      <c r="C415" s="26"/>
      <c r="D415" s="26"/>
      <c r="E415" s="26"/>
      <c r="F415" s="25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0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</row>
    <row r="416" spans="1:37" x14ac:dyDescent="0.2">
      <c r="A416" s="26"/>
      <c r="B416" s="26"/>
      <c r="C416" s="26"/>
      <c r="D416" s="26"/>
      <c r="E416" s="26"/>
      <c r="F416" s="25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0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</row>
    <row r="417" spans="1:37" x14ac:dyDescent="0.2">
      <c r="A417" s="26"/>
      <c r="B417" s="26"/>
      <c r="C417" s="26"/>
      <c r="D417" s="26"/>
      <c r="E417" s="26"/>
      <c r="F417" s="25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0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</row>
    <row r="418" spans="1:37" x14ac:dyDescent="0.2">
      <c r="A418" s="26"/>
      <c r="B418" s="26"/>
      <c r="C418" s="26"/>
      <c r="D418" s="26"/>
      <c r="E418" s="26"/>
      <c r="F418" s="25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0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</row>
    <row r="419" spans="1:37" x14ac:dyDescent="0.2">
      <c r="A419" s="26"/>
      <c r="B419" s="26"/>
      <c r="C419" s="26"/>
      <c r="D419" s="26"/>
      <c r="E419" s="26"/>
      <c r="F419" s="25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0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</row>
    <row r="420" spans="1:37" x14ac:dyDescent="0.2">
      <c r="A420" s="26"/>
      <c r="B420" s="26"/>
      <c r="C420" s="26"/>
      <c r="D420" s="26"/>
      <c r="E420" s="26"/>
      <c r="F420" s="25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0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</row>
    <row r="421" spans="1:37" x14ac:dyDescent="0.2">
      <c r="A421" s="26"/>
      <c r="B421" s="26"/>
      <c r="C421" s="26"/>
      <c r="D421" s="26"/>
      <c r="E421" s="26"/>
      <c r="F421" s="25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0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</row>
    <row r="422" spans="1:37" x14ac:dyDescent="0.2">
      <c r="A422" s="26"/>
      <c r="B422" s="26"/>
      <c r="C422" s="26"/>
      <c r="D422" s="26"/>
      <c r="E422" s="26"/>
      <c r="F422" s="25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0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</row>
    <row r="423" spans="1:37" x14ac:dyDescent="0.2">
      <c r="A423" s="26"/>
      <c r="B423" s="26"/>
      <c r="C423" s="26"/>
      <c r="D423" s="26"/>
      <c r="E423" s="26"/>
      <c r="F423" s="25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0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</row>
    <row r="424" spans="1:37" x14ac:dyDescent="0.2">
      <c r="A424" s="26"/>
      <c r="B424" s="26"/>
      <c r="C424" s="26"/>
      <c r="D424" s="26"/>
      <c r="E424" s="26"/>
      <c r="F424" s="25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0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</row>
    <row r="425" spans="1:37" x14ac:dyDescent="0.2">
      <c r="A425" s="26"/>
      <c r="B425" s="26"/>
      <c r="C425" s="26"/>
      <c r="D425" s="26"/>
      <c r="E425" s="26"/>
      <c r="F425" s="25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0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</row>
    <row r="426" spans="1:37" x14ac:dyDescent="0.2">
      <c r="A426" s="26"/>
      <c r="B426" s="26"/>
      <c r="C426" s="26"/>
      <c r="D426" s="26"/>
      <c r="E426" s="26"/>
      <c r="F426" s="25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0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</row>
    <row r="427" spans="1:37" x14ac:dyDescent="0.2">
      <c r="A427" s="26"/>
      <c r="B427" s="26"/>
      <c r="C427" s="26"/>
      <c r="D427" s="26"/>
      <c r="E427" s="26"/>
      <c r="F427" s="25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0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</row>
    <row r="428" spans="1:37" x14ac:dyDescent="0.2">
      <c r="A428" s="26"/>
      <c r="B428" s="26"/>
      <c r="C428" s="26"/>
      <c r="D428" s="26"/>
      <c r="E428" s="26"/>
      <c r="F428" s="25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0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</row>
    <row r="429" spans="1:37" x14ac:dyDescent="0.2">
      <c r="A429" s="26"/>
      <c r="B429" s="26"/>
      <c r="C429" s="26"/>
      <c r="D429" s="26"/>
      <c r="E429" s="26"/>
      <c r="F429" s="25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0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</row>
    <row r="430" spans="1:37" x14ac:dyDescent="0.2">
      <c r="A430" s="26"/>
      <c r="B430" s="26"/>
      <c r="C430" s="26"/>
      <c r="D430" s="26"/>
      <c r="E430" s="26"/>
      <c r="F430" s="25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0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</row>
    <row r="431" spans="1:37" x14ac:dyDescent="0.2">
      <c r="A431" s="26"/>
      <c r="B431" s="26"/>
      <c r="C431" s="26"/>
      <c r="D431" s="26"/>
      <c r="E431" s="26"/>
      <c r="F431" s="25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0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</row>
    <row r="432" spans="1:37" x14ac:dyDescent="0.2">
      <c r="A432" s="26"/>
      <c r="B432" s="26"/>
      <c r="C432" s="26"/>
      <c r="D432" s="26"/>
      <c r="E432" s="26"/>
      <c r="F432" s="25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0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</row>
    <row r="433" spans="1:37" x14ac:dyDescent="0.2">
      <c r="A433" s="26"/>
      <c r="B433" s="26"/>
      <c r="C433" s="26"/>
      <c r="D433" s="26"/>
      <c r="E433" s="26"/>
      <c r="F433" s="25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0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</row>
    <row r="434" spans="1:37" x14ac:dyDescent="0.2">
      <c r="A434" s="26"/>
      <c r="B434" s="26"/>
      <c r="C434" s="26"/>
      <c r="D434" s="26"/>
      <c r="E434" s="26"/>
      <c r="F434" s="25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0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</row>
    <row r="435" spans="1:37" x14ac:dyDescent="0.2">
      <c r="A435" s="26"/>
      <c r="B435" s="26"/>
      <c r="C435" s="26"/>
      <c r="D435" s="26"/>
      <c r="E435" s="26"/>
      <c r="F435" s="25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0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</row>
    <row r="436" spans="1:37" x14ac:dyDescent="0.2">
      <c r="A436" s="26"/>
      <c r="B436" s="26"/>
      <c r="C436" s="26"/>
      <c r="D436" s="26"/>
      <c r="E436" s="26"/>
      <c r="F436" s="25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0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</row>
    <row r="437" spans="1:37" x14ac:dyDescent="0.2">
      <c r="A437" s="26"/>
      <c r="B437" s="26"/>
      <c r="C437" s="26"/>
      <c r="D437" s="26"/>
      <c r="E437" s="26"/>
      <c r="F437" s="25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0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</row>
    <row r="438" spans="1:37" x14ac:dyDescent="0.2">
      <c r="A438" s="26"/>
      <c r="B438" s="26"/>
      <c r="C438" s="26"/>
      <c r="D438" s="26"/>
      <c r="E438" s="26"/>
      <c r="F438" s="25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0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</row>
    <row r="439" spans="1:37" x14ac:dyDescent="0.2">
      <c r="A439" s="26"/>
      <c r="B439" s="26"/>
      <c r="C439" s="26"/>
      <c r="D439" s="26"/>
      <c r="E439" s="26"/>
      <c r="F439" s="25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0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</row>
    <row r="440" spans="1:37" x14ac:dyDescent="0.2">
      <c r="A440" s="26"/>
      <c r="B440" s="26"/>
      <c r="C440" s="26"/>
      <c r="D440" s="26"/>
      <c r="E440" s="26"/>
      <c r="F440" s="25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0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</row>
    <row r="441" spans="1:37" x14ac:dyDescent="0.2">
      <c r="A441" s="26"/>
      <c r="B441" s="26"/>
      <c r="C441" s="26"/>
      <c r="D441" s="26"/>
      <c r="E441" s="26"/>
      <c r="F441" s="25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0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</row>
    <row r="442" spans="1:37" x14ac:dyDescent="0.2">
      <c r="A442" s="26"/>
      <c r="B442" s="26"/>
      <c r="C442" s="26"/>
      <c r="D442" s="26"/>
      <c r="E442" s="26"/>
      <c r="F442" s="25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0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</row>
    <row r="443" spans="1:37" x14ac:dyDescent="0.2">
      <c r="A443" s="26"/>
      <c r="B443" s="26"/>
      <c r="C443" s="26"/>
      <c r="D443" s="26"/>
      <c r="E443" s="26"/>
      <c r="F443" s="25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0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</row>
    <row r="444" spans="1:37" x14ac:dyDescent="0.2">
      <c r="A444" s="26"/>
      <c r="B444" s="26"/>
      <c r="C444" s="26"/>
      <c r="D444" s="26"/>
      <c r="E444" s="26"/>
      <c r="F444" s="25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0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</row>
    <row r="445" spans="1:37" x14ac:dyDescent="0.2">
      <c r="A445" s="26"/>
      <c r="B445" s="26"/>
      <c r="C445" s="26"/>
      <c r="D445" s="26"/>
      <c r="E445" s="26"/>
      <c r="F445" s="25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0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</row>
    <row r="446" spans="1:37" x14ac:dyDescent="0.2">
      <c r="A446" s="26"/>
      <c r="B446" s="26"/>
      <c r="C446" s="26"/>
      <c r="D446" s="26"/>
      <c r="E446" s="26"/>
      <c r="F446" s="25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0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</row>
    <row r="447" spans="1:37" x14ac:dyDescent="0.2">
      <c r="A447" s="26"/>
      <c r="B447" s="26"/>
      <c r="C447" s="26"/>
      <c r="D447" s="26"/>
      <c r="E447" s="26"/>
      <c r="F447" s="25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0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</row>
    <row r="448" spans="1:37" x14ac:dyDescent="0.2">
      <c r="A448" s="26"/>
      <c r="B448" s="26"/>
      <c r="C448" s="26"/>
      <c r="D448" s="26"/>
      <c r="E448" s="26"/>
      <c r="F448" s="25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0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</row>
    <row r="449" spans="1:37" x14ac:dyDescent="0.2">
      <c r="A449" s="26"/>
      <c r="B449" s="26"/>
      <c r="C449" s="26"/>
      <c r="D449" s="26"/>
      <c r="E449" s="26"/>
      <c r="F449" s="25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0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</row>
    <row r="450" spans="1:37" x14ac:dyDescent="0.2">
      <c r="A450" s="26"/>
      <c r="B450" s="26"/>
      <c r="C450" s="26"/>
      <c r="D450" s="26"/>
      <c r="E450" s="26"/>
      <c r="F450" s="25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0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</row>
    <row r="451" spans="1:37" x14ac:dyDescent="0.2">
      <c r="A451" s="26"/>
      <c r="B451" s="26"/>
      <c r="C451" s="26"/>
      <c r="D451" s="26"/>
      <c r="E451" s="26"/>
      <c r="F451" s="25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0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</row>
    <row r="452" spans="1:37" x14ac:dyDescent="0.2">
      <c r="A452" s="26"/>
      <c r="B452" s="26"/>
      <c r="C452" s="26"/>
      <c r="D452" s="26"/>
      <c r="E452" s="26"/>
      <c r="F452" s="25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0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</row>
    <row r="453" spans="1:37" x14ac:dyDescent="0.2">
      <c r="A453" s="26"/>
      <c r="B453" s="26"/>
      <c r="C453" s="26"/>
      <c r="D453" s="26"/>
      <c r="E453" s="26"/>
      <c r="F453" s="25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0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</row>
    <row r="454" spans="1:37" x14ac:dyDescent="0.2">
      <c r="A454" s="26"/>
      <c r="B454" s="26"/>
      <c r="C454" s="26"/>
      <c r="D454" s="26"/>
      <c r="E454" s="26"/>
      <c r="F454" s="25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0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</row>
    <row r="455" spans="1:37" x14ac:dyDescent="0.2">
      <c r="A455" s="26"/>
      <c r="B455" s="26"/>
      <c r="C455" s="26"/>
      <c r="D455" s="26"/>
      <c r="E455" s="26"/>
      <c r="F455" s="25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0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</row>
    <row r="456" spans="1:37" x14ac:dyDescent="0.2">
      <c r="A456" s="26"/>
      <c r="B456" s="26"/>
      <c r="C456" s="26"/>
      <c r="D456" s="26"/>
      <c r="E456" s="26"/>
      <c r="F456" s="25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0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</row>
    <row r="457" spans="1:37" x14ac:dyDescent="0.2">
      <c r="A457" s="26"/>
      <c r="B457" s="26"/>
      <c r="C457" s="26"/>
      <c r="D457" s="26"/>
      <c r="E457" s="26"/>
      <c r="F457" s="25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0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</row>
    <row r="458" spans="1:37" x14ac:dyDescent="0.2">
      <c r="A458" s="26"/>
      <c r="B458" s="26"/>
      <c r="C458" s="26"/>
      <c r="D458" s="26"/>
      <c r="E458" s="26"/>
      <c r="F458" s="25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0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</row>
    <row r="459" spans="1:37" x14ac:dyDescent="0.2">
      <c r="A459" s="26"/>
      <c r="B459" s="26"/>
      <c r="C459" s="26"/>
      <c r="D459" s="26"/>
      <c r="E459" s="26"/>
      <c r="F459" s="25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0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</row>
    <row r="460" spans="1:37" x14ac:dyDescent="0.2">
      <c r="A460" s="26"/>
      <c r="B460" s="26"/>
      <c r="C460" s="26"/>
      <c r="D460" s="26"/>
      <c r="E460" s="26"/>
      <c r="F460" s="25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0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</row>
    <row r="461" spans="1:37" x14ac:dyDescent="0.2">
      <c r="A461" s="26"/>
      <c r="B461" s="26"/>
      <c r="C461" s="26"/>
      <c r="D461" s="26"/>
      <c r="E461" s="26"/>
      <c r="F461" s="25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0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</row>
    <row r="462" spans="1:37" x14ac:dyDescent="0.2">
      <c r="A462" s="26"/>
      <c r="B462" s="26"/>
      <c r="C462" s="26"/>
      <c r="D462" s="26"/>
      <c r="E462" s="26"/>
      <c r="F462" s="25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0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</row>
    <row r="463" spans="1:37" x14ac:dyDescent="0.2">
      <c r="A463" s="26"/>
      <c r="B463" s="26"/>
      <c r="C463" s="26"/>
      <c r="D463" s="26"/>
      <c r="E463" s="26"/>
      <c r="F463" s="25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0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</row>
    <row r="464" spans="1:37" x14ac:dyDescent="0.2">
      <c r="A464" s="26"/>
      <c r="B464" s="26"/>
      <c r="C464" s="26"/>
      <c r="D464" s="26"/>
      <c r="E464" s="26"/>
      <c r="F464" s="25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0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</row>
    <row r="465" spans="1:37" x14ac:dyDescent="0.2">
      <c r="A465" s="26"/>
      <c r="B465" s="26"/>
      <c r="C465" s="26"/>
      <c r="D465" s="26"/>
      <c r="E465" s="26"/>
      <c r="F465" s="25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0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</row>
    <row r="466" spans="1:37" x14ac:dyDescent="0.2">
      <c r="A466" s="26"/>
      <c r="B466" s="26"/>
      <c r="C466" s="26"/>
      <c r="D466" s="26"/>
      <c r="E466" s="26"/>
      <c r="F466" s="25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0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</row>
    <row r="467" spans="1:37" x14ac:dyDescent="0.2">
      <c r="A467" s="26"/>
      <c r="B467" s="26"/>
      <c r="C467" s="26"/>
      <c r="D467" s="26"/>
      <c r="E467" s="26"/>
      <c r="F467" s="25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0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</row>
    <row r="468" spans="1:37" x14ac:dyDescent="0.2">
      <c r="A468" s="26"/>
      <c r="B468" s="26"/>
      <c r="C468" s="26"/>
      <c r="D468" s="26"/>
      <c r="E468" s="26"/>
      <c r="F468" s="25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0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</row>
    <row r="469" spans="1:37" x14ac:dyDescent="0.2">
      <c r="A469" s="26"/>
      <c r="B469" s="26"/>
      <c r="C469" s="26"/>
      <c r="D469" s="26"/>
      <c r="E469" s="26"/>
      <c r="F469" s="25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0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</row>
    <row r="470" spans="1:37" x14ac:dyDescent="0.2">
      <c r="A470" s="26"/>
      <c r="B470" s="26"/>
      <c r="C470" s="26"/>
      <c r="D470" s="26"/>
      <c r="E470" s="26"/>
      <c r="F470" s="25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0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</row>
    <row r="471" spans="1:37" x14ac:dyDescent="0.2">
      <c r="A471" s="26"/>
      <c r="B471" s="26"/>
      <c r="C471" s="26"/>
      <c r="D471" s="26"/>
      <c r="E471" s="26"/>
      <c r="F471" s="25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0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</row>
    <row r="472" spans="1:37" x14ac:dyDescent="0.2">
      <c r="A472" s="26"/>
      <c r="B472" s="26"/>
      <c r="C472" s="26"/>
      <c r="D472" s="26"/>
      <c r="E472" s="26"/>
      <c r="F472" s="25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0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</row>
    <row r="473" spans="1:37" x14ac:dyDescent="0.2">
      <c r="A473" s="26"/>
      <c r="B473" s="26"/>
      <c r="C473" s="26"/>
      <c r="D473" s="26"/>
      <c r="E473" s="26"/>
      <c r="F473" s="25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0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</row>
    <row r="474" spans="1:37" x14ac:dyDescent="0.2">
      <c r="A474" s="26"/>
      <c r="B474" s="26"/>
      <c r="C474" s="26"/>
      <c r="D474" s="26"/>
      <c r="E474" s="26"/>
      <c r="F474" s="25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0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</row>
    <row r="475" spans="1:37" x14ac:dyDescent="0.2">
      <c r="A475" s="26"/>
      <c r="B475" s="26"/>
      <c r="C475" s="26"/>
      <c r="D475" s="26"/>
      <c r="E475" s="26"/>
      <c r="F475" s="25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0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</row>
    <row r="476" spans="1:37" x14ac:dyDescent="0.2">
      <c r="A476" s="26"/>
      <c r="B476" s="26"/>
      <c r="C476" s="26"/>
      <c r="D476" s="26"/>
      <c r="E476" s="26"/>
      <c r="F476" s="25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0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</row>
    <row r="477" spans="1:37" x14ac:dyDescent="0.2">
      <c r="A477" s="26"/>
      <c r="B477" s="26"/>
      <c r="C477" s="26"/>
      <c r="D477" s="26"/>
      <c r="E477" s="26"/>
      <c r="F477" s="25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0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</row>
    <row r="478" spans="1:37" x14ac:dyDescent="0.2">
      <c r="A478" s="26"/>
      <c r="B478" s="26"/>
      <c r="C478" s="26"/>
      <c r="D478" s="26"/>
      <c r="E478" s="26"/>
      <c r="F478" s="25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0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</row>
    <row r="479" spans="1:37" x14ac:dyDescent="0.2">
      <c r="A479" s="26"/>
      <c r="B479" s="26"/>
      <c r="C479" s="26"/>
      <c r="D479" s="26"/>
      <c r="E479" s="26"/>
      <c r="F479" s="25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0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</row>
    <row r="480" spans="1:37" x14ac:dyDescent="0.2">
      <c r="A480" s="26"/>
      <c r="B480" s="26"/>
      <c r="C480" s="26"/>
      <c r="D480" s="26"/>
      <c r="E480" s="26"/>
      <c r="F480" s="25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0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</row>
    <row r="481" spans="1:37" x14ac:dyDescent="0.2">
      <c r="A481" s="26"/>
      <c r="B481" s="26"/>
      <c r="C481" s="26"/>
      <c r="D481" s="26"/>
      <c r="E481" s="26"/>
      <c r="F481" s="25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0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</row>
    <row r="482" spans="1:37" x14ac:dyDescent="0.2">
      <c r="A482" s="26"/>
      <c r="B482" s="26"/>
      <c r="C482" s="26"/>
      <c r="D482" s="26"/>
      <c r="E482" s="26"/>
      <c r="F482" s="25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0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</row>
    <row r="483" spans="1:37" x14ac:dyDescent="0.2">
      <c r="A483" s="26"/>
      <c r="B483" s="26"/>
      <c r="C483" s="26"/>
      <c r="D483" s="26"/>
      <c r="E483" s="26"/>
      <c r="F483" s="25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0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</row>
    <row r="484" spans="1:37" x14ac:dyDescent="0.2">
      <c r="A484" s="26"/>
      <c r="B484" s="26"/>
      <c r="C484" s="26"/>
      <c r="D484" s="26"/>
      <c r="E484" s="26"/>
      <c r="F484" s="25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0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</row>
    <row r="485" spans="1:37" x14ac:dyDescent="0.2">
      <c r="A485" s="26"/>
      <c r="B485" s="26"/>
      <c r="C485" s="26"/>
      <c r="D485" s="26"/>
      <c r="E485" s="26"/>
      <c r="F485" s="25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0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</row>
    <row r="486" spans="1:37" x14ac:dyDescent="0.2">
      <c r="A486" s="26"/>
      <c r="B486" s="26"/>
      <c r="C486" s="26"/>
      <c r="D486" s="26"/>
      <c r="E486" s="26"/>
      <c r="F486" s="25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0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</row>
    <row r="487" spans="1:37" x14ac:dyDescent="0.2">
      <c r="A487" s="26"/>
      <c r="B487" s="26"/>
      <c r="C487" s="26"/>
      <c r="D487" s="26"/>
      <c r="E487" s="26"/>
      <c r="F487" s="25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0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</row>
    <row r="488" spans="1:37" x14ac:dyDescent="0.2">
      <c r="A488" s="26"/>
      <c r="B488" s="26"/>
      <c r="C488" s="26"/>
      <c r="D488" s="26"/>
      <c r="E488" s="26"/>
      <c r="F488" s="25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0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</row>
    <row r="489" spans="1:37" x14ac:dyDescent="0.2">
      <c r="A489" s="26"/>
      <c r="B489" s="26"/>
      <c r="C489" s="26"/>
      <c r="D489" s="26"/>
      <c r="E489" s="26"/>
      <c r="F489" s="25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0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</row>
    <row r="490" spans="1:37" x14ac:dyDescent="0.2">
      <c r="A490" s="26"/>
      <c r="B490" s="26"/>
      <c r="C490" s="26"/>
      <c r="D490" s="26"/>
      <c r="E490" s="26"/>
      <c r="F490" s="25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0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</row>
    <row r="491" spans="1:37" x14ac:dyDescent="0.2">
      <c r="A491" s="26"/>
      <c r="B491" s="26"/>
      <c r="C491" s="26"/>
      <c r="D491" s="26"/>
      <c r="E491" s="26"/>
      <c r="F491" s="25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0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</row>
    <row r="492" spans="1:37" x14ac:dyDescent="0.2">
      <c r="A492" s="26"/>
      <c r="B492" s="26"/>
      <c r="C492" s="26"/>
      <c r="D492" s="26"/>
      <c r="E492" s="26"/>
      <c r="F492" s="25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0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</row>
    <row r="493" spans="1:37" x14ac:dyDescent="0.2">
      <c r="A493" s="26"/>
      <c r="B493" s="26"/>
      <c r="C493" s="26"/>
      <c r="D493" s="26"/>
      <c r="E493" s="26"/>
      <c r="F493" s="25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0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</row>
    <row r="494" spans="1:37" x14ac:dyDescent="0.2">
      <c r="A494" s="26"/>
      <c r="B494" s="26"/>
      <c r="C494" s="26"/>
      <c r="D494" s="26"/>
      <c r="E494" s="26"/>
      <c r="F494" s="25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0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</row>
    <row r="495" spans="1:37" x14ac:dyDescent="0.2">
      <c r="A495" s="26"/>
      <c r="B495" s="26"/>
      <c r="C495" s="26"/>
      <c r="D495" s="26"/>
      <c r="E495" s="26"/>
      <c r="F495" s="25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0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</row>
    <row r="496" spans="1:37" x14ac:dyDescent="0.2">
      <c r="A496" s="26"/>
      <c r="B496" s="26"/>
      <c r="C496" s="26"/>
      <c r="D496" s="26"/>
      <c r="E496" s="26"/>
      <c r="F496" s="25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0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</row>
    <row r="497" spans="1:37" x14ac:dyDescent="0.2">
      <c r="A497" s="26"/>
      <c r="B497" s="26"/>
      <c r="C497" s="26"/>
      <c r="D497" s="26"/>
      <c r="E497" s="26"/>
      <c r="F497" s="25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0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</row>
    <row r="498" spans="1:37" x14ac:dyDescent="0.2">
      <c r="A498" s="26"/>
      <c r="B498" s="26"/>
      <c r="C498" s="26"/>
      <c r="D498" s="26"/>
      <c r="E498" s="26"/>
      <c r="F498" s="25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0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</row>
    <row r="499" spans="1:37" x14ac:dyDescent="0.2">
      <c r="A499" s="26"/>
      <c r="B499" s="26"/>
      <c r="C499" s="26"/>
      <c r="D499" s="26"/>
      <c r="E499" s="26"/>
      <c r="F499" s="25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0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</row>
    <row r="500" spans="1:37" x14ac:dyDescent="0.2">
      <c r="A500" s="26"/>
      <c r="B500" s="26"/>
      <c r="C500" s="26"/>
      <c r="D500" s="26"/>
      <c r="E500" s="26"/>
      <c r="F500" s="25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0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</row>
    <row r="501" spans="1:37" x14ac:dyDescent="0.2">
      <c r="A501" s="26"/>
      <c r="B501" s="26"/>
      <c r="C501" s="26"/>
      <c r="D501" s="26"/>
      <c r="E501" s="26"/>
      <c r="F501" s="25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0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</row>
    <row r="502" spans="1:37" x14ac:dyDescent="0.2">
      <c r="A502" s="26"/>
      <c r="B502" s="26"/>
      <c r="C502" s="26"/>
      <c r="D502" s="26"/>
      <c r="E502" s="26"/>
      <c r="F502" s="25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0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</row>
    <row r="503" spans="1:37" x14ac:dyDescent="0.2">
      <c r="A503" s="26"/>
      <c r="B503" s="26"/>
      <c r="C503" s="26"/>
      <c r="D503" s="26"/>
      <c r="E503" s="26"/>
      <c r="F503" s="25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0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</row>
    <row r="504" spans="1:37" x14ac:dyDescent="0.2">
      <c r="A504" s="26"/>
      <c r="B504" s="26"/>
      <c r="C504" s="26"/>
      <c r="D504" s="26"/>
      <c r="E504" s="26"/>
      <c r="F504" s="25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0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</row>
    <row r="505" spans="1:37" x14ac:dyDescent="0.2">
      <c r="A505" s="26"/>
      <c r="B505" s="26"/>
      <c r="C505" s="26"/>
      <c r="D505" s="26"/>
      <c r="E505" s="26"/>
      <c r="F505" s="25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0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</row>
    <row r="506" spans="1:37" x14ac:dyDescent="0.2">
      <c r="A506" s="26"/>
      <c r="B506" s="26"/>
      <c r="C506" s="26"/>
      <c r="D506" s="26"/>
      <c r="E506" s="26"/>
      <c r="F506" s="25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0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</row>
    <row r="507" spans="1:37" x14ac:dyDescent="0.2">
      <c r="A507" s="26"/>
      <c r="B507" s="26"/>
      <c r="C507" s="26"/>
      <c r="D507" s="26"/>
      <c r="E507" s="26"/>
      <c r="F507" s="25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0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</row>
    <row r="508" spans="1:37" x14ac:dyDescent="0.2">
      <c r="A508" s="26"/>
      <c r="B508" s="26"/>
      <c r="C508" s="26"/>
      <c r="D508" s="26"/>
      <c r="E508" s="26"/>
      <c r="F508" s="25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0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</row>
    <row r="509" spans="1:37" x14ac:dyDescent="0.2">
      <c r="A509" s="26"/>
      <c r="B509" s="26"/>
      <c r="C509" s="26"/>
      <c r="D509" s="26"/>
      <c r="E509" s="26"/>
      <c r="F509" s="25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0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</row>
    <row r="510" spans="1:37" x14ac:dyDescent="0.2">
      <c r="A510" s="26"/>
      <c r="B510" s="26"/>
      <c r="C510" s="26"/>
      <c r="D510" s="26"/>
      <c r="E510" s="26"/>
      <c r="F510" s="25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0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</row>
    <row r="511" spans="1:37" x14ac:dyDescent="0.2">
      <c r="A511" s="26"/>
      <c r="B511" s="26"/>
      <c r="C511" s="26"/>
      <c r="D511" s="26"/>
      <c r="E511" s="26"/>
      <c r="F511" s="25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0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</row>
    <row r="512" spans="1:37" x14ac:dyDescent="0.2">
      <c r="A512" s="26"/>
      <c r="B512" s="26"/>
      <c r="C512" s="26"/>
      <c r="D512" s="26"/>
      <c r="E512" s="26"/>
      <c r="F512" s="25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0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</row>
    <row r="513" spans="1:37" x14ac:dyDescent="0.2">
      <c r="A513" s="26"/>
      <c r="B513" s="26"/>
      <c r="C513" s="26"/>
      <c r="D513" s="26"/>
      <c r="E513" s="26"/>
      <c r="F513" s="25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0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</row>
    <row r="514" spans="1:37" x14ac:dyDescent="0.2">
      <c r="A514" s="26"/>
      <c r="B514" s="26"/>
      <c r="C514" s="26"/>
      <c r="D514" s="26"/>
      <c r="E514" s="26"/>
      <c r="F514" s="25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0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</row>
    <row r="515" spans="1:37" x14ac:dyDescent="0.2">
      <c r="A515" s="26"/>
      <c r="B515" s="26"/>
      <c r="C515" s="26"/>
      <c r="D515" s="26"/>
      <c r="E515" s="26"/>
      <c r="F515" s="25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0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</row>
    <row r="516" spans="1:37" x14ac:dyDescent="0.2">
      <c r="A516" s="26"/>
      <c r="B516" s="26"/>
      <c r="C516" s="26"/>
      <c r="D516" s="26"/>
      <c r="E516" s="26"/>
      <c r="F516" s="25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0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</row>
    <row r="517" spans="1:37" x14ac:dyDescent="0.2">
      <c r="A517" s="26"/>
      <c r="B517" s="26"/>
      <c r="C517" s="26"/>
      <c r="D517" s="26"/>
      <c r="E517" s="26"/>
      <c r="F517" s="25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0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</row>
    <row r="518" spans="1:37" x14ac:dyDescent="0.2">
      <c r="A518" s="26"/>
      <c r="B518" s="26"/>
      <c r="C518" s="26"/>
      <c r="D518" s="26"/>
      <c r="E518" s="26"/>
      <c r="F518" s="25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0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</row>
    <row r="519" spans="1:37" x14ac:dyDescent="0.2">
      <c r="A519" s="26"/>
      <c r="B519" s="26"/>
      <c r="C519" s="26"/>
      <c r="D519" s="26"/>
      <c r="E519" s="26"/>
      <c r="F519" s="25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0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</row>
    <row r="520" spans="1:37" x14ac:dyDescent="0.2">
      <c r="A520" s="26"/>
      <c r="B520" s="26"/>
      <c r="C520" s="26"/>
      <c r="D520" s="26"/>
      <c r="E520" s="26"/>
      <c r="F520" s="25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0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</row>
    <row r="521" spans="1:37" x14ac:dyDescent="0.2">
      <c r="A521" s="26"/>
      <c r="B521" s="26"/>
      <c r="C521" s="26"/>
      <c r="D521" s="26"/>
      <c r="E521" s="26"/>
      <c r="F521" s="25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0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</row>
    <row r="522" spans="1:37" x14ac:dyDescent="0.2">
      <c r="A522" s="26"/>
      <c r="B522" s="26"/>
      <c r="C522" s="26"/>
      <c r="D522" s="26"/>
      <c r="E522" s="26"/>
      <c r="F522" s="25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0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</row>
    <row r="523" spans="1:37" x14ac:dyDescent="0.2">
      <c r="A523" s="26"/>
      <c r="B523" s="26"/>
      <c r="C523" s="26"/>
      <c r="D523" s="26"/>
      <c r="E523" s="26"/>
      <c r="F523" s="25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0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</row>
    <row r="524" spans="1:37" x14ac:dyDescent="0.2">
      <c r="A524" s="26"/>
      <c r="B524" s="26"/>
      <c r="C524" s="26"/>
      <c r="D524" s="26"/>
      <c r="E524" s="26"/>
      <c r="F524" s="25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0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</row>
    <row r="525" spans="1:37" x14ac:dyDescent="0.2">
      <c r="A525" s="26"/>
      <c r="B525" s="26"/>
      <c r="C525" s="26"/>
      <c r="D525" s="26"/>
      <c r="E525" s="26"/>
      <c r="F525" s="25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0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</row>
    <row r="526" spans="1:37" x14ac:dyDescent="0.2">
      <c r="A526" s="26"/>
      <c r="B526" s="26"/>
      <c r="C526" s="26"/>
      <c r="D526" s="26"/>
      <c r="E526" s="26"/>
      <c r="F526" s="25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0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</row>
    <row r="527" spans="1:37" x14ac:dyDescent="0.2">
      <c r="A527" s="26"/>
      <c r="B527" s="26"/>
      <c r="C527" s="26"/>
      <c r="D527" s="26"/>
      <c r="E527" s="26"/>
      <c r="F527" s="25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0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</row>
    <row r="528" spans="1:37" x14ac:dyDescent="0.2">
      <c r="A528" s="26"/>
      <c r="B528" s="26"/>
      <c r="C528" s="26"/>
      <c r="D528" s="26"/>
      <c r="E528" s="26"/>
      <c r="F528" s="25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0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</row>
    <row r="529" spans="1:37" x14ac:dyDescent="0.2">
      <c r="A529" s="26"/>
      <c r="B529" s="26"/>
      <c r="C529" s="26"/>
      <c r="D529" s="26"/>
      <c r="E529" s="26"/>
      <c r="F529" s="25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0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</row>
    <row r="530" spans="1:37" x14ac:dyDescent="0.2">
      <c r="A530" s="26"/>
      <c r="B530" s="26"/>
      <c r="C530" s="26"/>
      <c r="D530" s="26"/>
      <c r="E530" s="26"/>
      <c r="F530" s="25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0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</row>
    <row r="531" spans="1:37" x14ac:dyDescent="0.2">
      <c r="A531" s="26"/>
      <c r="B531" s="26"/>
      <c r="C531" s="26"/>
      <c r="D531" s="26"/>
      <c r="E531" s="26"/>
      <c r="F531" s="25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0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</row>
    <row r="532" spans="1:37" x14ac:dyDescent="0.2">
      <c r="A532" s="26"/>
      <c r="B532" s="26"/>
      <c r="C532" s="26"/>
      <c r="D532" s="26"/>
      <c r="E532" s="26"/>
      <c r="F532" s="25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0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</row>
    <row r="533" spans="1:37" x14ac:dyDescent="0.2">
      <c r="A533" s="26"/>
      <c r="B533" s="26"/>
      <c r="C533" s="26"/>
      <c r="D533" s="26"/>
      <c r="E533" s="26"/>
      <c r="F533" s="25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0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</row>
    <row r="534" spans="1:37" x14ac:dyDescent="0.2">
      <c r="A534" s="26"/>
      <c r="B534" s="26"/>
      <c r="C534" s="26"/>
      <c r="D534" s="26"/>
      <c r="E534" s="26"/>
      <c r="F534" s="25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0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</row>
    <row r="535" spans="1:37" x14ac:dyDescent="0.2">
      <c r="A535" s="26"/>
      <c r="B535" s="26"/>
      <c r="C535" s="26"/>
      <c r="D535" s="26"/>
      <c r="E535" s="26"/>
      <c r="F535" s="25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0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</row>
    <row r="536" spans="1:37" x14ac:dyDescent="0.2">
      <c r="A536" s="26"/>
      <c r="B536" s="26"/>
      <c r="C536" s="26"/>
      <c r="D536" s="26"/>
      <c r="E536" s="26"/>
      <c r="F536" s="25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0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</row>
    <row r="537" spans="1:37" x14ac:dyDescent="0.2">
      <c r="A537" s="26"/>
      <c r="B537" s="26"/>
      <c r="C537" s="26"/>
      <c r="D537" s="26"/>
      <c r="E537" s="26"/>
      <c r="F537" s="25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0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</row>
    <row r="538" spans="1:37" x14ac:dyDescent="0.2">
      <c r="A538" s="26"/>
      <c r="B538" s="26"/>
      <c r="C538" s="26"/>
      <c r="D538" s="26"/>
      <c r="E538" s="26"/>
      <c r="F538" s="25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0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</row>
    <row r="539" spans="1:37" x14ac:dyDescent="0.2">
      <c r="A539" s="26"/>
      <c r="B539" s="26"/>
      <c r="C539" s="26"/>
      <c r="D539" s="26"/>
      <c r="E539" s="26"/>
      <c r="F539" s="25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0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</row>
    <row r="540" spans="1:37" x14ac:dyDescent="0.2">
      <c r="A540" s="26"/>
      <c r="B540" s="26"/>
      <c r="C540" s="26"/>
      <c r="D540" s="26"/>
      <c r="E540" s="26"/>
      <c r="F540" s="25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0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</row>
    <row r="541" spans="1:37" x14ac:dyDescent="0.2">
      <c r="A541" s="26"/>
      <c r="B541" s="26"/>
      <c r="C541" s="26"/>
      <c r="D541" s="26"/>
      <c r="E541" s="26"/>
      <c r="F541" s="25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0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</row>
    <row r="542" spans="1:37" x14ac:dyDescent="0.2">
      <c r="A542" s="26"/>
      <c r="B542" s="26"/>
      <c r="C542" s="26"/>
      <c r="D542" s="26"/>
      <c r="E542" s="26"/>
      <c r="F542" s="25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0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</row>
    <row r="543" spans="1:37" x14ac:dyDescent="0.2">
      <c r="A543" s="26"/>
      <c r="B543" s="26"/>
      <c r="C543" s="26"/>
      <c r="D543" s="26"/>
      <c r="E543" s="26"/>
      <c r="F543" s="25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0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</row>
    <row r="544" spans="1:37" x14ac:dyDescent="0.2">
      <c r="A544" s="26"/>
      <c r="B544" s="26"/>
      <c r="C544" s="26"/>
      <c r="D544" s="26"/>
      <c r="E544" s="26"/>
      <c r="F544" s="25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0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</row>
    <row r="545" spans="1:37" x14ac:dyDescent="0.2">
      <c r="A545" s="26"/>
      <c r="B545" s="26"/>
      <c r="C545" s="26"/>
      <c r="D545" s="26"/>
      <c r="E545" s="26"/>
      <c r="F545" s="25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0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</row>
    <row r="546" spans="1:37" x14ac:dyDescent="0.2">
      <c r="A546" s="26"/>
      <c r="B546" s="26"/>
      <c r="C546" s="26"/>
      <c r="D546" s="26"/>
      <c r="E546" s="26"/>
      <c r="F546" s="25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0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</row>
    <row r="547" spans="1:37" x14ac:dyDescent="0.2">
      <c r="A547" s="26"/>
      <c r="B547" s="26"/>
      <c r="C547" s="26"/>
      <c r="D547" s="26"/>
      <c r="E547" s="26"/>
      <c r="F547" s="25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0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</row>
    <row r="548" spans="1:37" x14ac:dyDescent="0.2">
      <c r="A548" s="26"/>
      <c r="B548" s="26"/>
      <c r="C548" s="26"/>
      <c r="D548" s="26"/>
      <c r="E548" s="26"/>
      <c r="F548" s="25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0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</row>
    <row r="549" spans="1:37" x14ac:dyDescent="0.2">
      <c r="A549" s="26"/>
      <c r="B549" s="26"/>
      <c r="C549" s="26"/>
      <c r="D549" s="26"/>
      <c r="E549" s="26"/>
      <c r="F549" s="25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0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</row>
    <row r="550" spans="1:37" x14ac:dyDescent="0.2">
      <c r="A550" s="26"/>
      <c r="B550" s="26"/>
      <c r="C550" s="26"/>
      <c r="D550" s="26"/>
      <c r="E550" s="26"/>
      <c r="F550" s="25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0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</row>
    <row r="551" spans="1:37" x14ac:dyDescent="0.2">
      <c r="A551" s="26"/>
      <c r="B551" s="26"/>
      <c r="C551" s="26"/>
      <c r="D551" s="26"/>
      <c r="E551" s="26"/>
      <c r="F551" s="25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0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</row>
    <row r="552" spans="1:37" x14ac:dyDescent="0.2">
      <c r="A552" s="26"/>
      <c r="B552" s="26"/>
      <c r="C552" s="26"/>
      <c r="D552" s="26"/>
      <c r="E552" s="26"/>
      <c r="F552" s="25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0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</row>
    <row r="553" spans="1:37" x14ac:dyDescent="0.2">
      <c r="A553" s="26"/>
      <c r="B553" s="26"/>
      <c r="C553" s="26"/>
      <c r="D553" s="26"/>
      <c r="E553" s="26"/>
      <c r="F553" s="25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0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</row>
    <row r="554" spans="1:37" x14ac:dyDescent="0.2">
      <c r="A554" s="26"/>
      <c r="B554" s="26"/>
      <c r="C554" s="26"/>
      <c r="D554" s="26"/>
      <c r="E554" s="26"/>
      <c r="F554" s="25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0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</row>
    <row r="555" spans="1:37" x14ac:dyDescent="0.2">
      <c r="A555" s="26"/>
      <c r="B555" s="26"/>
      <c r="C555" s="26"/>
      <c r="D555" s="26"/>
      <c r="E555" s="26"/>
      <c r="F555" s="25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0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</row>
    <row r="556" spans="1:37" x14ac:dyDescent="0.2">
      <c r="A556" s="26"/>
      <c r="B556" s="26"/>
      <c r="C556" s="26"/>
      <c r="D556" s="26"/>
      <c r="E556" s="26"/>
      <c r="F556" s="25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0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</row>
    <row r="557" spans="1:37" x14ac:dyDescent="0.2">
      <c r="A557" s="26"/>
      <c r="B557" s="26"/>
      <c r="C557" s="26"/>
      <c r="D557" s="26"/>
      <c r="E557" s="26"/>
      <c r="F557" s="25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0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</row>
    <row r="558" spans="1:37" x14ac:dyDescent="0.2">
      <c r="A558" s="26"/>
      <c r="B558" s="26"/>
      <c r="C558" s="26"/>
      <c r="D558" s="26"/>
      <c r="E558" s="26"/>
      <c r="F558" s="25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0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</row>
    <row r="559" spans="1:37" x14ac:dyDescent="0.2">
      <c r="A559" s="26"/>
      <c r="B559" s="26"/>
      <c r="C559" s="26"/>
      <c r="D559" s="26"/>
      <c r="E559" s="26"/>
      <c r="F559" s="25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0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</row>
    <row r="560" spans="1:37" x14ac:dyDescent="0.2">
      <c r="A560" s="26"/>
      <c r="B560" s="26"/>
      <c r="C560" s="26"/>
      <c r="D560" s="26"/>
      <c r="E560" s="26"/>
      <c r="F560" s="25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0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</row>
    <row r="561" spans="1:37" x14ac:dyDescent="0.2">
      <c r="A561" s="26"/>
      <c r="B561" s="26"/>
      <c r="C561" s="26"/>
      <c r="D561" s="26"/>
      <c r="E561" s="26"/>
      <c r="F561" s="25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0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</row>
    <row r="562" spans="1:37" x14ac:dyDescent="0.2">
      <c r="A562" s="26"/>
      <c r="B562" s="26"/>
      <c r="C562" s="26"/>
      <c r="D562" s="26"/>
      <c r="E562" s="26"/>
      <c r="F562" s="25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0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</row>
    <row r="563" spans="1:37" x14ac:dyDescent="0.2">
      <c r="A563" s="26"/>
      <c r="B563" s="26"/>
      <c r="C563" s="26"/>
      <c r="D563" s="26"/>
      <c r="E563" s="26"/>
      <c r="F563" s="25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0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</row>
    <row r="564" spans="1:37" x14ac:dyDescent="0.2">
      <c r="A564" s="26"/>
      <c r="B564" s="26"/>
      <c r="C564" s="26"/>
      <c r="D564" s="26"/>
      <c r="E564" s="26"/>
      <c r="F564" s="25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0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</row>
    <row r="565" spans="1:37" x14ac:dyDescent="0.2">
      <c r="A565" s="26"/>
      <c r="B565" s="26"/>
      <c r="C565" s="26"/>
      <c r="D565" s="26"/>
      <c r="E565" s="26"/>
      <c r="F565" s="25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0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</row>
    <row r="566" spans="1:37" x14ac:dyDescent="0.2">
      <c r="A566" s="26"/>
      <c r="B566" s="26"/>
      <c r="C566" s="26"/>
      <c r="D566" s="26"/>
      <c r="E566" s="26"/>
      <c r="F566" s="25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0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</row>
    <row r="567" spans="1:37" x14ac:dyDescent="0.2">
      <c r="A567" s="26"/>
      <c r="B567" s="26"/>
      <c r="C567" s="26"/>
      <c r="D567" s="26"/>
      <c r="E567" s="26"/>
      <c r="F567" s="25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0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</row>
    <row r="568" spans="1:37" x14ac:dyDescent="0.2">
      <c r="A568" s="26"/>
      <c r="B568" s="26"/>
      <c r="C568" s="26"/>
      <c r="D568" s="26"/>
      <c r="E568" s="26"/>
      <c r="F568" s="25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0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</row>
    <row r="569" spans="1:37" x14ac:dyDescent="0.2">
      <c r="A569" s="26"/>
      <c r="B569" s="26"/>
      <c r="C569" s="26"/>
      <c r="D569" s="26"/>
      <c r="E569" s="26"/>
      <c r="F569" s="25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0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</row>
    <row r="570" spans="1:37" x14ac:dyDescent="0.2">
      <c r="A570" s="26"/>
      <c r="B570" s="26"/>
      <c r="C570" s="26"/>
      <c r="D570" s="26"/>
      <c r="E570" s="26"/>
      <c r="F570" s="25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0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</row>
    <row r="571" spans="1:37" x14ac:dyDescent="0.2">
      <c r="A571" s="26"/>
      <c r="B571" s="26"/>
      <c r="C571" s="26"/>
      <c r="D571" s="26"/>
      <c r="E571" s="26"/>
      <c r="F571" s="25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0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</row>
    <row r="572" spans="1:37" x14ac:dyDescent="0.2">
      <c r="A572" s="26"/>
      <c r="B572" s="26"/>
      <c r="C572" s="26"/>
      <c r="D572" s="26"/>
      <c r="E572" s="26"/>
      <c r="F572" s="25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0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</row>
    <row r="573" spans="1:37" x14ac:dyDescent="0.2">
      <c r="A573" s="26"/>
      <c r="B573" s="26"/>
      <c r="C573" s="26"/>
      <c r="D573" s="26"/>
      <c r="E573" s="26"/>
      <c r="F573" s="25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0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</row>
    <row r="574" spans="1:37" x14ac:dyDescent="0.2">
      <c r="A574" s="26"/>
      <c r="B574" s="26"/>
      <c r="C574" s="26"/>
      <c r="D574" s="26"/>
      <c r="E574" s="26"/>
      <c r="F574" s="25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0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</row>
    <row r="575" spans="1:37" x14ac:dyDescent="0.2">
      <c r="A575" s="26"/>
      <c r="B575" s="26"/>
      <c r="C575" s="26"/>
      <c r="D575" s="26"/>
      <c r="E575" s="26"/>
      <c r="F575" s="25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0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</row>
    <row r="576" spans="1:37" x14ac:dyDescent="0.2">
      <c r="A576" s="26"/>
      <c r="B576" s="26"/>
      <c r="C576" s="26"/>
      <c r="D576" s="26"/>
      <c r="E576" s="26"/>
      <c r="F576" s="25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0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</row>
    <row r="577" spans="1:37" x14ac:dyDescent="0.2">
      <c r="A577" s="26"/>
      <c r="B577" s="26"/>
      <c r="C577" s="26"/>
      <c r="D577" s="26"/>
      <c r="E577" s="26"/>
      <c r="F577" s="25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0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</row>
    <row r="578" spans="1:37" x14ac:dyDescent="0.2">
      <c r="A578" s="26"/>
      <c r="B578" s="26"/>
      <c r="C578" s="26"/>
      <c r="D578" s="26"/>
      <c r="E578" s="26"/>
      <c r="F578" s="25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0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</row>
    <row r="579" spans="1:37" x14ac:dyDescent="0.2">
      <c r="A579" s="26"/>
      <c r="B579" s="26"/>
      <c r="C579" s="26"/>
      <c r="D579" s="26"/>
      <c r="E579" s="26"/>
      <c r="F579" s="25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0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</row>
    <row r="580" spans="1:37" x14ac:dyDescent="0.2">
      <c r="A580" s="26"/>
      <c r="B580" s="26"/>
      <c r="C580" s="26"/>
      <c r="D580" s="26"/>
      <c r="E580" s="26"/>
      <c r="F580" s="25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0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</row>
    <row r="581" spans="1:37" x14ac:dyDescent="0.2">
      <c r="A581" s="26"/>
      <c r="B581" s="26"/>
      <c r="C581" s="26"/>
      <c r="D581" s="26"/>
      <c r="E581" s="26"/>
      <c r="F581" s="25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0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</row>
    <row r="582" spans="1:37" x14ac:dyDescent="0.2">
      <c r="A582" s="26"/>
      <c r="B582" s="26"/>
      <c r="C582" s="26"/>
      <c r="D582" s="26"/>
      <c r="E582" s="26"/>
      <c r="F582" s="25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0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</row>
    <row r="583" spans="1:37" x14ac:dyDescent="0.2">
      <c r="A583" s="26"/>
      <c r="B583" s="26"/>
      <c r="C583" s="26"/>
      <c r="D583" s="26"/>
      <c r="E583" s="26"/>
      <c r="F583" s="25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0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</row>
    <row r="584" spans="1:37" x14ac:dyDescent="0.2">
      <c r="A584" s="26"/>
      <c r="B584" s="26"/>
      <c r="C584" s="26"/>
      <c r="D584" s="26"/>
      <c r="E584" s="26"/>
      <c r="F584" s="25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0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</row>
    <row r="585" spans="1:37" x14ac:dyDescent="0.2">
      <c r="A585" s="26"/>
      <c r="B585" s="26"/>
      <c r="C585" s="26"/>
      <c r="D585" s="26"/>
      <c r="E585" s="26"/>
      <c r="F585" s="25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0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</row>
    <row r="586" spans="1:37" x14ac:dyDescent="0.2">
      <c r="A586" s="26"/>
      <c r="B586" s="26"/>
      <c r="C586" s="26"/>
      <c r="D586" s="26"/>
      <c r="E586" s="26"/>
      <c r="F586" s="25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0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</row>
    <row r="587" spans="1:37" x14ac:dyDescent="0.2">
      <c r="A587" s="26"/>
      <c r="B587" s="26"/>
      <c r="C587" s="26"/>
      <c r="D587" s="26"/>
      <c r="E587" s="26"/>
      <c r="F587" s="25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0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</row>
    <row r="588" spans="1:37" x14ac:dyDescent="0.2">
      <c r="A588" s="26"/>
      <c r="B588" s="26"/>
      <c r="C588" s="26"/>
      <c r="D588" s="26"/>
      <c r="E588" s="26"/>
      <c r="F588" s="25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0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</row>
    <row r="589" spans="1:37" x14ac:dyDescent="0.2">
      <c r="A589" s="26"/>
      <c r="B589" s="26"/>
      <c r="C589" s="26"/>
      <c r="D589" s="26"/>
      <c r="E589" s="26"/>
      <c r="F589" s="25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0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</row>
    <row r="590" spans="1:37" x14ac:dyDescent="0.2">
      <c r="A590" s="26"/>
      <c r="B590" s="26"/>
      <c r="C590" s="26"/>
      <c r="D590" s="26"/>
      <c r="E590" s="26"/>
      <c r="F590" s="25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0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</row>
    <row r="591" spans="1:37" x14ac:dyDescent="0.2">
      <c r="A591" s="26"/>
      <c r="B591" s="26"/>
      <c r="C591" s="26"/>
      <c r="D591" s="26"/>
      <c r="E591" s="26"/>
      <c r="F591" s="25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0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</row>
    <row r="592" spans="1:37" x14ac:dyDescent="0.2">
      <c r="A592" s="26"/>
      <c r="B592" s="26"/>
      <c r="C592" s="26"/>
      <c r="D592" s="26"/>
      <c r="E592" s="26"/>
      <c r="F592" s="25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0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</row>
    <row r="593" spans="1:37" x14ac:dyDescent="0.2">
      <c r="A593" s="26"/>
      <c r="B593" s="26"/>
      <c r="C593" s="26"/>
      <c r="D593" s="26"/>
      <c r="E593" s="26"/>
      <c r="F593" s="25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0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</row>
    <row r="594" spans="1:37" x14ac:dyDescent="0.2">
      <c r="A594" s="26"/>
      <c r="B594" s="26"/>
      <c r="C594" s="26"/>
      <c r="D594" s="26"/>
      <c r="E594" s="26"/>
      <c r="F594" s="25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0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</row>
    <row r="595" spans="1:37" x14ac:dyDescent="0.2">
      <c r="A595" s="26"/>
      <c r="B595" s="26"/>
      <c r="C595" s="26"/>
      <c r="D595" s="26"/>
      <c r="E595" s="26"/>
      <c r="F595" s="25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0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</row>
    <row r="596" spans="1:37" x14ac:dyDescent="0.2">
      <c r="A596" s="26"/>
      <c r="B596" s="26"/>
      <c r="C596" s="26"/>
      <c r="D596" s="26"/>
      <c r="E596" s="26"/>
      <c r="F596" s="25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0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</row>
    <row r="597" spans="1:37" x14ac:dyDescent="0.2">
      <c r="A597" s="26"/>
      <c r="B597" s="26"/>
      <c r="C597" s="26"/>
      <c r="D597" s="26"/>
      <c r="E597" s="26"/>
      <c r="F597" s="25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0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</row>
    <row r="598" spans="1:37" x14ac:dyDescent="0.2">
      <c r="A598" s="26"/>
      <c r="B598" s="26"/>
      <c r="C598" s="26"/>
      <c r="D598" s="26"/>
      <c r="E598" s="26"/>
      <c r="F598" s="25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0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</row>
    <row r="599" spans="1:37" x14ac:dyDescent="0.2">
      <c r="A599" s="26"/>
      <c r="B599" s="26"/>
      <c r="C599" s="26"/>
      <c r="D599" s="26"/>
      <c r="E599" s="26"/>
      <c r="F599" s="25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0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</row>
    <row r="600" spans="1:37" x14ac:dyDescent="0.2">
      <c r="A600" s="26"/>
      <c r="B600" s="26"/>
      <c r="C600" s="26"/>
      <c r="D600" s="26"/>
      <c r="E600" s="26"/>
      <c r="F600" s="25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0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</row>
    <row r="601" spans="1:37" x14ac:dyDescent="0.2">
      <c r="A601" s="26"/>
      <c r="B601" s="26"/>
      <c r="C601" s="26"/>
      <c r="D601" s="26"/>
      <c r="E601" s="26"/>
      <c r="F601" s="25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0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</row>
    <row r="602" spans="1:37" x14ac:dyDescent="0.2">
      <c r="A602" s="26"/>
      <c r="B602" s="26"/>
      <c r="C602" s="26"/>
      <c r="D602" s="26"/>
      <c r="E602" s="26"/>
      <c r="F602" s="25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0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</row>
    <row r="603" spans="1:37" x14ac:dyDescent="0.2">
      <c r="A603" s="26"/>
      <c r="B603" s="26"/>
      <c r="C603" s="26"/>
      <c r="D603" s="26"/>
      <c r="E603" s="26"/>
      <c r="F603" s="25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0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</row>
    <row r="604" spans="1:37" x14ac:dyDescent="0.2">
      <c r="A604" s="26"/>
      <c r="B604" s="26"/>
      <c r="C604" s="26"/>
      <c r="D604" s="26"/>
      <c r="E604" s="26"/>
      <c r="F604" s="25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0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</row>
    <row r="605" spans="1:37" x14ac:dyDescent="0.2">
      <c r="A605" s="26"/>
      <c r="B605" s="26"/>
      <c r="C605" s="26"/>
      <c r="D605" s="26"/>
      <c r="E605" s="26"/>
      <c r="F605" s="25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0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</row>
    <row r="606" spans="1:37" x14ac:dyDescent="0.2">
      <c r="A606" s="26"/>
      <c r="B606" s="26"/>
      <c r="C606" s="26"/>
      <c r="D606" s="26"/>
      <c r="E606" s="26"/>
      <c r="F606" s="25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0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</row>
    <row r="607" spans="1:37" x14ac:dyDescent="0.2">
      <c r="A607" s="26"/>
      <c r="B607" s="26"/>
      <c r="C607" s="26"/>
      <c r="D607" s="26"/>
      <c r="E607" s="26"/>
      <c r="F607" s="25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0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</row>
    <row r="608" spans="1:37" x14ac:dyDescent="0.2">
      <c r="A608" s="26"/>
      <c r="B608" s="26"/>
      <c r="C608" s="26"/>
      <c r="D608" s="26"/>
      <c r="E608" s="26"/>
      <c r="F608" s="25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0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</row>
    <row r="609" spans="1:37" x14ac:dyDescent="0.2">
      <c r="A609" s="26"/>
      <c r="B609" s="26"/>
      <c r="C609" s="26"/>
      <c r="D609" s="26"/>
      <c r="E609" s="26"/>
      <c r="F609" s="25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0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</row>
    <row r="610" spans="1:37" x14ac:dyDescent="0.2">
      <c r="A610" s="26"/>
      <c r="B610" s="26"/>
      <c r="C610" s="26"/>
      <c r="D610" s="26"/>
      <c r="E610" s="26"/>
      <c r="F610" s="25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0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</row>
    <row r="611" spans="1:37" x14ac:dyDescent="0.2">
      <c r="A611" s="26"/>
      <c r="B611" s="26"/>
      <c r="C611" s="26"/>
      <c r="D611" s="26"/>
      <c r="E611" s="26"/>
      <c r="F611" s="25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0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</row>
    <row r="612" spans="1:37" x14ac:dyDescent="0.2">
      <c r="A612" s="26"/>
      <c r="B612" s="26"/>
      <c r="C612" s="26"/>
      <c r="D612" s="26"/>
      <c r="E612" s="26"/>
      <c r="F612" s="25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0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</row>
    <row r="613" spans="1:37" x14ac:dyDescent="0.2">
      <c r="A613" s="26"/>
      <c r="B613" s="26"/>
      <c r="C613" s="26"/>
      <c r="D613" s="26"/>
      <c r="E613" s="26"/>
      <c r="F613" s="25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0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</row>
    <row r="614" spans="1:37" x14ac:dyDescent="0.2">
      <c r="A614" s="26"/>
      <c r="B614" s="26"/>
      <c r="C614" s="26"/>
      <c r="D614" s="26"/>
      <c r="E614" s="26"/>
      <c r="F614" s="25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0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</row>
    <row r="615" spans="1:37" x14ac:dyDescent="0.2">
      <c r="A615" s="26"/>
      <c r="B615" s="26"/>
      <c r="C615" s="26"/>
      <c r="D615" s="26"/>
      <c r="E615" s="26"/>
      <c r="F615" s="25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0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</row>
    <row r="616" spans="1:37" x14ac:dyDescent="0.2">
      <c r="A616" s="26"/>
      <c r="B616" s="26"/>
      <c r="C616" s="26"/>
      <c r="D616" s="26"/>
      <c r="E616" s="26"/>
      <c r="F616" s="25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0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</row>
    <row r="617" spans="1:37" x14ac:dyDescent="0.2">
      <c r="A617" s="26"/>
      <c r="B617" s="26"/>
      <c r="C617" s="26"/>
      <c r="D617" s="26"/>
      <c r="E617" s="26"/>
      <c r="F617" s="25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0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</row>
    <row r="618" spans="1:37" x14ac:dyDescent="0.2">
      <c r="A618" s="26"/>
      <c r="B618" s="26"/>
      <c r="C618" s="26"/>
      <c r="D618" s="26"/>
      <c r="E618" s="26"/>
      <c r="F618" s="25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0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</row>
    <row r="619" spans="1:37" x14ac:dyDescent="0.2">
      <c r="A619" s="26"/>
      <c r="B619" s="26"/>
      <c r="C619" s="26"/>
      <c r="D619" s="26"/>
      <c r="E619" s="26"/>
      <c r="F619" s="25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0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</row>
    <row r="620" spans="1:37" x14ac:dyDescent="0.2">
      <c r="A620" s="26"/>
      <c r="B620" s="26"/>
      <c r="C620" s="26"/>
      <c r="D620" s="26"/>
      <c r="E620" s="26"/>
      <c r="F620" s="25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0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</row>
    <row r="621" spans="1:37" x14ac:dyDescent="0.2">
      <c r="A621" s="26"/>
      <c r="B621" s="26"/>
      <c r="C621" s="26"/>
      <c r="D621" s="26"/>
      <c r="E621" s="26"/>
      <c r="F621" s="25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0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</row>
    <row r="622" spans="1:37" x14ac:dyDescent="0.2">
      <c r="A622" s="26"/>
      <c r="B622" s="26"/>
      <c r="C622" s="26"/>
      <c r="D622" s="26"/>
      <c r="E622" s="26"/>
      <c r="F622" s="25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0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</row>
    <row r="623" spans="1:37" x14ac:dyDescent="0.2">
      <c r="A623" s="26"/>
      <c r="B623" s="26"/>
      <c r="C623" s="26"/>
      <c r="D623" s="26"/>
      <c r="E623" s="26"/>
      <c r="F623" s="25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0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</row>
    <row r="624" spans="1:37" x14ac:dyDescent="0.2">
      <c r="A624" s="26"/>
      <c r="B624" s="26"/>
      <c r="C624" s="26"/>
      <c r="D624" s="26"/>
      <c r="E624" s="26"/>
      <c r="F624" s="25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0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</row>
    <row r="625" spans="1:37" x14ac:dyDescent="0.2">
      <c r="A625" s="26"/>
      <c r="B625" s="26"/>
      <c r="C625" s="26"/>
      <c r="D625" s="26"/>
      <c r="E625" s="26"/>
      <c r="F625" s="25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0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</row>
    <row r="626" spans="1:37" x14ac:dyDescent="0.2">
      <c r="A626" s="26"/>
      <c r="B626" s="26"/>
      <c r="C626" s="26"/>
      <c r="D626" s="26"/>
      <c r="E626" s="26"/>
      <c r="F626" s="25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0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</row>
    <row r="627" spans="1:37" x14ac:dyDescent="0.2">
      <c r="A627" s="26"/>
      <c r="B627" s="26"/>
      <c r="C627" s="26"/>
      <c r="D627" s="26"/>
      <c r="E627" s="26"/>
      <c r="F627" s="25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0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</row>
    <row r="628" spans="1:37" x14ac:dyDescent="0.2">
      <c r="A628" s="26"/>
      <c r="B628" s="26"/>
      <c r="C628" s="26"/>
      <c r="D628" s="26"/>
      <c r="E628" s="26"/>
      <c r="F628" s="25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0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</row>
    <row r="629" spans="1:37" x14ac:dyDescent="0.2">
      <c r="A629" s="26"/>
      <c r="B629" s="26"/>
      <c r="C629" s="26"/>
      <c r="D629" s="26"/>
      <c r="E629" s="26"/>
      <c r="F629" s="25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0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</row>
    <row r="630" spans="1:37" x14ac:dyDescent="0.2">
      <c r="A630" s="26"/>
      <c r="B630" s="26"/>
      <c r="C630" s="26"/>
      <c r="D630" s="26"/>
      <c r="E630" s="26"/>
      <c r="F630" s="25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0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</row>
    <row r="631" spans="1:37" x14ac:dyDescent="0.2">
      <c r="A631" s="26"/>
      <c r="B631" s="26"/>
      <c r="C631" s="26"/>
      <c r="D631" s="26"/>
      <c r="E631" s="26"/>
      <c r="F631" s="25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0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</row>
    <row r="632" spans="1:37" x14ac:dyDescent="0.2">
      <c r="A632" s="26"/>
      <c r="B632" s="26"/>
      <c r="C632" s="26"/>
      <c r="D632" s="26"/>
      <c r="E632" s="26"/>
      <c r="F632" s="25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0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</row>
    <row r="633" spans="1:37" x14ac:dyDescent="0.2">
      <c r="A633" s="26"/>
      <c r="B633" s="26"/>
      <c r="C633" s="26"/>
      <c r="D633" s="26"/>
      <c r="E633" s="26"/>
      <c r="F633" s="25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0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</row>
    <row r="634" spans="1:37" x14ac:dyDescent="0.2">
      <c r="A634" s="26"/>
      <c r="B634" s="26"/>
      <c r="C634" s="26"/>
      <c r="D634" s="26"/>
      <c r="E634" s="26"/>
      <c r="F634" s="25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0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</row>
    <row r="635" spans="1:37" x14ac:dyDescent="0.2">
      <c r="A635" s="26"/>
      <c r="B635" s="26"/>
      <c r="C635" s="26"/>
      <c r="D635" s="26"/>
      <c r="E635" s="26"/>
      <c r="F635" s="25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0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</row>
    <row r="636" spans="1:37" x14ac:dyDescent="0.2">
      <c r="A636" s="26"/>
      <c r="B636" s="26"/>
      <c r="C636" s="26"/>
      <c r="D636" s="26"/>
      <c r="E636" s="26"/>
      <c r="F636" s="25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0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</row>
    <row r="637" spans="1:37" x14ac:dyDescent="0.2">
      <c r="A637" s="26"/>
      <c r="B637" s="26"/>
      <c r="C637" s="26"/>
      <c r="D637" s="26"/>
      <c r="E637" s="26"/>
      <c r="F637" s="25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0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</row>
    <row r="638" spans="1:37" x14ac:dyDescent="0.2">
      <c r="A638" s="26"/>
      <c r="B638" s="26"/>
      <c r="C638" s="26"/>
      <c r="D638" s="26"/>
      <c r="E638" s="26"/>
      <c r="F638" s="25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0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</row>
    <row r="639" spans="1:37" x14ac:dyDescent="0.2">
      <c r="A639" s="26"/>
      <c r="B639" s="26"/>
      <c r="C639" s="26"/>
      <c r="D639" s="26"/>
      <c r="E639" s="26"/>
      <c r="F639" s="25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0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</row>
    <row r="640" spans="1:37" x14ac:dyDescent="0.2">
      <c r="A640" s="26"/>
      <c r="B640" s="26"/>
      <c r="C640" s="26"/>
      <c r="D640" s="26"/>
      <c r="E640" s="26"/>
      <c r="F640" s="25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0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</row>
    <row r="641" spans="1:37" x14ac:dyDescent="0.2">
      <c r="A641" s="26"/>
      <c r="B641" s="26"/>
      <c r="C641" s="26"/>
      <c r="D641" s="26"/>
      <c r="E641" s="26"/>
      <c r="F641" s="25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0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</row>
    <row r="642" spans="1:37" x14ac:dyDescent="0.2">
      <c r="A642" s="26"/>
      <c r="B642" s="26"/>
      <c r="C642" s="26"/>
      <c r="D642" s="26"/>
      <c r="E642" s="26"/>
      <c r="F642" s="25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0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</row>
    <row r="643" spans="1:37" x14ac:dyDescent="0.2">
      <c r="A643" s="26"/>
      <c r="B643" s="26"/>
      <c r="C643" s="26"/>
      <c r="D643" s="26"/>
      <c r="E643" s="26"/>
      <c r="F643" s="25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0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</row>
    <row r="644" spans="1:37" x14ac:dyDescent="0.2">
      <c r="A644" s="26"/>
      <c r="B644" s="26"/>
      <c r="C644" s="26"/>
      <c r="D644" s="26"/>
      <c r="E644" s="26"/>
      <c r="F644" s="25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0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</row>
    <row r="645" spans="1:37" x14ac:dyDescent="0.2">
      <c r="A645" s="26"/>
      <c r="B645" s="26"/>
      <c r="C645" s="26"/>
      <c r="D645" s="26"/>
      <c r="E645" s="26"/>
      <c r="F645" s="25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0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</row>
    <row r="646" spans="1:37" x14ac:dyDescent="0.2">
      <c r="A646" s="26"/>
      <c r="B646" s="26"/>
      <c r="C646" s="26"/>
      <c r="D646" s="26"/>
      <c r="E646" s="26"/>
      <c r="F646" s="25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0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</row>
    <row r="647" spans="1:37" x14ac:dyDescent="0.2">
      <c r="A647" s="26"/>
      <c r="B647" s="26"/>
      <c r="C647" s="26"/>
      <c r="D647" s="26"/>
      <c r="E647" s="26"/>
      <c r="F647" s="25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0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</row>
    <row r="648" spans="1:37" x14ac:dyDescent="0.2">
      <c r="A648" s="26"/>
      <c r="B648" s="26"/>
      <c r="C648" s="26"/>
      <c r="D648" s="26"/>
      <c r="E648" s="26"/>
      <c r="F648" s="25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0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</row>
    <row r="649" spans="1:37" x14ac:dyDescent="0.2">
      <c r="A649" s="26"/>
      <c r="B649" s="26"/>
      <c r="C649" s="26"/>
      <c r="D649" s="26"/>
      <c r="E649" s="26"/>
      <c r="F649" s="25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0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</row>
    <row r="650" spans="1:37" x14ac:dyDescent="0.2">
      <c r="A650" s="26"/>
      <c r="B650" s="26"/>
      <c r="C650" s="26"/>
      <c r="D650" s="26"/>
      <c r="E650" s="26"/>
      <c r="F650" s="25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0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</row>
    <row r="651" spans="1:37" x14ac:dyDescent="0.2">
      <c r="A651" s="26"/>
      <c r="B651" s="26"/>
      <c r="C651" s="26"/>
      <c r="D651" s="26"/>
      <c r="E651" s="26"/>
      <c r="F651" s="25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0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</row>
    <row r="652" spans="1:37" x14ac:dyDescent="0.2">
      <c r="A652" s="26"/>
      <c r="B652" s="26"/>
      <c r="C652" s="26"/>
      <c r="D652" s="26"/>
      <c r="E652" s="26"/>
      <c r="F652" s="25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0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</row>
    <row r="653" spans="1:37" x14ac:dyDescent="0.2">
      <c r="A653" s="26"/>
      <c r="B653" s="26"/>
      <c r="C653" s="26"/>
      <c r="D653" s="26"/>
      <c r="E653" s="26"/>
      <c r="F653" s="25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0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</row>
    <row r="654" spans="1:37" x14ac:dyDescent="0.2">
      <c r="A654" s="26"/>
      <c r="B654" s="26"/>
      <c r="C654" s="26"/>
      <c r="D654" s="26"/>
      <c r="E654" s="26"/>
      <c r="F654" s="25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0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</row>
    <row r="655" spans="1:37" x14ac:dyDescent="0.2">
      <c r="A655" s="26"/>
      <c r="B655" s="26"/>
      <c r="C655" s="26"/>
      <c r="D655" s="26"/>
      <c r="E655" s="26"/>
      <c r="F655" s="25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0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</row>
    <row r="656" spans="1:37" x14ac:dyDescent="0.2">
      <c r="A656" s="26"/>
      <c r="B656" s="26"/>
      <c r="C656" s="26"/>
      <c r="D656" s="26"/>
      <c r="E656" s="26"/>
      <c r="F656" s="25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0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</row>
    <row r="657" spans="1:37" x14ac:dyDescent="0.2">
      <c r="A657" s="26"/>
      <c r="B657" s="26"/>
      <c r="C657" s="26"/>
      <c r="D657" s="26"/>
      <c r="E657" s="26"/>
      <c r="F657" s="25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0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</row>
    <row r="658" spans="1:37" x14ac:dyDescent="0.2">
      <c r="A658" s="26"/>
      <c r="B658" s="26"/>
      <c r="C658" s="26"/>
      <c r="D658" s="26"/>
      <c r="E658" s="26"/>
      <c r="F658" s="25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0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</row>
    <row r="659" spans="1:37" x14ac:dyDescent="0.2">
      <c r="A659" s="26"/>
      <c r="B659" s="26"/>
      <c r="C659" s="26"/>
      <c r="D659" s="26"/>
      <c r="E659" s="26"/>
      <c r="F659" s="25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0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</row>
    <row r="660" spans="1:37" x14ac:dyDescent="0.2">
      <c r="A660" s="26"/>
      <c r="B660" s="26"/>
      <c r="C660" s="26"/>
      <c r="D660" s="26"/>
      <c r="E660" s="26"/>
      <c r="F660" s="25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0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</row>
    <row r="661" spans="1:37" x14ac:dyDescent="0.2">
      <c r="A661" s="26"/>
      <c r="B661" s="26"/>
      <c r="C661" s="26"/>
      <c r="D661" s="26"/>
      <c r="E661" s="26"/>
      <c r="F661" s="25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0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</row>
    <row r="662" spans="1:37" x14ac:dyDescent="0.2">
      <c r="A662" s="26"/>
      <c r="B662" s="26"/>
      <c r="C662" s="26"/>
      <c r="D662" s="26"/>
      <c r="E662" s="26"/>
      <c r="F662" s="25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0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</row>
    <row r="663" spans="1:37" x14ac:dyDescent="0.2">
      <c r="A663" s="26"/>
      <c r="B663" s="26"/>
      <c r="C663" s="26"/>
      <c r="D663" s="26"/>
      <c r="E663" s="26"/>
      <c r="F663" s="25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0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</row>
    <row r="664" spans="1:37" x14ac:dyDescent="0.2">
      <c r="A664" s="26"/>
      <c r="B664" s="26"/>
      <c r="C664" s="26"/>
      <c r="D664" s="26"/>
      <c r="E664" s="26"/>
      <c r="F664" s="25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0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</row>
    <row r="665" spans="1:37" x14ac:dyDescent="0.2">
      <c r="A665" s="26"/>
      <c r="B665" s="26"/>
      <c r="C665" s="26"/>
      <c r="D665" s="26"/>
      <c r="E665" s="26"/>
      <c r="F665" s="25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0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</row>
    <row r="666" spans="1:37" x14ac:dyDescent="0.2">
      <c r="A666" s="26"/>
      <c r="B666" s="26"/>
      <c r="C666" s="26"/>
      <c r="D666" s="26"/>
      <c r="E666" s="26"/>
      <c r="F666" s="25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0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</row>
    <row r="667" spans="1:37" x14ac:dyDescent="0.2">
      <c r="A667" s="26"/>
      <c r="B667" s="26"/>
      <c r="C667" s="26"/>
      <c r="D667" s="26"/>
      <c r="E667" s="26"/>
      <c r="F667" s="25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0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</row>
    <row r="668" spans="1:37" x14ac:dyDescent="0.2">
      <c r="A668" s="26"/>
      <c r="B668" s="26"/>
      <c r="C668" s="26"/>
      <c r="D668" s="26"/>
      <c r="E668" s="26"/>
      <c r="F668" s="25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0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</row>
    <row r="669" spans="1:37" x14ac:dyDescent="0.2">
      <c r="A669" s="26"/>
      <c r="B669" s="26"/>
      <c r="C669" s="26"/>
      <c r="D669" s="26"/>
      <c r="E669" s="26"/>
      <c r="F669" s="25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0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</row>
    <row r="670" spans="1:37" x14ac:dyDescent="0.2">
      <c r="A670" s="26"/>
      <c r="B670" s="26"/>
      <c r="C670" s="26"/>
      <c r="D670" s="26"/>
      <c r="E670" s="26"/>
      <c r="F670" s="25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0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</row>
    <row r="671" spans="1:37" x14ac:dyDescent="0.2">
      <c r="A671" s="26"/>
      <c r="B671" s="26"/>
      <c r="C671" s="26"/>
      <c r="D671" s="26"/>
      <c r="E671" s="26"/>
      <c r="F671" s="25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0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</row>
    <row r="672" spans="1:37" x14ac:dyDescent="0.2">
      <c r="A672" s="26"/>
      <c r="B672" s="26"/>
      <c r="C672" s="26"/>
      <c r="D672" s="26"/>
      <c r="E672" s="26"/>
      <c r="F672" s="25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0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</row>
    <row r="673" spans="1:37" x14ac:dyDescent="0.2">
      <c r="A673" s="26"/>
      <c r="B673" s="26"/>
      <c r="C673" s="26"/>
      <c r="D673" s="26"/>
      <c r="E673" s="26"/>
      <c r="F673" s="25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0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</row>
    <row r="674" spans="1:37" x14ac:dyDescent="0.2">
      <c r="A674" s="26"/>
      <c r="B674" s="26"/>
      <c r="C674" s="26"/>
      <c r="D674" s="26"/>
      <c r="E674" s="26"/>
      <c r="F674" s="25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0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</row>
    <row r="675" spans="1:37" x14ac:dyDescent="0.2">
      <c r="A675" s="26"/>
      <c r="B675" s="26"/>
      <c r="C675" s="26"/>
      <c r="D675" s="26"/>
      <c r="E675" s="26"/>
      <c r="F675" s="25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0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</row>
    <row r="676" spans="1:37" x14ac:dyDescent="0.2">
      <c r="A676" s="26"/>
      <c r="B676" s="26"/>
      <c r="C676" s="26"/>
      <c r="D676" s="26"/>
      <c r="E676" s="26"/>
      <c r="F676" s="25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0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</row>
    <row r="677" spans="1:37" x14ac:dyDescent="0.2">
      <c r="A677" s="26"/>
      <c r="B677" s="26"/>
      <c r="C677" s="26"/>
      <c r="D677" s="26"/>
      <c r="E677" s="26"/>
      <c r="F677" s="25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0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</row>
    <row r="678" spans="1:37" x14ac:dyDescent="0.2">
      <c r="A678" s="26"/>
      <c r="B678" s="26"/>
      <c r="C678" s="26"/>
      <c r="D678" s="26"/>
      <c r="E678" s="26"/>
      <c r="F678" s="25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0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</row>
    <row r="679" spans="1:37" x14ac:dyDescent="0.2">
      <c r="A679" s="26"/>
      <c r="B679" s="26"/>
      <c r="C679" s="26"/>
      <c r="D679" s="26"/>
      <c r="E679" s="26"/>
      <c r="F679" s="25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0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</row>
    <row r="680" spans="1:37" x14ac:dyDescent="0.2">
      <c r="A680" s="26"/>
      <c r="B680" s="26"/>
      <c r="C680" s="26"/>
      <c r="D680" s="26"/>
      <c r="E680" s="26"/>
      <c r="F680" s="25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0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</row>
    <row r="681" spans="1:37" x14ac:dyDescent="0.2">
      <c r="A681" s="26"/>
      <c r="B681" s="26"/>
      <c r="C681" s="26"/>
      <c r="D681" s="26"/>
      <c r="E681" s="26"/>
      <c r="F681" s="25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0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</row>
    <row r="682" spans="1:37" x14ac:dyDescent="0.2">
      <c r="A682" s="26"/>
      <c r="B682" s="26"/>
      <c r="C682" s="26"/>
      <c r="D682" s="26"/>
      <c r="E682" s="26"/>
      <c r="F682" s="25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0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</row>
    <row r="683" spans="1:37" x14ac:dyDescent="0.2">
      <c r="A683" s="26"/>
      <c r="B683" s="26"/>
      <c r="C683" s="26"/>
      <c r="D683" s="26"/>
      <c r="E683" s="26"/>
      <c r="F683" s="25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0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</row>
    <row r="684" spans="1:37" x14ac:dyDescent="0.2">
      <c r="A684" s="26"/>
      <c r="B684" s="26"/>
      <c r="C684" s="26"/>
      <c r="D684" s="26"/>
      <c r="E684" s="26"/>
      <c r="F684" s="25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0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</row>
    <row r="685" spans="1:37" x14ac:dyDescent="0.2">
      <c r="A685" s="26"/>
      <c r="B685" s="26"/>
      <c r="C685" s="26"/>
      <c r="D685" s="26"/>
      <c r="E685" s="26"/>
      <c r="F685" s="25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0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</row>
    <row r="686" spans="1:37" x14ac:dyDescent="0.2">
      <c r="A686" s="26"/>
      <c r="B686" s="26"/>
      <c r="C686" s="26"/>
      <c r="D686" s="26"/>
      <c r="E686" s="26"/>
      <c r="F686" s="25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0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</row>
    <row r="687" spans="1:37" x14ac:dyDescent="0.2">
      <c r="A687" s="26"/>
      <c r="B687" s="26"/>
      <c r="C687" s="26"/>
      <c r="D687" s="26"/>
      <c r="E687" s="26"/>
      <c r="F687" s="25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0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</row>
    <row r="688" spans="1:37" x14ac:dyDescent="0.2">
      <c r="A688" s="26"/>
      <c r="B688" s="26"/>
      <c r="C688" s="26"/>
      <c r="D688" s="26"/>
      <c r="E688" s="26"/>
      <c r="F688" s="25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0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</row>
    <row r="689" spans="1:37" x14ac:dyDescent="0.2">
      <c r="A689" s="26"/>
      <c r="B689" s="26"/>
      <c r="C689" s="26"/>
      <c r="D689" s="26"/>
      <c r="E689" s="26"/>
      <c r="F689" s="25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0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</row>
    <row r="690" spans="1:37" x14ac:dyDescent="0.2">
      <c r="A690" s="26"/>
      <c r="B690" s="26"/>
      <c r="C690" s="26"/>
      <c r="D690" s="26"/>
      <c r="E690" s="26"/>
      <c r="F690" s="25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0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</row>
    <row r="691" spans="1:37" x14ac:dyDescent="0.2">
      <c r="A691" s="26"/>
      <c r="B691" s="26"/>
      <c r="C691" s="26"/>
      <c r="D691" s="26"/>
      <c r="E691" s="26"/>
      <c r="F691" s="25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0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</row>
    <row r="692" spans="1:37" x14ac:dyDescent="0.2">
      <c r="A692" s="26"/>
      <c r="B692" s="26"/>
      <c r="C692" s="26"/>
      <c r="D692" s="26"/>
      <c r="E692" s="26"/>
      <c r="F692" s="25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0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</row>
    <row r="693" spans="1:37" x14ac:dyDescent="0.2">
      <c r="A693" s="26"/>
      <c r="B693" s="26"/>
      <c r="C693" s="26"/>
      <c r="D693" s="26"/>
      <c r="E693" s="26"/>
      <c r="F693" s="25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0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</row>
    <row r="694" spans="1:37" x14ac:dyDescent="0.2">
      <c r="A694" s="26"/>
      <c r="B694" s="26"/>
      <c r="C694" s="26"/>
      <c r="D694" s="26"/>
      <c r="E694" s="26"/>
      <c r="F694" s="25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0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</row>
    <row r="695" spans="1:37" x14ac:dyDescent="0.2">
      <c r="A695" s="26"/>
      <c r="B695" s="26"/>
      <c r="C695" s="26"/>
      <c r="D695" s="26"/>
      <c r="E695" s="26"/>
      <c r="F695" s="25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0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</row>
    <row r="696" spans="1:37" x14ac:dyDescent="0.2">
      <c r="A696" s="26"/>
      <c r="B696" s="26"/>
      <c r="C696" s="26"/>
      <c r="D696" s="26"/>
      <c r="E696" s="26"/>
      <c r="F696" s="25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0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</row>
    <row r="697" spans="1:37" x14ac:dyDescent="0.2">
      <c r="A697" s="26"/>
      <c r="B697" s="26"/>
      <c r="C697" s="26"/>
      <c r="D697" s="26"/>
      <c r="E697" s="26"/>
      <c r="F697" s="25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0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</row>
    <row r="698" spans="1:37" x14ac:dyDescent="0.2">
      <c r="A698" s="26"/>
      <c r="B698" s="26"/>
      <c r="C698" s="26"/>
      <c r="D698" s="26"/>
      <c r="E698" s="26"/>
      <c r="F698" s="25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0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</row>
    <row r="699" spans="1:37" x14ac:dyDescent="0.2">
      <c r="A699" s="26"/>
      <c r="B699" s="26"/>
      <c r="C699" s="26"/>
      <c r="D699" s="26"/>
      <c r="E699" s="26"/>
      <c r="F699" s="25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0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</row>
    <row r="700" spans="1:37" x14ac:dyDescent="0.2">
      <c r="A700" s="26"/>
      <c r="B700" s="26"/>
      <c r="C700" s="26"/>
      <c r="D700" s="26"/>
      <c r="E700" s="26"/>
      <c r="F700" s="25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0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</row>
    <row r="701" spans="1:37" x14ac:dyDescent="0.2">
      <c r="A701" s="26"/>
      <c r="B701" s="26"/>
      <c r="C701" s="26"/>
      <c r="D701" s="26"/>
      <c r="E701" s="26"/>
      <c r="F701" s="25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0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</row>
    <row r="702" spans="1:37" x14ac:dyDescent="0.2">
      <c r="A702" s="26"/>
      <c r="B702" s="26"/>
      <c r="C702" s="26"/>
      <c r="D702" s="26"/>
      <c r="E702" s="26"/>
      <c r="F702" s="25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0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</row>
    <row r="703" spans="1:37" x14ac:dyDescent="0.2">
      <c r="A703" s="26"/>
      <c r="B703" s="26"/>
      <c r="C703" s="26"/>
      <c r="D703" s="26"/>
      <c r="E703" s="26"/>
      <c r="F703" s="25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0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</row>
    <row r="704" spans="1:37" x14ac:dyDescent="0.2">
      <c r="A704" s="26"/>
      <c r="B704" s="26"/>
      <c r="C704" s="26"/>
      <c r="D704" s="26"/>
      <c r="E704" s="26"/>
      <c r="F704" s="25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0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</row>
    <row r="705" spans="1:37" x14ac:dyDescent="0.2">
      <c r="A705" s="26"/>
      <c r="B705" s="26"/>
      <c r="C705" s="26"/>
      <c r="D705" s="26"/>
      <c r="E705" s="26"/>
      <c r="F705" s="25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0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</row>
    <row r="706" spans="1:37" x14ac:dyDescent="0.2">
      <c r="A706" s="26"/>
      <c r="B706" s="26"/>
      <c r="C706" s="26"/>
      <c r="D706" s="26"/>
      <c r="E706" s="26"/>
      <c r="F706" s="25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0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</row>
    <row r="707" spans="1:37" x14ac:dyDescent="0.2">
      <c r="A707" s="26"/>
      <c r="B707" s="26"/>
      <c r="C707" s="26"/>
      <c r="D707" s="26"/>
      <c r="E707" s="26"/>
      <c r="F707" s="25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0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</row>
    <row r="708" spans="1:37" x14ac:dyDescent="0.2">
      <c r="A708" s="26"/>
      <c r="B708" s="26"/>
      <c r="C708" s="26"/>
      <c r="D708" s="26"/>
      <c r="E708" s="26"/>
      <c r="F708" s="25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0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</row>
    <row r="709" spans="1:37" x14ac:dyDescent="0.2">
      <c r="A709" s="26"/>
      <c r="B709" s="26"/>
      <c r="C709" s="26"/>
      <c r="D709" s="26"/>
      <c r="E709" s="26"/>
      <c r="F709" s="25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0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</row>
    <row r="710" spans="1:37" x14ac:dyDescent="0.2">
      <c r="A710" s="26"/>
      <c r="B710" s="26"/>
      <c r="C710" s="26"/>
      <c r="D710" s="26"/>
      <c r="E710" s="26"/>
      <c r="F710" s="25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0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</row>
    <row r="711" spans="1:37" x14ac:dyDescent="0.2">
      <c r="A711" s="26"/>
      <c r="B711" s="26"/>
      <c r="C711" s="26"/>
      <c r="D711" s="26"/>
      <c r="E711" s="26"/>
      <c r="F711" s="25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0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</row>
    <row r="712" spans="1:37" x14ac:dyDescent="0.2">
      <c r="A712" s="26"/>
      <c r="B712" s="26"/>
      <c r="C712" s="26"/>
      <c r="D712" s="26"/>
      <c r="E712" s="26"/>
      <c r="F712" s="25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0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</row>
    <row r="713" spans="1:37" x14ac:dyDescent="0.2">
      <c r="A713" s="26"/>
      <c r="B713" s="26"/>
      <c r="C713" s="26"/>
      <c r="D713" s="26"/>
      <c r="E713" s="26"/>
      <c r="F713" s="25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0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</row>
    <row r="714" spans="1:37" x14ac:dyDescent="0.2">
      <c r="A714" s="26"/>
      <c r="B714" s="26"/>
      <c r="C714" s="26"/>
      <c r="D714" s="26"/>
      <c r="E714" s="26"/>
      <c r="F714" s="25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0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</row>
    <row r="715" spans="1:37" x14ac:dyDescent="0.2">
      <c r="A715" s="26"/>
      <c r="B715" s="26"/>
      <c r="C715" s="26"/>
      <c r="D715" s="26"/>
      <c r="E715" s="26"/>
      <c r="F715" s="25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0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</row>
    <row r="716" spans="1:37" x14ac:dyDescent="0.2">
      <c r="A716" s="26"/>
      <c r="B716" s="26"/>
      <c r="C716" s="26"/>
      <c r="D716" s="26"/>
      <c r="E716" s="26"/>
      <c r="F716" s="25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0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</row>
    <row r="717" spans="1:37" x14ac:dyDescent="0.2">
      <c r="A717" s="26"/>
      <c r="B717" s="26"/>
      <c r="C717" s="26"/>
      <c r="D717" s="26"/>
      <c r="E717" s="26"/>
      <c r="F717" s="25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0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</row>
    <row r="718" spans="1:37" x14ac:dyDescent="0.2">
      <c r="A718" s="26"/>
      <c r="B718" s="26"/>
      <c r="C718" s="26"/>
      <c r="D718" s="26"/>
      <c r="E718" s="26"/>
      <c r="F718" s="25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0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</row>
    <row r="719" spans="1:37" x14ac:dyDescent="0.2">
      <c r="A719" s="26"/>
      <c r="B719" s="26"/>
      <c r="C719" s="26"/>
      <c r="D719" s="26"/>
      <c r="E719" s="26"/>
      <c r="F719" s="25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0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</row>
    <row r="720" spans="1:37" x14ac:dyDescent="0.2">
      <c r="A720" s="26"/>
      <c r="B720" s="26"/>
      <c r="C720" s="26"/>
      <c r="D720" s="26"/>
      <c r="E720" s="26"/>
      <c r="F720" s="25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0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</row>
    <row r="721" spans="1:37" x14ac:dyDescent="0.2">
      <c r="A721" s="26"/>
      <c r="B721" s="26"/>
      <c r="C721" s="26"/>
      <c r="D721" s="26"/>
      <c r="E721" s="26"/>
      <c r="F721" s="25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0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</row>
    <row r="722" spans="1:37" x14ac:dyDescent="0.2">
      <c r="A722" s="26"/>
      <c r="B722" s="26"/>
      <c r="C722" s="26"/>
      <c r="D722" s="26"/>
      <c r="E722" s="26"/>
      <c r="F722" s="25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0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</row>
    <row r="723" spans="1:37" x14ac:dyDescent="0.2">
      <c r="A723" s="26"/>
      <c r="B723" s="26"/>
      <c r="C723" s="26"/>
      <c r="D723" s="26"/>
      <c r="E723" s="26"/>
      <c r="F723" s="25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0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</row>
    <row r="724" spans="1:37" x14ac:dyDescent="0.2">
      <c r="A724" s="26"/>
      <c r="B724" s="26"/>
      <c r="C724" s="26"/>
      <c r="D724" s="26"/>
      <c r="E724" s="26"/>
      <c r="F724" s="25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0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</row>
    <row r="725" spans="1:37" x14ac:dyDescent="0.2">
      <c r="A725" s="26"/>
      <c r="B725" s="26"/>
      <c r="C725" s="26"/>
      <c r="D725" s="26"/>
      <c r="E725" s="26"/>
      <c r="F725" s="25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0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</row>
    <row r="726" spans="1:37" x14ac:dyDescent="0.2">
      <c r="A726" s="26"/>
      <c r="B726" s="26"/>
      <c r="C726" s="26"/>
      <c r="D726" s="26"/>
      <c r="E726" s="26"/>
      <c r="F726" s="25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0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</row>
    <row r="727" spans="1:37" x14ac:dyDescent="0.2">
      <c r="A727" s="26"/>
      <c r="B727" s="26"/>
      <c r="C727" s="26"/>
      <c r="D727" s="26"/>
      <c r="E727" s="26"/>
      <c r="F727" s="25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0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</row>
    <row r="728" spans="1:37" x14ac:dyDescent="0.2">
      <c r="A728" s="26"/>
      <c r="B728" s="26"/>
      <c r="C728" s="26"/>
      <c r="D728" s="26"/>
      <c r="E728" s="26"/>
      <c r="F728" s="25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0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</row>
    <row r="729" spans="1:37" x14ac:dyDescent="0.2">
      <c r="A729" s="26"/>
      <c r="B729" s="26"/>
      <c r="C729" s="26"/>
      <c r="D729" s="26"/>
      <c r="E729" s="26"/>
      <c r="F729" s="25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0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</row>
    <row r="730" spans="1:37" x14ac:dyDescent="0.2">
      <c r="A730" s="26"/>
      <c r="B730" s="26"/>
      <c r="C730" s="26"/>
      <c r="D730" s="26"/>
      <c r="E730" s="26"/>
      <c r="F730" s="25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0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</row>
    <row r="731" spans="1:37" x14ac:dyDescent="0.2">
      <c r="A731" s="26"/>
      <c r="B731" s="26"/>
      <c r="C731" s="26"/>
      <c r="D731" s="26"/>
      <c r="E731" s="26"/>
      <c r="F731" s="25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0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</row>
    <row r="732" spans="1:37" x14ac:dyDescent="0.2">
      <c r="A732" s="26"/>
      <c r="B732" s="26"/>
      <c r="C732" s="26"/>
      <c r="D732" s="26"/>
      <c r="E732" s="26"/>
      <c r="F732" s="25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0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</row>
    <row r="733" spans="1:37" x14ac:dyDescent="0.2">
      <c r="A733" s="26"/>
      <c r="B733" s="26"/>
      <c r="C733" s="26"/>
      <c r="D733" s="26"/>
      <c r="E733" s="26"/>
      <c r="F733" s="25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0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</row>
    <row r="734" spans="1:37" x14ac:dyDescent="0.2">
      <c r="A734" s="26"/>
      <c r="B734" s="26"/>
      <c r="C734" s="26"/>
      <c r="D734" s="26"/>
      <c r="E734" s="26"/>
      <c r="F734" s="25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0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</row>
    <row r="735" spans="1:37" x14ac:dyDescent="0.2">
      <c r="A735" s="26"/>
      <c r="B735" s="26"/>
      <c r="C735" s="26"/>
      <c r="D735" s="26"/>
      <c r="E735" s="26"/>
      <c r="F735" s="25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0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</row>
    <row r="736" spans="1:37" x14ac:dyDescent="0.2">
      <c r="A736" s="26"/>
      <c r="B736" s="26"/>
      <c r="C736" s="26"/>
      <c r="D736" s="26"/>
      <c r="E736" s="26"/>
      <c r="F736" s="25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0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</row>
    <row r="737" spans="1:37" x14ac:dyDescent="0.2">
      <c r="A737" s="26"/>
      <c r="B737" s="26"/>
      <c r="C737" s="26"/>
      <c r="D737" s="26"/>
      <c r="E737" s="26"/>
      <c r="F737" s="25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0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</row>
    <row r="738" spans="1:37" x14ac:dyDescent="0.2">
      <c r="A738" s="26"/>
      <c r="B738" s="26"/>
      <c r="C738" s="26"/>
      <c r="D738" s="26"/>
      <c r="E738" s="26"/>
      <c r="F738" s="25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0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</row>
    <row r="739" spans="1:37" x14ac:dyDescent="0.2">
      <c r="A739" s="26"/>
      <c r="B739" s="26"/>
      <c r="C739" s="26"/>
      <c r="D739" s="26"/>
      <c r="E739" s="26"/>
      <c r="F739" s="25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0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</row>
    <row r="740" spans="1:37" x14ac:dyDescent="0.2">
      <c r="A740" s="26"/>
      <c r="B740" s="26"/>
      <c r="C740" s="26"/>
      <c r="D740" s="26"/>
      <c r="E740" s="26"/>
      <c r="F740" s="25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0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</row>
    <row r="741" spans="1:37" x14ac:dyDescent="0.2">
      <c r="A741" s="26"/>
      <c r="B741" s="26"/>
      <c r="C741" s="26"/>
      <c r="D741" s="26"/>
      <c r="E741" s="26"/>
      <c r="F741" s="25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0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</row>
    <row r="742" spans="1:37" x14ac:dyDescent="0.2">
      <c r="A742" s="26"/>
      <c r="B742" s="26"/>
      <c r="C742" s="26"/>
      <c r="D742" s="26"/>
      <c r="E742" s="26"/>
      <c r="F742" s="25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0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</row>
    <row r="743" spans="1:37" x14ac:dyDescent="0.2">
      <c r="A743" s="26"/>
      <c r="B743" s="26"/>
      <c r="C743" s="26"/>
      <c r="D743" s="26"/>
      <c r="E743" s="26"/>
      <c r="F743" s="25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0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</row>
    <row r="744" spans="1:37" x14ac:dyDescent="0.2">
      <c r="A744" s="26"/>
      <c r="B744" s="26"/>
      <c r="C744" s="26"/>
      <c r="D744" s="26"/>
      <c r="E744" s="26"/>
      <c r="F744" s="25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0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</row>
    <row r="745" spans="1:37" x14ac:dyDescent="0.2">
      <c r="A745" s="26"/>
      <c r="B745" s="26"/>
      <c r="C745" s="26"/>
      <c r="D745" s="26"/>
      <c r="E745" s="26"/>
      <c r="F745" s="25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0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</row>
    <row r="746" spans="1:37" x14ac:dyDescent="0.2">
      <c r="A746" s="26"/>
      <c r="B746" s="26"/>
      <c r="C746" s="26"/>
      <c r="D746" s="26"/>
      <c r="E746" s="26"/>
      <c r="F746" s="25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0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</row>
    <row r="747" spans="1:37" x14ac:dyDescent="0.2">
      <c r="A747" s="26"/>
      <c r="B747" s="26"/>
      <c r="C747" s="26"/>
      <c r="D747" s="26"/>
      <c r="E747" s="26"/>
      <c r="F747" s="25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0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</row>
    <row r="748" spans="1:37" x14ac:dyDescent="0.2">
      <c r="A748" s="26"/>
      <c r="B748" s="26"/>
      <c r="C748" s="26"/>
      <c r="D748" s="26"/>
      <c r="E748" s="26"/>
      <c r="F748" s="25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0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</row>
    <row r="749" spans="1:37" x14ac:dyDescent="0.2">
      <c r="A749" s="26"/>
      <c r="B749" s="26"/>
      <c r="C749" s="26"/>
      <c r="D749" s="26"/>
      <c r="E749" s="26"/>
      <c r="F749" s="25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0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</row>
    <row r="750" spans="1:37" x14ac:dyDescent="0.2">
      <c r="A750" s="26"/>
      <c r="B750" s="26"/>
      <c r="C750" s="26"/>
      <c r="D750" s="26"/>
      <c r="E750" s="26"/>
      <c r="F750" s="25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0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</row>
    <row r="751" spans="1:37" x14ac:dyDescent="0.2">
      <c r="A751" s="26"/>
      <c r="B751" s="26"/>
      <c r="C751" s="26"/>
      <c r="D751" s="26"/>
      <c r="E751" s="26"/>
      <c r="F751" s="25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0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</row>
    <row r="752" spans="1:37" x14ac:dyDescent="0.2">
      <c r="A752" s="26"/>
      <c r="B752" s="26"/>
      <c r="C752" s="26"/>
      <c r="D752" s="26"/>
      <c r="E752" s="26"/>
      <c r="F752" s="25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0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</row>
    <row r="753" spans="1:37" x14ac:dyDescent="0.2">
      <c r="A753" s="26"/>
      <c r="B753" s="26"/>
      <c r="C753" s="26"/>
      <c r="D753" s="26"/>
      <c r="E753" s="26"/>
      <c r="F753" s="25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0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</row>
    <row r="754" spans="1:37" x14ac:dyDescent="0.2">
      <c r="A754" s="26"/>
      <c r="B754" s="26"/>
      <c r="C754" s="26"/>
      <c r="D754" s="26"/>
      <c r="E754" s="26"/>
      <c r="F754" s="25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0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</row>
    <row r="755" spans="1:37" x14ac:dyDescent="0.2">
      <c r="A755" s="26"/>
      <c r="B755" s="26"/>
      <c r="C755" s="26"/>
      <c r="D755" s="26"/>
      <c r="E755" s="26"/>
      <c r="F755" s="25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0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</row>
    <row r="756" spans="1:37" x14ac:dyDescent="0.2">
      <c r="A756" s="26"/>
      <c r="B756" s="26"/>
      <c r="C756" s="26"/>
      <c r="D756" s="26"/>
      <c r="E756" s="26"/>
      <c r="F756" s="25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0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</row>
    <row r="757" spans="1:37" x14ac:dyDescent="0.2">
      <c r="A757" s="26"/>
      <c r="B757" s="26"/>
      <c r="C757" s="26"/>
      <c r="D757" s="26"/>
      <c r="E757" s="26"/>
      <c r="F757" s="25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0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</row>
    <row r="758" spans="1:37" x14ac:dyDescent="0.2">
      <c r="A758" s="26"/>
      <c r="B758" s="26"/>
      <c r="C758" s="26"/>
      <c r="D758" s="26"/>
      <c r="E758" s="26"/>
      <c r="F758" s="25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0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</row>
    <row r="759" spans="1:37" x14ac:dyDescent="0.2">
      <c r="A759" s="26"/>
      <c r="B759" s="26"/>
      <c r="C759" s="26"/>
      <c r="D759" s="26"/>
      <c r="E759" s="26"/>
      <c r="F759" s="25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0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</row>
    <row r="760" spans="1:37" x14ac:dyDescent="0.2">
      <c r="A760" s="26"/>
      <c r="B760" s="26"/>
      <c r="C760" s="26"/>
      <c r="D760" s="26"/>
      <c r="E760" s="26"/>
      <c r="F760" s="25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0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</row>
    <row r="761" spans="1:37" x14ac:dyDescent="0.2">
      <c r="A761" s="26"/>
      <c r="B761" s="26"/>
      <c r="C761" s="26"/>
      <c r="D761" s="26"/>
      <c r="E761" s="26"/>
      <c r="F761" s="25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0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</row>
    <row r="762" spans="1:37" x14ac:dyDescent="0.2">
      <c r="A762" s="26"/>
      <c r="B762" s="26"/>
      <c r="C762" s="26"/>
      <c r="D762" s="26"/>
      <c r="E762" s="26"/>
      <c r="F762" s="25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0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</row>
    <row r="763" spans="1:37" x14ac:dyDescent="0.2">
      <c r="A763" s="26"/>
      <c r="B763" s="26"/>
      <c r="C763" s="26"/>
      <c r="D763" s="26"/>
      <c r="E763" s="26"/>
      <c r="F763" s="25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0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</row>
    <row r="764" spans="1:37" x14ac:dyDescent="0.2">
      <c r="A764" s="26"/>
      <c r="B764" s="26"/>
      <c r="C764" s="26"/>
      <c r="D764" s="26"/>
      <c r="E764" s="26"/>
      <c r="F764" s="25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0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</row>
    <row r="765" spans="1:37" x14ac:dyDescent="0.2">
      <c r="A765" s="26"/>
      <c r="B765" s="26"/>
      <c r="C765" s="26"/>
      <c r="D765" s="26"/>
      <c r="E765" s="26"/>
      <c r="F765" s="25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0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</row>
    <row r="766" spans="1:37" x14ac:dyDescent="0.2">
      <c r="A766" s="26"/>
      <c r="B766" s="26"/>
      <c r="C766" s="26"/>
      <c r="D766" s="26"/>
      <c r="E766" s="26"/>
      <c r="F766" s="25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0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</row>
    <row r="767" spans="1:37" x14ac:dyDescent="0.2">
      <c r="A767" s="26"/>
      <c r="B767" s="26"/>
      <c r="C767" s="26"/>
      <c r="D767" s="26"/>
      <c r="E767" s="26"/>
      <c r="F767" s="25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0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</row>
    <row r="768" spans="1:37" x14ac:dyDescent="0.2">
      <c r="A768" s="26"/>
      <c r="B768" s="26"/>
      <c r="C768" s="26"/>
      <c r="D768" s="26"/>
      <c r="E768" s="26"/>
      <c r="F768" s="25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0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</row>
    <row r="769" spans="1:37" x14ac:dyDescent="0.2">
      <c r="A769" s="26"/>
      <c r="B769" s="26"/>
      <c r="C769" s="26"/>
      <c r="D769" s="26"/>
      <c r="E769" s="26"/>
      <c r="F769" s="25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0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</row>
    <row r="770" spans="1:37" x14ac:dyDescent="0.2">
      <c r="A770" s="26"/>
      <c r="B770" s="26"/>
      <c r="C770" s="26"/>
      <c r="D770" s="26"/>
      <c r="E770" s="26"/>
      <c r="F770" s="25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0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</row>
    <row r="771" spans="1:37" x14ac:dyDescent="0.2">
      <c r="A771" s="26"/>
      <c r="B771" s="26"/>
      <c r="C771" s="26"/>
      <c r="D771" s="26"/>
      <c r="E771" s="26"/>
      <c r="F771" s="25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0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</row>
    <row r="772" spans="1:37" x14ac:dyDescent="0.2">
      <c r="A772" s="26"/>
      <c r="B772" s="26"/>
      <c r="C772" s="26"/>
      <c r="D772" s="26"/>
      <c r="E772" s="26"/>
      <c r="F772" s="25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0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</row>
    <row r="773" spans="1:37" x14ac:dyDescent="0.2">
      <c r="A773" s="26"/>
      <c r="B773" s="26"/>
      <c r="C773" s="26"/>
      <c r="D773" s="26"/>
      <c r="E773" s="26"/>
      <c r="F773" s="25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0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</row>
    <row r="774" spans="1:37" x14ac:dyDescent="0.2">
      <c r="A774" s="26"/>
      <c r="B774" s="26"/>
      <c r="C774" s="26"/>
      <c r="D774" s="26"/>
      <c r="E774" s="26"/>
      <c r="F774" s="25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0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</row>
    <row r="775" spans="1:37" x14ac:dyDescent="0.2">
      <c r="A775" s="26"/>
      <c r="B775" s="26"/>
      <c r="C775" s="26"/>
      <c r="D775" s="26"/>
      <c r="E775" s="26"/>
      <c r="F775" s="25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0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</row>
    <row r="776" spans="1:37" x14ac:dyDescent="0.2">
      <c r="A776" s="26"/>
      <c r="B776" s="26"/>
      <c r="C776" s="26"/>
      <c r="D776" s="26"/>
      <c r="E776" s="26"/>
      <c r="F776" s="25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0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</row>
    <row r="777" spans="1:37" x14ac:dyDescent="0.2">
      <c r="A777" s="26"/>
      <c r="B777" s="26"/>
      <c r="C777" s="26"/>
      <c r="D777" s="26"/>
      <c r="E777" s="26"/>
      <c r="F777" s="25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0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</row>
    <row r="778" spans="1:37" x14ac:dyDescent="0.2">
      <c r="A778" s="26"/>
      <c r="B778" s="26"/>
      <c r="C778" s="26"/>
      <c r="D778" s="26"/>
      <c r="E778" s="26"/>
      <c r="F778" s="25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0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</row>
    <row r="779" spans="1:37" x14ac:dyDescent="0.2">
      <c r="A779" s="26"/>
      <c r="B779" s="26"/>
      <c r="C779" s="26"/>
      <c r="D779" s="26"/>
      <c r="E779" s="26"/>
      <c r="F779" s="25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0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</row>
    <row r="780" spans="1:37" x14ac:dyDescent="0.2">
      <c r="A780" s="26"/>
      <c r="B780" s="26"/>
      <c r="C780" s="26"/>
      <c r="D780" s="26"/>
      <c r="E780" s="26"/>
      <c r="F780" s="25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0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</row>
    <row r="781" spans="1:37" x14ac:dyDescent="0.2">
      <c r="A781" s="26"/>
      <c r="B781" s="26"/>
      <c r="C781" s="26"/>
      <c r="D781" s="26"/>
      <c r="E781" s="26"/>
      <c r="F781" s="25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0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</row>
    <row r="782" spans="1:37" x14ac:dyDescent="0.2">
      <c r="A782" s="26"/>
      <c r="B782" s="26"/>
      <c r="C782" s="26"/>
      <c r="D782" s="26"/>
      <c r="E782" s="26"/>
      <c r="F782" s="25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0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</row>
    <row r="783" spans="1:37" x14ac:dyDescent="0.2">
      <c r="A783" s="26"/>
      <c r="B783" s="26"/>
      <c r="C783" s="26"/>
      <c r="D783" s="26"/>
      <c r="E783" s="26"/>
      <c r="F783" s="25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0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</row>
    <row r="784" spans="1:37" x14ac:dyDescent="0.2">
      <c r="A784" s="26"/>
      <c r="B784" s="26"/>
      <c r="C784" s="26"/>
      <c r="D784" s="26"/>
      <c r="E784" s="26"/>
      <c r="F784" s="25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0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</row>
    <row r="785" spans="1:37" x14ac:dyDescent="0.2">
      <c r="A785" s="26"/>
      <c r="B785" s="26"/>
      <c r="C785" s="26"/>
      <c r="D785" s="26"/>
      <c r="E785" s="26"/>
      <c r="F785" s="25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0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</row>
    <row r="786" spans="1:37" x14ac:dyDescent="0.2">
      <c r="A786" s="26"/>
      <c r="B786" s="26"/>
      <c r="C786" s="26"/>
      <c r="D786" s="26"/>
      <c r="E786" s="26"/>
      <c r="F786" s="25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0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</row>
    <row r="787" spans="1:37" x14ac:dyDescent="0.2">
      <c r="A787" s="26"/>
      <c r="B787" s="26"/>
      <c r="C787" s="26"/>
      <c r="D787" s="26"/>
      <c r="E787" s="26"/>
      <c r="F787" s="25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0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</row>
    <row r="788" spans="1:37" x14ac:dyDescent="0.2">
      <c r="A788" s="26"/>
      <c r="B788" s="26"/>
      <c r="C788" s="26"/>
      <c r="D788" s="26"/>
      <c r="E788" s="26"/>
      <c r="F788" s="25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0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</row>
    <row r="789" spans="1:37" x14ac:dyDescent="0.2">
      <c r="A789" s="26"/>
      <c r="B789" s="26"/>
      <c r="C789" s="26"/>
      <c r="D789" s="26"/>
      <c r="E789" s="26"/>
      <c r="F789" s="25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0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</row>
    <row r="790" spans="1:37" x14ac:dyDescent="0.2">
      <c r="A790" s="26"/>
      <c r="B790" s="26"/>
      <c r="C790" s="26"/>
      <c r="D790" s="26"/>
      <c r="E790" s="26"/>
      <c r="F790" s="25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0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</row>
    <row r="791" spans="1:37" x14ac:dyDescent="0.2">
      <c r="A791" s="26"/>
      <c r="B791" s="26"/>
      <c r="C791" s="26"/>
      <c r="D791" s="26"/>
      <c r="E791" s="26"/>
      <c r="F791" s="25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0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</row>
    <row r="792" spans="1:37" x14ac:dyDescent="0.2">
      <c r="A792" s="26"/>
      <c r="B792" s="26"/>
      <c r="C792" s="26"/>
      <c r="D792" s="26"/>
      <c r="E792" s="26"/>
      <c r="F792" s="25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0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</row>
    <row r="793" spans="1:37" x14ac:dyDescent="0.2">
      <c r="A793" s="26"/>
      <c r="B793" s="26"/>
      <c r="C793" s="26"/>
      <c r="D793" s="26"/>
      <c r="E793" s="26"/>
      <c r="F793" s="25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0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</row>
    <row r="794" spans="1:37" x14ac:dyDescent="0.2">
      <c r="A794" s="26"/>
      <c r="B794" s="26"/>
      <c r="C794" s="26"/>
      <c r="D794" s="26"/>
      <c r="E794" s="26"/>
      <c r="F794" s="25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0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</row>
    <row r="795" spans="1:37" x14ac:dyDescent="0.2">
      <c r="A795" s="26"/>
      <c r="B795" s="26"/>
      <c r="C795" s="26"/>
      <c r="D795" s="26"/>
      <c r="E795" s="26"/>
      <c r="F795" s="25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0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</row>
    <row r="796" spans="1:37" x14ac:dyDescent="0.2">
      <c r="A796" s="26"/>
      <c r="B796" s="26"/>
      <c r="C796" s="26"/>
      <c r="D796" s="26"/>
      <c r="E796" s="26"/>
      <c r="F796" s="25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0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</row>
    <row r="797" spans="1:37" x14ac:dyDescent="0.2">
      <c r="A797" s="26"/>
      <c r="B797" s="26"/>
      <c r="C797" s="26"/>
      <c r="D797" s="26"/>
      <c r="E797" s="26"/>
      <c r="F797" s="25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0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</row>
    <row r="798" spans="1:37" x14ac:dyDescent="0.2">
      <c r="A798" s="26"/>
      <c r="B798" s="26"/>
      <c r="C798" s="26"/>
      <c r="D798" s="26"/>
      <c r="E798" s="26"/>
      <c r="F798" s="25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0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</row>
    <row r="799" spans="1:37" x14ac:dyDescent="0.2">
      <c r="A799" s="26"/>
      <c r="B799" s="26"/>
      <c r="C799" s="26"/>
      <c r="D799" s="26"/>
      <c r="E799" s="26"/>
      <c r="F799" s="25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0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</row>
    <row r="800" spans="1:37" x14ac:dyDescent="0.2">
      <c r="A800" s="26"/>
      <c r="B800" s="26"/>
      <c r="C800" s="26"/>
      <c r="D800" s="26"/>
      <c r="E800" s="26"/>
      <c r="F800" s="25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0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</row>
    <row r="801" spans="1:37" x14ac:dyDescent="0.2">
      <c r="A801" s="26"/>
      <c r="B801" s="26"/>
      <c r="C801" s="26"/>
      <c r="D801" s="26"/>
      <c r="E801" s="26"/>
      <c r="F801" s="25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0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</row>
    <row r="802" spans="1:37" x14ac:dyDescent="0.2">
      <c r="A802" s="26"/>
      <c r="B802" s="26"/>
      <c r="C802" s="26"/>
      <c r="D802" s="26"/>
      <c r="E802" s="26"/>
      <c r="F802" s="25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0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</row>
    <row r="803" spans="1:37" x14ac:dyDescent="0.2">
      <c r="A803" s="26"/>
      <c r="B803" s="26"/>
      <c r="C803" s="26"/>
      <c r="D803" s="26"/>
      <c r="E803" s="26"/>
      <c r="F803" s="25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0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</row>
    <row r="804" spans="1:37" x14ac:dyDescent="0.2">
      <c r="A804" s="26"/>
      <c r="B804" s="26"/>
      <c r="C804" s="26"/>
      <c r="D804" s="26"/>
      <c r="E804" s="26"/>
      <c r="F804" s="25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0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</row>
    <row r="805" spans="1:37" x14ac:dyDescent="0.2">
      <c r="A805" s="26"/>
      <c r="B805" s="26"/>
      <c r="C805" s="26"/>
      <c r="D805" s="26"/>
      <c r="E805" s="26"/>
      <c r="F805" s="25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0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</row>
    <row r="806" spans="1:37" x14ac:dyDescent="0.2">
      <c r="A806" s="26"/>
      <c r="B806" s="26"/>
      <c r="C806" s="26"/>
      <c r="D806" s="26"/>
      <c r="E806" s="26"/>
      <c r="F806" s="25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0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</row>
    <row r="807" spans="1:37" x14ac:dyDescent="0.2">
      <c r="A807" s="26"/>
      <c r="B807" s="26"/>
      <c r="C807" s="26"/>
      <c r="D807" s="26"/>
      <c r="E807" s="26"/>
      <c r="F807" s="25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0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</row>
    <row r="808" spans="1:37" x14ac:dyDescent="0.2">
      <c r="A808" s="26"/>
      <c r="B808" s="26"/>
      <c r="C808" s="26"/>
      <c r="D808" s="26"/>
      <c r="E808" s="26"/>
      <c r="F808" s="25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0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</row>
    <row r="809" spans="1:37" x14ac:dyDescent="0.2">
      <c r="A809" s="26"/>
      <c r="B809" s="26"/>
      <c r="C809" s="26"/>
      <c r="D809" s="26"/>
      <c r="E809" s="26"/>
      <c r="F809" s="25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0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</row>
    <row r="810" spans="1:37" x14ac:dyDescent="0.2">
      <c r="A810" s="26"/>
      <c r="B810" s="26"/>
      <c r="C810" s="26"/>
      <c r="D810" s="26"/>
      <c r="E810" s="26"/>
      <c r="F810" s="25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0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</row>
    <row r="811" spans="1:37" x14ac:dyDescent="0.2">
      <c r="A811" s="26"/>
      <c r="B811" s="26"/>
      <c r="C811" s="26"/>
      <c r="D811" s="26"/>
      <c r="E811" s="26"/>
      <c r="F811" s="25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0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</row>
    <row r="812" spans="1:37" x14ac:dyDescent="0.2">
      <c r="A812" s="26"/>
      <c r="B812" s="26"/>
      <c r="C812" s="26"/>
      <c r="D812" s="26"/>
      <c r="E812" s="26"/>
      <c r="F812" s="25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0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</row>
    <row r="813" spans="1:37" x14ac:dyDescent="0.2">
      <c r="A813" s="26"/>
      <c r="B813" s="26"/>
      <c r="C813" s="26"/>
      <c r="D813" s="26"/>
      <c r="E813" s="26"/>
      <c r="F813" s="25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0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</row>
    <row r="814" spans="1:37" x14ac:dyDescent="0.2">
      <c r="A814" s="26"/>
      <c r="B814" s="26"/>
      <c r="C814" s="26"/>
      <c r="D814" s="26"/>
      <c r="E814" s="26"/>
      <c r="F814" s="25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0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</row>
    <row r="815" spans="1:37" x14ac:dyDescent="0.2">
      <c r="A815" s="26"/>
      <c r="B815" s="26"/>
      <c r="C815" s="26"/>
      <c r="D815" s="26"/>
      <c r="E815" s="26"/>
      <c r="F815" s="25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0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</row>
    <row r="816" spans="1:37" x14ac:dyDescent="0.2">
      <c r="A816" s="26"/>
      <c r="B816" s="26"/>
      <c r="C816" s="26"/>
      <c r="D816" s="26"/>
      <c r="E816" s="26"/>
      <c r="F816" s="25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0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</row>
    <row r="817" spans="1:37" x14ac:dyDescent="0.2">
      <c r="A817" s="26"/>
      <c r="B817" s="26"/>
      <c r="C817" s="26"/>
      <c r="D817" s="26"/>
      <c r="E817" s="26"/>
      <c r="F817" s="25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0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</row>
    <row r="818" spans="1:37" x14ac:dyDescent="0.2">
      <c r="A818" s="26"/>
      <c r="B818" s="26"/>
      <c r="C818" s="26"/>
      <c r="D818" s="26"/>
      <c r="E818" s="26"/>
      <c r="F818" s="25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0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</row>
    <row r="819" spans="1:37" x14ac:dyDescent="0.2">
      <c r="A819" s="26"/>
      <c r="B819" s="26"/>
      <c r="C819" s="26"/>
      <c r="D819" s="26"/>
      <c r="E819" s="26"/>
      <c r="F819" s="25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0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</row>
    <row r="820" spans="1:37" x14ac:dyDescent="0.2">
      <c r="A820" s="26"/>
      <c r="B820" s="26"/>
      <c r="C820" s="26"/>
      <c r="D820" s="26"/>
      <c r="E820" s="26"/>
      <c r="F820" s="25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0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</row>
    <row r="821" spans="1:37" x14ac:dyDescent="0.2">
      <c r="A821" s="26"/>
      <c r="B821" s="26"/>
      <c r="C821" s="26"/>
      <c r="D821" s="26"/>
      <c r="E821" s="26"/>
      <c r="F821" s="25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0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</row>
    <row r="822" spans="1:37" x14ac:dyDescent="0.2">
      <c r="A822" s="26"/>
      <c r="B822" s="26"/>
      <c r="C822" s="26"/>
      <c r="D822" s="26"/>
      <c r="E822" s="26"/>
      <c r="F822" s="25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0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</row>
    <row r="823" spans="1:37" x14ac:dyDescent="0.2">
      <c r="A823" s="26"/>
      <c r="B823" s="26"/>
      <c r="C823" s="26"/>
      <c r="D823" s="26"/>
      <c r="E823" s="26"/>
      <c r="F823" s="25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0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</row>
    <row r="824" spans="1:37" x14ac:dyDescent="0.2">
      <c r="A824" s="26"/>
      <c r="B824" s="26"/>
      <c r="C824" s="26"/>
      <c r="D824" s="26"/>
      <c r="E824" s="26"/>
      <c r="F824" s="25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0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</row>
    <row r="825" spans="1:37" x14ac:dyDescent="0.2">
      <c r="A825" s="26"/>
      <c r="B825" s="26"/>
      <c r="C825" s="26"/>
      <c r="D825" s="26"/>
      <c r="E825" s="26"/>
      <c r="F825" s="25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0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</row>
    <row r="826" spans="1:37" x14ac:dyDescent="0.2">
      <c r="A826" s="26"/>
      <c r="B826" s="26"/>
      <c r="C826" s="26"/>
      <c r="D826" s="26"/>
      <c r="E826" s="26"/>
      <c r="F826" s="25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0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</row>
    <row r="827" spans="1:37" x14ac:dyDescent="0.2">
      <c r="A827" s="26"/>
      <c r="B827" s="26"/>
      <c r="C827" s="26"/>
      <c r="D827" s="26"/>
      <c r="E827" s="26"/>
      <c r="F827" s="25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0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</row>
    <row r="828" spans="1:37" x14ac:dyDescent="0.2">
      <c r="A828" s="26"/>
      <c r="B828" s="26"/>
      <c r="C828" s="26"/>
      <c r="D828" s="26"/>
      <c r="E828" s="26"/>
      <c r="F828" s="25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0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</row>
    <row r="829" spans="1:37" x14ac:dyDescent="0.2">
      <c r="A829" s="26"/>
      <c r="B829" s="26"/>
      <c r="C829" s="26"/>
      <c r="D829" s="26"/>
      <c r="E829" s="26"/>
      <c r="F829" s="25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0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</row>
    <row r="830" spans="1:37" x14ac:dyDescent="0.2">
      <c r="A830" s="26"/>
      <c r="B830" s="26"/>
      <c r="C830" s="26"/>
      <c r="D830" s="26"/>
      <c r="E830" s="26"/>
      <c r="F830" s="25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0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</row>
    <row r="831" spans="1:37" x14ac:dyDescent="0.2">
      <c r="A831" s="26"/>
      <c r="B831" s="26"/>
      <c r="C831" s="26"/>
      <c r="D831" s="26"/>
      <c r="E831" s="26"/>
      <c r="F831" s="25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0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</row>
    <row r="832" spans="1:37" x14ac:dyDescent="0.2">
      <c r="A832" s="26"/>
      <c r="B832" s="26"/>
      <c r="C832" s="26"/>
      <c r="D832" s="26"/>
      <c r="E832" s="26"/>
      <c r="F832" s="25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0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</row>
    <row r="833" spans="1:37" x14ac:dyDescent="0.2">
      <c r="A833" s="26"/>
      <c r="B833" s="26"/>
      <c r="C833" s="26"/>
      <c r="D833" s="26"/>
      <c r="E833" s="26"/>
      <c r="F833" s="25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0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</row>
    <row r="834" spans="1:37" x14ac:dyDescent="0.2">
      <c r="A834" s="26"/>
      <c r="B834" s="26"/>
      <c r="C834" s="26"/>
      <c r="D834" s="26"/>
      <c r="E834" s="26"/>
      <c r="F834" s="25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0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</row>
  </sheetData>
  <hyperlinks>
    <hyperlink ref="Y2" r:id="rId1" xr:uid="{00000000-0004-0000-0800-000000000000}"/>
    <hyperlink ref="Y3" r:id="rId2" xr:uid="{00000000-0004-0000-0800-000001000000}"/>
    <hyperlink ref="Y4" r:id="rId3" xr:uid="{00000000-0004-0000-0800-000002000000}"/>
    <hyperlink ref="Y5" r:id="rId4" xr:uid="{00000000-0004-0000-0800-000003000000}"/>
    <hyperlink ref="Y6" r:id="rId5" xr:uid="{00000000-0004-0000-0800-000004000000}"/>
    <hyperlink ref="Y7" r:id="rId6" xr:uid="{00000000-0004-0000-0800-000005000000}"/>
    <hyperlink ref="Y8" r:id="rId7" xr:uid="{00000000-0004-0000-0800-000006000000}"/>
    <hyperlink ref="Y9" r:id="rId8" xr:uid="{00000000-0004-0000-0800-000007000000}"/>
    <hyperlink ref="Y10" r:id="rId9" xr:uid="{00000000-0004-0000-0800-000008000000}"/>
    <hyperlink ref="Y11" r:id="rId10" xr:uid="{00000000-0004-0000-0800-000009000000}"/>
    <hyperlink ref="Y14" r:id="rId11" xr:uid="{00000000-0004-0000-08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confiabilidad</vt:lpstr>
      <vt:lpstr>ADCS</vt:lpstr>
      <vt:lpstr>COM_modulo</vt:lpstr>
      <vt:lpstr>COM_antena</vt:lpstr>
      <vt:lpstr>EPS_mod</vt:lpstr>
      <vt:lpstr>EPS_bateria</vt:lpstr>
      <vt:lpstr>EPS_panel</vt:lpstr>
      <vt:lpstr>OBC</vt:lpstr>
      <vt:lpstr>PL</vt:lpstr>
      <vt:lpstr>STR</vt:lpstr>
      <vt:lpstr>rent</vt:lpstr>
      <vt:lpstr>notacion</vt:lpstr>
      <vt:lpstr>proveedores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OM</cp:lastModifiedBy>
  <dcterms:modified xsi:type="dcterms:W3CDTF">2021-08-29T04:18:45Z</dcterms:modified>
</cp:coreProperties>
</file>