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rin" sheetId="1" r:id="rId4"/>
    <sheet state="visible" name="Perrin a mano" sheetId="2" r:id="rId5"/>
    <sheet state="visible" name="Foglio4" sheetId="3" r:id="rId6"/>
    <sheet state="visible" name="Presa tempi a mano" sheetId="4" r:id="rId7"/>
    <sheet state="visible" name="Foglio2" sheetId="5" r:id="rId8"/>
  </sheets>
  <definedNames/>
  <calcPr/>
</workbook>
</file>

<file path=xl/sharedStrings.xml><?xml version="1.0" encoding="utf-8"?>
<sst xmlns="http://schemas.openxmlformats.org/spreadsheetml/2006/main" count="160" uniqueCount="102">
  <si>
    <t>Valore</t>
  </si>
  <si>
    <t>Errore</t>
  </si>
  <si>
    <t>M1</t>
  </si>
  <si>
    <t>3M1</t>
  </si>
  <si>
    <t>A</t>
  </si>
  <si>
    <t>M2</t>
  </si>
  <si>
    <t>3M2</t>
  </si>
  <si>
    <t>B</t>
  </si>
  <si>
    <t>M3</t>
  </si>
  <si>
    <t>3M3</t>
  </si>
  <si>
    <t>M4</t>
  </si>
  <si>
    <t>3M4</t>
  </si>
  <si>
    <t>🥰</t>
  </si>
  <si>
    <t>🔥</t>
  </si>
  <si>
    <t>ρ1</t>
  </si>
  <si>
    <t>r1</t>
  </si>
  <si>
    <t>ρ2</t>
  </si>
  <si>
    <t>r2</t>
  </si>
  <si>
    <t>ρ3</t>
  </si>
  <si>
    <t>r3</t>
  </si>
  <si>
    <t>ρ4</t>
  </si>
  <si>
    <t>r4</t>
  </si>
  <si>
    <t>Mtot</t>
  </si>
  <si>
    <t>ρg</t>
  </si>
  <si>
    <t>Rtubs</t>
  </si>
  <si>
    <t>Mtubs</t>
  </si>
  <si>
    <t>β1</t>
  </si>
  <si>
    <t>v*1</t>
  </si>
  <si>
    <t>v1</t>
  </si>
  <si>
    <t>β2</t>
  </si>
  <si>
    <t>v*2</t>
  </si>
  <si>
    <t>v2</t>
  </si>
  <si>
    <t>β3</t>
  </si>
  <si>
    <t>v*3</t>
  </si>
  <si>
    <t>v3</t>
  </si>
  <si>
    <t>β4</t>
  </si>
  <si>
    <t>v*4</t>
  </si>
  <si>
    <t>v4</t>
  </si>
  <si>
    <t>v1corr</t>
  </si>
  <si>
    <t>Mf</t>
  </si>
  <si>
    <t>T iniziale</t>
  </si>
  <si>
    <t>v2corr</t>
  </si>
  <si>
    <t>Vf</t>
  </si>
  <si>
    <t>T finale</t>
  </si>
  <si>
    <t>v3corr</t>
  </si>
  <si>
    <t>v4corr</t>
  </si>
  <si>
    <t>Δx</t>
  </si>
  <si>
    <t>v*</t>
  </si>
  <si>
    <t>v*11</t>
  </si>
  <si>
    <t>n di pixel</t>
  </si>
  <si>
    <t>v*12</t>
  </si>
  <si>
    <t>v*13</t>
  </si>
  <si>
    <t>γ</t>
  </si>
  <si>
    <t>v*21</t>
  </si>
  <si>
    <t>v*22</t>
  </si>
  <si>
    <t>v*23</t>
  </si>
  <si>
    <t>v*31</t>
  </si>
  <si>
    <t>v*32</t>
  </si>
  <si>
    <t>v*33</t>
  </si>
  <si>
    <t>v*41</t>
  </si>
  <si>
    <t>v*42</t>
  </si>
  <si>
    <t>v*43</t>
  </si>
  <si>
    <t>Valore ottimale</t>
  </si>
  <si>
    <t>Tempi</t>
  </si>
  <si>
    <t>Tempi ricavati</t>
  </si>
  <si>
    <t>delta x</t>
  </si>
  <si>
    <t>Sfera Fe grossa</t>
  </si>
  <si>
    <t>t11</t>
  </si>
  <si>
    <t>t1</t>
  </si>
  <si>
    <t>t12</t>
  </si>
  <si>
    <t>t2</t>
  </si>
  <si>
    <t>t13</t>
  </si>
  <si>
    <t>t3</t>
  </si>
  <si>
    <t>Sfera Fe media</t>
  </si>
  <si>
    <t>t21</t>
  </si>
  <si>
    <t>t4</t>
  </si>
  <si>
    <t>t22</t>
  </si>
  <si>
    <t>t23</t>
  </si>
  <si>
    <t>Velocita ricavate</t>
  </si>
  <si>
    <t>Sfera Fe piccola</t>
  </si>
  <si>
    <t>t31</t>
  </si>
  <si>
    <t>t32</t>
  </si>
  <si>
    <t>t33</t>
  </si>
  <si>
    <t>Sfera plastica</t>
  </si>
  <si>
    <t>t41</t>
  </si>
  <si>
    <t>t42</t>
  </si>
  <si>
    <t>t43</t>
  </si>
  <si>
    <t>Nella t32 abbiamo sbagliato e fatto ripartire il cronometro da 8,66</t>
  </si>
  <si>
    <t>valore1</t>
  </si>
  <si>
    <t>valore2</t>
  </si>
  <si>
    <t>valore3</t>
  </si>
  <si>
    <t>media</t>
  </si>
  <si>
    <t>semidispersione</t>
  </si>
  <si>
    <t>d1</t>
  </si>
  <si>
    <t>d2</t>
  </si>
  <si>
    <t>d3</t>
  </si>
  <si>
    <t>d4</t>
  </si>
  <si>
    <t>Mtappo</t>
  </si>
  <si>
    <t>m1</t>
  </si>
  <si>
    <t>m2</t>
  </si>
  <si>
    <t>m3</t>
  </si>
  <si>
    <t>m4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</si>
</sst>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sz val="11.0"/>
      <color rgb="FF000000"/>
      <name val="Arial"/>
    </font>
    <font>
      <color theme="1"/>
      <name val="Arial"/>
    </font>
    <font>
      <sz val="9.0"/>
      <color rgb="FF000000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theme="9"/>
        <bgColor theme="9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1" numFmtId="0" xfId="0" applyFont="1"/>
    <xf borderId="0" fillId="5" fontId="3" numFmtId="0" xfId="0" applyAlignment="1" applyFill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8" fontId="3" numFmtId="0" xfId="0" applyAlignment="1" applyFill="1" applyFont="1">
      <alignment horizontal="left" readingOrder="0"/>
    </xf>
    <xf borderId="0" fillId="8" fontId="1" numFmtId="0" xfId="0" applyFont="1"/>
    <xf borderId="0" fillId="9" fontId="1" numFmtId="0" xfId="0" applyAlignment="1" applyFill="1" applyFont="1">
      <alignment readingOrder="0"/>
    </xf>
    <xf borderId="0" fillId="10" fontId="4" numFmtId="0" xfId="0" applyAlignment="1" applyFill="1" applyFont="1">
      <alignment readingOrder="0"/>
    </xf>
    <xf borderId="0" fillId="10" fontId="1" numFmtId="0" xfId="0" applyFont="1"/>
    <xf borderId="0" fillId="11" fontId="1" numFmtId="0" xfId="0" applyAlignment="1" applyFill="1" applyFont="1">
      <alignment readingOrder="0"/>
    </xf>
    <xf borderId="0" fillId="11" fontId="1" numFmtId="0" xfId="0" applyFont="1"/>
    <xf borderId="0" fillId="12" fontId="1" numFmtId="0" xfId="0" applyAlignment="1" applyFill="1" applyFont="1">
      <alignment readingOrder="0"/>
    </xf>
    <xf borderId="0" fillId="12" fontId="1" numFmtId="0" xfId="0" applyFont="1"/>
    <xf borderId="0" fillId="13" fontId="1" numFmtId="0" xfId="0" applyAlignment="1" applyFill="1" applyFont="1">
      <alignment readingOrder="0"/>
    </xf>
    <xf borderId="0" fillId="13" fontId="1" numFmtId="0" xfId="0" applyFont="1"/>
    <xf borderId="0" fillId="14" fontId="1" numFmtId="0" xfId="0" applyAlignment="1" applyFill="1" applyFont="1">
      <alignment readingOrder="0"/>
    </xf>
    <xf borderId="0" fillId="14" fontId="1" numFmtId="0" xfId="0" applyFont="1"/>
    <xf borderId="0" fillId="13" fontId="3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E1" s="3"/>
      <c r="F1" s="4" t="s">
        <v>0</v>
      </c>
      <c r="G1" s="4" t="s">
        <v>1</v>
      </c>
    </row>
    <row r="2">
      <c r="A2" s="2" t="s">
        <v>2</v>
      </c>
      <c r="B2" s="1">
        <f t="shared" ref="B2:C2" si="1">F2/3</f>
        <v>0.0002033333333</v>
      </c>
      <c r="C2" s="1">
        <f t="shared" si="1"/>
        <v>0.006666666667</v>
      </c>
      <c r="E2" s="4" t="s">
        <v>3</v>
      </c>
      <c r="F2" s="3">
        <f>(Foglio2!B8-Foglio2!$B$7)*10^-3</f>
        <v>0.00061</v>
      </c>
      <c r="G2" s="4">
        <v>0.02</v>
      </c>
      <c r="K2" s="5" t="s">
        <v>4</v>
      </c>
      <c r="L2" s="6">
        <f>(9.81*F2/(9*PI()*2*F7))</f>
        <v>0.00003541175293</v>
      </c>
    </row>
    <row r="3">
      <c r="A3" s="2" t="s">
        <v>5</v>
      </c>
      <c r="B3" s="1">
        <f t="shared" ref="B3:C3" si="2">F3/3</f>
        <v>0.00011</v>
      </c>
      <c r="C3" s="1">
        <f t="shared" si="2"/>
        <v>0.006666666667</v>
      </c>
      <c r="E3" s="4" t="s">
        <v>6</v>
      </c>
      <c r="F3" s="3">
        <f>(Foglio2!B9-Foglio2!$B$7)*10^-3</f>
        <v>0.00033</v>
      </c>
      <c r="G3" s="4">
        <v>0.02</v>
      </c>
      <c r="K3" s="5" t="s">
        <v>7</v>
      </c>
      <c r="L3" s="7">
        <f>(9.81/18)*($F$18)*4*F7*F7/$F$19</f>
        <v>0.02525098738</v>
      </c>
    </row>
    <row r="4">
      <c r="A4" s="2" t="s">
        <v>8</v>
      </c>
      <c r="B4" s="1">
        <f t="shared" ref="B4:C4" si="3">F4/3</f>
        <v>0.00003333333333</v>
      </c>
      <c r="C4" s="1">
        <f t="shared" si="3"/>
        <v>0.006666666667</v>
      </c>
      <c r="E4" s="4" t="s">
        <v>9</v>
      </c>
      <c r="F4" s="3">
        <f>(Foglio2!B10-Foglio2!$B$7)*10^-3</f>
        <v>0.0001</v>
      </c>
      <c r="G4" s="4">
        <v>0.02</v>
      </c>
    </row>
    <row r="5">
      <c r="A5" s="2" t="s">
        <v>10</v>
      </c>
      <c r="B5" s="1">
        <f t="shared" ref="B5:C5" si="4">F5/3</f>
        <v>0.00001666666667</v>
      </c>
      <c r="C5" s="1">
        <f t="shared" si="4"/>
        <v>0.006666666667</v>
      </c>
      <c r="E5" s="4" t="s">
        <v>11</v>
      </c>
      <c r="F5" s="3">
        <f>(Foglio2!B11-Foglio2!$B$7)*10^-3</f>
        <v>0.00005</v>
      </c>
      <c r="G5" s="4">
        <v>0.02</v>
      </c>
    </row>
    <row r="6">
      <c r="A6" s="5" t="s">
        <v>12</v>
      </c>
      <c r="B6" s="5" t="s">
        <v>13</v>
      </c>
    </row>
    <row r="7">
      <c r="A7" s="8" t="s">
        <v>14</v>
      </c>
      <c r="B7" s="9">
        <f t="shared" ref="B7:B10" si="5">B2/(4/3 * PI() * F7^3)</f>
        <v>0.000001819000647</v>
      </c>
      <c r="C7" s="9">
        <f t="shared" ref="C7:C10" si="6">B7*(C2/B2 + 3*G7/F7)</f>
        <v>0.000059666757</v>
      </c>
      <c r="E7" s="10" t="s">
        <v>15</v>
      </c>
      <c r="F7" s="11">
        <f>Foglio2!E2/2</f>
        <v>2.988333333</v>
      </c>
      <c r="G7" s="11">
        <f>(Foglio2!F2/Foglio2!E2)*F7</f>
        <v>0.015</v>
      </c>
    </row>
    <row r="8">
      <c r="A8" s="8" t="s">
        <v>16</v>
      </c>
      <c r="B8" s="9">
        <f t="shared" si="5"/>
        <v>0.000007780908329</v>
      </c>
      <c r="C8" s="9">
        <f t="shared" si="6"/>
        <v>0.0004716480108</v>
      </c>
      <c r="E8" s="10" t="s">
        <v>17</v>
      </c>
      <c r="F8" s="11">
        <f>Foglio2!E3/2</f>
        <v>1.5</v>
      </c>
      <c r="G8" s="11">
        <f>(Foglio2!F3/Foglio2!E3)*F8</f>
        <v>0.005</v>
      </c>
      <c r="I8" s="5"/>
    </row>
    <row r="9">
      <c r="A9" s="8" t="s">
        <v>18</v>
      </c>
      <c r="B9" s="9">
        <f t="shared" si="5"/>
        <v>0.000008037858105</v>
      </c>
      <c r="C9" s="9">
        <f t="shared" si="6"/>
        <v>0.001607692592</v>
      </c>
      <c r="E9" s="10" t="s">
        <v>19</v>
      </c>
      <c r="F9" s="11">
        <f>Foglio2!E4/2</f>
        <v>0.9966666667</v>
      </c>
      <c r="G9" s="11">
        <f>(Foglio2!F4/Foglio2!E4)*F9</f>
        <v>0.005</v>
      </c>
    </row>
    <row r="10">
      <c r="A10" s="8" t="s">
        <v>20</v>
      </c>
      <c r="B10" s="9">
        <f t="shared" si="5"/>
        <v>0.000008121391923</v>
      </c>
      <c r="C10" s="9">
        <f t="shared" si="6"/>
        <v>0.003248711299</v>
      </c>
      <c r="E10" s="10" t="s">
        <v>21</v>
      </c>
      <c r="F10" s="11">
        <f>Foglio2!E5/2</f>
        <v>0.7883333333</v>
      </c>
      <c r="G10" s="11">
        <f>(Foglio2!F5/Foglio2!E5)*F10</f>
        <v>0.005</v>
      </c>
      <c r="I10" s="12" t="s">
        <v>22</v>
      </c>
      <c r="J10" s="12">
        <v>536.0</v>
      </c>
      <c r="K10" s="12">
        <v>1.0</v>
      </c>
    </row>
    <row r="11">
      <c r="A11" s="13" t="s">
        <v>23</v>
      </c>
      <c r="B11" s="14">
        <f>F18/F19</f>
        <v>0.00129707113</v>
      </c>
      <c r="C11" s="14">
        <f>B11*(G18/F18 + G19/F19)</f>
        <v>0.00001170322648</v>
      </c>
      <c r="E11" s="15" t="s">
        <v>24</v>
      </c>
      <c r="F11" s="15">
        <v>111.0</v>
      </c>
      <c r="G11" s="15">
        <v>1.0</v>
      </c>
      <c r="I11" s="12" t="s">
        <v>25</v>
      </c>
      <c r="J11" s="12">
        <v>226.0</v>
      </c>
      <c r="K11" s="12">
        <v>0.5</v>
      </c>
      <c r="M11" s="5">
        <v>6.0</v>
      </c>
    </row>
    <row r="12">
      <c r="M12" s="5">
        <v>324.0</v>
      </c>
    </row>
    <row r="13">
      <c r="A13" s="16" t="s">
        <v>26</v>
      </c>
      <c r="B13" s="17">
        <f t="shared" ref="B13:B16" si="7">(9.81*F2/(9*PI()*2*F7))-((9.81/18)*($F$18)*4*F7*F7/$F$19)</f>
        <v>-0.02521557563</v>
      </c>
      <c r="C13" s="17">
        <f t="shared" ref="C13:C16" si="8">$L$2*C2/B2+$L$3*($G$18 + $G$19/$F$19) +($L$2+2*$L$3)*G7/F7</f>
        <v>0.03939684826</v>
      </c>
      <c r="E13" s="18" t="s">
        <v>27</v>
      </c>
      <c r="F13" s="18">
        <f>AVERAGE(J22:J24)</f>
        <v>97.6</v>
      </c>
      <c r="G13" s="19"/>
      <c r="I13" s="20" t="s">
        <v>28</v>
      </c>
      <c r="J13" s="21">
        <f t="shared" ref="J13:J16" si="9">$F$25*F13</f>
        <v>0.02176951673</v>
      </c>
      <c r="K13" s="21">
        <f t="shared" ref="K13:K16" si="10">J13 * (G13/F13 + $G$25/$F$25)</f>
        <v>0.1814126394</v>
      </c>
      <c r="M13" s="5">
        <v>593.0</v>
      </c>
    </row>
    <row r="14">
      <c r="A14" s="16" t="s">
        <v>29</v>
      </c>
      <c r="B14" s="17">
        <f t="shared" si="7"/>
        <v>-0.006323968536</v>
      </c>
      <c r="C14" s="17">
        <f t="shared" si="8"/>
        <v>0.04029675854</v>
      </c>
      <c r="E14" s="18" t="s">
        <v>30</v>
      </c>
      <c r="F14" s="18">
        <f>AVERAGE(J25:J27)</f>
        <v>280</v>
      </c>
      <c r="G14" s="19"/>
      <c r="I14" s="20" t="s">
        <v>31</v>
      </c>
      <c r="J14" s="21">
        <f t="shared" si="9"/>
        <v>0.0624535316</v>
      </c>
      <c r="K14" s="21">
        <f t="shared" si="10"/>
        <v>0.5204460967</v>
      </c>
    </row>
    <row r="15">
      <c r="A15" s="16" t="s">
        <v>32</v>
      </c>
      <c r="B15" s="17">
        <f t="shared" si="7"/>
        <v>-0.002791389805</v>
      </c>
      <c r="C15" s="17">
        <f t="shared" si="8"/>
        <v>0.04531801636</v>
      </c>
      <c r="E15" s="18" t="s">
        <v>33</v>
      </c>
      <c r="F15" s="19">
        <f>AVERAGE(J28:J30)</f>
        <v>130.6666667</v>
      </c>
      <c r="G15" s="19"/>
      <c r="I15" s="20" t="s">
        <v>34</v>
      </c>
      <c r="J15" s="21">
        <f t="shared" si="9"/>
        <v>0.02914498141</v>
      </c>
      <c r="K15" s="21">
        <f t="shared" si="10"/>
        <v>0.2428748451</v>
      </c>
    </row>
    <row r="16">
      <c r="A16" s="16" t="s">
        <v>35</v>
      </c>
      <c r="B16" s="17">
        <f t="shared" si="7"/>
        <v>-0.001746273473</v>
      </c>
      <c r="C16" s="17">
        <f t="shared" si="8"/>
        <v>0.05246736801</v>
      </c>
      <c r="E16" s="18" t="s">
        <v>36</v>
      </c>
      <c r="F16" s="19">
        <f>AVERAGE(J31:J33)</f>
        <v>84.38333333</v>
      </c>
      <c r="G16" s="19"/>
      <c r="I16" s="20" t="s">
        <v>37</v>
      </c>
      <c r="J16" s="21">
        <f t="shared" si="9"/>
        <v>0.01882156134</v>
      </c>
      <c r="K16" s="21">
        <f t="shared" si="10"/>
        <v>0.1568463445</v>
      </c>
    </row>
    <row r="18">
      <c r="A18" s="22" t="s">
        <v>38</v>
      </c>
      <c r="B18" s="23">
        <f t="shared" ref="B18:B21" si="11">J13*(1+2.4*F7/$F$11)</f>
        <v>0.02317610208</v>
      </c>
      <c r="C18" s="23">
        <f t="shared" ref="C18:C21" si="12">B18*((K13/J13)+(G7/F7)+($G$11/$F$11))</f>
        <v>0.1934593106</v>
      </c>
      <c r="E18" s="24" t="s">
        <v>39</v>
      </c>
      <c r="F18" s="25">
        <f>J10-J11</f>
        <v>310</v>
      </c>
      <c r="G18" s="25">
        <f>K10+K11</f>
        <v>1.5</v>
      </c>
      <c r="I18" s="5" t="s">
        <v>40</v>
      </c>
      <c r="J18" s="5">
        <v>24.1</v>
      </c>
      <c r="K18" s="5">
        <v>0.05</v>
      </c>
    </row>
    <row r="19">
      <c r="A19" s="26" t="s">
        <v>41</v>
      </c>
      <c r="B19" s="23">
        <f t="shared" si="11"/>
        <v>0.06447905154</v>
      </c>
      <c r="C19" s="23">
        <f t="shared" si="12"/>
        <v>0.538121252</v>
      </c>
      <c r="E19" s="24" t="s">
        <v>42</v>
      </c>
      <c r="F19" s="24">
        <v>239000.0</v>
      </c>
      <c r="G19" s="24">
        <v>1000.0</v>
      </c>
      <c r="I19" s="5" t="s">
        <v>43</v>
      </c>
    </row>
    <row r="20">
      <c r="A20" s="22" t="s">
        <v>44</v>
      </c>
      <c r="B20" s="23">
        <f t="shared" si="11"/>
        <v>0.02977304263</v>
      </c>
      <c r="C20" s="23">
        <f t="shared" si="12"/>
        <v>0.2485262773</v>
      </c>
      <c r="E20" s="5"/>
    </row>
    <row r="21">
      <c r="A21" s="22" t="s">
        <v>45</v>
      </c>
      <c r="B21" s="23">
        <f t="shared" si="11"/>
        <v>0.0191423757</v>
      </c>
      <c r="C21" s="23">
        <f t="shared" si="12"/>
        <v>0.1598136617</v>
      </c>
      <c r="E21" s="5" t="s">
        <v>46</v>
      </c>
      <c r="F21" s="5">
        <v>0.06</v>
      </c>
      <c r="G21" s="5">
        <v>0.5</v>
      </c>
      <c r="I21" s="5" t="s">
        <v>47</v>
      </c>
    </row>
    <row r="22">
      <c r="I22" s="5" t="s">
        <v>48</v>
      </c>
      <c r="J22" s="5">
        <v>100.0</v>
      </c>
    </row>
    <row r="23">
      <c r="E23" s="5" t="s">
        <v>49</v>
      </c>
      <c r="F23" s="7">
        <f>M13-M12</f>
        <v>269</v>
      </c>
      <c r="G23" s="5">
        <v>0.0</v>
      </c>
      <c r="I23" s="5" t="s">
        <v>50</v>
      </c>
      <c r="J23" s="5">
        <v>95.7</v>
      </c>
    </row>
    <row r="24">
      <c r="I24" s="5" t="s">
        <v>51</v>
      </c>
      <c r="J24" s="5">
        <v>97.1</v>
      </c>
    </row>
    <row r="25">
      <c r="E25" s="5" t="s">
        <v>52</v>
      </c>
      <c r="F25" s="7">
        <f>F21/F23</f>
        <v>0.0002230483271</v>
      </c>
      <c r="G25" s="7">
        <f>G21/F21 * (F25)</f>
        <v>0.001858736059</v>
      </c>
      <c r="I25" s="5" t="s">
        <v>53</v>
      </c>
      <c r="J25" s="5">
        <v>278.0</v>
      </c>
    </row>
    <row r="26">
      <c r="I26" s="5" t="s">
        <v>54</v>
      </c>
      <c r="J26" s="5">
        <v>282.0</v>
      </c>
    </row>
    <row r="27">
      <c r="I27" s="5" t="s">
        <v>55</v>
      </c>
      <c r="J27" s="5">
        <v>280.0</v>
      </c>
    </row>
    <row r="28">
      <c r="I28" s="5" t="s">
        <v>56</v>
      </c>
      <c r="J28" s="5">
        <v>132.0</v>
      </c>
    </row>
    <row r="29">
      <c r="I29" s="5" t="s">
        <v>57</v>
      </c>
      <c r="J29" s="5">
        <v>132.0</v>
      </c>
    </row>
    <row r="30">
      <c r="I30" s="5" t="s">
        <v>58</v>
      </c>
      <c r="J30" s="5">
        <v>128.0</v>
      </c>
    </row>
    <row r="31">
      <c r="I31" s="5" t="s">
        <v>59</v>
      </c>
      <c r="J31" s="5">
        <v>84.25</v>
      </c>
    </row>
    <row r="32">
      <c r="I32" s="5" t="s">
        <v>60</v>
      </c>
      <c r="J32" s="5">
        <v>82.9</v>
      </c>
    </row>
    <row r="33">
      <c r="I33" s="5" t="s">
        <v>61</v>
      </c>
      <c r="J33" s="5">
        <v>86.0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E1" s="3"/>
      <c r="F1" s="4" t="s">
        <v>0</v>
      </c>
      <c r="G1" s="4" t="s">
        <v>1</v>
      </c>
    </row>
    <row r="2">
      <c r="A2" s="2" t="s">
        <v>2</v>
      </c>
      <c r="B2" s="1">
        <f t="shared" ref="B2:C2" si="1">F2/3</f>
        <v>0.0002033333333</v>
      </c>
      <c r="C2" s="1">
        <f t="shared" si="1"/>
        <v>0.006666666667</v>
      </c>
      <c r="E2" s="4" t="s">
        <v>3</v>
      </c>
      <c r="F2" s="3">
        <f>(Foglio2!B8-Foglio2!$B$7)*10^-3</f>
        <v>0.00061</v>
      </c>
      <c r="G2" s="4">
        <v>0.02</v>
      </c>
      <c r="K2" s="5" t="s">
        <v>4</v>
      </c>
      <c r="L2" s="6">
        <f>(9.81*F2/(9*PI()*2*F7))</f>
        <v>0.03541175293</v>
      </c>
    </row>
    <row r="3">
      <c r="A3" s="2" t="s">
        <v>5</v>
      </c>
      <c r="B3" s="1">
        <f t="shared" ref="B3:C3" si="2">F3/3</f>
        <v>0.00011</v>
      </c>
      <c r="C3" s="1">
        <f t="shared" si="2"/>
        <v>0.006666666667</v>
      </c>
      <c r="E3" s="4" t="s">
        <v>6</v>
      </c>
      <c r="F3" s="3">
        <f>(Foglio2!B9-Foglio2!$B$7)*10^-3</f>
        <v>0.00033</v>
      </c>
      <c r="G3" s="4">
        <v>0.02</v>
      </c>
      <c r="K3" s="5" t="s">
        <v>7</v>
      </c>
      <c r="L3" s="7">
        <f>(9.81/18)*($F$18)*4*F7*F7/$F$19</f>
        <v>0.02525098738</v>
      </c>
    </row>
    <row r="4">
      <c r="A4" s="2" t="s">
        <v>8</v>
      </c>
      <c r="B4" s="1">
        <f t="shared" ref="B4:C4" si="3">F4/3</f>
        <v>0.00003333333333</v>
      </c>
      <c r="C4" s="1">
        <f t="shared" si="3"/>
        <v>0.006666666667</v>
      </c>
      <c r="E4" s="4" t="s">
        <v>9</v>
      </c>
      <c r="F4" s="3">
        <f>(Foglio2!B10-Foglio2!$B$7)*10^-3</f>
        <v>0.0001</v>
      </c>
      <c r="G4" s="4">
        <v>0.02</v>
      </c>
    </row>
    <row r="5">
      <c r="A5" s="2" t="s">
        <v>10</v>
      </c>
      <c r="B5" s="1">
        <f t="shared" ref="B5:C5" si="4">F5/3</f>
        <v>0.00001666666667</v>
      </c>
      <c r="C5" s="1">
        <f t="shared" si="4"/>
        <v>0.006666666667</v>
      </c>
      <c r="E5" s="4" t="s">
        <v>11</v>
      </c>
      <c r="F5" s="3">
        <f>(Foglio2!B11-Foglio2!$B$7)*10^-3</f>
        <v>0.00005</v>
      </c>
      <c r="G5" s="4">
        <v>0.02</v>
      </c>
    </row>
    <row r="6">
      <c r="A6" s="5" t="s">
        <v>12</v>
      </c>
      <c r="B6" s="5" t="s">
        <v>13</v>
      </c>
    </row>
    <row r="7">
      <c r="A7" s="8" t="s">
        <v>14</v>
      </c>
      <c r="B7" s="9">
        <f t="shared" ref="B7:B10" si="5">B2/(4/3 * PI() * F7^3)</f>
        <v>1819.000647</v>
      </c>
      <c r="C7" s="9">
        <f t="shared" ref="C7:C10" si="6">B7*(C2/B2 + 3*G7/F7)</f>
        <v>59666.757</v>
      </c>
      <c r="E7" s="10" t="s">
        <v>15</v>
      </c>
      <c r="F7" s="11">
        <f>Foglio2!E2/2*10^-3</f>
        <v>0.002988333333</v>
      </c>
      <c r="G7" s="11">
        <f>(Foglio2!F2/Foglio2!E2)*F7</f>
        <v>0.000015</v>
      </c>
    </row>
    <row r="8">
      <c r="A8" s="8" t="s">
        <v>16</v>
      </c>
      <c r="B8" s="9">
        <f t="shared" si="5"/>
        <v>7780.908329</v>
      </c>
      <c r="C8" s="9">
        <f t="shared" si="6"/>
        <v>471648.0108</v>
      </c>
      <c r="E8" s="10" t="s">
        <v>17</v>
      </c>
      <c r="F8" s="11">
        <f>Foglio2!E3/2*10^-3</f>
        <v>0.0015</v>
      </c>
      <c r="G8" s="11">
        <f>(Foglio2!F3/Foglio2!E3)*F8</f>
        <v>0.000005</v>
      </c>
      <c r="I8" s="5"/>
    </row>
    <row r="9">
      <c r="A9" s="8" t="s">
        <v>18</v>
      </c>
      <c r="B9" s="9">
        <f t="shared" si="5"/>
        <v>8037.858105</v>
      </c>
      <c r="C9" s="9">
        <f t="shared" si="6"/>
        <v>1607692.592</v>
      </c>
      <c r="E9" s="10" t="s">
        <v>19</v>
      </c>
      <c r="F9" s="11">
        <f>Foglio2!E4/2*10^-3</f>
        <v>0.0009966666667</v>
      </c>
      <c r="G9" s="11">
        <f>(Foglio2!F4/Foglio2!E4)*F9</f>
        <v>0.000005</v>
      </c>
    </row>
    <row r="10">
      <c r="A10" s="8" t="s">
        <v>20</v>
      </c>
      <c r="B10" s="9">
        <f t="shared" si="5"/>
        <v>8121.391923</v>
      </c>
      <c r="C10" s="9">
        <f t="shared" si="6"/>
        <v>3248711.299</v>
      </c>
      <c r="E10" s="10" t="s">
        <v>21</v>
      </c>
      <c r="F10" s="11">
        <f>Foglio2!E5/2*10^-3</f>
        <v>0.0007883333333</v>
      </c>
      <c r="G10" s="11">
        <f>(Foglio2!F5/Foglio2!E5)*F10</f>
        <v>0.000005</v>
      </c>
      <c r="I10" s="12" t="s">
        <v>22</v>
      </c>
      <c r="J10" s="12">
        <f>536*10^-3</f>
        <v>0.536</v>
      </c>
      <c r="K10" s="12">
        <v>1.0</v>
      </c>
    </row>
    <row r="11">
      <c r="A11" s="13" t="s">
        <v>23</v>
      </c>
      <c r="B11" s="14">
        <f>F18/F19</f>
        <v>1297.07113</v>
      </c>
      <c r="C11" s="14">
        <f>B11*(G18/F18 + G19/F19)</f>
        <v>5427082133</v>
      </c>
      <c r="E11" s="15" t="s">
        <v>24</v>
      </c>
      <c r="F11" s="15">
        <f>111*10^-3</f>
        <v>0.111</v>
      </c>
      <c r="G11" s="15">
        <v>1.0</v>
      </c>
      <c r="I11" s="12" t="s">
        <v>25</v>
      </c>
      <c r="J11" s="12">
        <f>226*10^-3</f>
        <v>0.226</v>
      </c>
      <c r="K11" s="12">
        <v>0.5</v>
      </c>
      <c r="M11" s="5">
        <v>6.0</v>
      </c>
    </row>
    <row r="12">
      <c r="M12" s="5">
        <v>324.0</v>
      </c>
    </row>
    <row r="13">
      <c r="A13" s="16" t="s">
        <v>26</v>
      </c>
      <c r="B13" s="17">
        <f t="shared" ref="B13:B16" si="7">((9.81*F2/(9*PI()*2*F7))-((9.81/18)*($F$18)*4*F7*F7/$F$19))*10^3</f>
        <v>10.16076555</v>
      </c>
      <c r="C13" s="17">
        <f t="shared" ref="C13:C16" si="8">$L$2*C2/B2+$L$3*($G$18 + $G$19/$F$19) +($L$2+2*$L$3)*G7/F7</f>
        <v>105653.8662</v>
      </c>
      <c r="E13" s="18" t="s">
        <v>27</v>
      </c>
      <c r="F13" s="19"/>
      <c r="G13" s="19"/>
      <c r="I13" s="20" t="s">
        <v>28</v>
      </c>
      <c r="J13" s="21">
        <f>'Presa tempi a mano'!I11</f>
        <v>0.02389830508</v>
      </c>
      <c r="K13" s="21" t="str">
        <f>J13 * (G13/F13 + $G$25/$F$25)</f>
        <v>#DIV/0!</v>
      </c>
      <c r="M13" s="5">
        <v>593.0</v>
      </c>
    </row>
    <row r="14">
      <c r="A14" s="16" t="s">
        <v>29</v>
      </c>
      <c r="B14" s="17">
        <f t="shared" si="7"/>
        <v>31.80322146</v>
      </c>
      <c r="C14" s="17">
        <f t="shared" si="8"/>
        <v>105654.8512</v>
      </c>
      <c r="E14" s="18" t="s">
        <v>30</v>
      </c>
      <c r="F14" s="19"/>
      <c r="G14" s="19"/>
      <c r="I14" s="20" t="s">
        <v>31</v>
      </c>
      <c r="J14" s="21">
        <f>'Presa tempi a mano'!I8</f>
        <v>0.06714285714</v>
      </c>
      <c r="K14" s="21">
        <f>'Presa tempi a mano'!J8</f>
        <v>0.357502551</v>
      </c>
    </row>
    <row r="15">
      <c r="A15" s="16" t="s">
        <v>32</v>
      </c>
      <c r="B15" s="17">
        <f t="shared" si="7"/>
        <v>14.59711278</v>
      </c>
      <c r="C15" s="17">
        <f t="shared" si="8"/>
        <v>105659.7875</v>
      </c>
      <c r="E15" s="18" t="s">
        <v>33</v>
      </c>
      <c r="F15" s="19"/>
      <c r="G15" s="19"/>
      <c r="I15" s="20" t="s">
        <v>34</v>
      </c>
      <c r="J15" s="20">
        <f>'Presa tempi a mano'!I9</f>
        <v>0.03325471698</v>
      </c>
      <c r="K15" s="21">
        <f>'Presa tempi a mano'!J9</f>
        <v>0.255</v>
      </c>
    </row>
    <row r="16">
      <c r="A16" s="16" t="s">
        <v>35</v>
      </c>
      <c r="B16" s="17">
        <f t="shared" si="7"/>
        <v>9.245612938</v>
      </c>
      <c r="C16" s="17">
        <f t="shared" si="8"/>
        <v>105666.87</v>
      </c>
      <c r="E16" s="18" t="s">
        <v>36</v>
      </c>
      <c r="F16" s="19"/>
      <c r="G16" s="19"/>
      <c r="I16" s="20" t="s">
        <v>37</v>
      </c>
      <c r="J16" s="21">
        <f>'Presa tempi a mano'!I10</f>
        <v>0.02054644809</v>
      </c>
      <c r="K16" s="21">
        <f>'Presa tempi a mano'!J10</f>
        <v>0.515</v>
      </c>
    </row>
    <row r="18">
      <c r="A18" s="22" t="s">
        <v>38</v>
      </c>
      <c r="B18" s="23">
        <f t="shared" ref="B18:B21" si="9">J13*(1+2.4*F7/$F$11)*10^3</f>
        <v>25.44243701</v>
      </c>
      <c r="C18" s="23" t="str">
        <f t="shared" ref="C18:C21" si="10">B18*((K13/J13)+(G7/F7)+($G$11/$F$11))</f>
        <v>#DIV/0!</v>
      </c>
      <c r="E18" s="24" t="s">
        <v>39</v>
      </c>
      <c r="F18" s="25">
        <f>J10-J11</f>
        <v>0.31</v>
      </c>
      <c r="G18" s="25">
        <f>K10+K11</f>
        <v>1.5</v>
      </c>
      <c r="I18" s="5" t="s">
        <v>40</v>
      </c>
      <c r="J18" s="5">
        <v>24.1</v>
      </c>
      <c r="K18" s="5">
        <v>0.05</v>
      </c>
    </row>
    <row r="19">
      <c r="A19" s="26" t="s">
        <v>41</v>
      </c>
      <c r="B19" s="23">
        <f t="shared" si="9"/>
        <v>69.32046332</v>
      </c>
      <c r="C19" s="23">
        <f t="shared" si="10"/>
        <v>993.8369751</v>
      </c>
      <c r="E19" s="24" t="s">
        <v>42</v>
      </c>
      <c r="F19" s="24">
        <v>2.39E-4</v>
      </c>
      <c r="G19" s="24">
        <v>1000.0</v>
      </c>
      <c r="I19" s="5" t="s">
        <v>43</v>
      </c>
      <c r="J19" s="5">
        <v>24.8</v>
      </c>
    </row>
    <row r="20">
      <c r="A20" s="22" t="s">
        <v>44</v>
      </c>
      <c r="B20" s="23">
        <f t="shared" si="9"/>
        <v>33.97134115</v>
      </c>
      <c r="C20" s="23">
        <f t="shared" si="10"/>
        <v>566.7136784</v>
      </c>
      <c r="E20" s="5"/>
    </row>
    <row r="21">
      <c r="A21" s="22" t="s">
        <v>45</v>
      </c>
      <c r="B21" s="23">
        <f t="shared" si="9"/>
        <v>20.89666322</v>
      </c>
      <c r="C21" s="23">
        <f t="shared" si="10"/>
        <v>712.1689624</v>
      </c>
      <c r="E21" s="5" t="s">
        <v>46</v>
      </c>
      <c r="F21" s="5">
        <v>0.06</v>
      </c>
      <c r="G21" s="5">
        <v>0.5</v>
      </c>
    </row>
    <row r="23">
      <c r="E23" s="5" t="s">
        <v>49</v>
      </c>
      <c r="F23" s="7">
        <f>M13-M12</f>
        <v>269</v>
      </c>
      <c r="G23" s="5">
        <v>0.0</v>
      </c>
    </row>
    <row r="25">
      <c r="E25" s="5" t="s">
        <v>52</v>
      </c>
      <c r="F25" s="7">
        <f>F21/F23</f>
        <v>0.0002230483271</v>
      </c>
      <c r="G25" s="7">
        <f>G21/F21 * (F25)</f>
        <v>0.001858736059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>
        <v>0.0</v>
      </c>
      <c r="B1" s="5">
        <v>289.0</v>
      </c>
    </row>
    <row r="2">
      <c r="A2" s="5">
        <v>0.1</v>
      </c>
      <c r="B2" s="5">
        <v>321.73453</v>
      </c>
    </row>
    <row r="3">
      <c r="A3" s="5">
        <v>0.2</v>
      </c>
      <c r="B3" s="5">
        <v>355.0466</v>
      </c>
    </row>
    <row r="4">
      <c r="A4" s="5">
        <v>0.3</v>
      </c>
      <c r="B4" s="5">
        <v>372.27991</v>
      </c>
    </row>
    <row r="5">
      <c r="A5" s="5">
        <v>0.4</v>
      </c>
      <c r="B5" s="5">
        <v>403.71716</v>
      </c>
    </row>
    <row r="6">
      <c r="A6" s="5">
        <v>0.5</v>
      </c>
      <c r="B6" s="5">
        <v>437.85947</v>
      </c>
    </row>
    <row r="7">
      <c r="A7" s="5">
        <v>0.6</v>
      </c>
      <c r="B7" s="5">
        <v>469.71716</v>
      </c>
    </row>
    <row r="8">
      <c r="A8" s="5">
        <v>0.7</v>
      </c>
      <c r="B8" s="5">
        <v>485.82822</v>
      </c>
    </row>
    <row r="9">
      <c r="A9" s="5">
        <v>0.8</v>
      </c>
      <c r="B9" s="5">
        <v>519.0</v>
      </c>
    </row>
    <row r="10">
      <c r="A10" s="5">
        <v>0.9</v>
      </c>
      <c r="B10" s="5">
        <v>553.41626</v>
      </c>
    </row>
    <row r="11">
      <c r="A11" s="5">
        <v>1.0</v>
      </c>
      <c r="B11" s="5">
        <v>570.07678</v>
      </c>
    </row>
    <row r="12">
      <c r="A12" s="5">
        <v>1.1</v>
      </c>
      <c r="B12" s="5">
        <v>603.29803</v>
      </c>
    </row>
    <row r="13">
      <c r="A13" s="5">
        <v>1.2</v>
      </c>
      <c r="B13" s="5">
        <v>631.57306</v>
      </c>
    </row>
    <row r="14">
      <c r="A14" s="5">
        <v>1.3</v>
      </c>
      <c r="B14" s="5">
        <v>648.0</v>
      </c>
    </row>
    <row r="15">
      <c r="A15" s="5">
        <v>1.4</v>
      </c>
      <c r="B15" s="5">
        <v>680.27551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62</v>
      </c>
      <c r="C1" s="5" t="s">
        <v>1</v>
      </c>
      <c r="E1" s="5" t="s">
        <v>63</v>
      </c>
      <c r="H1" s="5" t="s">
        <v>64</v>
      </c>
    </row>
    <row r="2">
      <c r="A2" s="5" t="s">
        <v>65</v>
      </c>
      <c r="B2" s="5">
        <v>0.188</v>
      </c>
      <c r="C2" s="5">
        <v>1.0</v>
      </c>
      <c r="D2" s="5" t="s">
        <v>66</v>
      </c>
      <c r="E2" s="5" t="s">
        <v>67</v>
      </c>
      <c r="F2" s="5">
        <v>2.83</v>
      </c>
      <c r="H2" s="5" t="s">
        <v>68</v>
      </c>
      <c r="I2" s="7">
        <f>AVERAGE(F2:F4)</f>
        <v>2.8</v>
      </c>
      <c r="J2" s="7">
        <f>(F2-F3)/2</f>
        <v>0.015</v>
      </c>
    </row>
    <row r="3">
      <c r="E3" s="5" t="s">
        <v>69</v>
      </c>
      <c r="F3" s="5">
        <v>2.8</v>
      </c>
      <c r="H3" s="5" t="s">
        <v>70</v>
      </c>
      <c r="I3" s="7">
        <f>AVERAGE(F5:F7)</f>
        <v>5.653333333</v>
      </c>
    </row>
    <row r="4">
      <c r="E4" s="5" t="s">
        <v>71</v>
      </c>
      <c r="F4" s="5">
        <v>2.77</v>
      </c>
      <c r="H4" s="5" t="s">
        <v>72</v>
      </c>
      <c r="I4" s="7">
        <f>AVERAGE(F8:F10)</f>
        <v>9.15</v>
      </c>
    </row>
    <row r="5">
      <c r="D5" s="5" t="s">
        <v>73</v>
      </c>
      <c r="E5" s="5" t="s">
        <v>74</v>
      </c>
      <c r="F5" s="5">
        <v>5.4</v>
      </c>
      <c r="H5" s="5" t="s">
        <v>75</v>
      </c>
      <c r="I5" s="7">
        <f>AVERAGE(F11:F13)</f>
        <v>7.866666667</v>
      </c>
      <c r="J5" s="7">
        <f>(F11-F13)/2</f>
        <v>0.065</v>
      </c>
    </row>
    <row r="6">
      <c r="E6" s="5" t="s">
        <v>76</v>
      </c>
      <c r="F6" s="5">
        <v>5.65</v>
      </c>
    </row>
    <row r="7">
      <c r="E7" s="5" t="s">
        <v>77</v>
      </c>
      <c r="F7" s="5">
        <v>5.91</v>
      </c>
      <c r="H7" s="5" t="s">
        <v>78</v>
      </c>
    </row>
    <row r="8">
      <c r="D8" s="5" t="s">
        <v>79</v>
      </c>
      <c r="E8" s="5" t="s">
        <v>80</v>
      </c>
      <c r="F8" s="5">
        <v>9.69</v>
      </c>
      <c r="H8" s="5" t="s">
        <v>28</v>
      </c>
      <c r="I8" s="27">
        <f>B2/I2</f>
        <v>0.06714285714</v>
      </c>
      <c r="J8" s="7">
        <f>I8*(J2/I2 + C2/B2)</f>
        <v>0.357502551</v>
      </c>
    </row>
    <row r="9">
      <c r="E9" s="5" t="s">
        <v>81</v>
      </c>
      <c r="F9" s="5">
        <v>8.66</v>
      </c>
      <c r="H9" s="5" t="s">
        <v>31</v>
      </c>
      <c r="I9" s="7">
        <f>B2/I3</f>
        <v>0.03325471698</v>
      </c>
      <c r="J9" s="7">
        <f>(F7-F5)/2</f>
        <v>0.255</v>
      </c>
    </row>
    <row r="10">
      <c r="E10" s="5" t="s">
        <v>82</v>
      </c>
      <c r="F10" s="7">
        <f>17.76-F9</f>
        <v>9.1</v>
      </c>
      <c r="H10" s="5" t="s">
        <v>34</v>
      </c>
      <c r="I10" s="7">
        <f>B2/I4</f>
        <v>0.02054644809</v>
      </c>
      <c r="J10" s="7">
        <f>(F8-F9)/2</f>
        <v>0.515</v>
      </c>
    </row>
    <row r="11">
      <c r="D11" s="5" t="s">
        <v>83</v>
      </c>
      <c r="E11" s="5" t="s">
        <v>84</v>
      </c>
      <c r="F11" s="5">
        <v>7.95</v>
      </c>
      <c r="H11" s="5" t="s">
        <v>37</v>
      </c>
      <c r="I11" s="7">
        <f>B2/I5</f>
        <v>0.02389830508</v>
      </c>
    </row>
    <row r="12">
      <c r="E12" s="5" t="s">
        <v>85</v>
      </c>
      <c r="F12" s="5">
        <v>7.83</v>
      </c>
    </row>
    <row r="13">
      <c r="E13" s="5" t="s">
        <v>86</v>
      </c>
      <c r="F13" s="5">
        <v>7.82</v>
      </c>
    </row>
    <row r="15">
      <c r="D15" s="5" t="s">
        <v>87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</row>
    <row r="2">
      <c r="A2" s="5" t="s">
        <v>93</v>
      </c>
      <c r="B2" s="5">
        <v>6.01</v>
      </c>
      <c r="C2" s="5">
        <v>5.97</v>
      </c>
      <c r="D2" s="5">
        <v>5.95</v>
      </c>
      <c r="E2" s="7">
        <f t="shared" ref="E2:E5" si="1">(B2+C2+D2)/3</f>
        <v>5.976666667</v>
      </c>
      <c r="F2" s="7">
        <f>(B2-D2)/2</f>
        <v>0.03</v>
      </c>
    </row>
    <row r="3">
      <c r="A3" s="5" t="s">
        <v>94</v>
      </c>
      <c r="B3" s="5">
        <v>3.0</v>
      </c>
      <c r="C3" s="5">
        <v>3.0</v>
      </c>
      <c r="D3" s="5">
        <v>3.0</v>
      </c>
      <c r="E3" s="7">
        <f t="shared" si="1"/>
        <v>3</v>
      </c>
      <c r="F3" s="5">
        <v>0.01</v>
      </c>
    </row>
    <row r="4">
      <c r="A4" s="5" t="s">
        <v>95</v>
      </c>
      <c r="B4" s="5">
        <v>2.0</v>
      </c>
      <c r="C4" s="5">
        <v>1.99</v>
      </c>
      <c r="D4" s="5">
        <v>1.99</v>
      </c>
      <c r="E4" s="7">
        <f t="shared" si="1"/>
        <v>1.993333333</v>
      </c>
      <c r="F4" s="5">
        <v>0.01</v>
      </c>
    </row>
    <row r="5">
      <c r="A5" s="5" t="s">
        <v>96</v>
      </c>
      <c r="B5" s="5">
        <v>1.58</v>
      </c>
      <c r="C5" s="5">
        <v>1.57</v>
      </c>
      <c r="D5" s="5">
        <v>1.58</v>
      </c>
      <c r="E5" s="7">
        <f t="shared" si="1"/>
        <v>1.576666667</v>
      </c>
      <c r="F5" s="5">
        <v>0.01</v>
      </c>
    </row>
    <row r="7">
      <c r="A7" s="5" t="s">
        <v>97</v>
      </c>
      <c r="B7" s="5">
        <v>1.63</v>
      </c>
      <c r="C7" s="5">
        <v>0.01</v>
      </c>
    </row>
    <row r="8">
      <c r="A8" s="5" t="s">
        <v>98</v>
      </c>
      <c r="B8" s="5">
        <v>2.24</v>
      </c>
    </row>
    <row r="9">
      <c r="A9" s="5" t="s">
        <v>99</v>
      </c>
      <c r="B9" s="5">
        <v>1.96</v>
      </c>
    </row>
    <row r="10">
      <c r="A10" s="5" t="s">
        <v>100</v>
      </c>
      <c r="B10" s="5">
        <v>1.73</v>
      </c>
    </row>
    <row r="11">
      <c r="A11" s="5" t="s">
        <v>101</v>
      </c>
      <c r="B11" s="5">
        <v>1.68</v>
      </c>
    </row>
  </sheetData>
  <drawing r:id="rId1"/>
</worksheet>
</file>