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F2881C3B-9C09-684E-90AB-A5E5D9AE1631}" xr6:coauthVersionLast="47" xr6:coauthVersionMax="47" xr10:uidLastSave="{00000000-0000-0000-0000-000000000000}"/>
  <bookViews>
    <workbookView xWindow="0" yWindow="760" windowWidth="29400" windowHeight="17320" activeTab="24"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4" i="10" l="1"/>
  <c r="A187" i="10"/>
  <c r="A180" i="10"/>
  <c r="A173" i="10"/>
  <c r="A166" i="10"/>
  <c r="A159" i="10"/>
  <c r="A147" i="10"/>
  <c r="A140" i="10"/>
  <c r="A133" i="10"/>
  <c r="A126" i="10"/>
  <c r="A112" i="10"/>
  <c r="A119" i="10"/>
  <c r="A100" i="10"/>
  <c r="A93" i="10"/>
  <c r="A86" i="10"/>
  <c r="A79" i="10"/>
  <c r="A72" i="10"/>
  <c r="A65" i="10"/>
  <c r="A53" i="10"/>
  <c r="A46" i="10"/>
  <c r="A39" i="10"/>
  <c r="A32" i="10"/>
  <c r="A20" i="6"/>
  <c r="A38" i="5"/>
  <c r="G29" i="5"/>
  <c r="H29" i="5" s="1"/>
  <c r="F29" i="5"/>
  <c r="D29" i="5"/>
  <c r="C29" i="5"/>
  <c r="B29" i="5"/>
  <c r="A35" i="5"/>
  <c r="A36" i="5"/>
  <c r="A34" i="5"/>
  <c r="F40" i="5"/>
  <c r="B40" i="5"/>
  <c r="A39" i="5"/>
  <c r="A9" i="76"/>
  <c r="A5" i="76"/>
  <c r="B5" i="76" s="1"/>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E10" i="76"/>
  <c r="M8" i="76"/>
  <c r="K8" i="76"/>
  <c r="L8" i="76" s="1"/>
  <c r="M7" i="76"/>
  <c r="K7" i="76"/>
  <c r="L7" i="76" s="1"/>
  <c r="M6" i="76"/>
  <c r="K6" i="76"/>
  <c r="I5" i="76"/>
  <c r="C2" i="76"/>
  <c r="A19" i="76" s="1"/>
  <c r="A2" i="76"/>
  <c r="D22" i="5" l="1"/>
  <c r="B7" i="76"/>
  <c r="I11" i="76"/>
  <c r="M18" i="76"/>
  <c r="K11" i="76"/>
  <c r="E18"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A15" i="6" s="1"/>
  <c r="I10" i="75"/>
  <c r="A16" i="6" s="1"/>
  <c r="I11" i="75"/>
  <c r="A17" i="6" s="1"/>
  <c r="I12" i="75"/>
  <c r="A18" i="6" s="1"/>
  <c r="I13" i="75"/>
  <c r="A19" i="6" s="1"/>
  <c r="I14" i="75"/>
  <c r="H17" i="75"/>
  <c r="G3" i="75" l="1"/>
  <c r="B6" i="76" s="1"/>
  <c r="G5" i="75"/>
  <c r="G6" i="75"/>
  <c r="B9" i="76" s="1"/>
  <c r="G7" i="75"/>
  <c r="B10" i="76" s="1"/>
  <c r="G8" i="75"/>
  <c r="G9" i="75"/>
  <c r="G10" i="75"/>
  <c r="G11" i="75"/>
  <c r="G12" i="75"/>
  <c r="G13" i="75"/>
  <c r="G14" i="75"/>
  <c r="G2" i="75"/>
  <c r="A67" i="7"/>
  <c r="B71" i="7" s="1"/>
  <c r="A85" i="7"/>
  <c r="B89" i="7" s="1"/>
  <c r="A92" i="7"/>
  <c r="B96" i="7" s="1"/>
  <c r="A99" i="7"/>
  <c r="B103" i="7" s="1"/>
  <c r="B15" i="76" l="1"/>
  <c r="B8" i="76"/>
  <c r="B12" i="76"/>
  <c r="A21" i="5"/>
  <c r="B17" i="76"/>
  <c r="C86" i="10"/>
  <c r="B86" i="10" s="1"/>
  <c r="B16" i="76"/>
  <c r="C131" i="10"/>
  <c r="B14" i="76"/>
  <c r="C191" i="10"/>
  <c r="B191" i="10" s="1"/>
  <c r="B13" i="76"/>
  <c r="C169" i="10"/>
  <c r="B169" i="10" s="1"/>
  <c r="B174" i="10" s="1"/>
  <c r="A17" i="5"/>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A8" i="6" s="1"/>
  <c r="I5" i="75"/>
  <c r="I6" i="75"/>
  <c r="A12" i="6" s="1"/>
  <c r="I7" i="75"/>
  <c r="A13" i="6" s="1"/>
  <c r="I8" i="75"/>
  <c r="A14" i="6" s="1"/>
  <c r="I4" i="75"/>
  <c r="I3" i="75"/>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B82" i="7" s="1"/>
  <c r="C139" i="10"/>
  <c r="C179" i="10"/>
  <c r="C45" i="10"/>
  <c r="B45" i="10" s="1"/>
  <c r="C132" i="10"/>
  <c r="C193" i="10"/>
  <c r="C78" i="10"/>
  <c r="B78" i="10" s="1"/>
  <c r="C92" i="10"/>
  <c r="B92" i="10" s="1"/>
  <c r="C38" i="10"/>
  <c r="C165" i="10"/>
  <c r="C172" i="10"/>
  <c r="C64" i="10"/>
  <c r="B64" i="10" s="1"/>
  <c r="C71" i="10"/>
  <c r="C85" i="10"/>
  <c r="B85" i="10" s="1"/>
  <c r="C125" i="10"/>
  <c r="A19" i="5"/>
  <c r="A37" i="5" s="1"/>
  <c r="C17" i="10"/>
  <c r="B17" i="10" s="1"/>
  <c r="C31" i="10"/>
  <c r="B31" i="10" s="1"/>
  <c r="C52" i="10"/>
  <c r="C111" i="10"/>
  <c r="B111" i="10" s="1"/>
  <c r="C146" i="10"/>
  <c r="C24" i="10"/>
  <c r="B24" i="10" s="1"/>
  <c r="C99" i="10"/>
  <c r="C118" i="10"/>
  <c r="B118" i="10" s="1"/>
  <c r="C158" i="10"/>
  <c r="C186" i="10"/>
  <c r="C32" i="10"/>
  <c r="C53" i="10"/>
  <c r="C65" i="10"/>
  <c r="B65" i="10" s="1"/>
  <c r="C72" i="10"/>
  <c r="C126" i="10"/>
  <c r="C119" i="10"/>
  <c r="C46" i="10"/>
  <c r="C133" i="10"/>
  <c r="C18" i="10"/>
  <c r="C25" i="10"/>
  <c r="C140" i="10"/>
  <c r="C159" i="10"/>
  <c r="B159" i="10" s="1"/>
  <c r="C166" i="10"/>
  <c r="C180" i="10"/>
  <c r="B180" i="10" s="1"/>
  <c r="C187" i="10"/>
  <c r="C194" i="10"/>
  <c r="C112" i="10"/>
  <c r="B112" i="10" s="1"/>
  <c r="C79" i="10"/>
  <c r="C100" i="10"/>
  <c r="C147" i="10"/>
  <c r="C93" i="10"/>
  <c r="C173" i="10"/>
  <c r="A20" i="5"/>
  <c r="C39" i="10"/>
  <c r="B131" i="10"/>
  <c r="A131" i="10"/>
  <c r="C157" i="10"/>
  <c r="C178" i="10"/>
  <c r="C138" i="10"/>
  <c r="C16" i="10"/>
  <c r="B16" i="10" s="1"/>
  <c r="C51" i="10"/>
  <c r="B51" i="10" s="1"/>
  <c r="C124" i="10"/>
  <c r="C117" i="10"/>
  <c r="C171" i="10"/>
  <c r="C145" i="10"/>
  <c r="C164" i="10"/>
  <c r="C30" i="10"/>
  <c r="B30" i="10" s="1"/>
  <c r="C37" i="10"/>
  <c r="C63" i="10"/>
  <c r="B63" i="10" s="1"/>
  <c r="C44" i="10"/>
  <c r="B44" i="10" s="1"/>
  <c r="A18" i="5"/>
  <c r="C23" i="10"/>
  <c r="B23" i="10" s="1"/>
  <c r="C70" i="10"/>
  <c r="C84" i="10"/>
  <c r="B84" i="10" s="1"/>
  <c r="C185" i="10"/>
  <c r="C192" i="10"/>
  <c r="C77" i="10"/>
  <c r="B77" i="10" s="1"/>
  <c r="C91" i="10"/>
  <c r="B91" i="10" s="1"/>
  <c r="C98" i="10"/>
  <c r="C110" i="10"/>
  <c r="B110" i="10" s="1"/>
  <c r="A35" i="7" l="1"/>
  <c r="B39" i="7" s="1"/>
  <c r="A11" i="6"/>
  <c r="A28" i="7"/>
  <c r="B32" i="7" s="1"/>
  <c r="A10" i="6"/>
  <c r="A21" i="7"/>
  <c r="B25" i="7" s="1"/>
  <c r="A9" i="6"/>
  <c r="G167" i="10"/>
  <c r="H167" i="10"/>
  <c r="E167" i="10"/>
  <c r="D167" i="10"/>
  <c r="E127" i="10"/>
  <c r="D127" i="10"/>
  <c r="H127" i="10"/>
  <c r="G127" i="10"/>
  <c r="A169" i="10"/>
  <c r="A174" i="10" s="1"/>
  <c r="A191" i="10"/>
  <c r="A130" i="10"/>
  <c r="F90" i="7"/>
  <c r="A53" i="7"/>
  <c r="A49" i="10"/>
  <c r="A54" i="10" s="1"/>
  <c r="A90" i="10"/>
  <c r="A61" i="10"/>
  <c r="A66" i="10" s="1"/>
  <c r="G104" i="7"/>
  <c r="H104" i="7" s="1"/>
  <c r="D90" i="7"/>
  <c r="E90" i="7" s="1"/>
  <c r="C104" i="7"/>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A137" i="10"/>
  <c r="A129" i="10"/>
  <c r="A134" i="10" s="1"/>
  <c r="C72" i="7"/>
  <c r="A36" i="10"/>
  <c r="A109" i="10"/>
  <c r="B122" i="10"/>
  <c r="B127" i="10" s="1"/>
  <c r="B162" i="10"/>
  <c r="B167" i="10" s="1"/>
  <c r="A68" i="10"/>
  <c r="A73" i="10" s="1"/>
  <c r="A190" i="10"/>
  <c r="A195" i="10" s="1"/>
  <c r="G90" i="7"/>
  <c r="A43" i="10"/>
  <c r="A97" i="10"/>
  <c r="A183" i="10"/>
  <c r="A188" i="10" s="1"/>
  <c r="A28" i="10"/>
  <c r="A33" i="10" s="1"/>
  <c r="A42" i="10"/>
  <c r="A47" i="10" s="1"/>
  <c r="C97" i="7"/>
  <c r="A96" i="10"/>
  <c r="A101" i="10" s="1"/>
  <c r="A62" i="10"/>
  <c r="A163" i="10"/>
  <c r="F97" i="7"/>
  <c r="H97" i="7" s="1"/>
  <c r="A176" i="10"/>
  <c r="A181" i="10" s="1"/>
  <c r="B24" i="7"/>
  <c r="B23" i="7"/>
  <c r="B22" i="7"/>
  <c r="B21" i="7"/>
  <c r="B26" i="7"/>
  <c r="A26" i="7"/>
  <c r="B81" i="7"/>
  <c r="B80" i="7"/>
  <c r="A83" i="7"/>
  <c r="C83" i="7" s="1"/>
  <c r="B79" i="7"/>
  <c r="B83" i="7"/>
  <c r="B78" i="7"/>
  <c r="D97" i="7"/>
  <c r="B38" i="7"/>
  <c r="B37" i="7"/>
  <c r="B36" i="7"/>
  <c r="B35" i="7"/>
  <c r="B40" i="7"/>
  <c r="A40" i="7"/>
  <c r="A35" i="10"/>
  <c r="A40" i="10" s="1"/>
  <c r="A30" i="10"/>
  <c r="D104" i="7"/>
  <c r="A144" i="10"/>
  <c r="B31" i="7"/>
  <c r="A33" i="7"/>
  <c r="B28" i="7"/>
  <c r="B33" i="7"/>
  <c r="B30" i="7"/>
  <c r="B29" i="7"/>
  <c r="A123" i="10"/>
  <c r="A89" i="10"/>
  <c r="A94" i="10" s="1"/>
  <c r="A69" i="10"/>
  <c r="A111"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B119" i="10"/>
  <c r="B93" i="10"/>
  <c r="B166" i="10"/>
  <c r="B126" i="10"/>
  <c r="B147" i="10"/>
  <c r="B72" i="10"/>
  <c r="B100" i="10"/>
  <c r="B140" i="10"/>
  <c r="B79" i="10"/>
  <c r="A25" i="10"/>
  <c r="B25" i="10"/>
  <c r="B53" i="10"/>
  <c r="B18" i="10"/>
  <c r="A18" i="10"/>
  <c r="B32" i="10"/>
  <c r="B39" i="10"/>
  <c r="B194" i="10"/>
  <c r="B133" i="10"/>
  <c r="B187"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B50" i="7" s="1"/>
  <c r="A83" i="10"/>
  <c r="A75" i="10"/>
  <c r="A80" i="10" s="1"/>
  <c r="A22" i="10"/>
  <c r="A15" i="10"/>
  <c r="A21" i="10"/>
  <c r="A26" i="10" s="1"/>
  <c r="A16" i="10"/>
  <c r="A24" i="10"/>
  <c r="A14" i="7"/>
  <c r="B18" i="7" s="1"/>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I167" i="10" l="1"/>
  <c r="B54" i="7"/>
  <c r="B57" i="7"/>
  <c r="B63" i="7"/>
  <c r="B64" i="7"/>
  <c r="I127" i="10"/>
  <c r="H66" i="10"/>
  <c r="G66" i="10"/>
  <c r="E66" i="10"/>
  <c r="D66" i="10"/>
  <c r="E26" i="10"/>
  <c r="D26" i="10"/>
  <c r="H26" i="10"/>
  <c r="G26" i="10"/>
  <c r="G73" i="10"/>
  <c r="E73" i="10"/>
  <c r="D73" i="10"/>
  <c r="H73" i="10"/>
  <c r="F127" i="10"/>
  <c r="E40" i="10"/>
  <c r="D40" i="10"/>
  <c r="H40" i="10"/>
  <c r="G40" i="10"/>
  <c r="D134" i="10"/>
  <c r="H134" i="10"/>
  <c r="G134" i="10"/>
  <c r="E134" i="10"/>
  <c r="H195" i="10"/>
  <c r="E195" i="10"/>
  <c r="G195" i="10"/>
  <c r="D195" i="10"/>
  <c r="D54" i="10"/>
  <c r="G54" i="10"/>
  <c r="H54" i="10"/>
  <c r="E54" i="10"/>
  <c r="D141" i="10"/>
  <c r="G141" i="10"/>
  <c r="H141" i="10"/>
  <c r="E141" i="10"/>
  <c r="H33" i="10"/>
  <c r="E33" i="10"/>
  <c r="G33" i="10"/>
  <c r="D33" i="10"/>
  <c r="D160" i="10"/>
  <c r="G160" i="10"/>
  <c r="E160" i="10"/>
  <c r="H160" i="10"/>
  <c r="E94" i="10"/>
  <c r="D94" i="10"/>
  <c r="H94" i="10"/>
  <c r="G94" i="10"/>
  <c r="H101" i="10"/>
  <c r="G101" i="10"/>
  <c r="E101" i="10"/>
  <c r="D101" i="10"/>
  <c r="H120" i="10"/>
  <c r="G120" i="10"/>
  <c r="E120" i="10"/>
  <c r="D120" i="10"/>
  <c r="E113" i="10"/>
  <c r="D113" i="10"/>
  <c r="H113" i="10"/>
  <c r="G113" i="10"/>
  <c r="G47" i="10"/>
  <c r="H47" i="10"/>
  <c r="I47" i="10" s="1"/>
  <c r="E47" i="10"/>
  <c r="D47" i="10"/>
  <c r="E19" i="10"/>
  <c r="D19" i="10"/>
  <c r="H19" i="10"/>
  <c r="G19" i="10"/>
  <c r="G80" i="10"/>
  <c r="D80" i="10"/>
  <c r="E80" i="10"/>
  <c r="H80" i="10"/>
  <c r="H87" i="10"/>
  <c r="D87" i="10"/>
  <c r="G87" i="10"/>
  <c r="E87" i="10"/>
  <c r="H181" i="10"/>
  <c r="D181" i="10"/>
  <c r="G181" i="10"/>
  <c r="E181" i="10"/>
  <c r="F181" i="10" s="1"/>
  <c r="H188" i="10"/>
  <c r="E188" i="10"/>
  <c r="G188" i="10"/>
  <c r="D188" i="10"/>
  <c r="G148" i="10"/>
  <c r="E148" i="10"/>
  <c r="H148" i="10"/>
  <c r="D148" i="10"/>
  <c r="F167" i="10"/>
  <c r="D174" i="10"/>
  <c r="H174" i="10"/>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G33" i="7"/>
  <c r="F33" i="7"/>
  <c r="D33" i="7"/>
  <c r="C33" i="7"/>
  <c r="G26" i="7"/>
  <c r="F26" i="7"/>
  <c r="D26" i="7"/>
  <c r="C26" i="7"/>
  <c r="D153" i="10"/>
  <c r="D106" i="10"/>
  <c r="D59" i="10"/>
  <c r="E153" i="10"/>
  <c r="E106" i="10"/>
  <c r="E59" i="10"/>
  <c r="G153" i="10"/>
  <c r="G106" i="10"/>
  <c r="G59" i="10"/>
  <c r="H106" i="10"/>
  <c r="H59" i="10"/>
  <c r="H153" i="10"/>
  <c r="D58" i="10"/>
  <c r="D105" i="10"/>
  <c r="D152" i="10"/>
  <c r="I195" i="10" l="1"/>
  <c r="F195" i="10"/>
  <c r="F188" i="10"/>
  <c r="I188" i="10"/>
  <c r="I174" i="10"/>
  <c r="I148" i="10"/>
  <c r="F134" i="10"/>
  <c r="I113" i="10"/>
  <c r="F101" i="10"/>
  <c r="I87" i="10"/>
  <c r="I80" i="10"/>
  <c r="F80" i="10"/>
  <c r="I73" i="10"/>
  <c r="F66" i="10"/>
  <c r="F54" i="10"/>
  <c r="I54" i="10"/>
  <c r="I26" i="10"/>
  <c r="I19" i="10"/>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E33" i="7"/>
  <c r="G51" i="7"/>
  <c r="F51" i="7"/>
  <c r="D51" i="7"/>
  <c r="C51" i="7"/>
  <c r="G19" i="7"/>
  <c r="F19" i="7"/>
  <c r="D19" i="7"/>
  <c r="C19" i="7"/>
  <c r="H33"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<sst xmlns="http://schemas.openxmlformats.org/spreadsheetml/2006/main" count="4184" uniqueCount="1977">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</sst>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3">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9" fontId="12" fillId="0" borderId="70" xfId="2" applyFont="1" applyBorder="1" applyAlignment="1">
      <alignment horizontal="center" vertical="center" wrapText="1" readingOrder="1"/>
    </xf>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Border="1" applyAlignment="1">
      <alignment horizontal="center" vertical="center" wrapText="1" readingOrder="1"/>
    </xf>
    <xf numFmtId="9" fontId="8" fillId="0" borderId="152" xfId="0" applyNumberFormat="1" applyFont="1" applyBorder="1" applyAlignment="1">
      <alignment horizontal="center" vertical="center" wrapText="1" readingOrder="1"/>
    </xf>
    <xf numFmtId="3" fontId="8" fillId="0" borderId="136" xfId="0" applyNumberFormat="1" applyFont="1" applyBorder="1" applyAlignment="1">
      <alignment horizontal="center" vertical="center" wrapText="1" readingOrder="1"/>
    </xf>
    <xf numFmtId="3" fontId="8" fillId="0" borderId="153" xfId="0" applyNumberFormat="1" applyFont="1" applyBorder="1" applyAlignment="1">
      <alignment horizontal="center" vertical="center" wrapText="1" readingOrder="1"/>
    </xf>
    <xf numFmtId="3" fontId="8" fillId="0" borderId="154" xfId="0" applyNumberFormat="1" applyFont="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35" fillId="7" borderId="0" xfId="0" applyFont="1" applyFill="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74" fillId="29" borderId="69"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xf numFmtId="0" fontId="16" fillId="29" borderId="83" xfId="0" applyFont="1" applyFill="1" applyBorder="1" applyAlignment="1">
      <alignment horizontal="left" vertical="center" wrapText="1" readingOrder="1"/>
    </xf>
    <xf numFmtId="0" fontId="16" fillId="29" borderId="66" xfId="0" applyFont="1" applyFill="1" applyBorder="1" applyAlignment="1">
      <alignment horizontal="center" vertical="center" wrapText="1" readingOrder="1"/>
    </xf>
    <xf numFmtId="0" fontId="16" fillId="29" borderId="67" xfId="0" applyFont="1" applyFill="1" applyBorder="1" applyAlignment="1">
      <alignment horizontal="center" vertical="center" wrapText="1" readingOrder="1"/>
    </xf>
    <xf numFmtId="0" fontId="16" fillId="29" borderId="68"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6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theme="2" tint="-0.49998474074526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9193"/>
      </font>
    </dxf>
    <dxf>
      <font>
        <color rgb="FFFF2F92"/>
      </font>
    </dxf>
    <dxf>
      <font>
        <color rgb="FF00B0F0"/>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4" tint="-0.499984740745262"/>
      </font>
    </dxf>
    <dxf>
      <font>
        <color rgb="FF00B0F0"/>
      </font>
    </dxf>
    <dxf>
      <font>
        <color rgb="FF00FA00"/>
      </font>
    </dxf>
    <dxf>
      <font>
        <color rgb="FFC27B3F"/>
      </font>
    </dxf>
    <dxf>
      <font>
        <color rgb="FFBCF1FF"/>
      </font>
    </dxf>
    <dxf>
      <font>
        <color rgb="FF941651"/>
      </font>
    </dxf>
    <dxf>
      <font>
        <color rgb="FF009193"/>
      </font>
    </dxf>
    <dxf>
      <font>
        <color rgb="FFFF2F92"/>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FF2F92"/>
      </font>
    </dxf>
    <dxf>
      <font>
        <color rgb="FF009193"/>
      </font>
    </dxf>
    <dxf>
      <font>
        <color rgb="FFFF2F92"/>
      </font>
    </dxf>
    <dxf>
      <font>
        <color rgb="FF00B0F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theme="4" tint="-0.499984740745262"/>
      </font>
    </dxf>
    <dxf>
      <font>
        <color rgb="FF00FA00"/>
      </font>
    </dxf>
    <dxf>
      <font>
        <color rgb="FF009193"/>
      </font>
    </dxf>
    <dxf>
      <font>
        <color theme="7" tint="0.39994506668294322"/>
      </font>
    </dxf>
    <dxf>
      <font>
        <color rgb="FFFF0000"/>
      </font>
    </dxf>
    <dxf>
      <font>
        <color theme="9"/>
      </font>
    </dxf>
    <dxf>
      <font>
        <color rgb="FF7030A0"/>
      </font>
    </dxf>
    <dxf>
      <font>
        <color rgb="FFFF2F92"/>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B0F0"/>
      </font>
    </dxf>
    <dxf>
      <font>
        <color rgb="FF009193"/>
      </font>
    </dxf>
    <dxf>
      <font>
        <color rgb="FFFF2F92"/>
      </font>
    </dxf>
    <dxf>
      <font>
        <color rgb="FF00B0F0"/>
      </font>
    </dxf>
    <dxf>
      <font>
        <color rgb="FF00FA00"/>
      </font>
    </dxf>
    <dxf>
      <font>
        <color rgb="FFC27B3F"/>
      </font>
    </dxf>
    <dxf>
      <font>
        <color theme="7" tint="0.39994506668294322"/>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rgb="FFBCF1FF"/>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919"/>
      <c r="F5" s="919"/>
      <c r="G5" s="360"/>
      <c r="H5" s="360"/>
      <c r="I5" s="361"/>
      <c r="J5" s="359"/>
      <c r="K5" s="359"/>
      <c r="L5" s="360"/>
      <c r="M5" s="360"/>
      <c r="N5" s="361"/>
      <c r="Q5" s="362"/>
      <c r="R5" s="364"/>
      <c r="S5" s="364"/>
      <c r="T5" s="365"/>
      <c r="U5" s="919"/>
      <c r="V5" s="919"/>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920"/>
      <c r="F9" s="921"/>
      <c r="G9" s="921"/>
      <c r="H9" s="921"/>
      <c r="I9" s="921"/>
      <c r="J9" s="920"/>
      <c r="K9" s="921"/>
      <c r="L9" s="921"/>
      <c r="M9" s="921"/>
      <c r="N9" s="922"/>
      <c r="Q9" s="373"/>
      <c r="R9" s="374"/>
      <c r="S9" s="375"/>
      <c r="T9" s="375"/>
      <c r="U9" s="920"/>
      <c r="V9" s="921"/>
      <c r="W9" s="921"/>
      <c r="X9" s="921"/>
      <c r="Y9" s="921"/>
      <c r="Z9" s="920"/>
      <c r="AA9" s="921"/>
      <c r="AB9" s="921"/>
      <c r="AC9" s="921"/>
      <c r="AD9" s="922"/>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64" priority="1" operator="equal">
      <formula>0</formula>
    </cfRule>
  </conditionalFormatting>
  <conditionalFormatting sqref="S3:AD3">
    <cfRule type="cellIs" dxfId="96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62" priority="8" operator="equal">
      <formula>0</formula>
    </cfRule>
  </conditionalFormatting>
  <conditionalFormatting sqref="I3:L3">
    <cfRule type="cellIs" dxfId="961" priority="7" operator="equal">
      <formula>0</formula>
    </cfRule>
  </conditionalFormatting>
  <conditionalFormatting sqref="R3">
    <cfRule type="cellIs" dxfId="960" priority="2" operator="equal">
      <formula>0</formula>
    </cfRule>
  </conditionalFormatting>
  <conditionalFormatting sqref="W3:Z3">
    <cfRule type="cellIs" dxfId="95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58" priority="1" operator="equal">
      <formula>0</formula>
    </cfRule>
  </conditionalFormatting>
  <conditionalFormatting sqref="M3:R3">
    <cfRule type="cellIs" dxfId="95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57" customFormat="1" ht="30">
      <c r="A7" s="753" t="s">
        <v>21</v>
      </c>
      <c r="B7" s="754"/>
      <c r="C7" s="755" t="s">
        <v>22</v>
      </c>
      <c r="D7" s="756" t="s">
        <v>23</v>
      </c>
      <c r="E7" s="756" t="str" cm="1">
        <f t="array" ref="E7">IFERROR(_xlfn._xlws.FILTER(#REF!,(#REF!="yes")*((#REF!=CompanyName)+(#REF!=CompanyName2)+(#REF!=CompanyName3)+(#REF!=CompanyName4)+(#REF!=CompanyName5))),"")</f>
        <v/>
      </c>
      <c r="F7" s="756"/>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t="str" cm="1">
        <f t="array" ref="E9">IFERROR(_xlfn._xlws.FILTER(#REF!,(#REF!="yes")*((#REF!=CompanyName)+(#REF!=CompanyName2)+(#REF!=CompanyName3)+(#REF!=CompanyName4)+(#REF!=CompanyName5))),"")</f>
        <v/>
      </c>
      <c r="F9" s="717"/>
      <c r="G9" s="717"/>
      <c r="H9" s="717"/>
      <c r="I9" s="717"/>
      <c r="J9" s="717"/>
      <c r="K9" s="717"/>
      <c r="L9" s="717"/>
      <c r="M9" s="717"/>
      <c r="N9" s="717"/>
      <c r="O9" s="717"/>
      <c r="P9" s="717"/>
    </row>
    <row r="10" spans="1:16">
      <c r="A10" s="86"/>
      <c r="B10" s="88" t="s">
        <v>26</v>
      </c>
      <c r="C10" s="451"/>
      <c r="D10" s="90">
        <v>369020</v>
      </c>
      <c r="E10" s="728"/>
      <c r="F10" s="728"/>
      <c r="G10" s="728"/>
      <c r="H10" s="728"/>
      <c r="I10" s="728"/>
      <c r="J10" s="728"/>
      <c r="K10" s="728"/>
      <c r="L10" s="728"/>
      <c r="M10" s="728"/>
      <c r="N10" s="728"/>
      <c r="O10" s="728"/>
      <c r="P10" s="728"/>
    </row>
    <row r="11" spans="1:16">
      <c r="A11" s="86"/>
      <c r="B11" s="87" t="s">
        <v>27</v>
      </c>
      <c r="C11" s="451"/>
      <c r="D11" s="91" t="s">
        <v>28</v>
      </c>
      <c r="E11" s="718"/>
      <c r="F11" s="718"/>
      <c r="G11" s="718"/>
      <c r="H11" s="718"/>
      <c r="I11" s="718"/>
      <c r="J11" s="718"/>
      <c r="K11" s="718"/>
      <c r="L11" s="718"/>
      <c r="M11" s="718"/>
      <c r="N11" s="718"/>
      <c r="O11" s="718"/>
      <c r="P11" s="718"/>
    </row>
    <row r="12" spans="1:16" s="699" customFormat="1">
      <c r="A12" s="704"/>
      <c r="B12" s="704"/>
      <c r="C12" s="705"/>
      <c r="D12" s="706"/>
      <c r="E12" s="719"/>
      <c r="F12" s="719"/>
      <c r="G12" s="719"/>
      <c r="H12" s="719"/>
      <c r="I12" s="719"/>
      <c r="J12" s="719"/>
      <c r="K12" s="719"/>
      <c r="L12" s="719"/>
      <c r="M12" s="719"/>
      <c r="N12" s="719"/>
      <c r="O12" s="719"/>
      <c r="P12" s="719"/>
    </row>
    <row r="13" spans="1:16">
      <c r="A13" s="86" t="s">
        <v>29</v>
      </c>
      <c r="B13" s="87" t="s">
        <v>30</v>
      </c>
      <c r="C13" s="451">
        <v>0.79470198675496684</v>
      </c>
      <c r="D13" s="91" t="s">
        <v>31</v>
      </c>
      <c r="E13" s="718"/>
      <c r="F13" s="718"/>
      <c r="G13" s="718"/>
      <c r="H13" s="718"/>
      <c r="I13" s="718"/>
      <c r="J13" s="718"/>
      <c r="K13" s="718"/>
      <c r="L13" s="718"/>
      <c r="M13" s="718"/>
      <c r="N13" s="718"/>
      <c r="O13" s="718"/>
      <c r="P13" s="718"/>
    </row>
    <row r="14" spans="1:16">
      <c r="A14" s="86"/>
      <c r="B14" s="88" t="s">
        <v>26</v>
      </c>
      <c r="C14" s="451"/>
      <c r="D14" s="90">
        <v>800</v>
      </c>
      <c r="E14" s="728"/>
      <c r="F14" s="728"/>
      <c r="G14" s="728"/>
      <c r="H14" s="728"/>
      <c r="I14" s="728"/>
      <c r="J14" s="728"/>
      <c r="K14" s="728"/>
      <c r="L14" s="728"/>
      <c r="M14" s="728"/>
      <c r="N14" s="728"/>
      <c r="O14" s="728"/>
      <c r="P14" s="728"/>
    </row>
    <row r="15" spans="1:16">
      <c r="A15" s="86"/>
      <c r="B15" s="87" t="s">
        <v>27</v>
      </c>
      <c r="C15" s="451"/>
      <c r="D15" s="91" t="s">
        <v>32</v>
      </c>
      <c r="E15" s="718"/>
      <c r="F15" s="718"/>
      <c r="G15" s="718"/>
      <c r="H15" s="718"/>
      <c r="I15" s="718"/>
      <c r="J15" s="718"/>
      <c r="K15" s="718"/>
      <c r="L15" s="718"/>
      <c r="M15" s="718"/>
      <c r="N15" s="718"/>
      <c r="O15" s="718"/>
      <c r="P15" s="718"/>
    </row>
    <row r="16" spans="1:16">
      <c r="A16" s="92"/>
      <c r="B16" s="93" t="s">
        <v>33</v>
      </c>
      <c r="C16" s="451"/>
      <c r="D16" s="94">
        <v>182</v>
      </c>
      <c r="E16" s="720"/>
      <c r="F16" s="720"/>
      <c r="G16" s="720"/>
      <c r="H16" s="720"/>
      <c r="I16" s="720"/>
      <c r="J16" s="720"/>
      <c r="K16" s="720"/>
      <c r="L16" s="720"/>
      <c r="M16" s="720"/>
      <c r="N16" s="720"/>
      <c r="O16" s="720"/>
      <c r="P16" s="720"/>
    </row>
    <row r="17" spans="1:16">
      <c r="A17" s="86"/>
      <c r="B17" s="87" t="s">
        <v>34</v>
      </c>
      <c r="C17" s="451"/>
      <c r="D17" s="91" t="s">
        <v>28</v>
      </c>
      <c r="E17" s="718"/>
      <c r="F17" s="718"/>
      <c r="G17" s="718"/>
      <c r="H17" s="718"/>
      <c r="I17" s="718"/>
      <c r="J17" s="718"/>
      <c r="K17" s="718"/>
      <c r="L17" s="718"/>
      <c r="M17" s="718"/>
      <c r="N17" s="718"/>
      <c r="O17" s="718"/>
      <c r="P17" s="718"/>
    </row>
    <row r="18" spans="1:16" s="699" customFormat="1">
      <c r="A18" s="704"/>
      <c r="B18" s="704"/>
      <c r="C18" s="705"/>
      <c r="D18" s="706"/>
      <c r="E18" s="719"/>
      <c r="F18" s="719"/>
      <c r="G18" s="719"/>
      <c r="H18" s="719"/>
      <c r="I18" s="719"/>
      <c r="J18" s="719"/>
      <c r="K18" s="719"/>
      <c r="L18" s="719"/>
      <c r="M18" s="719"/>
      <c r="N18" s="719"/>
      <c r="O18" s="719"/>
      <c r="P18" s="719"/>
    </row>
    <row r="19" spans="1:16">
      <c r="A19" s="95" t="s">
        <v>35</v>
      </c>
      <c r="B19" s="88" t="s">
        <v>26</v>
      </c>
      <c r="C19" s="451">
        <v>0.85651214128035325</v>
      </c>
      <c r="D19" s="90">
        <v>800</v>
      </c>
      <c r="E19" s="728"/>
      <c r="F19" s="728"/>
      <c r="G19" s="728"/>
      <c r="H19" s="728"/>
      <c r="I19" s="728"/>
      <c r="J19" s="728"/>
      <c r="K19" s="728"/>
      <c r="L19" s="728"/>
      <c r="M19" s="728"/>
      <c r="N19" s="728"/>
      <c r="O19" s="728"/>
      <c r="P19" s="728"/>
    </row>
    <row r="20" spans="1:16">
      <c r="A20" s="96"/>
      <c r="B20" s="87" t="s">
        <v>27</v>
      </c>
      <c r="C20" s="451"/>
      <c r="D20" s="91" t="s">
        <v>32</v>
      </c>
      <c r="E20" s="718"/>
      <c r="F20" s="718"/>
      <c r="G20" s="718"/>
      <c r="H20" s="718"/>
      <c r="I20" s="718"/>
      <c r="J20" s="718"/>
      <c r="K20" s="718"/>
      <c r="L20" s="718"/>
      <c r="M20" s="718"/>
      <c r="N20" s="718"/>
      <c r="O20" s="718"/>
      <c r="P20" s="718"/>
    </row>
    <row r="21" spans="1:16">
      <c r="A21" s="92"/>
      <c r="B21" s="93" t="s">
        <v>33</v>
      </c>
      <c r="C21" s="451"/>
      <c r="D21" s="94">
        <v>91</v>
      </c>
      <c r="E21" s="729"/>
      <c r="F21" s="729"/>
      <c r="G21" s="729"/>
      <c r="H21" s="729"/>
      <c r="I21" s="729"/>
      <c r="J21" s="729"/>
      <c r="K21" s="729"/>
      <c r="L21" s="729"/>
      <c r="M21" s="729"/>
      <c r="N21" s="729"/>
      <c r="O21" s="729"/>
      <c r="P21" s="729"/>
    </row>
    <row r="22" spans="1:16">
      <c r="A22" s="96"/>
      <c r="B22" s="87" t="s">
        <v>34</v>
      </c>
      <c r="C22" s="451"/>
      <c r="D22" s="91" t="s">
        <v>28</v>
      </c>
      <c r="E22" s="718"/>
      <c r="F22" s="718"/>
      <c r="G22" s="718"/>
      <c r="H22" s="718"/>
      <c r="I22" s="718"/>
      <c r="J22" s="718"/>
      <c r="K22" s="718"/>
      <c r="L22" s="718"/>
      <c r="M22" s="718"/>
      <c r="N22" s="718"/>
      <c r="O22" s="718"/>
      <c r="P22" s="718"/>
    </row>
    <row r="23" spans="1:16" s="699" customFormat="1">
      <c r="A23" s="704"/>
      <c r="B23" s="704"/>
      <c r="C23" s="705"/>
      <c r="D23" s="706"/>
      <c r="E23" s="719"/>
      <c r="F23" s="719"/>
      <c r="G23" s="719"/>
      <c r="H23" s="719"/>
      <c r="I23" s="719"/>
      <c r="J23" s="719"/>
      <c r="K23" s="719"/>
      <c r="L23" s="719"/>
      <c r="M23" s="719"/>
      <c r="N23" s="719"/>
      <c r="O23" s="719"/>
      <c r="P23" s="719"/>
    </row>
    <row r="24" spans="1:16">
      <c r="A24" s="95" t="s">
        <v>36</v>
      </c>
      <c r="B24" s="88" t="s">
        <v>26</v>
      </c>
      <c r="C24" s="451">
        <v>0.8454746136865342</v>
      </c>
      <c r="D24" s="90">
        <v>15000</v>
      </c>
      <c r="E24" s="728"/>
      <c r="F24" s="728"/>
      <c r="G24" s="728"/>
      <c r="H24" s="728"/>
      <c r="I24" s="728"/>
      <c r="J24" s="728"/>
      <c r="K24" s="728"/>
      <c r="L24" s="728"/>
      <c r="M24" s="728"/>
      <c r="N24" s="728"/>
      <c r="O24" s="728"/>
      <c r="P24" s="728"/>
    </row>
    <row r="25" spans="1:16">
      <c r="A25" s="96" t="s">
        <v>37</v>
      </c>
      <c r="B25" s="87" t="s">
        <v>27</v>
      </c>
      <c r="C25" s="451"/>
      <c r="D25" s="91" t="s">
        <v>28</v>
      </c>
      <c r="E25" s="718"/>
      <c r="F25" s="718"/>
      <c r="G25" s="718"/>
      <c r="H25" s="718"/>
      <c r="I25" s="718"/>
      <c r="J25" s="718"/>
      <c r="K25" s="718"/>
      <c r="L25" s="718"/>
      <c r="M25" s="718"/>
      <c r="N25" s="718"/>
      <c r="O25" s="718"/>
      <c r="P25" s="718"/>
    </row>
    <row r="26" spans="1:16" s="699" customFormat="1">
      <c r="A26" s="704"/>
      <c r="B26" s="704"/>
      <c r="C26" s="705"/>
      <c r="D26" s="706"/>
      <c r="E26" s="719"/>
      <c r="F26" s="719"/>
      <c r="G26" s="719"/>
      <c r="H26" s="719"/>
      <c r="I26" s="719"/>
      <c r="J26" s="719"/>
      <c r="K26" s="719"/>
      <c r="L26" s="719"/>
      <c r="M26" s="719"/>
      <c r="N26" s="719"/>
      <c r="O26" s="719"/>
      <c r="P26" s="719"/>
    </row>
    <row r="27" spans="1:16">
      <c r="A27" s="95" t="s">
        <v>38</v>
      </c>
      <c r="B27" s="87" t="s">
        <v>27</v>
      </c>
      <c r="C27" s="451">
        <v>0.82781456953642385</v>
      </c>
      <c r="D27" s="91" t="s">
        <v>28</v>
      </c>
      <c r="E27" s="718"/>
      <c r="F27" s="718"/>
      <c r="G27" s="718"/>
      <c r="H27" s="718"/>
      <c r="I27" s="718"/>
      <c r="J27" s="718"/>
      <c r="K27" s="718"/>
      <c r="L27" s="718"/>
      <c r="M27" s="718"/>
      <c r="N27" s="718"/>
      <c r="O27" s="718"/>
      <c r="P27" s="718"/>
    </row>
    <row r="28" spans="1:16">
      <c r="A28" s="95"/>
      <c r="B28" s="88" t="s">
        <v>39</v>
      </c>
      <c r="C28" s="451"/>
      <c r="D28" s="90">
        <v>50000</v>
      </c>
      <c r="E28" s="728"/>
      <c r="F28" s="728"/>
      <c r="G28" s="728"/>
      <c r="H28" s="728"/>
      <c r="I28" s="728"/>
      <c r="J28" s="728"/>
      <c r="K28" s="728"/>
      <c r="L28" s="728"/>
      <c r="M28" s="728"/>
      <c r="N28" s="728"/>
      <c r="O28" s="728"/>
      <c r="P28" s="728"/>
    </row>
    <row r="29" spans="1:16">
      <c r="A29" s="95"/>
      <c r="B29" s="88" t="s">
        <v>40</v>
      </c>
      <c r="C29" s="451"/>
      <c r="D29" s="90">
        <v>26000</v>
      </c>
      <c r="E29" s="728"/>
      <c r="F29" s="728"/>
      <c r="G29" s="728"/>
      <c r="H29" s="728"/>
      <c r="I29" s="728"/>
      <c r="J29" s="728"/>
      <c r="K29" s="728"/>
      <c r="L29" s="728"/>
      <c r="M29" s="728"/>
      <c r="N29" s="728"/>
      <c r="O29" s="728"/>
      <c r="P29" s="728"/>
    </row>
    <row r="30" spans="1:16">
      <c r="A30" s="95"/>
      <c r="B30" s="88" t="s">
        <v>41</v>
      </c>
      <c r="C30" s="451"/>
      <c r="D30" s="90">
        <v>12950</v>
      </c>
      <c r="E30" s="728"/>
      <c r="F30" s="728"/>
      <c r="G30" s="728"/>
      <c r="H30" s="728"/>
      <c r="I30" s="728"/>
      <c r="J30" s="728"/>
      <c r="K30" s="728"/>
      <c r="L30" s="728"/>
      <c r="M30" s="728"/>
      <c r="N30" s="728"/>
      <c r="O30" s="728"/>
      <c r="P30" s="728"/>
    </row>
    <row r="31" spans="1:16">
      <c r="A31" s="95"/>
      <c r="B31" s="88" t="s">
        <v>42</v>
      </c>
      <c r="C31" s="451"/>
      <c r="D31" s="90">
        <v>6000</v>
      </c>
      <c r="E31" s="728"/>
      <c r="F31" s="728"/>
      <c r="G31" s="728"/>
      <c r="H31" s="728"/>
      <c r="I31" s="728"/>
      <c r="J31" s="728"/>
      <c r="K31" s="728"/>
      <c r="L31" s="728"/>
      <c r="M31" s="728"/>
      <c r="N31" s="728"/>
      <c r="O31" s="728"/>
      <c r="P31" s="728"/>
    </row>
    <row r="32" spans="1:16" s="699" customFormat="1">
      <c r="A32" s="704"/>
      <c r="B32" s="704"/>
      <c r="C32" s="705"/>
      <c r="D32" s="706"/>
      <c r="E32" s="719"/>
      <c r="F32" s="719"/>
      <c r="G32" s="719"/>
      <c r="H32" s="719"/>
      <c r="I32" s="719"/>
      <c r="J32" s="719"/>
      <c r="K32" s="719"/>
      <c r="L32" s="719"/>
      <c r="M32" s="719"/>
      <c r="N32" s="719"/>
      <c r="O32" s="719"/>
      <c r="P32" s="719"/>
    </row>
    <row r="33" spans="1:16">
      <c r="A33" s="95" t="s">
        <v>43</v>
      </c>
      <c r="B33" s="88" t="s">
        <v>39</v>
      </c>
      <c r="C33" s="451">
        <v>0.85209713024282563</v>
      </c>
      <c r="D33" s="90">
        <v>15000</v>
      </c>
      <c r="E33" s="728"/>
      <c r="F33" s="728"/>
      <c r="G33" s="728"/>
      <c r="H33" s="728"/>
      <c r="I33" s="728"/>
      <c r="J33" s="728"/>
      <c r="K33" s="728"/>
      <c r="L33" s="728"/>
      <c r="M33" s="728"/>
      <c r="N33" s="728"/>
      <c r="O33" s="728"/>
      <c r="P33" s="728"/>
    </row>
    <row r="34" spans="1:16">
      <c r="A34" s="95"/>
      <c r="B34" s="88" t="s">
        <v>40</v>
      </c>
      <c r="C34" s="451"/>
      <c r="D34" s="90">
        <v>8000</v>
      </c>
      <c r="E34" s="728"/>
      <c r="F34" s="728"/>
      <c r="G34" s="728"/>
      <c r="H34" s="728"/>
      <c r="I34" s="728"/>
      <c r="J34" s="728"/>
      <c r="K34" s="728"/>
      <c r="L34" s="728"/>
      <c r="M34" s="728"/>
      <c r="N34" s="728"/>
      <c r="O34" s="728"/>
      <c r="P34" s="728"/>
    </row>
    <row r="35" spans="1:16">
      <c r="A35" s="95"/>
      <c r="B35" s="88" t="s">
        <v>41</v>
      </c>
      <c r="C35" s="451"/>
      <c r="D35" s="90">
        <v>4375</v>
      </c>
      <c r="E35" s="728"/>
      <c r="F35" s="728"/>
      <c r="G35" s="728"/>
      <c r="H35" s="728"/>
      <c r="I35" s="728"/>
      <c r="J35" s="728"/>
      <c r="K35" s="728"/>
      <c r="L35" s="728"/>
      <c r="M35" s="728"/>
      <c r="N35" s="728"/>
      <c r="O35" s="728"/>
      <c r="P35" s="728"/>
    </row>
    <row r="36" spans="1:16">
      <c r="A36" s="95"/>
      <c r="B36" s="88" t="s">
        <v>42</v>
      </c>
      <c r="C36" s="451"/>
      <c r="D36" s="90">
        <v>1875</v>
      </c>
      <c r="E36" s="728"/>
      <c r="F36" s="728"/>
      <c r="G36" s="728"/>
      <c r="H36" s="728"/>
      <c r="I36" s="728"/>
      <c r="J36" s="728"/>
      <c r="K36" s="728"/>
      <c r="L36" s="728"/>
      <c r="M36" s="728"/>
      <c r="N36" s="728"/>
      <c r="O36" s="728"/>
      <c r="P36" s="728"/>
    </row>
    <row r="37" spans="1:16" s="699" customFormat="1">
      <c r="A37" s="704"/>
      <c r="B37" s="704"/>
      <c r="C37" s="705"/>
      <c r="D37" s="706"/>
      <c r="E37" s="719"/>
      <c r="F37" s="719"/>
      <c r="G37" s="719"/>
      <c r="H37" s="719"/>
      <c r="I37" s="719"/>
      <c r="J37" s="719"/>
      <c r="K37" s="719"/>
      <c r="L37" s="719"/>
      <c r="M37" s="719"/>
      <c r="N37" s="719"/>
      <c r="O37" s="719"/>
      <c r="P37" s="719"/>
    </row>
    <row r="38" spans="1:16">
      <c r="A38" s="95" t="s">
        <v>44</v>
      </c>
      <c r="B38" s="88" t="s">
        <v>39</v>
      </c>
      <c r="C38" s="451">
        <v>0.84988962472406182</v>
      </c>
      <c r="D38" s="90">
        <v>15000</v>
      </c>
      <c r="E38" s="728"/>
      <c r="F38" s="728"/>
      <c r="G38" s="728"/>
      <c r="H38" s="728"/>
      <c r="I38" s="728"/>
      <c r="J38" s="728"/>
      <c r="K38" s="728"/>
      <c r="L38" s="728"/>
      <c r="M38" s="728"/>
      <c r="N38" s="728"/>
      <c r="O38" s="728"/>
      <c r="P38" s="728"/>
    </row>
    <row r="39" spans="1:16">
      <c r="A39" s="95"/>
      <c r="B39" s="88" t="s">
        <v>40</v>
      </c>
      <c r="C39" s="451"/>
      <c r="D39" s="90">
        <v>8000</v>
      </c>
      <c r="E39" s="728"/>
      <c r="F39" s="728"/>
      <c r="G39" s="728"/>
      <c r="H39" s="728"/>
      <c r="I39" s="728"/>
      <c r="J39" s="728"/>
      <c r="K39" s="728"/>
      <c r="L39" s="728"/>
      <c r="M39" s="728"/>
      <c r="N39" s="728"/>
      <c r="O39" s="728"/>
      <c r="P39" s="728"/>
    </row>
    <row r="40" spans="1:16">
      <c r="A40" s="95"/>
      <c r="B40" s="88" t="s">
        <v>41</v>
      </c>
      <c r="C40" s="451"/>
      <c r="D40" s="90">
        <v>4375</v>
      </c>
      <c r="E40" s="728"/>
      <c r="F40" s="728"/>
      <c r="G40" s="728"/>
      <c r="H40" s="728"/>
      <c r="I40" s="728"/>
      <c r="J40" s="728"/>
      <c r="K40" s="728"/>
      <c r="L40" s="728"/>
      <c r="M40" s="728"/>
      <c r="N40" s="728"/>
      <c r="O40" s="728"/>
      <c r="P40" s="728"/>
    </row>
    <row r="41" spans="1:16">
      <c r="A41" s="95"/>
      <c r="B41" s="88" t="s">
        <v>42</v>
      </c>
      <c r="C41" s="451"/>
      <c r="D41" s="90">
        <v>1875</v>
      </c>
      <c r="E41" s="728"/>
      <c r="F41" s="728"/>
      <c r="G41" s="728"/>
      <c r="H41" s="728"/>
      <c r="I41" s="728"/>
      <c r="J41" s="728"/>
      <c r="K41" s="728"/>
      <c r="L41" s="728"/>
      <c r="M41" s="728"/>
      <c r="N41" s="728"/>
      <c r="O41" s="728"/>
      <c r="P41" s="728"/>
    </row>
    <row r="42" spans="1:16" s="699" customFormat="1">
      <c r="A42" s="704"/>
      <c r="B42" s="704"/>
      <c r="C42" s="705"/>
      <c r="D42" s="706"/>
      <c r="E42" s="719"/>
      <c r="F42" s="719"/>
      <c r="G42" s="719"/>
      <c r="H42" s="719"/>
      <c r="I42" s="719"/>
      <c r="J42" s="719"/>
      <c r="K42" s="719"/>
      <c r="L42" s="719"/>
      <c r="M42" s="719"/>
      <c r="N42" s="719"/>
      <c r="O42" s="719"/>
      <c r="P42" s="719"/>
    </row>
    <row r="43" spans="1:16">
      <c r="A43" s="97" t="s">
        <v>45</v>
      </c>
      <c r="B43" s="88" t="s">
        <v>26</v>
      </c>
      <c r="C43" s="451">
        <v>0.73509933774834435</v>
      </c>
      <c r="D43" s="90">
        <v>5000</v>
      </c>
      <c r="E43" s="728"/>
      <c r="F43" s="728"/>
      <c r="G43" s="728"/>
      <c r="H43" s="728"/>
      <c r="I43" s="728"/>
      <c r="J43" s="728"/>
      <c r="K43" s="728"/>
      <c r="L43" s="728"/>
      <c r="M43" s="728"/>
      <c r="N43" s="728"/>
      <c r="O43" s="728"/>
      <c r="P43" s="728"/>
    </row>
    <row r="44" spans="1:16">
      <c r="A44" s="97"/>
      <c r="B44" s="87" t="s">
        <v>27</v>
      </c>
      <c r="C44" s="451"/>
      <c r="D44" s="91" t="s">
        <v>28</v>
      </c>
      <c r="E44" s="718"/>
      <c r="F44" s="718"/>
      <c r="G44" s="718"/>
      <c r="H44" s="718"/>
      <c r="I44" s="718"/>
      <c r="J44" s="718"/>
      <c r="K44" s="718"/>
      <c r="L44" s="718"/>
      <c r="M44" s="718"/>
      <c r="N44" s="718"/>
      <c r="O44" s="718"/>
      <c r="P44" s="718"/>
    </row>
    <row r="45" spans="1:16">
      <c r="A45" s="97"/>
      <c r="B45" s="93" t="s">
        <v>33</v>
      </c>
      <c r="C45" s="451"/>
      <c r="D45" s="94" t="s">
        <v>46</v>
      </c>
      <c r="E45" s="728"/>
      <c r="F45" s="728"/>
      <c r="G45" s="728"/>
      <c r="H45" s="728"/>
      <c r="I45" s="728"/>
      <c r="J45" s="728"/>
      <c r="K45" s="728"/>
      <c r="L45" s="728"/>
      <c r="M45" s="728"/>
      <c r="N45" s="728"/>
      <c r="O45" s="728"/>
      <c r="P45" s="728"/>
    </row>
    <row r="46" spans="1:16">
      <c r="A46" s="97"/>
      <c r="B46" s="87" t="s">
        <v>34</v>
      </c>
      <c r="C46" s="451"/>
      <c r="D46" s="94" t="s">
        <v>46</v>
      </c>
      <c r="E46" s="728"/>
      <c r="F46" s="728"/>
      <c r="G46" s="728"/>
      <c r="H46" s="728"/>
      <c r="I46" s="728"/>
      <c r="J46" s="728"/>
      <c r="K46" s="728"/>
      <c r="L46" s="728"/>
      <c r="M46" s="728"/>
      <c r="N46" s="728"/>
      <c r="O46" s="728"/>
      <c r="P46" s="728"/>
    </row>
    <row r="47" spans="1:16" s="699" customFormat="1">
      <c r="A47" s="704"/>
      <c r="B47" s="704"/>
      <c r="C47" s="705"/>
      <c r="D47" s="706"/>
      <c r="E47" s="719"/>
      <c r="F47" s="719"/>
      <c r="G47" s="719"/>
      <c r="H47" s="719"/>
      <c r="I47" s="719"/>
      <c r="J47" s="719"/>
      <c r="K47" s="719"/>
      <c r="L47" s="719"/>
      <c r="M47" s="719"/>
      <c r="N47" s="719"/>
      <c r="O47" s="719"/>
      <c r="P47" s="719"/>
    </row>
    <row r="48" spans="1:16">
      <c r="A48" s="86" t="s">
        <v>47</v>
      </c>
      <c r="B48" s="88" t="s">
        <v>26</v>
      </c>
      <c r="C48" s="451">
        <v>0.77704194260485648</v>
      </c>
      <c r="D48" s="90">
        <v>2000</v>
      </c>
      <c r="E48" s="728"/>
      <c r="F48" s="728"/>
      <c r="G48" s="728"/>
      <c r="H48" s="728"/>
      <c r="I48" s="728"/>
      <c r="J48" s="728"/>
      <c r="K48" s="728"/>
      <c r="L48" s="728"/>
      <c r="M48" s="728"/>
      <c r="N48" s="728"/>
      <c r="O48" s="728"/>
      <c r="P48" s="728"/>
    </row>
    <row r="49" spans="1:16">
      <c r="A49" s="86"/>
      <c r="B49" s="87" t="s">
        <v>27</v>
      </c>
      <c r="C49" s="451"/>
      <c r="D49" s="91" t="s">
        <v>32</v>
      </c>
      <c r="E49" s="718"/>
      <c r="F49" s="718"/>
      <c r="G49" s="718"/>
      <c r="H49" s="718"/>
      <c r="I49" s="718"/>
      <c r="J49" s="718"/>
      <c r="K49" s="718"/>
      <c r="L49" s="718"/>
      <c r="M49" s="718"/>
      <c r="N49" s="718"/>
      <c r="O49" s="718"/>
      <c r="P49" s="718"/>
    </row>
    <row r="50" spans="1:16">
      <c r="A50" s="86"/>
      <c r="B50" s="93" t="s">
        <v>33</v>
      </c>
      <c r="C50" s="451"/>
      <c r="D50" s="94">
        <v>10</v>
      </c>
      <c r="E50" s="729"/>
      <c r="F50" s="729"/>
      <c r="G50" s="729"/>
      <c r="H50" s="729"/>
      <c r="I50" s="729"/>
      <c r="J50" s="729"/>
      <c r="K50" s="729"/>
      <c r="L50" s="729"/>
      <c r="M50" s="729"/>
      <c r="N50" s="729"/>
      <c r="O50" s="729"/>
      <c r="P50" s="729"/>
    </row>
    <row r="51" spans="1:16">
      <c r="A51" s="86"/>
      <c r="B51" s="87" t="s">
        <v>34</v>
      </c>
      <c r="C51" s="451"/>
      <c r="D51" s="91" t="s">
        <v>28</v>
      </c>
      <c r="E51" s="718"/>
      <c r="F51" s="718"/>
      <c r="G51" s="718"/>
      <c r="H51" s="718"/>
      <c r="I51" s="718"/>
      <c r="J51" s="718"/>
      <c r="K51" s="718"/>
      <c r="L51" s="718"/>
      <c r="M51" s="718"/>
      <c r="N51" s="718"/>
      <c r="O51" s="718"/>
      <c r="P51" s="718"/>
    </row>
    <row r="52" spans="1:16" s="699" customFormat="1">
      <c r="A52" s="704"/>
      <c r="B52" s="704"/>
      <c r="C52" s="705"/>
      <c r="D52" s="706"/>
      <c r="E52" s="719"/>
      <c r="F52" s="719"/>
      <c r="G52" s="719"/>
      <c r="H52" s="719"/>
      <c r="I52" s="719"/>
      <c r="J52" s="719"/>
      <c r="K52" s="719"/>
      <c r="L52" s="719"/>
      <c r="M52" s="719"/>
      <c r="N52" s="719"/>
      <c r="O52" s="719"/>
      <c r="P52" s="719"/>
    </row>
    <row r="53" spans="1:16">
      <c r="A53" s="86" t="s">
        <v>48</v>
      </c>
      <c r="B53" s="88" t="s">
        <v>26</v>
      </c>
      <c r="C53" s="451">
        <v>0.61147902869757176</v>
      </c>
      <c r="D53" s="90">
        <v>280</v>
      </c>
      <c r="E53" s="728"/>
      <c r="F53" s="728"/>
      <c r="G53" s="728"/>
      <c r="H53" s="728"/>
      <c r="I53" s="728"/>
      <c r="J53" s="728"/>
      <c r="K53" s="728"/>
      <c r="L53" s="728"/>
      <c r="M53" s="728"/>
      <c r="N53" s="728"/>
      <c r="O53" s="728"/>
      <c r="P53" s="728"/>
    </row>
    <row r="54" spans="1:16">
      <c r="A54" s="86"/>
      <c r="B54" s="87" t="s">
        <v>27</v>
      </c>
      <c r="C54" s="451"/>
      <c r="D54" s="91" t="s">
        <v>32</v>
      </c>
      <c r="E54" s="718"/>
      <c r="F54" s="718"/>
      <c r="G54" s="718"/>
      <c r="H54" s="718"/>
      <c r="I54" s="718"/>
      <c r="J54" s="718"/>
      <c r="K54" s="718"/>
      <c r="L54" s="718"/>
      <c r="M54" s="718"/>
      <c r="N54" s="718"/>
      <c r="O54" s="718"/>
      <c r="P54" s="718"/>
    </row>
    <row r="55" spans="1:16">
      <c r="A55" s="86"/>
      <c r="B55" s="93" t="s">
        <v>33</v>
      </c>
      <c r="C55" s="451"/>
      <c r="D55" s="94">
        <v>91</v>
      </c>
      <c r="E55" s="729"/>
      <c r="F55" s="729"/>
      <c r="G55" s="729"/>
      <c r="H55" s="729"/>
      <c r="I55" s="729"/>
      <c r="J55" s="729"/>
      <c r="K55" s="729"/>
      <c r="L55" s="729"/>
      <c r="M55" s="729"/>
      <c r="N55" s="729"/>
      <c r="O55" s="729"/>
      <c r="P55" s="729"/>
    </row>
    <row r="56" spans="1:16">
      <c r="A56" s="86"/>
      <c r="B56" s="87" t="s">
        <v>34</v>
      </c>
      <c r="C56" s="451"/>
      <c r="D56" s="91" t="s">
        <v>49</v>
      </c>
      <c r="E56" s="718"/>
      <c r="F56" s="718"/>
      <c r="G56" s="718"/>
      <c r="H56" s="718"/>
      <c r="I56" s="718"/>
      <c r="J56" s="718"/>
      <c r="K56" s="718"/>
      <c r="L56" s="718"/>
      <c r="M56" s="718"/>
      <c r="N56" s="718"/>
      <c r="O56" s="718"/>
      <c r="P56" s="718"/>
    </row>
    <row r="57" spans="1:16" s="699" customFormat="1">
      <c r="A57" s="704"/>
      <c r="B57" s="704"/>
      <c r="C57" s="705"/>
      <c r="D57" s="706"/>
      <c r="E57" s="719"/>
      <c r="F57" s="719"/>
      <c r="G57" s="719"/>
      <c r="H57" s="719"/>
      <c r="I57" s="719"/>
      <c r="J57" s="719"/>
      <c r="K57" s="719"/>
      <c r="L57" s="719"/>
      <c r="M57" s="719"/>
      <c r="N57" s="719"/>
      <c r="O57" s="719"/>
      <c r="P57" s="719"/>
    </row>
    <row r="58" spans="1:16">
      <c r="A58" s="98" t="s">
        <v>50</v>
      </c>
      <c r="B58" s="88" t="s">
        <v>25</v>
      </c>
      <c r="C58" s="451">
        <v>0.17880794701986755</v>
      </c>
      <c r="D58" s="559">
        <v>1</v>
      </c>
      <c r="E58" s="721"/>
      <c r="F58" s="721"/>
      <c r="G58" s="721"/>
      <c r="H58" s="721"/>
      <c r="I58" s="721"/>
      <c r="J58" s="721"/>
      <c r="K58" s="721"/>
      <c r="L58" s="721"/>
      <c r="M58" s="721"/>
      <c r="N58" s="721"/>
      <c r="O58" s="721"/>
      <c r="P58" s="721"/>
    </row>
    <row r="59" spans="1:16">
      <c r="A59" s="86"/>
      <c r="B59" s="88" t="s">
        <v>26</v>
      </c>
      <c r="C59" s="451"/>
      <c r="D59" s="90">
        <v>250</v>
      </c>
      <c r="E59" s="728"/>
      <c r="F59" s="728"/>
      <c r="G59" s="728"/>
      <c r="H59" s="728"/>
      <c r="I59" s="728"/>
      <c r="J59" s="728"/>
      <c r="K59" s="728"/>
      <c r="L59" s="728"/>
      <c r="M59" s="728"/>
      <c r="N59" s="728"/>
      <c r="O59" s="728"/>
      <c r="P59" s="728"/>
    </row>
    <row r="60" spans="1:16">
      <c r="A60" s="86"/>
      <c r="B60" s="87" t="s">
        <v>27</v>
      </c>
      <c r="C60" s="451"/>
      <c r="D60" s="94" t="s">
        <v>32</v>
      </c>
      <c r="E60" s="720"/>
      <c r="F60" s="720"/>
      <c r="G60" s="720"/>
      <c r="H60" s="720"/>
      <c r="I60" s="720"/>
      <c r="J60" s="720"/>
      <c r="K60" s="720"/>
      <c r="L60" s="720"/>
      <c r="M60" s="720"/>
      <c r="N60" s="720"/>
      <c r="O60" s="720"/>
      <c r="P60" s="720"/>
    </row>
    <row r="61" spans="1:16">
      <c r="A61" s="86"/>
      <c r="B61" s="93" t="s">
        <v>33</v>
      </c>
      <c r="C61" s="451"/>
      <c r="D61" s="94">
        <v>91</v>
      </c>
      <c r="E61" s="720"/>
      <c r="F61" s="720"/>
      <c r="G61" s="720"/>
      <c r="H61" s="720"/>
      <c r="I61" s="720"/>
      <c r="J61" s="720"/>
      <c r="K61" s="720"/>
      <c r="L61" s="720"/>
      <c r="M61" s="720"/>
      <c r="N61" s="720"/>
      <c r="O61" s="720"/>
      <c r="P61" s="720"/>
    </row>
    <row r="62" spans="1:16">
      <c r="A62" s="86"/>
      <c r="B62" s="87" t="s">
        <v>34</v>
      </c>
      <c r="C62" s="451"/>
      <c r="D62" s="91" t="s">
        <v>51</v>
      </c>
      <c r="E62" s="718"/>
      <c r="F62" s="718"/>
      <c r="G62" s="718"/>
      <c r="H62" s="718"/>
      <c r="I62" s="718"/>
      <c r="J62" s="718"/>
      <c r="K62" s="718"/>
      <c r="L62" s="718"/>
      <c r="M62" s="718"/>
      <c r="N62" s="718"/>
      <c r="O62" s="718"/>
      <c r="P62" s="718"/>
    </row>
    <row r="63" spans="1:16" s="699" customFormat="1">
      <c r="A63" s="704"/>
      <c r="B63" s="704"/>
      <c r="C63" s="705"/>
      <c r="D63" s="706"/>
      <c r="E63" s="719"/>
      <c r="F63" s="719"/>
      <c r="G63" s="719"/>
      <c r="H63" s="719"/>
      <c r="I63" s="719"/>
      <c r="J63" s="719"/>
      <c r="K63" s="719"/>
      <c r="L63" s="719"/>
      <c r="M63" s="719"/>
      <c r="N63" s="719"/>
      <c r="O63" s="719"/>
      <c r="P63" s="719"/>
    </row>
    <row r="64" spans="1:16">
      <c r="A64" s="86" t="s">
        <v>52</v>
      </c>
      <c r="B64" s="88" t="s">
        <v>26</v>
      </c>
      <c r="C64" s="451">
        <v>0.8432671081677704</v>
      </c>
      <c r="D64" s="90">
        <v>462.5</v>
      </c>
      <c r="E64" s="728"/>
      <c r="F64" s="728"/>
      <c r="G64" s="728"/>
      <c r="H64" s="728"/>
      <c r="I64" s="728"/>
      <c r="J64" s="728"/>
      <c r="K64" s="728"/>
      <c r="L64" s="728"/>
      <c r="M64" s="728"/>
      <c r="N64" s="728"/>
      <c r="O64" s="728"/>
      <c r="P64" s="728"/>
    </row>
    <row r="65" spans="1:16">
      <c r="A65" s="86"/>
      <c r="B65" s="87" t="s">
        <v>27</v>
      </c>
      <c r="C65" s="451"/>
      <c r="D65" s="91" t="s">
        <v>32</v>
      </c>
      <c r="E65" s="718"/>
      <c r="F65" s="718"/>
      <c r="G65" s="718"/>
      <c r="H65" s="718"/>
      <c r="I65" s="718"/>
      <c r="J65" s="718"/>
      <c r="K65" s="718"/>
      <c r="L65" s="718"/>
      <c r="M65" s="718"/>
      <c r="N65" s="718"/>
      <c r="O65" s="718"/>
      <c r="P65" s="718"/>
    </row>
    <row r="66" spans="1:16">
      <c r="A66" s="86"/>
      <c r="B66" s="93" t="s">
        <v>33</v>
      </c>
      <c r="C66" s="451"/>
      <c r="D66" s="94">
        <v>182</v>
      </c>
      <c r="E66" s="729"/>
      <c r="F66" s="729"/>
      <c r="G66" s="729"/>
      <c r="H66" s="729"/>
      <c r="I66" s="729"/>
      <c r="J66" s="729"/>
      <c r="K66" s="729"/>
      <c r="L66" s="729"/>
      <c r="M66" s="729"/>
      <c r="N66" s="729"/>
      <c r="O66" s="729"/>
      <c r="P66" s="729"/>
    </row>
    <row r="67" spans="1:16" s="149" customFormat="1" ht="14">
      <c r="A67" s="86"/>
      <c r="B67" s="87" t="s">
        <v>34</v>
      </c>
      <c r="C67" s="451"/>
      <c r="D67" s="91" t="s">
        <v>28</v>
      </c>
      <c r="E67" s="718"/>
      <c r="F67" s="718"/>
      <c r="G67" s="718"/>
      <c r="H67" s="718"/>
      <c r="I67" s="718"/>
      <c r="J67" s="718"/>
      <c r="K67" s="718"/>
      <c r="L67" s="718"/>
      <c r="M67" s="718"/>
      <c r="N67" s="718"/>
      <c r="O67" s="718"/>
      <c r="P67" s="718"/>
    </row>
    <row r="68" spans="1:16" s="699" customFormat="1">
      <c r="A68" s="704"/>
      <c r="B68" s="704"/>
      <c r="C68" s="705"/>
      <c r="D68" s="706"/>
      <c r="E68" s="719"/>
      <c r="F68" s="719"/>
      <c r="G68" s="719"/>
      <c r="H68" s="719"/>
      <c r="I68" s="719"/>
      <c r="J68" s="719"/>
      <c r="K68" s="719"/>
      <c r="L68" s="719"/>
      <c r="M68" s="719"/>
      <c r="N68" s="719"/>
      <c r="O68" s="719"/>
      <c r="P68" s="719"/>
    </row>
    <row r="69" spans="1:16">
      <c r="A69" s="86" t="s">
        <v>53</v>
      </c>
      <c r="B69" s="88" t="s">
        <v>26</v>
      </c>
      <c r="C69" s="451">
        <v>0.19867549668874171</v>
      </c>
      <c r="D69" s="90">
        <v>250</v>
      </c>
      <c r="E69" s="728"/>
      <c r="F69" s="728"/>
      <c r="G69" s="728"/>
      <c r="H69" s="728"/>
      <c r="I69" s="728"/>
      <c r="J69" s="728"/>
      <c r="K69" s="728"/>
      <c r="L69" s="728"/>
      <c r="M69" s="728"/>
      <c r="N69" s="728"/>
      <c r="O69" s="728"/>
      <c r="P69" s="728"/>
    </row>
    <row r="70" spans="1:16">
      <c r="A70" s="86" t="s">
        <v>54</v>
      </c>
      <c r="B70" s="87" t="s">
        <v>27</v>
      </c>
      <c r="C70" s="451"/>
      <c r="D70" s="91" t="s">
        <v>32</v>
      </c>
      <c r="E70" s="718"/>
      <c r="F70" s="718"/>
      <c r="G70" s="718"/>
      <c r="H70" s="718"/>
      <c r="I70" s="718"/>
      <c r="J70" s="718"/>
      <c r="K70" s="718"/>
      <c r="L70" s="718"/>
      <c r="M70" s="718"/>
      <c r="N70" s="718"/>
      <c r="O70" s="718"/>
      <c r="P70" s="718"/>
    </row>
    <row r="71" spans="1:16">
      <c r="A71" s="86"/>
      <c r="B71" s="93" t="s">
        <v>33</v>
      </c>
      <c r="C71" s="451"/>
      <c r="D71" s="94">
        <v>90</v>
      </c>
      <c r="E71" s="729"/>
      <c r="F71" s="729"/>
      <c r="G71" s="729"/>
      <c r="H71" s="729"/>
      <c r="I71" s="729"/>
      <c r="J71" s="729"/>
      <c r="K71" s="729"/>
      <c r="L71" s="729"/>
      <c r="M71" s="729"/>
      <c r="N71" s="729"/>
      <c r="O71" s="729"/>
      <c r="P71" s="729"/>
    </row>
    <row r="72" spans="1:16">
      <c r="A72" s="86"/>
      <c r="B72" s="87" t="s">
        <v>34</v>
      </c>
      <c r="C72" s="450"/>
      <c r="D72" s="91" t="s">
        <v>28</v>
      </c>
      <c r="E72" s="718"/>
      <c r="F72" s="718"/>
      <c r="G72" s="718"/>
      <c r="H72" s="718"/>
      <c r="I72" s="718"/>
      <c r="J72" s="718"/>
      <c r="K72" s="718"/>
      <c r="L72" s="718"/>
      <c r="M72" s="718"/>
      <c r="N72" s="718"/>
      <c r="O72" s="718"/>
      <c r="P72" s="718"/>
    </row>
    <row r="73" spans="1:16" s="699" customFormat="1">
      <c r="A73" s="704"/>
      <c r="B73" s="704"/>
      <c r="C73" s="707"/>
      <c r="D73" s="706"/>
      <c r="E73" s="719"/>
      <c r="F73" s="719"/>
      <c r="G73" s="719"/>
      <c r="H73" s="719"/>
      <c r="I73" s="719"/>
      <c r="J73" s="719"/>
      <c r="K73" s="719"/>
      <c r="L73" s="719"/>
      <c r="M73" s="719"/>
      <c r="N73" s="719"/>
      <c r="O73" s="719"/>
      <c r="P73" s="719"/>
    </row>
    <row r="74" spans="1:16">
      <c r="A74" s="86" t="s">
        <v>55</v>
      </c>
      <c r="B74" s="88" t="s">
        <v>26</v>
      </c>
      <c r="C74" s="451">
        <v>0.65342163355408389</v>
      </c>
      <c r="D74" s="99" t="s">
        <v>56</v>
      </c>
      <c r="E74" s="722"/>
      <c r="F74" s="722"/>
      <c r="G74" s="722"/>
      <c r="H74" s="722"/>
      <c r="I74" s="722"/>
      <c r="J74" s="722"/>
      <c r="K74" s="722"/>
      <c r="L74" s="722"/>
      <c r="M74" s="722"/>
      <c r="N74" s="722"/>
      <c r="O74" s="722"/>
      <c r="P74" s="722"/>
    </row>
    <row r="75" spans="1:16" s="699" customFormat="1">
      <c r="A75" s="708"/>
      <c r="B75" s="709"/>
      <c r="C75" s="707"/>
      <c r="D75" s="710"/>
      <c r="E75" s="723"/>
      <c r="F75" s="723"/>
      <c r="G75" s="723"/>
      <c r="H75" s="723"/>
      <c r="I75" s="723"/>
      <c r="J75" s="723"/>
      <c r="K75" s="723"/>
      <c r="L75" s="723"/>
      <c r="M75" s="723"/>
      <c r="N75" s="723"/>
      <c r="O75" s="723"/>
      <c r="P75" s="723"/>
    </row>
    <row r="76" spans="1:16">
      <c r="A76" s="86" t="s">
        <v>57</v>
      </c>
      <c r="B76" s="88" t="s">
        <v>26</v>
      </c>
      <c r="C76" s="451">
        <v>0.32671081677704195</v>
      </c>
      <c r="D76" s="90">
        <v>30000</v>
      </c>
      <c r="E76" s="728"/>
      <c r="F76" s="728"/>
      <c r="G76" s="728"/>
      <c r="H76" s="728"/>
      <c r="I76" s="728"/>
      <c r="J76" s="728"/>
      <c r="K76" s="728"/>
      <c r="L76" s="728"/>
      <c r="M76" s="728"/>
      <c r="N76" s="728"/>
      <c r="O76" s="728"/>
      <c r="P76" s="728"/>
    </row>
    <row r="77" spans="1:16">
      <c r="A77" s="86"/>
      <c r="B77" s="87" t="s">
        <v>58</v>
      </c>
      <c r="C77" s="451"/>
      <c r="D77" s="89">
        <v>1</v>
      </c>
      <c r="E77" s="717"/>
      <c r="F77" s="717"/>
      <c r="G77" s="717"/>
      <c r="H77" s="717"/>
      <c r="I77" s="717"/>
      <c r="J77" s="717"/>
      <c r="K77" s="717"/>
      <c r="L77" s="717"/>
      <c r="M77" s="717"/>
      <c r="N77" s="717"/>
      <c r="O77" s="717"/>
      <c r="P77" s="717"/>
    </row>
    <row r="78" spans="1:16" s="760" customFormat="1">
      <c r="A78" s="753" t="s">
        <v>59</v>
      </c>
      <c r="B78" s="753"/>
      <c r="C78" s="758"/>
      <c r="D78" s="759"/>
      <c r="E78" s="759"/>
      <c r="F78" s="759"/>
      <c r="G78" s="759"/>
      <c r="H78" s="759"/>
      <c r="I78" s="759"/>
      <c r="J78" s="759"/>
      <c r="K78" s="759"/>
      <c r="L78" s="759"/>
      <c r="M78" s="759"/>
      <c r="N78" s="759"/>
      <c r="O78" s="759"/>
      <c r="P78" s="759"/>
    </row>
    <row r="79" spans="1:16">
      <c r="A79" s="100" t="s">
        <v>18</v>
      </c>
      <c r="B79" s="101" t="s">
        <v>30</v>
      </c>
      <c r="C79" s="102">
        <v>0.73509933774834435</v>
      </c>
      <c r="D79" s="103" t="s">
        <v>60</v>
      </c>
      <c r="E79" s="724"/>
      <c r="F79" s="724"/>
      <c r="G79" s="724"/>
      <c r="H79" s="724"/>
      <c r="I79" s="724"/>
      <c r="J79" s="724"/>
      <c r="K79" s="724"/>
      <c r="L79" s="724"/>
      <c r="M79" s="724"/>
      <c r="N79" s="724"/>
      <c r="O79" s="724"/>
      <c r="P79" s="724"/>
    </row>
    <row r="80" spans="1:16">
      <c r="A80" s="100"/>
      <c r="B80" s="104" t="s">
        <v>61</v>
      </c>
      <c r="C80" s="102"/>
      <c r="D80" s="103">
        <v>0.8</v>
      </c>
      <c r="E80" s="717"/>
      <c r="F80" s="717"/>
      <c r="G80" s="717"/>
      <c r="H80" s="717"/>
      <c r="I80" s="717"/>
      <c r="J80" s="717"/>
      <c r="K80" s="717"/>
      <c r="L80" s="717"/>
      <c r="M80" s="717"/>
      <c r="N80" s="717"/>
      <c r="O80" s="717"/>
      <c r="P80" s="717"/>
    </row>
    <row r="81" spans="1:16">
      <c r="A81" s="100"/>
      <c r="B81" s="101" t="s">
        <v>62</v>
      </c>
      <c r="C81" s="102"/>
      <c r="D81" s="105">
        <v>500</v>
      </c>
      <c r="E81" s="728"/>
      <c r="F81" s="728"/>
      <c r="G81" s="728"/>
      <c r="H81" s="728"/>
      <c r="I81" s="728"/>
      <c r="J81" s="728"/>
      <c r="K81" s="728"/>
      <c r="L81" s="728"/>
      <c r="M81" s="728"/>
      <c r="N81" s="728"/>
      <c r="O81" s="728"/>
      <c r="P81" s="728"/>
    </row>
    <row r="82" spans="1:16">
      <c r="A82" s="100"/>
      <c r="B82" s="106" t="s">
        <v>26</v>
      </c>
      <c r="C82" s="102"/>
      <c r="D82" s="105">
        <v>105000</v>
      </c>
      <c r="E82" s="728"/>
      <c r="F82" s="728"/>
      <c r="G82" s="728"/>
      <c r="H82" s="728"/>
      <c r="I82" s="728"/>
      <c r="J82" s="728"/>
      <c r="K82" s="728"/>
      <c r="L82" s="728"/>
      <c r="M82" s="728"/>
      <c r="N82" s="728"/>
      <c r="O82" s="728"/>
      <c r="P82" s="728"/>
    </row>
    <row r="83" spans="1:16">
      <c r="A83" s="104"/>
      <c r="B83" s="101" t="s">
        <v>27</v>
      </c>
      <c r="C83" s="102"/>
      <c r="D83" s="107" t="s">
        <v>51</v>
      </c>
      <c r="E83" s="718"/>
      <c r="F83" s="718"/>
      <c r="G83" s="718"/>
      <c r="H83" s="718"/>
      <c r="I83" s="718"/>
      <c r="J83" s="718"/>
      <c r="K83" s="718"/>
      <c r="L83" s="718"/>
      <c r="M83" s="718"/>
      <c r="N83" s="718"/>
      <c r="O83" s="718"/>
      <c r="P83" s="718"/>
    </row>
    <row r="84" spans="1:16" s="760" customFormat="1" ht="17" customHeight="1">
      <c r="A84" s="753" t="s">
        <v>63</v>
      </c>
      <c r="B84" s="753"/>
      <c r="C84" s="758"/>
      <c r="D84" s="759"/>
      <c r="E84" s="759"/>
      <c r="F84" s="759"/>
      <c r="G84" s="759"/>
      <c r="H84" s="759"/>
      <c r="I84" s="759"/>
      <c r="J84" s="759"/>
      <c r="K84" s="759"/>
      <c r="L84" s="759"/>
      <c r="M84" s="759"/>
      <c r="N84" s="759"/>
      <c r="O84" s="759"/>
      <c r="P84" s="759"/>
    </row>
    <row r="85" spans="1:16">
      <c r="A85" s="108" t="s">
        <v>64</v>
      </c>
      <c r="B85" s="109" t="s">
        <v>65</v>
      </c>
      <c r="C85" s="452">
        <v>0.79690949227373065</v>
      </c>
      <c r="D85" s="111">
        <v>250</v>
      </c>
      <c r="E85" s="728"/>
      <c r="F85" s="728"/>
      <c r="G85" s="728"/>
      <c r="H85" s="728"/>
      <c r="I85" s="728"/>
      <c r="J85" s="728"/>
      <c r="K85" s="728"/>
      <c r="L85" s="728"/>
      <c r="M85" s="728"/>
      <c r="N85" s="728"/>
      <c r="O85" s="728"/>
      <c r="P85" s="728"/>
    </row>
    <row r="86" spans="1:16">
      <c r="A86" s="112"/>
      <c r="B86" s="113" t="s">
        <v>66</v>
      </c>
      <c r="C86" s="453"/>
      <c r="D86" s="110">
        <v>0.8</v>
      </c>
      <c r="E86" s="717"/>
      <c r="F86" s="717"/>
      <c r="G86" s="717"/>
      <c r="H86" s="717"/>
      <c r="I86" s="717"/>
      <c r="J86" s="717"/>
      <c r="K86" s="717"/>
      <c r="L86" s="717"/>
      <c r="M86" s="717"/>
      <c r="N86" s="717"/>
      <c r="O86" s="717"/>
      <c r="P86" s="717"/>
    </row>
    <row r="87" spans="1:16">
      <c r="A87" s="108"/>
      <c r="B87" s="114" t="s">
        <v>67</v>
      </c>
      <c r="C87" s="452"/>
      <c r="D87" s="111">
        <v>0</v>
      </c>
      <c r="E87" s="728"/>
      <c r="F87" s="728"/>
      <c r="G87" s="728"/>
      <c r="H87" s="728"/>
      <c r="I87" s="728"/>
      <c r="J87" s="728"/>
      <c r="K87" s="728"/>
      <c r="L87" s="728"/>
      <c r="M87" s="728"/>
      <c r="N87" s="728"/>
      <c r="O87" s="728"/>
      <c r="P87" s="728"/>
    </row>
    <row r="88" spans="1:16">
      <c r="A88" s="108"/>
      <c r="B88" s="115" t="s">
        <v>33</v>
      </c>
      <c r="C88" s="452"/>
      <c r="D88" s="116">
        <v>30</v>
      </c>
      <c r="E88" s="729"/>
      <c r="F88" s="729"/>
      <c r="G88" s="729"/>
      <c r="H88" s="729"/>
      <c r="I88" s="729"/>
      <c r="J88" s="729"/>
      <c r="K88" s="729"/>
      <c r="L88" s="729"/>
      <c r="M88" s="729"/>
      <c r="N88" s="729"/>
      <c r="O88" s="729"/>
      <c r="P88" s="729"/>
    </row>
    <row r="89" spans="1:16" s="699" customFormat="1">
      <c r="A89" s="711"/>
      <c r="B89" s="712"/>
      <c r="C89" s="713"/>
      <c r="D89" s="714"/>
      <c r="E89" s="726"/>
      <c r="F89" s="726"/>
      <c r="G89" s="726"/>
      <c r="H89" s="726"/>
      <c r="I89" s="726"/>
      <c r="J89" s="726"/>
      <c r="K89" s="726"/>
      <c r="L89" s="726"/>
      <c r="M89" s="726"/>
      <c r="N89" s="726"/>
      <c r="O89" s="726"/>
      <c r="P89" s="726"/>
    </row>
    <row r="90" spans="1:16">
      <c r="A90" s="108" t="s">
        <v>68</v>
      </c>
      <c r="B90" s="109" t="s">
        <v>65</v>
      </c>
      <c r="C90" s="452">
        <v>0.79690949227373065</v>
      </c>
      <c r="D90" s="111">
        <v>500</v>
      </c>
      <c r="E90" s="728"/>
      <c r="F90" s="728"/>
      <c r="G90" s="728"/>
      <c r="H90" s="728"/>
      <c r="I90" s="728"/>
      <c r="J90" s="728"/>
      <c r="K90" s="728"/>
      <c r="L90" s="728"/>
      <c r="M90" s="728"/>
      <c r="N90" s="728"/>
      <c r="O90" s="728"/>
      <c r="P90" s="728"/>
    </row>
    <row r="91" spans="1:16">
      <c r="A91" s="112"/>
      <c r="B91" s="113" t="s">
        <v>66</v>
      </c>
      <c r="C91" s="453"/>
      <c r="D91" s="110">
        <v>0.8</v>
      </c>
      <c r="E91" s="717"/>
      <c r="F91" s="717"/>
      <c r="G91" s="717"/>
      <c r="H91" s="717"/>
      <c r="I91" s="717"/>
      <c r="J91" s="717"/>
      <c r="K91" s="717"/>
      <c r="L91" s="717"/>
      <c r="M91" s="717"/>
      <c r="N91" s="717"/>
      <c r="O91" s="717"/>
      <c r="P91" s="717"/>
    </row>
    <row r="92" spans="1:16">
      <c r="A92" s="108"/>
      <c r="B92" s="114" t="s">
        <v>67</v>
      </c>
      <c r="C92" s="452"/>
      <c r="D92" s="111">
        <v>0</v>
      </c>
      <c r="E92" s="728"/>
      <c r="F92" s="728"/>
      <c r="G92" s="728"/>
      <c r="H92" s="728"/>
      <c r="I92" s="728"/>
      <c r="J92" s="728"/>
      <c r="K92" s="728"/>
      <c r="L92" s="728"/>
      <c r="M92" s="728"/>
      <c r="N92" s="728"/>
      <c r="O92" s="728"/>
      <c r="P92" s="728"/>
    </row>
    <row r="93" spans="1:16">
      <c r="A93" s="108"/>
      <c r="B93" s="115" t="s">
        <v>33</v>
      </c>
      <c r="C93" s="452"/>
      <c r="D93" s="116">
        <v>20</v>
      </c>
      <c r="E93" s="729"/>
      <c r="F93" s="729"/>
      <c r="G93" s="729"/>
      <c r="H93" s="729"/>
      <c r="I93" s="729"/>
      <c r="J93" s="729"/>
      <c r="K93" s="729"/>
      <c r="L93" s="729"/>
      <c r="M93" s="729"/>
      <c r="N93" s="729"/>
      <c r="O93" s="729"/>
      <c r="P93" s="729"/>
    </row>
    <row r="94" spans="1:16" s="699" customFormat="1">
      <c r="A94" s="711"/>
      <c r="B94" s="712"/>
      <c r="C94" s="713"/>
      <c r="D94" s="714"/>
      <c r="E94" s="726"/>
      <c r="F94" s="726"/>
      <c r="G94" s="726"/>
      <c r="H94" s="726"/>
      <c r="I94" s="726"/>
      <c r="J94" s="726"/>
      <c r="K94" s="726"/>
      <c r="L94" s="726"/>
      <c r="M94" s="726"/>
      <c r="N94" s="726"/>
      <c r="O94" s="726"/>
      <c r="P94" s="726"/>
    </row>
    <row r="95" spans="1:16">
      <c r="A95" s="108" t="s">
        <v>69</v>
      </c>
      <c r="B95" s="117" t="s">
        <v>70</v>
      </c>
      <c r="C95" s="454">
        <v>0.76379690949227375</v>
      </c>
      <c r="D95" s="118" t="s">
        <v>71</v>
      </c>
      <c r="E95" s="727"/>
      <c r="F95" s="727"/>
      <c r="G95" s="727"/>
      <c r="H95" s="727"/>
      <c r="I95" s="727"/>
      <c r="J95" s="727"/>
      <c r="K95" s="727"/>
      <c r="L95" s="727"/>
      <c r="M95" s="727"/>
      <c r="N95" s="727"/>
      <c r="O95" s="727"/>
      <c r="P95" s="727"/>
    </row>
    <row r="96" spans="1:16">
      <c r="A96" s="108"/>
      <c r="B96" s="109" t="s">
        <v>65</v>
      </c>
      <c r="C96" s="452"/>
      <c r="D96" s="111">
        <v>400</v>
      </c>
      <c r="E96" s="728"/>
      <c r="F96" s="728"/>
      <c r="G96" s="728"/>
      <c r="H96" s="728"/>
      <c r="I96" s="728"/>
      <c r="J96" s="728"/>
      <c r="K96" s="728"/>
      <c r="L96" s="728"/>
      <c r="M96" s="728"/>
      <c r="N96" s="728"/>
      <c r="O96" s="728"/>
      <c r="P96" s="728"/>
    </row>
    <row r="97" spans="1:16">
      <c r="A97" s="108"/>
      <c r="B97" s="113" t="s">
        <v>66</v>
      </c>
      <c r="C97" s="453"/>
      <c r="D97" s="110">
        <v>1</v>
      </c>
      <c r="E97" s="717"/>
      <c r="F97" s="717"/>
      <c r="G97" s="717"/>
      <c r="H97" s="717"/>
      <c r="I97" s="717"/>
      <c r="J97" s="717"/>
      <c r="K97" s="717"/>
      <c r="L97" s="717"/>
      <c r="M97" s="717"/>
      <c r="N97" s="717"/>
      <c r="O97" s="717"/>
      <c r="P97" s="717"/>
    </row>
    <row r="98" spans="1:16">
      <c r="A98" s="108"/>
      <c r="B98" s="114" t="s">
        <v>67</v>
      </c>
      <c r="C98" s="452"/>
      <c r="D98" s="111">
        <v>0</v>
      </c>
      <c r="E98" s="728"/>
      <c r="F98" s="728"/>
      <c r="G98" s="728"/>
      <c r="H98" s="728"/>
      <c r="I98" s="728"/>
      <c r="J98" s="728"/>
      <c r="K98" s="728"/>
      <c r="L98" s="728"/>
      <c r="M98" s="728"/>
      <c r="N98" s="728"/>
      <c r="O98" s="728"/>
      <c r="P98" s="728"/>
    </row>
    <row r="99" spans="1:16">
      <c r="A99" s="108"/>
      <c r="B99" s="115" t="s">
        <v>33</v>
      </c>
      <c r="C99" s="452"/>
      <c r="D99" s="116">
        <v>30</v>
      </c>
      <c r="E99" s="729"/>
      <c r="F99" s="729"/>
      <c r="G99" s="729"/>
      <c r="H99" s="729"/>
      <c r="I99" s="729"/>
      <c r="J99" s="729"/>
      <c r="K99" s="729"/>
      <c r="L99" s="729"/>
      <c r="M99" s="729"/>
      <c r="N99" s="729"/>
      <c r="O99" s="729"/>
      <c r="P99" s="729"/>
    </row>
    <row r="100" spans="1:16" s="699" customFormat="1">
      <c r="A100" s="711"/>
      <c r="B100" s="712"/>
      <c r="C100" s="713"/>
      <c r="D100" s="714"/>
      <c r="E100" s="726"/>
      <c r="F100" s="726"/>
      <c r="G100" s="726"/>
      <c r="H100" s="726"/>
      <c r="I100" s="726"/>
      <c r="J100" s="726"/>
      <c r="K100" s="726"/>
      <c r="L100" s="726"/>
      <c r="M100" s="726"/>
      <c r="N100" s="726"/>
      <c r="O100" s="726"/>
      <c r="P100" s="726"/>
    </row>
    <row r="101" spans="1:16">
      <c r="A101" s="108" t="s">
        <v>72</v>
      </c>
      <c r="B101" s="109" t="s">
        <v>65</v>
      </c>
      <c r="C101" s="452">
        <v>0.76379690949227375</v>
      </c>
      <c r="D101" s="111">
        <v>400</v>
      </c>
      <c r="E101" s="728"/>
      <c r="F101" s="728"/>
      <c r="G101" s="728"/>
      <c r="H101" s="728"/>
      <c r="I101" s="728"/>
      <c r="J101" s="728"/>
      <c r="K101" s="728"/>
      <c r="L101" s="728"/>
      <c r="M101" s="728"/>
      <c r="N101" s="728"/>
      <c r="O101" s="728"/>
      <c r="P101" s="728"/>
    </row>
    <row r="102" spans="1:16">
      <c r="A102" s="108"/>
      <c r="B102" s="113" t="s">
        <v>66</v>
      </c>
      <c r="C102" s="453"/>
      <c r="D102" s="110">
        <v>1</v>
      </c>
      <c r="E102" s="717"/>
      <c r="F102" s="717"/>
      <c r="G102" s="717"/>
      <c r="H102" s="717"/>
      <c r="I102" s="717"/>
      <c r="J102" s="717"/>
      <c r="K102" s="717"/>
      <c r="L102" s="717"/>
      <c r="M102" s="717"/>
      <c r="N102" s="717"/>
      <c r="O102" s="717"/>
      <c r="P102" s="717"/>
    </row>
    <row r="103" spans="1:16">
      <c r="A103" s="108"/>
      <c r="B103" s="114" t="s">
        <v>67</v>
      </c>
      <c r="C103" s="452"/>
      <c r="D103" s="111">
        <v>0</v>
      </c>
      <c r="E103" s="728"/>
      <c r="F103" s="728"/>
      <c r="G103" s="728"/>
      <c r="H103" s="728"/>
      <c r="I103" s="728"/>
      <c r="J103" s="728"/>
      <c r="K103" s="728"/>
      <c r="L103" s="728"/>
      <c r="M103" s="728"/>
      <c r="N103" s="728"/>
      <c r="O103" s="728"/>
      <c r="P103" s="728"/>
    </row>
    <row r="104" spans="1:16">
      <c r="A104" s="108"/>
      <c r="B104" s="115" t="s">
        <v>33</v>
      </c>
      <c r="C104" s="452"/>
      <c r="D104" s="116">
        <v>30</v>
      </c>
      <c r="E104" s="729"/>
      <c r="F104" s="729"/>
      <c r="G104" s="729"/>
      <c r="H104" s="729"/>
      <c r="I104" s="729"/>
      <c r="J104" s="729"/>
      <c r="K104" s="729"/>
      <c r="L104" s="729"/>
      <c r="M104" s="729"/>
      <c r="N104" s="729"/>
      <c r="O104" s="729"/>
      <c r="P104" s="729"/>
    </row>
    <row r="105" spans="1:16" s="699" customFormat="1">
      <c r="A105" s="711"/>
      <c r="B105" s="712"/>
      <c r="C105" s="713"/>
      <c r="D105" s="714"/>
      <c r="E105" s="726"/>
      <c r="F105" s="726"/>
      <c r="G105" s="726"/>
      <c r="H105" s="726"/>
      <c r="I105" s="726"/>
      <c r="J105" s="726"/>
      <c r="K105" s="726"/>
      <c r="L105" s="726"/>
      <c r="M105" s="726"/>
      <c r="N105" s="726"/>
      <c r="O105" s="726"/>
      <c r="P105" s="726"/>
    </row>
    <row r="106" spans="1:16">
      <c r="A106" s="108" t="s">
        <v>73</v>
      </c>
      <c r="B106" s="109" t="s">
        <v>65</v>
      </c>
      <c r="C106" s="452">
        <v>0.7814569536423841</v>
      </c>
      <c r="D106" s="111">
        <v>235</v>
      </c>
      <c r="E106" s="728"/>
      <c r="F106" s="728"/>
      <c r="G106" s="728"/>
      <c r="H106" s="728"/>
      <c r="I106" s="728"/>
      <c r="J106" s="728"/>
      <c r="K106" s="728"/>
      <c r="L106" s="728"/>
      <c r="M106" s="728"/>
      <c r="N106" s="728"/>
      <c r="O106" s="728"/>
      <c r="P106" s="728"/>
    </row>
    <row r="107" spans="1:16">
      <c r="A107" s="108"/>
      <c r="B107" s="113" t="s">
        <v>66</v>
      </c>
      <c r="C107" s="453"/>
      <c r="D107" s="110">
        <v>0.9</v>
      </c>
      <c r="E107" s="717"/>
      <c r="F107" s="717"/>
      <c r="G107" s="717"/>
      <c r="H107" s="717"/>
      <c r="I107" s="717"/>
      <c r="J107" s="717"/>
      <c r="K107" s="717"/>
      <c r="L107" s="717"/>
      <c r="M107" s="717"/>
      <c r="N107" s="717"/>
      <c r="O107" s="717"/>
      <c r="P107" s="717"/>
    </row>
    <row r="108" spans="1:16">
      <c r="A108" s="108"/>
      <c r="B108" s="114" t="s">
        <v>67</v>
      </c>
      <c r="C108" s="452"/>
      <c r="D108" s="111">
        <v>0</v>
      </c>
      <c r="E108" s="728"/>
      <c r="F108" s="728"/>
      <c r="G108" s="728"/>
      <c r="H108" s="728"/>
      <c r="I108" s="728"/>
      <c r="J108" s="728"/>
      <c r="K108" s="728"/>
      <c r="L108" s="728"/>
      <c r="M108" s="728"/>
      <c r="N108" s="728"/>
      <c r="O108" s="728"/>
      <c r="P108" s="728"/>
    </row>
    <row r="109" spans="1:16">
      <c r="A109" s="108"/>
      <c r="B109" s="115" t="s">
        <v>33</v>
      </c>
      <c r="C109" s="452"/>
      <c r="D109" s="116">
        <v>15</v>
      </c>
      <c r="E109" s="729"/>
      <c r="F109" s="729"/>
      <c r="G109" s="729"/>
      <c r="H109" s="729"/>
      <c r="I109" s="729"/>
      <c r="J109" s="729"/>
      <c r="K109" s="729"/>
      <c r="L109" s="729"/>
      <c r="M109" s="729"/>
      <c r="N109" s="729"/>
      <c r="O109" s="729"/>
      <c r="P109" s="729"/>
    </row>
    <row r="110" spans="1:16" s="699" customFormat="1">
      <c r="A110" s="711"/>
      <c r="B110" s="712"/>
      <c r="C110" s="713"/>
      <c r="D110" s="714">
        <v>0</v>
      </c>
      <c r="E110" s="726"/>
      <c r="F110" s="726"/>
      <c r="G110" s="726"/>
      <c r="H110" s="726"/>
      <c r="I110" s="726"/>
      <c r="J110" s="726"/>
      <c r="K110" s="726"/>
      <c r="L110" s="726"/>
      <c r="M110" s="726"/>
      <c r="N110" s="726"/>
      <c r="O110" s="726"/>
      <c r="P110" s="726"/>
    </row>
    <row r="111" spans="1:16">
      <c r="A111" s="108" t="s">
        <v>74</v>
      </c>
      <c r="B111" s="109" t="s">
        <v>65</v>
      </c>
      <c r="C111" s="452">
        <v>0.38410596026490068</v>
      </c>
      <c r="D111" s="111">
        <v>300</v>
      </c>
      <c r="E111" s="728"/>
      <c r="F111" s="728"/>
      <c r="G111" s="728"/>
      <c r="H111" s="728"/>
      <c r="I111" s="728"/>
      <c r="J111" s="728"/>
      <c r="K111" s="728"/>
      <c r="L111" s="728"/>
      <c r="M111" s="728"/>
      <c r="N111" s="728"/>
      <c r="O111" s="728"/>
      <c r="P111" s="728"/>
    </row>
    <row r="112" spans="1:16">
      <c r="A112" s="108"/>
      <c r="B112" s="113" t="s">
        <v>66</v>
      </c>
      <c r="C112" s="453"/>
      <c r="D112" s="110">
        <v>1</v>
      </c>
      <c r="E112" s="717"/>
      <c r="F112" s="717"/>
      <c r="G112" s="717"/>
      <c r="H112" s="717"/>
      <c r="I112" s="717"/>
      <c r="J112" s="717"/>
      <c r="K112" s="717"/>
      <c r="L112" s="717"/>
      <c r="M112" s="717"/>
      <c r="N112" s="717"/>
      <c r="O112" s="717"/>
      <c r="P112" s="717"/>
    </row>
    <row r="113" spans="1:16">
      <c r="A113" s="108"/>
      <c r="B113" s="114" t="s">
        <v>67</v>
      </c>
      <c r="C113" s="452"/>
      <c r="D113" s="111">
        <v>0</v>
      </c>
      <c r="E113" s="728"/>
      <c r="F113" s="728"/>
      <c r="G113" s="728"/>
      <c r="H113" s="728"/>
      <c r="I113" s="728"/>
      <c r="J113" s="728"/>
      <c r="K113" s="728"/>
      <c r="L113" s="728"/>
      <c r="M113" s="728"/>
      <c r="N113" s="728"/>
      <c r="O113" s="728"/>
      <c r="P113" s="728"/>
    </row>
    <row r="114" spans="1:16">
      <c r="A114" s="108"/>
      <c r="B114" s="115" t="s">
        <v>33</v>
      </c>
      <c r="C114" s="452"/>
      <c r="D114" s="116">
        <v>10</v>
      </c>
      <c r="E114" s="729"/>
      <c r="F114" s="729"/>
      <c r="G114" s="729"/>
      <c r="H114" s="729"/>
      <c r="I114" s="729"/>
      <c r="J114" s="729"/>
      <c r="K114" s="729"/>
      <c r="L114" s="729"/>
      <c r="M114" s="729"/>
      <c r="N114" s="729"/>
      <c r="O114" s="729"/>
      <c r="P114" s="729"/>
    </row>
    <row r="115" spans="1:16" s="699" customFormat="1">
      <c r="A115" s="711"/>
      <c r="B115" s="715"/>
      <c r="C115" s="713"/>
      <c r="D115" s="716"/>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28"/>
      <c r="F116" s="728"/>
      <c r="G116" s="728"/>
      <c r="H116" s="728"/>
      <c r="I116" s="728"/>
      <c r="J116" s="728"/>
      <c r="K116" s="728"/>
      <c r="L116" s="728"/>
      <c r="M116" s="728"/>
      <c r="N116" s="728"/>
      <c r="O116" s="728"/>
      <c r="P116" s="728"/>
    </row>
    <row r="117" spans="1:16">
      <c r="A117" s="108"/>
      <c r="B117" s="113" t="s">
        <v>66</v>
      </c>
      <c r="C117" s="449"/>
      <c r="D117" s="110">
        <v>1</v>
      </c>
      <c r="E117" s="717"/>
      <c r="F117" s="717"/>
      <c r="G117" s="717"/>
      <c r="H117" s="717"/>
      <c r="I117" s="717"/>
      <c r="J117" s="717"/>
      <c r="K117" s="717"/>
      <c r="L117" s="717"/>
      <c r="M117" s="717"/>
      <c r="N117" s="717"/>
      <c r="O117" s="717"/>
      <c r="P117" s="717"/>
    </row>
    <row r="118" spans="1:16">
      <c r="A118" s="108"/>
      <c r="B118" s="114" t="s">
        <v>67</v>
      </c>
      <c r="C118" s="452"/>
      <c r="D118" s="111">
        <v>0</v>
      </c>
      <c r="E118" s="728"/>
      <c r="F118" s="728"/>
      <c r="G118" s="728"/>
      <c r="H118" s="728"/>
      <c r="I118" s="728"/>
      <c r="J118" s="728"/>
      <c r="K118" s="728"/>
      <c r="L118" s="728"/>
      <c r="M118" s="728"/>
      <c r="N118" s="728"/>
      <c r="O118" s="728"/>
      <c r="P118" s="728"/>
    </row>
    <row r="119" spans="1:16">
      <c r="A119" s="108"/>
      <c r="B119" s="115" t="s">
        <v>33</v>
      </c>
      <c r="C119" s="449"/>
      <c r="D119" s="116">
        <v>10</v>
      </c>
      <c r="E119" s="729"/>
      <c r="F119" s="729"/>
      <c r="G119" s="729"/>
      <c r="H119" s="729"/>
      <c r="I119" s="729"/>
      <c r="J119" s="729"/>
      <c r="K119" s="729"/>
      <c r="L119" s="729"/>
      <c r="M119" s="729"/>
      <c r="N119" s="729"/>
      <c r="O119" s="729"/>
      <c r="P119" s="729"/>
    </row>
    <row r="120" spans="1:16" s="699" customFormat="1">
      <c r="A120" s="711"/>
      <c r="B120" s="715"/>
      <c r="C120" s="713"/>
      <c r="D120" s="716"/>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0"/>
      <c r="F121" s="730"/>
      <c r="G121" s="730"/>
      <c r="H121" s="730"/>
      <c r="I121" s="730"/>
      <c r="J121" s="730"/>
      <c r="K121" s="730"/>
      <c r="L121" s="730"/>
      <c r="M121" s="730"/>
      <c r="N121" s="730"/>
      <c r="O121" s="730"/>
      <c r="P121" s="730"/>
    </row>
    <row r="122" spans="1:16" s="699" customFormat="1">
      <c r="A122" s="711"/>
      <c r="B122" s="712"/>
      <c r="C122" s="713"/>
      <c r="D122" s="714"/>
      <c r="E122" s="726"/>
      <c r="F122" s="726"/>
      <c r="G122" s="726"/>
      <c r="H122" s="726"/>
      <c r="I122" s="726"/>
      <c r="J122" s="726"/>
      <c r="K122" s="726"/>
      <c r="L122" s="726"/>
      <c r="M122" s="726"/>
      <c r="N122" s="726"/>
      <c r="O122" s="726"/>
      <c r="P122" s="726"/>
    </row>
    <row r="123" spans="1:16">
      <c r="A123" s="112" t="s">
        <v>78</v>
      </c>
      <c r="B123" s="117" t="s">
        <v>79</v>
      </c>
      <c r="C123" s="454">
        <v>0.80132450331125826</v>
      </c>
      <c r="D123" s="111">
        <v>2000</v>
      </c>
      <c r="E123" s="728"/>
      <c r="F123" s="728"/>
      <c r="G123" s="728"/>
      <c r="H123" s="728"/>
      <c r="I123" s="728"/>
      <c r="J123" s="728"/>
      <c r="K123" s="728"/>
      <c r="L123" s="728"/>
      <c r="M123" s="728"/>
      <c r="N123" s="728"/>
      <c r="O123" s="728"/>
      <c r="P123" s="728"/>
    </row>
    <row r="124" spans="1:16">
      <c r="A124" s="121"/>
      <c r="B124" s="113" t="s">
        <v>66</v>
      </c>
      <c r="C124" s="453"/>
      <c r="D124" s="119">
        <v>1</v>
      </c>
      <c r="E124" s="717"/>
      <c r="F124" s="717"/>
      <c r="G124" s="717"/>
      <c r="H124" s="717"/>
      <c r="I124" s="717"/>
      <c r="J124" s="717"/>
      <c r="K124" s="717"/>
      <c r="L124" s="717"/>
      <c r="M124" s="717"/>
      <c r="N124" s="717"/>
      <c r="O124" s="717"/>
      <c r="P124" s="717"/>
    </row>
    <row r="125" spans="1:16" s="699" customFormat="1">
      <c r="A125" s="711"/>
      <c r="B125" s="712"/>
      <c r="C125" s="713"/>
      <c r="D125" s="714"/>
      <c r="E125" s="726"/>
      <c r="F125" s="726"/>
      <c r="G125" s="726"/>
      <c r="H125" s="726"/>
      <c r="I125" s="726"/>
      <c r="J125" s="726"/>
      <c r="K125" s="726"/>
      <c r="L125" s="726"/>
      <c r="M125" s="726"/>
      <c r="N125" s="726"/>
      <c r="O125" s="726"/>
      <c r="P125" s="726"/>
    </row>
    <row r="126" spans="1:16">
      <c r="A126" s="112" t="s">
        <v>80</v>
      </c>
      <c r="B126" s="117" t="s">
        <v>79</v>
      </c>
      <c r="C126" s="454">
        <v>0.40176600441501104</v>
      </c>
      <c r="D126" s="111">
        <v>3000</v>
      </c>
      <c r="E126" s="728"/>
      <c r="F126" s="728"/>
      <c r="G126" s="728"/>
      <c r="H126" s="728"/>
      <c r="I126" s="728"/>
      <c r="J126" s="728"/>
      <c r="K126" s="728"/>
      <c r="L126" s="728"/>
      <c r="M126" s="728"/>
      <c r="N126" s="728"/>
      <c r="O126" s="728"/>
      <c r="P126" s="728"/>
    </row>
    <row r="127" spans="1:16">
      <c r="A127" s="120"/>
      <c r="B127" s="113" t="s">
        <v>66</v>
      </c>
      <c r="C127" s="453"/>
      <c r="D127" s="119">
        <v>1</v>
      </c>
      <c r="E127" s="717"/>
      <c r="F127" s="717"/>
      <c r="G127" s="717"/>
      <c r="H127" s="717"/>
      <c r="I127" s="717"/>
      <c r="J127" s="717"/>
      <c r="K127" s="717"/>
      <c r="L127" s="717"/>
      <c r="M127" s="717"/>
      <c r="N127" s="717"/>
      <c r="O127" s="717"/>
      <c r="P127" s="717"/>
    </row>
    <row r="128" spans="1:16" s="699" customFormat="1" ht="17" customHeight="1">
      <c r="A128" s="711"/>
      <c r="B128" s="712"/>
      <c r="C128" s="713"/>
      <c r="D128" s="714"/>
      <c r="E128" s="726"/>
      <c r="F128" s="726"/>
      <c r="G128" s="726"/>
      <c r="H128" s="726"/>
      <c r="I128" s="726"/>
      <c r="J128" s="726"/>
      <c r="K128" s="726"/>
      <c r="L128" s="726"/>
      <c r="M128" s="726"/>
      <c r="N128" s="726"/>
      <c r="O128" s="726"/>
      <c r="P128" s="726"/>
    </row>
    <row r="129" spans="1:16">
      <c r="A129" s="108" t="s">
        <v>81</v>
      </c>
      <c r="B129" s="117" t="s">
        <v>79</v>
      </c>
      <c r="C129" s="454">
        <v>0.42825607064017662</v>
      </c>
      <c r="D129" s="111">
        <v>1000</v>
      </c>
      <c r="E129" s="728"/>
      <c r="F129" s="728"/>
      <c r="G129" s="728"/>
      <c r="H129" s="728"/>
      <c r="I129" s="728"/>
      <c r="J129" s="728"/>
      <c r="K129" s="728"/>
      <c r="L129" s="728"/>
      <c r="M129" s="728"/>
      <c r="N129" s="728"/>
      <c r="O129" s="728"/>
      <c r="P129" s="728"/>
    </row>
    <row r="130" spans="1:16">
      <c r="A130" s="108"/>
      <c r="B130" s="113" t="s">
        <v>66</v>
      </c>
      <c r="C130" s="453"/>
      <c r="D130" s="119">
        <v>1</v>
      </c>
      <c r="E130" s="717"/>
      <c r="F130" s="717"/>
      <c r="G130" s="717"/>
      <c r="H130" s="717"/>
      <c r="I130" s="717"/>
      <c r="J130" s="717"/>
      <c r="K130" s="717"/>
      <c r="L130" s="717"/>
      <c r="M130" s="717"/>
      <c r="N130" s="717"/>
      <c r="O130" s="717"/>
      <c r="P130" s="717"/>
    </row>
    <row r="131" spans="1:16" s="699" customFormat="1">
      <c r="A131" s="711"/>
      <c r="B131" s="712"/>
      <c r="C131" s="713"/>
      <c r="D131" s="714"/>
      <c r="E131" s="726"/>
      <c r="F131" s="726"/>
      <c r="G131" s="726"/>
      <c r="H131" s="726"/>
      <c r="I131" s="726"/>
      <c r="J131" s="726"/>
      <c r="K131" s="726"/>
      <c r="L131" s="726"/>
      <c r="M131" s="726"/>
      <c r="N131" s="726"/>
      <c r="O131" s="726"/>
      <c r="P131" s="726"/>
    </row>
    <row r="132" spans="1:16">
      <c r="A132" s="108" t="s">
        <v>82</v>
      </c>
      <c r="B132" s="117" t="s">
        <v>79</v>
      </c>
      <c r="C132" s="454">
        <v>0.34216335540838855</v>
      </c>
      <c r="D132" s="111">
        <v>1200</v>
      </c>
      <c r="E132" s="728"/>
      <c r="F132" s="728"/>
      <c r="G132" s="728"/>
      <c r="H132" s="728"/>
      <c r="I132" s="728"/>
      <c r="J132" s="728"/>
      <c r="K132" s="728"/>
      <c r="L132" s="728"/>
      <c r="M132" s="728"/>
      <c r="N132" s="728"/>
      <c r="O132" s="728"/>
      <c r="P132" s="728"/>
    </row>
    <row r="133" spans="1:16">
      <c r="A133" s="108"/>
      <c r="B133" s="113" t="s">
        <v>66</v>
      </c>
      <c r="C133" s="453"/>
      <c r="D133" s="119">
        <v>1</v>
      </c>
      <c r="E133" s="717"/>
      <c r="F133" s="717"/>
      <c r="G133" s="717"/>
      <c r="H133" s="717"/>
      <c r="I133" s="717"/>
      <c r="J133" s="717"/>
      <c r="K133" s="717"/>
      <c r="L133" s="717"/>
      <c r="M133" s="717"/>
      <c r="N133" s="717"/>
      <c r="O133" s="717"/>
      <c r="P133" s="717"/>
    </row>
    <row r="134" spans="1:16" s="699" customFormat="1">
      <c r="A134" s="711"/>
      <c r="B134" s="712"/>
      <c r="C134" s="713"/>
      <c r="D134" s="714"/>
      <c r="E134" s="726"/>
      <c r="F134" s="726"/>
      <c r="G134" s="726"/>
      <c r="H134" s="726"/>
      <c r="I134" s="726"/>
      <c r="J134" s="726"/>
      <c r="K134" s="726"/>
      <c r="L134" s="726"/>
      <c r="M134" s="726"/>
      <c r="N134" s="726"/>
      <c r="O134" s="726"/>
      <c r="P134" s="726"/>
    </row>
    <row r="135" spans="1:16">
      <c r="A135" s="108" t="s">
        <v>83</v>
      </c>
      <c r="B135" s="117" t="s">
        <v>79</v>
      </c>
      <c r="C135" s="454">
        <v>0.29801324503311261</v>
      </c>
      <c r="D135" s="111">
        <v>600</v>
      </c>
      <c r="E135" s="728"/>
      <c r="F135" s="728"/>
      <c r="G135" s="728"/>
      <c r="H135" s="728"/>
      <c r="I135" s="728"/>
      <c r="J135" s="728"/>
      <c r="K135" s="728"/>
      <c r="L135" s="728"/>
      <c r="M135" s="728"/>
      <c r="N135" s="728"/>
      <c r="O135" s="728"/>
      <c r="P135" s="728"/>
    </row>
    <row r="136" spans="1:16">
      <c r="A136" s="108"/>
      <c r="B136" s="113" t="s">
        <v>66</v>
      </c>
      <c r="C136" s="119"/>
      <c r="D136" s="119">
        <v>1</v>
      </c>
      <c r="E136" s="717"/>
      <c r="F136" s="717"/>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17"/>
      <c r="F139" s="717"/>
      <c r="G139" s="717"/>
      <c r="H139" s="717"/>
      <c r="I139" s="717"/>
      <c r="J139" s="717"/>
      <c r="K139" s="717"/>
      <c r="L139" s="717"/>
      <c r="M139" s="717"/>
      <c r="N139" s="717"/>
      <c r="O139" s="717"/>
      <c r="P139" s="717"/>
    </row>
    <row r="140" spans="1:16">
      <c r="A140" s="127"/>
      <c r="B140" s="128" t="s">
        <v>86</v>
      </c>
      <c r="C140" s="129"/>
      <c r="D140" s="130">
        <v>1250</v>
      </c>
      <c r="E140" s="728"/>
      <c r="F140" s="728"/>
      <c r="G140" s="728"/>
      <c r="H140" s="728"/>
      <c r="I140" s="728"/>
      <c r="J140" s="728"/>
      <c r="K140" s="728"/>
      <c r="L140" s="728"/>
      <c r="M140" s="728"/>
      <c r="N140" s="728"/>
      <c r="O140" s="728"/>
      <c r="P140" s="728"/>
    </row>
    <row r="141" spans="1:16">
      <c r="A141" s="131"/>
      <c r="B141" s="128" t="s">
        <v>87</v>
      </c>
      <c r="C141" s="129"/>
      <c r="D141" s="132" t="s">
        <v>49</v>
      </c>
      <c r="E141" s="718"/>
      <c r="F141" s="718"/>
      <c r="G141" s="718"/>
      <c r="H141" s="718"/>
      <c r="I141" s="718"/>
      <c r="J141" s="718"/>
      <c r="K141" s="718"/>
      <c r="L141" s="718"/>
      <c r="M141" s="718"/>
      <c r="N141" s="718"/>
      <c r="O141" s="718"/>
      <c r="P141" s="718"/>
    </row>
    <row r="142" spans="1:16">
      <c r="A142" s="133" t="s">
        <v>88</v>
      </c>
      <c r="B142" s="128" t="s">
        <v>89</v>
      </c>
      <c r="C142" s="129">
        <v>0.38189845474613687</v>
      </c>
      <c r="D142" s="134" t="s">
        <v>85</v>
      </c>
      <c r="E142" s="725"/>
      <c r="F142" s="725"/>
      <c r="G142" s="725"/>
      <c r="H142" s="725"/>
      <c r="I142" s="725"/>
      <c r="J142" s="725"/>
      <c r="K142" s="725"/>
      <c r="L142" s="725"/>
      <c r="M142" s="725"/>
      <c r="N142" s="725"/>
      <c r="O142" s="725"/>
      <c r="P142" s="725"/>
    </row>
    <row r="143" spans="1:16">
      <c r="A143" s="133"/>
      <c r="B143" s="128" t="s">
        <v>90</v>
      </c>
      <c r="C143" s="129"/>
      <c r="D143" s="135">
        <v>1</v>
      </c>
      <c r="E143" s="729"/>
      <c r="F143" s="729"/>
      <c r="G143" s="729"/>
      <c r="H143" s="729"/>
      <c r="I143" s="729"/>
      <c r="J143" s="729"/>
      <c r="K143" s="729"/>
      <c r="L143" s="729"/>
      <c r="M143" s="729"/>
      <c r="N143" s="729"/>
      <c r="O143" s="729"/>
      <c r="P143" s="729"/>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28"/>
      <c r="F153" s="728"/>
      <c r="G153" s="728"/>
      <c r="H153" s="728"/>
      <c r="I153" s="728"/>
      <c r="J153" s="728"/>
      <c r="K153" s="728"/>
      <c r="L153" s="728"/>
      <c r="M153" s="728"/>
      <c r="N153" s="728"/>
      <c r="O153" s="728"/>
      <c r="P153" s="728"/>
    </row>
    <row r="154" spans="1:16">
      <c r="A154" s="140" t="s">
        <v>94</v>
      </c>
      <c r="B154" s="145" t="s">
        <v>26</v>
      </c>
      <c r="C154" s="146">
        <v>3.3112582781456956E-2</v>
      </c>
      <c r="D154" s="147">
        <v>15800</v>
      </c>
      <c r="E154" s="728"/>
      <c r="F154" s="728"/>
      <c r="G154" s="728"/>
      <c r="H154" s="728"/>
      <c r="I154" s="728"/>
      <c r="J154" s="728"/>
      <c r="K154" s="728"/>
      <c r="L154" s="728"/>
      <c r="M154" s="728"/>
      <c r="N154" s="728"/>
      <c r="O154" s="728"/>
      <c r="P154" s="728"/>
    </row>
    <row r="155" spans="1:16">
      <c r="A155" s="140" t="s">
        <v>95</v>
      </c>
      <c r="B155" s="145" t="s">
        <v>26</v>
      </c>
      <c r="C155" s="146">
        <v>3.3112582781456956E-2</v>
      </c>
      <c r="D155" s="147">
        <v>5500</v>
      </c>
      <c r="E155" s="728"/>
      <c r="F155" s="728"/>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expression" dxfId="956" priority="146">
      <formula>E9&lt;$D9</formula>
    </cfRule>
    <cfRule type="containsText" dxfId="955" priority="144" operator="containsText" text="na">
      <formula>NOT(ISERROR(SEARCH("na",E9)))</formula>
    </cfRule>
    <cfRule type="expression" dxfId="954" priority="145">
      <formula>E9&gt;$D9</formula>
    </cfRule>
  </conditionalFormatting>
  <conditionalFormatting sqref="E11:P11">
    <cfRule type="containsText" dxfId="953" priority="94" operator="containsText" text="na">
      <formula>NOT(ISERROR(SEARCH("na",E11)))</formula>
    </cfRule>
    <cfRule type="containsText" dxfId="952" priority="95" operator="containsText" text="Per Disability Per (Policy) Year">
      <formula>NOT(ISERROR(SEARCH("Per Disability Per (Policy) Year",E11)))</formula>
    </cfRule>
  </conditionalFormatting>
  <conditionalFormatting sqref="E14:P14">
    <cfRule type="expression" dxfId="951" priority="218">
      <formula>E14&lt;$D14</formula>
    </cfRule>
    <cfRule type="expression" dxfId="950" priority="217">
      <formula>E14&gt;$D14</formula>
    </cfRule>
    <cfRule type="containsText" dxfId="949" priority="216" operator="containsText" text="na">
      <formula>NOT(ISERROR(SEARCH("na",E14)))</formula>
    </cfRule>
  </conditionalFormatting>
  <conditionalFormatting sqref="E17:P17">
    <cfRule type="containsText" dxfId="948" priority="92" operator="containsText" text="na">
      <formula>NOT(ISERROR(SEARCH("na",E17)))</formula>
    </cfRule>
    <cfRule type="containsText" dxfId="947" priority="93" operator="containsText" text="Per Disability Per (Policy) Year">
      <formula>NOT(ISERROR(SEARCH("Per Disability Per (Policy) Year",E17)))</formula>
    </cfRule>
  </conditionalFormatting>
  <conditionalFormatting sqref="E19:P19">
    <cfRule type="expression" dxfId="946" priority="215">
      <formula>E19&lt;$D19</formula>
    </cfRule>
    <cfRule type="expression" dxfId="945" priority="214">
      <formula>E19&gt;$D19</formula>
    </cfRule>
    <cfRule type="containsText" dxfId="944" priority="213" operator="containsText" text="na">
      <formula>NOT(ISERROR(SEARCH("na",E19)))</formula>
    </cfRule>
  </conditionalFormatting>
  <conditionalFormatting sqref="E21:P21">
    <cfRule type="expression" dxfId="943" priority="44">
      <formula>E21&gt;$D21</formula>
    </cfRule>
    <cfRule type="expression" dxfId="942" priority="45">
      <formula>E21&lt;$D21</formula>
    </cfRule>
    <cfRule type="containsText" dxfId="941" priority="43" operator="containsText" text="na">
      <formula>NOT(ISERROR(SEARCH("na",E21)))</formula>
    </cfRule>
  </conditionalFormatting>
  <conditionalFormatting sqref="E22:P22">
    <cfRule type="containsText" dxfId="940" priority="90" operator="containsText" text="na">
      <formula>NOT(ISERROR(SEARCH("na",E22)))</formula>
    </cfRule>
    <cfRule type="containsText" dxfId="939" priority="91" operator="containsText" text="Per Disability Per (Policy) Year">
      <formula>NOT(ISERROR(SEARCH("Per Disability Per (Policy) Year",E22)))</formula>
    </cfRule>
  </conditionalFormatting>
  <conditionalFormatting sqref="E24:P24">
    <cfRule type="expression" dxfId="938" priority="212">
      <formula>E24&lt;$D24</formula>
    </cfRule>
    <cfRule type="containsText" dxfId="937" priority="210" operator="containsText" text="na">
      <formula>NOT(ISERROR(SEARCH("na",E24)))</formula>
    </cfRule>
    <cfRule type="expression" dxfId="936" priority="211">
      <formula>E24&gt;$D24</formula>
    </cfRule>
  </conditionalFormatting>
  <conditionalFormatting sqref="E25:P25">
    <cfRule type="containsText" dxfId="935" priority="88" operator="containsText" text="na">
      <formula>NOT(ISERROR(SEARCH("na",E25)))</formula>
    </cfRule>
    <cfRule type="containsText" dxfId="934" priority="89" operator="containsText" text="Per Disability Per (Policy) Year">
      <formula>NOT(ISERROR(SEARCH("Per Disability Per (Policy) Year",E25)))</formula>
    </cfRule>
  </conditionalFormatting>
  <conditionalFormatting sqref="E27:P27">
    <cfRule type="containsText" dxfId="933" priority="86" operator="containsText" text="na">
      <formula>NOT(ISERROR(SEARCH("na",E27)))</formula>
    </cfRule>
    <cfRule type="containsText" dxfId="932" priority="87" operator="containsText" text="Per Disability Per (Policy) Year">
      <formula>NOT(ISERROR(SEARCH("Per Disability Per (Policy) Year",E27)))</formula>
    </cfRule>
  </conditionalFormatting>
  <conditionalFormatting sqref="E28:P31">
    <cfRule type="containsText" dxfId="931" priority="207" operator="containsText" text="na">
      <formula>NOT(ISERROR(SEARCH("na",E28)))</formula>
    </cfRule>
    <cfRule type="expression" dxfId="930" priority="208">
      <formula>E28&gt;$D28</formula>
    </cfRule>
    <cfRule type="expression" dxfId="929" priority="209">
      <formula>E28&lt;$D28</formula>
    </cfRule>
  </conditionalFormatting>
  <conditionalFormatting sqref="E33:P36">
    <cfRule type="expression" dxfId="928" priority="206">
      <formula>E33&lt;$D33</formula>
    </cfRule>
    <cfRule type="containsText" dxfId="927" priority="204" operator="containsText" text="na">
      <formula>NOT(ISERROR(SEARCH("na",E33)))</formula>
    </cfRule>
    <cfRule type="expression" dxfId="926" priority="205">
      <formula>E33&gt;$D33</formula>
    </cfRule>
  </conditionalFormatting>
  <conditionalFormatting sqref="E38:P41">
    <cfRule type="expression" dxfId="925" priority="202">
      <formula>E38&gt;$D38</formula>
    </cfRule>
    <cfRule type="expression" dxfId="924" priority="203">
      <formula>E38&lt;$D38</formula>
    </cfRule>
    <cfRule type="containsText" dxfId="923" priority="201" operator="containsText" text="na">
      <formula>NOT(ISERROR(SEARCH("na",E38)))</formula>
    </cfRule>
  </conditionalFormatting>
  <conditionalFormatting sqref="E43:P43">
    <cfRule type="containsText" dxfId="922" priority="198" operator="containsText" text="na">
      <formula>NOT(ISERROR(SEARCH("na",E43)))</formula>
    </cfRule>
    <cfRule type="expression" dxfId="921" priority="199">
      <formula>E43&gt;$D43</formula>
    </cfRule>
    <cfRule type="expression" dxfId="920" priority="200">
      <formula>E43&lt;$D43</formula>
    </cfRule>
  </conditionalFormatting>
  <conditionalFormatting sqref="E44:P44">
    <cfRule type="containsText" dxfId="919" priority="85" operator="containsText" text="Per Disability Per (Policy) Year">
      <formula>NOT(ISERROR(SEARCH("Per Disability Per (Policy) Year",E44)))</formula>
    </cfRule>
    <cfRule type="containsText" dxfId="918" priority="84" operator="containsText" text="na">
      <formula>NOT(ISERROR(SEARCH("na",E44)))</formula>
    </cfRule>
  </conditionalFormatting>
  <conditionalFormatting sqref="E45:P46">
    <cfRule type="expression" dxfId="917" priority="236">
      <formula>E45&lt;$D45</formula>
    </cfRule>
    <cfRule type="containsText" dxfId="916" priority="235" operator="containsText" text="na">
      <formula>NOT(ISERROR(SEARCH("na",E45)))</formula>
    </cfRule>
    <cfRule type="expression" dxfId="915" priority="234" stopIfTrue="1">
      <formula>E45&gt;$D45</formula>
    </cfRule>
  </conditionalFormatting>
  <conditionalFormatting sqref="E48:P48">
    <cfRule type="containsText" dxfId="914" priority="228" operator="containsText" text="na">
      <formula>NOT(ISERROR(SEARCH("na",E48)))</formula>
    </cfRule>
    <cfRule type="expression" dxfId="913" priority="229">
      <formula>E48&gt;$D48</formula>
    </cfRule>
    <cfRule type="expression" dxfId="912" priority="230">
      <formula>E48&lt;$D48</formula>
    </cfRule>
  </conditionalFormatting>
  <conditionalFormatting sqref="E50:P50">
    <cfRule type="expression" dxfId="911" priority="41">
      <formula>E50&gt;$D50</formula>
    </cfRule>
    <cfRule type="containsText" dxfId="910" priority="40" operator="containsText" text="na">
      <formula>NOT(ISERROR(SEARCH("na",E50)))</formula>
    </cfRule>
    <cfRule type="expression" dxfId="909" priority="42">
      <formula>E50&lt;$D50</formula>
    </cfRule>
  </conditionalFormatting>
  <conditionalFormatting sqref="E51:P51">
    <cfRule type="containsText" dxfId="908" priority="82" operator="containsText" text="na">
      <formula>NOT(ISERROR(SEARCH("na",E51)))</formula>
    </cfRule>
    <cfRule type="containsText" dxfId="907" priority="83" operator="containsText" text="Per Disability Per (Policy) Year">
      <formula>NOT(ISERROR(SEARCH("Per Disability Per (Policy) Year",E51)))</formula>
    </cfRule>
  </conditionalFormatting>
  <conditionalFormatting sqref="E53:P53">
    <cfRule type="containsText" dxfId="906" priority="225" operator="containsText" text="na">
      <formula>NOT(ISERROR(SEARCH("na",E53)))</formula>
    </cfRule>
    <cfRule type="expression" dxfId="905" priority="226">
      <formula>E53&gt;$D53</formula>
    </cfRule>
    <cfRule type="expression" dxfId="904" priority="227">
      <formula>E53&lt;$D53</formula>
    </cfRule>
  </conditionalFormatting>
  <conditionalFormatting sqref="E55:P55">
    <cfRule type="containsText" dxfId="903" priority="37" operator="containsText" text="na">
      <formula>NOT(ISERROR(SEARCH("na",E55)))</formula>
    </cfRule>
    <cfRule type="expression" dxfId="902" priority="38">
      <formula>E55&gt;$D55</formula>
    </cfRule>
    <cfRule type="expression" dxfId="901" priority="39">
      <formula>E55&lt;$D55</formula>
    </cfRule>
  </conditionalFormatting>
  <conditionalFormatting sqref="E56:P56">
    <cfRule type="containsText" dxfId="900" priority="80" operator="containsText" text="na">
      <formula>NOT(ISERROR(SEARCH("na",E56)))</formula>
    </cfRule>
    <cfRule type="containsText" dxfId="899" priority="81" operator="containsText" text="Per Disability Per (Policy) Year">
      <formula>NOT(ISERROR(SEARCH("Per Disability Per (Policy) Year",E56)))</formula>
    </cfRule>
  </conditionalFormatting>
  <conditionalFormatting sqref="E59:P59">
    <cfRule type="containsText" dxfId="898" priority="231" operator="containsText" text="na">
      <formula>NOT(ISERROR(SEARCH("na",E59)))</formula>
    </cfRule>
    <cfRule type="expression" dxfId="897" priority="232">
      <formula>E59&gt;$D59</formula>
    </cfRule>
    <cfRule type="expression" dxfId="896" priority="233">
      <formula>E59&lt;$D59</formula>
    </cfRule>
  </conditionalFormatting>
  <conditionalFormatting sqref="E62:P62">
    <cfRule type="containsText" dxfId="895" priority="70" operator="containsText" text="na">
      <formula>NOT(ISERROR(SEARCH("na",E62)))</formula>
    </cfRule>
    <cfRule type="notContainsText" dxfId="894" priority="71" stopIfTrue="1" operator="notContains" text="Per Disability Per (Policy) Year">
      <formula>ISERROR(SEARCH("Per Disability Per (Policy) Year",E62))</formula>
    </cfRule>
  </conditionalFormatting>
  <conditionalFormatting sqref="E64:P64">
    <cfRule type="expression" dxfId="893" priority="224">
      <formula>E64&lt;$D64</formula>
    </cfRule>
    <cfRule type="expression" dxfId="892" priority="223">
      <formula>E64&gt;$D64</formula>
    </cfRule>
    <cfRule type="containsText" dxfId="891" priority="222" operator="containsText" text="na">
      <formula>NOT(ISERROR(SEARCH("na",E64)))</formula>
    </cfRule>
  </conditionalFormatting>
  <conditionalFormatting sqref="E66:P66">
    <cfRule type="containsText" dxfId="890" priority="34" operator="containsText" text="na">
      <formula>NOT(ISERROR(SEARCH("na",E66)))</formula>
    </cfRule>
    <cfRule type="expression" dxfId="889" priority="35">
      <formula>E66&gt;$D66</formula>
    </cfRule>
    <cfRule type="expression" dxfId="888" priority="36">
      <formula>E66&lt;$D66</formula>
    </cfRule>
  </conditionalFormatting>
  <conditionalFormatting sqref="E67:P67">
    <cfRule type="containsText" dxfId="887" priority="78" operator="containsText" text="na">
      <formula>NOT(ISERROR(SEARCH("na",E67)))</formula>
    </cfRule>
    <cfRule type="containsText" dxfId="886" priority="79" operator="containsText" text="Per Disability Per (Policy) Year">
      <formula>NOT(ISERROR(SEARCH("Per Disability Per (Policy) Year",E67)))</formula>
    </cfRule>
  </conditionalFormatting>
  <conditionalFormatting sqref="E69:P69">
    <cfRule type="expression" dxfId="885" priority="196">
      <formula>E69&gt;$D69</formula>
    </cfRule>
    <cfRule type="expression" dxfId="884" priority="197">
      <formula>E69&lt;$D69</formula>
    </cfRule>
    <cfRule type="containsText" dxfId="883" priority="195" operator="containsText" text="na">
      <formula>NOT(ISERROR(SEARCH("na",E69)))</formula>
    </cfRule>
  </conditionalFormatting>
  <conditionalFormatting sqref="E71:P71">
    <cfRule type="expression" dxfId="882" priority="33">
      <formula>E71&lt;$D71</formula>
    </cfRule>
    <cfRule type="expression" dxfId="881" priority="32">
      <formula>E71&gt;$D71</formula>
    </cfRule>
    <cfRule type="containsText" dxfId="880" priority="31" operator="containsText" text="na">
      <formula>NOT(ISERROR(SEARCH("na",E71)))</formula>
    </cfRule>
  </conditionalFormatting>
  <conditionalFormatting sqref="E72:P72">
    <cfRule type="containsText" dxfId="879" priority="76" operator="containsText" text="na">
      <formula>NOT(ISERROR(SEARCH("na",E72)))</formula>
    </cfRule>
    <cfRule type="containsText" dxfId="878" priority="77" operator="containsText" text="Per Disability Per (Policy) Year">
      <formula>NOT(ISERROR(SEARCH("Per Disability Per (Policy) Year",E72)))</formula>
    </cfRule>
  </conditionalFormatting>
  <conditionalFormatting sqref="E76:P77">
    <cfRule type="containsText" dxfId="877" priority="141" operator="containsText" text="na">
      <formula>NOT(ISERROR(SEARCH("na",E76)))</formula>
    </cfRule>
    <cfRule type="expression" dxfId="876" priority="142">
      <formula>E76&gt;$D76</formula>
    </cfRule>
    <cfRule type="expression" dxfId="875" priority="143">
      <formula>E76&lt;$D76</formula>
    </cfRule>
  </conditionalFormatting>
  <conditionalFormatting sqref="E80:P80">
    <cfRule type="expression" dxfId="874" priority="139">
      <formula>E80&gt;$D80</formula>
    </cfRule>
    <cfRule type="expression" dxfId="873" priority="140">
      <formula>E80&lt;$D80</formula>
    </cfRule>
  </conditionalFormatting>
  <conditionalFormatting sqref="E80:P82">
    <cfRule type="containsText" dxfId="872" priority="67" operator="containsText" text="na">
      <formula>NOT(ISERROR(SEARCH("na",E80)))</formula>
    </cfRule>
  </conditionalFormatting>
  <conditionalFormatting sqref="E81:P81">
    <cfRule type="expression" dxfId="871" priority="69" stopIfTrue="1">
      <formula>E81&lt;$D81</formula>
    </cfRule>
    <cfRule type="expression" dxfId="870" priority="68">
      <formula>E81&gt;$D81</formula>
    </cfRule>
  </conditionalFormatting>
  <conditionalFormatting sqref="E82:P82">
    <cfRule type="expression" dxfId="869" priority="191">
      <formula>E82&lt;$D82</formula>
    </cfRule>
    <cfRule type="expression" dxfId="868" priority="190">
      <formula>E82&gt;$D82</formula>
    </cfRule>
  </conditionalFormatting>
  <conditionalFormatting sqref="E83:P83">
    <cfRule type="notContainsText" dxfId="867" priority="75" stopIfTrue="1" operator="notContains" text="Per Disability Per (Policy) Year">
      <formula>ISERROR(SEARCH("Per Disability Per (Policy) Year",E83))</formula>
    </cfRule>
    <cfRule type="containsText" dxfId="866" priority="74" operator="containsText" text="na">
      <formula>NOT(ISERROR(SEARCH("na",E83)))</formula>
    </cfRule>
  </conditionalFormatting>
  <conditionalFormatting sqref="E85:P86">
    <cfRule type="expression" dxfId="865" priority="136">
      <formula>E85&gt;$D85</formula>
    </cfRule>
    <cfRule type="expression" dxfId="864" priority="137">
      <formula>E85&lt;$D85</formula>
    </cfRule>
  </conditionalFormatting>
  <conditionalFormatting sqref="E85:P88">
    <cfRule type="containsText" dxfId="863" priority="28" operator="containsText" text="na">
      <formula>NOT(ISERROR(SEARCH("na",E85)))</formula>
    </cfRule>
  </conditionalFormatting>
  <conditionalFormatting sqref="E87:P87">
    <cfRule type="expression" dxfId="862" priority="66" stopIfTrue="1">
      <formula>E87&lt;$D87</formula>
    </cfRule>
    <cfRule type="expression" dxfId="861" priority="65">
      <formula>E87&gt;$D87</formula>
    </cfRule>
  </conditionalFormatting>
  <conditionalFormatting sqref="E88:P88">
    <cfRule type="expression" dxfId="860" priority="29">
      <formula>E88&gt;$D88</formula>
    </cfRule>
    <cfRule type="expression" dxfId="859" priority="30">
      <formula>E88&lt;$D88</formula>
    </cfRule>
  </conditionalFormatting>
  <conditionalFormatting sqref="E90:P91">
    <cfRule type="expression" dxfId="858" priority="134">
      <formula>E90&lt;$D90</formula>
    </cfRule>
    <cfRule type="expression" dxfId="857" priority="133">
      <formula>E90&gt;$D90</formula>
    </cfRule>
  </conditionalFormatting>
  <conditionalFormatting sqref="E90:P93">
    <cfRule type="containsText" dxfId="856" priority="25" operator="containsText" text="na">
      <formula>NOT(ISERROR(SEARCH("na",E90)))</formula>
    </cfRule>
  </conditionalFormatting>
  <conditionalFormatting sqref="E92:P92">
    <cfRule type="expression" dxfId="855" priority="63" stopIfTrue="1">
      <formula>E92&lt;$D92</formula>
    </cfRule>
    <cfRule type="expression" dxfId="854" priority="62">
      <formula>E92&gt;$D92</formula>
    </cfRule>
  </conditionalFormatting>
  <conditionalFormatting sqref="E93:P93">
    <cfRule type="expression" dxfId="853" priority="26">
      <formula>E93&gt;$D93</formula>
    </cfRule>
    <cfRule type="expression" dxfId="852" priority="27">
      <formula>E93&lt;$D93</formula>
    </cfRule>
  </conditionalFormatting>
  <conditionalFormatting sqref="E96:P97">
    <cfRule type="expression" dxfId="851" priority="131">
      <formula>E96&lt;$D96</formula>
    </cfRule>
    <cfRule type="expression" dxfId="850" priority="130">
      <formula>E96&gt;$D96</formula>
    </cfRule>
  </conditionalFormatting>
  <conditionalFormatting sqref="E96:P99">
    <cfRule type="containsText" dxfId="849" priority="22" operator="containsText" text="na">
      <formula>NOT(ISERROR(SEARCH("na",E96)))</formula>
    </cfRule>
  </conditionalFormatting>
  <conditionalFormatting sqref="E98:P98">
    <cfRule type="expression" dxfId="848" priority="59">
      <formula>E98&gt;$D98</formula>
    </cfRule>
    <cfRule type="expression" dxfId="847" priority="60" stopIfTrue="1">
      <formula>E98&lt;$D98</formula>
    </cfRule>
  </conditionalFormatting>
  <conditionalFormatting sqref="E99:P99">
    <cfRule type="expression" dxfId="846" priority="23">
      <formula>E99&gt;$D99</formula>
    </cfRule>
    <cfRule type="expression" dxfId="845" priority="24">
      <formula>E99&lt;$D99</formula>
    </cfRule>
  </conditionalFormatting>
  <conditionalFormatting sqref="E101:P102">
    <cfRule type="expression" dxfId="844" priority="127">
      <formula>E101&gt;$D101</formula>
    </cfRule>
    <cfRule type="expression" dxfId="843" priority="128">
      <formula>E101&lt;$D101</formula>
    </cfRule>
  </conditionalFormatting>
  <conditionalFormatting sqref="E101:P104">
    <cfRule type="containsText" dxfId="842" priority="19" operator="containsText" text="na">
      <formula>NOT(ISERROR(SEARCH("na",E101)))</formula>
    </cfRule>
  </conditionalFormatting>
  <conditionalFormatting sqref="E103:P103">
    <cfRule type="expression" dxfId="841" priority="57" stopIfTrue="1">
      <formula>E103&lt;$D103</formula>
    </cfRule>
    <cfRule type="expression" dxfId="840" priority="56">
      <formula>E103&gt;$D103</formula>
    </cfRule>
  </conditionalFormatting>
  <conditionalFormatting sqref="E104:P104">
    <cfRule type="expression" dxfId="839" priority="20">
      <formula>E104&gt;$D104</formula>
    </cfRule>
    <cfRule type="expression" dxfId="838" priority="21">
      <formula>E104&lt;$D104</formula>
    </cfRule>
  </conditionalFormatting>
  <conditionalFormatting sqref="E106:P107">
    <cfRule type="expression" dxfId="837" priority="125">
      <formula>E106&lt;$D106</formula>
    </cfRule>
    <cfRule type="expression" dxfId="836" priority="124">
      <formula>E106&gt;$D106</formula>
    </cfRule>
  </conditionalFormatting>
  <conditionalFormatting sqref="E106:P109">
    <cfRule type="containsText" dxfId="835" priority="1" operator="containsText" text="na">
      <formula>NOT(ISERROR(SEARCH("na",E106)))</formula>
    </cfRule>
  </conditionalFormatting>
  <conditionalFormatting sqref="E108:P108">
    <cfRule type="expression" dxfId="834" priority="54" stopIfTrue="1">
      <formula>E108&lt;$D108</formula>
    </cfRule>
    <cfRule type="expression" dxfId="833" priority="53">
      <formula>E108&gt;$D108</formula>
    </cfRule>
  </conditionalFormatting>
  <conditionalFormatting sqref="E109:P109">
    <cfRule type="expression" dxfId="832" priority="2">
      <formula>E109&gt;$D109</formula>
    </cfRule>
    <cfRule type="expression" dxfId="831" priority="3">
      <formula>E109&lt;$D109</formula>
    </cfRule>
  </conditionalFormatting>
  <conditionalFormatting sqref="E111:P112">
    <cfRule type="expression" dxfId="830" priority="118">
      <formula>E111&gt;$D111</formula>
    </cfRule>
    <cfRule type="expression" dxfId="829" priority="119">
      <formula>E111&lt;$D111</formula>
    </cfRule>
  </conditionalFormatting>
  <conditionalFormatting sqref="E111:P114">
    <cfRule type="containsText" dxfId="828" priority="7" operator="containsText" text="na">
      <formula>NOT(ISERROR(SEARCH("na",E111)))</formula>
    </cfRule>
  </conditionalFormatting>
  <conditionalFormatting sqref="E113:P113">
    <cfRule type="expression" dxfId="827" priority="50">
      <formula>E113&gt;$D113</formula>
    </cfRule>
    <cfRule type="expression" dxfId="826" priority="51" stopIfTrue="1">
      <formula>E113&lt;$D113</formula>
    </cfRule>
  </conditionalFormatting>
  <conditionalFormatting sqref="E114:P114">
    <cfRule type="expression" dxfId="825" priority="9">
      <formula>E114&lt;$D114</formula>
    </cfRule>
    <cfRule type="expression" dxfId="824" priority="8">
      <formula>E114&gt;$D114</formula>
    </cfRule>
  </conditionalFormatting>
  <conditionalFormatting sqref="E116:P117">
    <cfRule type="expression" dxfId="823" priority="116">
      <formula>E116&lt;$D116</formula>
    </cfRule>
    <cfRule type="expression" dxfId="822" priority="115">
      <formula>E116&gt;$D116</formula>
    </cfRule>
  </conditionalFormatting>
  <conditionalFormatting sqref="E116:P119">
    <cfRule type="containsText" dxfId="821" priority="4" operator="containsText" text="na">
      <formula>NOT(ISERROR(SEARCH("na",E116)))</formula>
    </cfRule>
  </conditionalFormatting>
  <conditionalFormatting sqref="E118:P118">
    <cfRule type="expression" dxfId="820" priority="48" stopIfTrue="1">
      <formula>E118&lt;$D118</formula>
    </cfRule>
    <cfRule type="expression" dxfId="819" priority="47">
      <formula>E118&gt;$D118</formula>
    </cfRule>
  </conditionalFormatting>
  <conditionalFormatting sqref="E119:P119">
    <cfRule type="expression" dxfId="818" priority="5">
      <formula>E119&gt;$D119</formula>
    </cfRule>
    <cfRule type="expression" dxfId="817" priority="6">
      <formula>E119&lt;$D119</formula>
    </cfRule>
  </conditionalFormatting>
  <conditionalFormatting sqref="E121:P121">
    <cfRule type="expression" dxfId="816" priority="15">
      <formula>E121&lt;$D121</formula>
    </cfRule>
    <cfRule type="expression" dxfId="815" priority="14">
      <formula>E121&gt;$D121</formula>
    </cfRule>
    <cfRule type="containsText" dxfId="814" priority="13" operator="containsText" text="na">
      <formula>NOT(ISERROR(SEARCH("na",E121)))</formula>
    </cfRule>
  </conditionalFormatting>
  <conditionalFormatting sqref="E123:P124">
    <cfRule type="containsText" dxfId="813" priority="111" operator="containsText" text="na">
      <formula>NOT(ISERROR(SEARCH("na",E123)))</formula>
    </cfRule>
    <cfRule type="expression" dxfId="812" priority="113">
      <formula>E123&lt;$D123</formula>
    </cfRule>
    <cfRule type="expression" dxfId="811" priority="112">
      <formula>E123&gt;$D123</formula>
    </cfRule>
  </conditionalFormatting>
  <conditionalFormatting sqref="E126:P127">
    <cfRule type="expression" dxfId="810" priority="109">
      <formula>E126&gt;$D126</formula>
    </cfRule>
    <cfRule type="expression" dxfId="809" priority="110">
      <formula>E126&lt;$D126</formula>
    </cfRule>
    <cfRule type="containsText" dxfId="808" priority="108" operator="containsText" text="na">
      <formula>NOT(ISERROR(SEARCH("na",E126)))</formula>
    </cfRule>
  </conditionalFormatting>
  <conditionalFormatting sqref="E129:P130">
    <cfRule type="containsText" dxfId="807" priority="105" operator="containsText" text="na">
      <formula>NOT(ISERROR(SEARCH("na",E129)))</formula>
    </cfRule>
    <cfRule type="expression" dxfId="806" priority="106">
      <formula>E129&gt;$D129</formula>
    </cfRule>
    <cfRule type="expression" dxfId="805" priority="107">
      <formula>E129&lt;$D129</formula>
    </cfRule>
  </conditionalFormatting>
  <conditionalFormatting sqref="E132:P133">
    <cfRule type="expression" dxfId="804" priority="103">
      <formula>E132&gt;$D132</formula>
    </cfRule>
    <cfRule type="expression" dxfId="803" priority="104">
      <formula>E132&lt;$D132</formula>
    </cfRule>
    <cfRule type="containsText" dxfId="802" priority="102" operator="containsText" text="na">
      <formula>NOT(ISERROR(SEARCH("na",E132)))</formula>
    </cfRule>
  </conditionalFormatting>
  <conditionalFormatting sqref="E135:P136">
    <cfRule type="expression" dxfId="801" priority="101">
      <formula>E135&lt;$D135</formula>
    </cfRule>
    <cfRule type="expression" dxfId="800" priority="100">
      <formula>E135&gt;$D135</formula>
    </cfRule>
    <cfRule type="containsText" dxfId="799" priority="99" operator="containsText" text="na">
      <formula>NOT(ISERROR(SEARCH("na",E135)))</formula>
    </cfRule>
  </conditionalFormatting>
  <conditionalFormatting sqref="E139:P140">
    <cfRule type="expression" dxfId="798" priority="98">
      <formula>E139&lt;$D139</formula>
    </cfRule>
    <cfRule type="expression" dxfId="797" priority="97">
      <formula>E139&gt;$D139</formula>
    </cfRule>
    <cfRule type="containsText" dxfId="796" priority="96" operator="containsText" text="na">
      <formula>NOT(ISERROR(SEARCH("na",E139)))</formula>
    </cfRule>
  </conditionalFormatting>
  <conditionalFormatting sqref="E141:P141">
    <cfRule type="containsText" dxfId="795" priority="73" operator="containsText" text="Per Disability Per (Policy) Year">
      <formula>NOT(ISERROR(SEARCH("Per Disability Per (Policy) Year",E141)))</formula>
    </cfRule>
    <cfRule type="containsText" dxfId="794" priority="72" operator="containsText" text="na">
      <formula>NOT(ISERROR(SEARCH("na",E141)))</formula>
    </cfRule>
  </conditionalFormatting>
  <conditionalFormatting sqref="E143:P143">
    <cfRule type="containsText" dxfId="793" priority="10" operator="containsText" text="na">
      <formula>NOT(ISERROR(SEARCH("na",E143)))</formula>
    </cfRule>
    <cfRule type="expression" dxfId="792" priority="11">
      <formula>E143&gt;$D143</formula>
    </cfRule>
    <cfRule type="expression" dxfId="791" priority="12">
      <formula>E143&lt;$D143</formula>
    </cfRule>
  </conditionalFormatting>
  <conditionalFormatting sqref="E153:P155">
    <cfRule type="expression" dxfId="790" priority="149">
      <formula>E153&lt;$D153</formula>
    </cfRule>
    <cfRule type="expression" dxfId="789" priority="148">
      <formula>E153&gt;$D153</formula>
    </cfRule>
    <cfRule type="containsText" dxfId="788" priority="147" operator="containsText" text="na">
      <formula>NOT(ISERROR(SEARCH("na",E153)))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98</v>
      </c>
      <c r="E7" s="756" t="s">
        <v>99</v>
      </c>
      <c r="F7" s="756" t="s">
        <v>100</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215850</v>
      </c>
      <c r="E10" s="728" t="s">
        <v>46</v>
      </c>
      <c r="F10" s="728" t="s">
        <v>46</v>
      </c>
      <c r="G10" s="728"/>
      <c r="H10" s="728"/>
      <c r="I10" s="728"/>
      <c r="J10" s="728"/>
      <c r="K10" s="728"/>
      <c r="L10" s="728"/>
      <c r="M10" s="728"/>
      <c r="N10" s="728"/>
      <c r="O10" s="728"/>
      <c r="P10" s="728"/>
    </row>
    <row r="11" spans="1:16">
      <c r="A11" s="86"/>
      <c r="B11" s="87" t="s">
        <v>27</v>
      </c>
      <c r="C11" s="451"/>
      <c r="D11" s="91" t="s">
        <v>28</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31</v>
      </c>
      <c r="E13" s="718" t="s">
        <v>31</v>
      </c>
      <c r="F13" s="718" t="s">
        <v>31</v>
      </c>
      <c r="G13" s="718"/>
      <c r="H13" s="718"/>
      <c r="I13" s="718"/>
      <c r="J13" s="718"/>
      <c r="K13" s="718"/>
      <c r="L13" s="718"/>
      <c r="M13" s="718"/>
      <c r="N13" s="718"/>
      <c r="O13" s="718"/>
      <c r="P13" s="718"/>
    </row>
    <row r="14" spans="1:16">
      <c r="A14" s="86"/>
      <c r="B14" s="88" t="s">
        <v>26</v>
      </c>
      <c r="C14" s="451"/>
      <c r="D14" s="90">
        <v>700</v>
      </c>
      <c r="E14" s="728">
        <v>450</v>
      </c>
      <c r="F14" s="728">
        <v>450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700</v>
      </c>
      <c r="E19" s="728">
        <v>450</v>
      </c>
      <c r="F19" s="728">
        <v>450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12000</v>
      </c>
      <c r="E24" s="728">
        <v>4500</v>
      </c>
      <c r="F24" s="728">
        <v>4500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45000</v>
      </c>
      <c r="E28" s="728">
        <v>20250</v>
      </c>
      <c r="F28" s="728">
        <v>20250</v>
      </c>
      <c r="G28" s="728"/>
      <c r="H28" s="728"/>
      <c r="I28" s="728"/>
      <c r="J28" s="728"/>
      <c r="K28" s="728"/>
      <c r="L28" s="728"/>
      <c r="M28" s="728"/>
      <c r="N28" s="728"/>
      <c r="O28" s="728"/>
      <c r="P28" s="728"/>
    </row>
    <row r="29" spans="1:16">
      <c r="A29" s="95"/>
      <c r="B29" s="88" t="s">
        <v>40</v>
      </c>
      <c r="C29" s="451"/>
      <c r="D29" s="90">
        <v>25000</v>
      </c>
      <c r="E29" s="728">
        <v>13500</v>
      </c>
      <c r="F29" s="728">
        <v>13500</v>
      </c>
      <c r="G29" s="728"/>
      <c r="H29" s="728"/>
      <c r="I29" s="728"/>
      <c r="J29" s="728"/>
      <c r="K29" s="728"/>
      <c r="L29" s="728"/>
      <c r="M29" s="728"/>
      <c r="N29" s="728"/>
      <c r="O29" s="728"/>
      <c r="P29" s="728"/>
    </row>
    <row r="30" spans="1:16">
      <c r="A30" s="95"/>
      <c r="B30" s="88" t="s">
        <v>41</v>
      </c>
      <c r="C30" s="451"/>
      <c r="D30" s="90">
        <v>12000</v>
      </c>
      <c r="E30" s="728">
        <v>6750</v>
      </c>
      <c r="F30" s="728">
        <v>6750</v>
      </c>
      <c r="G30" s="728"/>
      <c r="H30" s="728"/>
      <c r="I30" s="728"/>
      <c r="J30" s="728"/>
      <c r="K30" s="728"/>
      <c r="L30" s="728"/>
      <c r="M30" s="728"/>
      <c r="N30" s="728"/>
      <c r="O30" s="728"/>
      <c r="P30" s="728"/>
    </row>
    <row r="31" spans="1:16">
      <c r="A31" s="95"/>
      <c r="B31" s="88" t="s">
        <v>42</v>
      </c>
      <c r="C31" s="451"/>
      <c r="D31" s="90">
        <v>5500</v>
      </c>
      <c r="E31" s="728">
        <v>2700</v>
      </c>
      <c r="F31" s="728">
        <v>2700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14400</v>
      </c>
      <c r="E33" s="728">
        <v>6075</v>
      </c>
      <c r="F33" s="728">
        <v>6075</v>
      </c>
      <c r="G33" s="728"/>
      <c r="H33" s="728"/>
      <c r="I33" s="728"/>
      <c r="J33" s="728"/>
      <c r="K33" s="728"/>
      <c r="L33" s="728"/>
      <c r="M33" s="728"/>
      <c r="N33" s="728"/>
      <c r="O33" s="728"/>
      <c r="P33" s="728"/>
    </row>
    <row r="34" spans="1:16">
      <c r="A34" s="95"/>
      <c r="B34" s="88" t="s">
        <v>40</v>
      </c>
      <c r="C34" s="451"/>
      <c r="D34" s="90">
        <v>7500</v>
      </c>
      <c r="E34" s="728">
        <v>4050</v>
      </c>
      <c r="F34" s="728">
        <v>4050</v>
      </c>
      <c r="G34" s="728"/>
      <c r="H34" s="728"/>
      <c r="I34" s="728"/>
      <c r="J34" s="728"/>
      <c r="K34" s="728"/>
      <c r="L34" s="728"/>
      <c r="M34" s="728"/>
      <c r="N34" s="728"/>
      <c r="O34" s="728"/>
      <c r="P34" s="728"/>
    </row>
    <row r="35" spans="1:16">
      <c r="A35" s="95"/>
      <c r="B35" s="88" t="s">
        <v>41</v>
      </c>
      <c r="C35" s="451"/>
      <c r="D35" s="90">
        <v>3750</v>
      </c>
      <c r="E35" s="728">
        <v>2025</v>
      </c>
      <c r="F35" s="728">
        <v>2025</v>
      </c>
      <c r="G35" s="728"/>
      <c r="H35" s="728"/>
      <c r="I35" s="728"/>
      <c r="J35" s="728"/>
      <c r="K35" s="728"/>
      <c r="L35" s="728"/>
      <c r="M35" s="728"/>
      <c r="N35" s="728"/>
      <c r="O35" s="728"/>
      <c r="P35" s="728"/>
    </row>
    <row r="36" spans="1:16">
      <c r="A36" s="95"/>
      <c r="B36" s="88" t="s">
        <v>42</v>
      </c>
      <c r="C36" s="451"/>
      <c r="D36" s="90">
        <v>1600</v>
      </c>
      <c r="E36" s="728">
        <v>810</v>
      </c>
      <c r="F36" s="728">
        <v>810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14400</v>
      </c>
      <c r="E38" s="728">
        <v>6075</v>
      </c>
      <c r="F38" s="728">
        <v>6075</v>
      </c>
      <c r="G38" s="728"/>
      <c r="H38" s="728"/>
      <c r="I38" s="728"/>
      <c r="J38" s="728"/>
      <c r="K38" s="728"/>
      <c r="L38" s="728"/>
      <c r="M38" s="728"/>
      <c r="N38" s="728"/>
      <c r="O38" s="728"/>
      <c r="P38" s="728"/>
    </row>
    <row r="39" spans="1:16">
      <c r="A39" s="95"/>
      <c r="B39" s="88" t="s">
        <v>40</v>
      </c>
      <c r="C39" s="451"/>
      <c r="D39" s="90">
        <v>7500</v>
      </c>
      <c r="E39" s="728">
        <v>4050</v>
      </c>
      <c r="F39" s="728">
        <v>4050</v>
      </c>
      <c r="G39" s="728"/>
      <c r="H39" s="728"/>
      <c r="I39" s="728"/>
      <c r="J39" s="728"/>
      <c r="K39" s="728"/>
      <c r="L39" s="728"/>
      <c r="M39" s="728"/>
      <c r="N39" s="728"/>
      <c r="O39" s="728"/>
      <c r="P39" s="728"/>
    </row>
    <row r="40" spans="1:16">
      <c r="A40" s="95"/>
      <c r="B40" s="88" t="s">
        <v>41</v>
      </c>
      <c r="C40" s="451"/>
      <c r="D40" s="90">
        <v>3750</v>
      </c>
      <c r="E40" s="728">
        <v>2025</v>
      </c>
      <c r="F40" s="728">
        <v>2025</v>
      </c>
      <c r="G40" s="728"/>
      <c r="H40" s="728"/>
      <c r="I40" s="728"/>
      <c r="J40" s="728"/>
      <c r="K40" s="728"/>
      <c r="L40" s="728"/>
      <c r="M40" s="728"/>
      <c r="N40" s="728"/>
      <c r="O40" s="728"/>
      <c r="P40" s="728"/>
    </row>
    <row r="41" spans="1:16">
      <c r="A41" s="95"/>
      <c r="B41" s="88" t="s">
        <v>42</v>
      </c>
      <c r="C41" s="451"/>
      <c r="D41" s="90">
        <v>1600</v>
      </c>
      <c r="E41" s="728">
        <v>810</v>
      </c>
      <c r="F41" s="728">
        <v>810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3200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5550</v>
      </c>
      <c r="E48" s="728">
        <v>40000</v>
      </c>
      <c r="F48" s="728">
        <v>40000</v>
      </c>
      <c r="G48" s="728"/>
      <c r="H48" s="728"/>
      <c r="I48" s="728"/>
      <c r="J48" s="728"/>
      <c r="K48" s="728"/>
      <c r="L48" s="728"/>
      <c r="M48" s="728"/>
      <c r="N48" s="728"/>
      <c r="O48" s="728"/>
      <c r="P48" s="728"/>
    </row>
    <row r="49" spans="1:16">
      <c r="A49" s="86"/>
      <c r="B49" s="87" t="s">
        <v>27</v>
      </c>
      <c r="C49" s="451"/>
      <c r="D49" s="91" t="s">
        <v>32</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325</v>
      </c>
      <c r="E53" s="728">
        <v>225</v>
      </c>
      <c r="F53" s="728">
        <v>225</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15500</v>
      </c>
      <c r="E59" s="728">
        <v>13500</v>
      </c>
      <c r="F59" s="728">
        <v>13500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28</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300</v>
      </c>
      <c r="E64" s="728">
        <v>200</v>
      </c>
      <c r="F64" s="728">
        <v>200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550</v>
      </c>
      <c r="E69" s="728">
        <v>225</v>
      </c>
      <c r="F69" s="728">
        <v>225</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28</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t="s">
        <v>92</v>
      </c>
      <c r="E78" s="759"/>
      <c r="F78" s="759"/>
      <c r="G78" s="759"/>
      <c r="H78" s="759"/>
      <c r="I78" s="759"/>
      <c r="J78" s="759"/>
      <c r="K78" s="759"/>
      <c r="L78" s="759"/>
      <c r="M78" s="759"/>
      <c r="N78" s="759"/>
      <c r="O78" s="759"/>
      <c r="P78" s="759"/>
    </row>
    <row r="79" spans="1:16">
      <c r="A79" s="100" t="s">
        <v>18</v>
      </c>
      <c r="B79" s="101" t="s">
        <v>30</v>
      </c>
      <c r="C79" s="102">
        <v>0.73509933774834435</v>
      </c>
      <c r="D79" s="103" t="s">
        <v>102</v>
      </c>
      <c r="E79" s="724" t="s">
        <v>31</v>
      </c>
      <c r="F79" s="724" t="s">
        <v>31</v>
      </c>
      <c r="G79" s="724"/>
      <c r="H79" s="724"/>
      <c r="I79" s="724"/>
      <c r="J79" s="724"/>
      <c r="K79" s="724"/>
      <c r="L79" s="724"/>
      <c r="M79" s="724"/>
      <c r="N79" s="724"/>
      <c r="O79" s="724"/>
      <c r="P79" s="724"/>
    </row>
    <row r="80" spans="1:16">
      <c r="A80" s="100"/>
      <c r="B80" s="104" t="s">
        <v>61</v>
      </c>
      <c r="C80" s="102"/>
      <c r="D80" s="103">
        <v>0.8</v>
      </c>
      <c r="E80" s="717">
        <v>0.8</v>
      </c>
      <c r="F80" s="717">
        <v>0.8</v>
      </c>
      <c r="G80" s="717"/>
      <c r="H80" s="717"/>
      <c r="I80" s="717"/>
      <c r="J80" s="717"/>
      <c r="K80" s="717"/>
      <c r="L80" s="717"/>
      <c r="M80" s="717"/>
      <c r="N80" s="717"/>
      <c r="O80" s="717"/>
      <c r="P80" s="717"/>
    </row>
    <row r="81" spans="1:16">
      <c r="A81" s="100"/>
      <c r="B81" s="101" t="s">
        <v>62</v>
      </c>
      <c r="C81" s="102"/>
      <c r="D81" s="105">
        <v>1000</v>
      </c>
      <c r="E81" s="728" t="s">
        <v>46</v>
      </c>
      <c r="F81" s="728" t="s">
        <v>46</v>
      </c>
      <c r="G81" s="728"/>
      <c r="H81" s="728"/>
      <c r="I81" s="728"/>
      <c r="J81" s="728"/>
      <c r="K81" s="728"/>
      <c r="L81" s="728"/>
      <c r="M81" s="728"/>
      <c r="N81" s="728"/>
      <c r="O81" s="728"/>
      <c r="P81" s="728"/>
    </row>
    <row r="82" spans="1:16">
      <c r="A82" s="100"/>
      <c r="B82" s="106" t="s">
        <v>26</v>
      </c>
      <c r="C82" s="102"/>
      <c r="D82" s="105">
        <v>60000</v>
      </c>
      <c r="E82" s="728">
        <v>100000</v>
      </c>
      <c r="F82" s="728">
        <v>100000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t="s">
        <v>92</v>
      </c>
      <c r="E84" s="759">
        <v>0</v>
      </c>
      <c r="F84" s="759">
        <v>0</v>
      </c>
      <c r="G84" s="759"/>
      <c r="H84" s="759"/>
      <c r="I84" s="759"/>
      <c r="J84" s="759"/>
      <c r="K84" s="759"/>
      <c r="L84" s="759"/>
      <c r="M84" s="759"/>
      <c r="N84" s="759"/>
      <c r="O84" s="759"/>
      <c r="P84" s="759"/>
    </row>
    <row r="85" spans="1:16">
      <c r="A85" s="108" t="s">
        <v>64</v>
      </c>
      <c r="B85" s="109" t="s">
        <v>65</v>
      </c>
      <c r="C85" s="452">
        <v>0.79690949227373065</v>
      </c>
      <c r="D85" s="111">
        <v>265</v>
      </c>
      <c r="E85" s="728">
        <v>180</v>
      </c>
      <c r="F85" s="728">
        <v>180</v>
      </c>
      <c r="G85" s="728"/>
      <c r="H85" s="728"/>
      <c r="I85" s="728"/>
      <c r="J85" s="728"/>
      <c r="K85" s="728"/>
      <c r="L85" s="728"/>
      <c r="M85" s="728"/>
      <c r="N85" s="728"/>
      <c r="O85" s="728"/>
      <c r="P85" s="728"/>
    </row>
    <row r="86" spans="1:16">
      <c r="A86" s="112"/>
      <c r="B86" s="113" t="s">
        <v>66</v>
      </c>
      <c r="C86" s="453"/>
      <c r="D86" s="110">
        <v>1</v>
      </c>
      <c r="E86" s="717">
        <v>0.8</v>
      </c>
      <c r="F86" s="717">
        <v>0.8</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450</v>
      </c>
      <c r="E90" s="728">
        <v>400</v>
      </c>
      <c r="F90" s="728">
        <v>400</v>
      </c>
      <c r="G90" s="728"/>
      <c r="H90" s="728"/>
      <c r="I90" s="728"/>
      <c r="J90" s="728"/>
      <c r="K90" s="728"/>
      <c r="L90" s="728"/>
      <c r="M90" s="728"/>
      <c r="N90" s="728"/>
      <c r="O90" s="728"/>
      <c r="P90" s="728"/>
    </row>
    <row r="91" spans="1:16">
      <c r="A91" s="112"/>
      <c r="B91" s="113" t="s">
        <v>66</v>
      </c>
      <c r="C91" s="453"/>
      <c r="D91" s="110">
        <v>1</v>
      </c>
      <c r="E91" s="717">
        <v>0.8</v>
      </c>
      <c r="F91" s="717">
        <v>0.8</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20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71</v>
      </c>
      <c r="E95" s="727" t="s">
        <v>46</v>
      </c>
      <c r="F95" s="727" t="s">
        <v>46</v>
      </c>
      <c r="G95" s="727"/>
      <c r="H95" s="727"/>
      <c r="I95" s="727"/>
      <c r="J95" s="727"/>
      <c r="K95" s="727"/>
      <c r="L95" s="727"/>
      <c r="M95" s="727"/>
      <c r="N95" s="727"/>
      <c r="O95" s="727"/>
      <c r="P95" s="727"/>
    </row>
    <row r="96" spans="1:16">
      <c r="A96" s="108"/>
      <c r="B96" s="109" t="s">
        <v>65</v>
      </c>
      <c r="C96" s="452"/>
      <c r="D96" s="111">
        <v>330</v>
      </c>
      <c r="E96" s="728">
        <v>160</v>
      </c>
      <c r="F96" s="728">
        <v>160</v>
      </c>
      <c r="G96" s="728"/>
      <c r="H96" s="728"/>
      <c r="I96" s="728"/>
      <c r="J96" s="728"/>
      <c r="K96" s="728"/>
      <c r="L96" s="728"/>
      <c r="M96" s="728"/>
      <c r="N96" s="728"/>
      <c r="O96" s="728"/>
      <c r="P96" s="728"/>
    </row>
    <row r="97" spans="1:16">
      <c r="A97" s="108"/>
      <c r="B97" s="113" t="s">
        <v>66</v>
      </c>
      <c r="C97" s="453"/>
      <c r="D97" s="110">
        <v>1</v>
      </c>
      <c r="E97" s="717">
        <v>0.8</v>
      </c>
      <c r="F97" s="717">
        <v>0.8</v>
      </c>
      <c r="G97" s="717"/>
      <c r="H97" s="717"/>
      <c r="I97" s="717"/>
      <c r="J97" s="717"/>
      <c r="K97" s="717"/>
      <c r="L97" s="717"/>
      <c r="M97" s="717"/>
      <c r="N97" s="717"/>
      <c r="O97" s="717"/>
      <c r="P97" s="717"/>
    </row>
    <row r="98" spans="1:16">
      <c r="A98" s="108"/>
      <c r="B98" s="114" t="s">
        <v>67</v>
      </c>
      <c r="C98" s="452"/>
      <c r="D98" s="111">
        <v>0</v>
      </c>
      <c r="E98" s="728">
        <v>40</v>
      </c>
      <c r="F98" s="728">
        <v>40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320</v>
      </c>
      <c r="E101" s="728">
        <v>160</v>
      </c>
      <c r="F101" s="728">
        <v>160</v>
      </c>
      <c r="G101" s="728"/>
      <c r="H101" s="728"/>
      <c r="I101" s="728"/>
      <c r="J101" s="728"/>
      <c r="K101" s="728"/>
      <c r="L101" s="728"/>
      <c r="M101" s="728"/>
      <c r="N101" s="728"/>
      <c r="O101" s="728"/>
      <c r="P101" s="728"/>
    </row>
    <row r="102" spans="1:16">
      <c r="A102" s="108"/>
      <c r="B102" s="113" t="s">
        <v>66</v>
      </c>
      <c r="C102" s="453"/>
      <c r="D102" s="110">
        <v>1</v>
      </c>
      <c r="E102" s="717">
        <v>0.8</v>
      </c>
      <c r="F102" s="717">
        <v>0.8</v>
      </c>
      <c r="G102" s="717"/>
      <c r="H102" s="717"/>
      <c r="I102" s="717"/>
      <c r="J102" s="717"/>
      <c r="K102" s="717"/>
      <c r="L102" s="717"/>
      <c r="M102" s="717"/>
      <c r="N102" s="717"/>
      <c r="O102" s="717"/>
      <c r="P102" s="717"/>
    </row>
    <row r="103" spans="1:16">
      <c r="A103" s="108"/>
      <c r="B103" s="114" t="s">
        <v>67</v>
      </c>
      <c r="C103" s="452"/>
      <c r="D103" s="111">
        <v>0</v>
      </c>
      <c r="E103" s="728">
        <v>40</v>
      </c>
      <c r="F103" s="728">
        <v>40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220</v>
      </c>
      <c r="E106" s="728">
        <v>140</v>
      </c>
      <c r="F106" s="728">
        <v>140</v>
      </c>
      <c r="G106" s="728"/>
      <c r="H106" s="728"/>
      <c r="I106" s="728"/>
      <c r="J106" s="728"/>
      <c r="K106" s="728"/>
      <c r="L106" s="728"/>
      <c r="M106" s="728"/>
      <c r="N106" s="728"/>
      <c r="O106" s="728"/>
      <c r="P106" s="728"/>
    </row>
    <row r="107" spans="1:16">
      <c r="A107" s="108"/>
      <c r="B107" s="113" t="s">
        <v>66</v>
      </c>
      <c r="C107" s="453"/>
      <c r="D107" s="110">
        <v>1</v>
      </c>
      <c r="E107" s="717">
        <v>0.8</v>
      </c>
      <c r="F107" s="717">
        <v>0.8</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t="s">
        <v>92</v>
      </c>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400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1500</v>
      </c>
      <c r="E123" s="728">
        <v>500</v>
      </c>
      <c r="F123" s="728">
        <v>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1870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570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c r="D137" s="759" t="s">
        <v>92</v>
      </c>
      <c r="E137" s="759">
        <v>0</v>
      </c>
      <c r="F137" s="759">
        <v>0</v>
      </c>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t="s">
        <v>46</v>
      </c>
      <c r="F139" s="717" t="s">
        <v>46</v>
      </c>
      <c r="G139" s="717"/>
      <c r="H139" s="717"/>
      <c r="I139" s="717"/>
      <c r="J139" s="717"/>
      <c r="K139" s="717"/>
      <c r="L139" s="717"/>
      <c r="M139" s="717"/>
      <c r="N139" s="717"/>
      <c r="O139" s="717"/>
      <c r="P139" s="717"/>
    </row>
    <row r="140" spans="1:16">
      <c r="A140" s="127"/>
      <c r="B140" s="128" t="s">
        <v>86</v>
      </c>
      <c r="C140" s="129"/>
      <c r="D140" s="130">
        <v>1000</v>
      </c>
      <c r="E140" s="728" t="s">
        <v>46</v>
      </c>
      <c r="F140" s="728" t="s">
        <v>46</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28" t="s">
        <v>46</v>
      </c>
      <c r="F142" s="72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c r="D148" s="759" t="s">
        <v>92</v>
      </c>
      <c r="E148" s="759">
        <v>0</v>
      </c>
      <c r="F148" s="759">
        <v>0</v>
      </c>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21000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9000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87" priority="7" operator="containsText" text="na">
      <formula>NOT(ISERROR(SEARCH("na",E54)))</formula>
    </cfRule>
    <cfRule type="expression" dxfId="786" priority="8">
      <formula>E54&gt;$D54</formula>
    </cfRule>
    <cfRule type="expression" dxfId="785" priority="9">
      <formula>E54&lt;$D54</formula>
    </cfRule>
  </conditionalFormatting>
  <conditionalFormatting sqref="E60:F61">
    <cfRule type="containsText" dxfId="784" priority="1" operator="containsText" text="na">
      <formula>NOT(ISERROR(SEARCH("na",E60)))</formula>
    </cfRule>
    <cfRule type="expression" dxfId="783" priority="2">
      <formula>E60&gt;$D60</formula>
    </cfRule>
    <cfRule type="expression" dxfId="782" priority="3">
      <formula>E60&lt;$D60</formula>
    </cfRule>
  </conditionalFormatting>
  <conditionalFormatting sqref="E9:P10">
    <cfRule type="expression" dxfId="781" priority="149">
      <formula>E9&lt;$D9</formula>
    </cfRule>
    <cfRule type="expression" dxfId="780" priority="148">
      <formula>E9&gt;$D9</formula>
    </cfRule>
    <cfRule type="containsText" dxfId="779" priority="147" operator="containsText" text="na">
      <formula>NOT(ISERROR(SEARCH("na",E9)))</formula>
    </cfRule>
  </conditionalFormatting>
  <conditionalFormatting sqref="E11:P11">
    <cfRule type="containsText" dxfId="778" priority="101" operator="containsText" text="Per Disability Per (Policy) Year">
      <formula>NOT(ISERROR(SEARCH("Per Disability Per (Policy) Year",E11)))</formula>
    </cfRule>
    <cfRule type="containsText" dxfId="777" priority="100" operator="containsText" text="na">
      <formula>NOT(ISERROR(SEARCH("na",E11)))</formula>
    </cfRule>
  </conditionalFormatting>
  <conditionalFormatting sqref="E14:P14">
    <cfRule type="expression" dxfId="776" priority="221">
      <formula>E14&lt;$D14</formula>
    </cfRule>
    <cfRule type="expression" dxfId="775" priority="220">
      <formula>E14&gt;$D14</formula>
    </cfRule>
    <cfRule type="containsText" dxfId="774" priority="219" operator="containsText" text="na">
      <formula>NOT(ISERROR(SEARCH("na",E14)))</formula>
    </cfRule>
  </conditionalFormatting>
  <conditionalFormatting sqref="E17:P17">
    <cfRule type="containsText" dxfId="773" priority="99" operator="containsText" text="Per Disability Per (Policy) Year">
      <formula>NOT(ISERROR(SEARCH("Per Disability Per (Policy) Year",E17)))</formula>
    </cfRule>
    <cfRule type="containsText" dxfId="772" priority="98" operator="containsText" text="na">
      <formula>NOT(ISERROR(SEARCH("na",E17)))</formula>
    </cfRule>
  </conditionalFormatting>
  <conditionalFormatting sqref="E19:P19">
    <cfRule type="expression" dxfId="771" priority="218">
      <formula>E19&lt;$D19</formula>
    </cfRule>
    <cfRule type="expression" dxfId="770" priority="217">
      <formula>E19&gt;$D19</formula>
    </cfRule>
    <cfRule type="containsText" dxfId="769" priority="216" operator="containsText" text="na">
      <formula>NOT(ISERROR(SEARCH("na",E19)))</formula>
    </cfRule>
  </conditionalFormatting>
  <conditionalFormatting sqref="E21:P21">
    <cfRule type="containsText" dxfId="768" priority="49" operator="containsText" text="na">
      <formula>NOT(ISERROR(SEARCH("na",E21)))</formula>
    </cfRule>
    <cfRule type="expression" dxfId="767" priority="51">
      <formula>E21&lt;$D21</formula>
    </cfRule>
    <cfRule type="expression" dxfId="766" priority="50">
      <formula>E21&gt;$D21</formula>
    </cfRule>
  </conditionalFormatting>
  <conditionalFormatting sqref="E22:P22">
    <cfRule type="containsText" dxfId="765" priority="97" operator="containsText" text="Per Disability Per (Policy) Year">
      <formula>NOT(ISERROR(SEARCH("Per Disability Per (Policy) Year",E22)))</formula>
    </cfRule>
    <cfRule type="containsText" dxfId="764" priority="96" operator="containsText" text="na">
      <formula>NOT(ISERROR(SEARCH("na",E22)))</formula>
    </cfRule>
  </conditionalFormatting>
  <conditionalFormatting sqref="E24:P24">
    <cfRule type="expression" dxfId="763" priority="214">
      <formula>E24&gt;$D24</formula>
    </cfRule>
    <cfRule type="expression" dxfId="762" priority="215">
      <formula>E24&lt;$D24</formula>
    </cfRule>
    <cfRule type="containsText" dxfId="761" priority="213" operator="containsText" text="na">
      <formula>NOT(ISERROR(SEARCH("na",E24)))</formula>
    </cfRule>
  </conditionalFormatting>
  <conditionalFormatting sqref="E25:P25">
    <cfRule type="containsText" dxfId="760" priority="94" operator="containsText" text="na">
      <formula>NOT(ISERROR(SEARCH("na",E25)))</formula>
    </cfRule>
    <cfRule type="containsText" dxfId="759" priority="95" operator="containsText" text="Per Disability Per (Policy) Year">
      <formula>NOT(ISERROR(SEARCH("Per Disability Per (Policy) Year",E25)))</formula>
    </cfRule>
  </conditionalFormatting>
  <conditionalFormatting sqref="E27:P27">
    <cfRule type="containsText" dxfId="758" priority="93" operator="containsText" text="Per Disability Per (Policy) Year">
      <formula>NOT(ISERROR(SEARCH("Per Disability Per (Policy) Year",E27)))</formula>
    </cfRule>
    <cfRule type="containsText" dxfId="757" priority="92" operator="containsText" text="na">
      <formula>NOT(ISERROR(SEARCH("na",E27)))</formula>
    </cfRule>
  </conditionalFormatting>
  <conditionalFormatting sqref="E28:P31">
    <cfRule type="containsText" dxfId="756" priority="210" operator="containsText" text="na">
      <formula>NOT(ISERROR(SEARCH("na",E28)))</formula>
    </cfRule>
    <cfRule type="expression" dxfId="755" priority="211">
      <formula>E28&gt;$D28</formula>
    </cfRule>
    <cfRule type="expression" dxfId="754" priority="212">
      <formula>E28&lt;$D28</formula>
    </cfRule>
  </conditionalFormatting>
  <conditionalFormatting sqref="E33:P36">
    <cfRule type="expression" dxfId="753" priority="208">
      <formula>E33&gt;$D33</formula>
    </cfRule>
    <cfRule type="expression" dxfId="752" priority="209">
      <formula>E33&lt;$D33</formula>
    </cfRule>
    <cfRule type="containsText" dxfId="751" priority="207" operator="containsText" text="na">
      <formula>NOT(ISERROR(SEARCH("na",E33)))</formula>
    </cfRule>
  </conditionalFormatting>
  <conditionalFormatting sqref="E38:P41">
    <cfRule type="expression" dxfId="750" priority="206">
      <formula>E38&lt;$D38</formula>
    </cfRule>
    <cfRule type="expression" dxfId="749" priority="205">
      <formula>E38&gt;$D38</formula>
    </cfRule>
    <cfRule type="containsText" dxfId="748" priority="204" operator="containsText" text="na">
      <formula>NOT(ISERROR(SEARCH("na",E38)))</formula>
    </cfRule>
  </conditionalFormatting>
  <conditionalFormatting sqref="E43:P43">
    <cfRule type="expression" dxfId="747" priority="203">
      <formula>E43&lt;$D43</formula>
    </cfRule>
    <cfRule type="containsText" dxfId="746" priority="201" operator="containsText" text="na">
      <formula>NOT(ISERROR(SEARCH("na",E43)))</formula>
    </cfRule>
    <cfRule type="expression" dxfId="745" priority="202">
      <formula>E43&gt;$D43</formula>
    </cfRule>
  </conditionalFormatting>
  <conditionalFormatting sqref="E44:P44">
    <cfRule type="containsText" dxfId="744" priority="90" operator="containsText" text="na">
      <formula>NOT(ISERROR(SEARCH("na",E44)))</formula>
    </cfRule>
    <cfRule type="containsText" dxfId="743" priority="91" operator="containsText" text="Per Disability Per (Policy) Year">
      <formula>NOT(ISERROR(SEARCH("Per Disability Per (Policy) Year",E44)))</formula>
    </cfRule>
  </conditionalFormatting>
  <conditionalFormatting sqref="E45:P46">
    <cfRule type="containsText" dxfId="742" priority="238" operator="containsText" text="na">
      <formula>NOT(ISERROR(SEARCH("na",E45)))</formula>
    </cfRule>
    <cfRule type="expression" dxfId="741" priority="237" stopIfTrue="1">
      <formula>E45&gt;$D45</formula>
    </cfRule>
    <cfRule type="expression" dxfId="740" priority="239">
      <formula>E45&lt;$D45</formula>
    </cfRule>
  </conditionalFormatting>
  <conditionalFormatting sqref="E48:P48">
    <cfRule type="expression" dxfId="739" priority="233">
      <formula>E48&lt;$D48</formula>
    </cfRule>
    <cfRule type="expression" dxfId="738" priority="232">
      <formula>E48&gt;$D48</formula>
    </cfRule>
    <cfRule type="containsText" dxfId="737" priority="231" operator="containsText" text="na">
      <formula>NOT(ISERROR(SEARCH("na",E48)))</formula>
    </cfRule>
  </conditionalFormatting>
  <conditionalFormatting sqref="E50:P50">
    <cfRule type="containsText" dxfId="736" priority="46" operator="containsText" text="na">
      <formula>NOT(ISERROR(SEARCH("na",E50)))</formula>
    </cfRule>
    <cfRule type="expression" dxfId="735" priority="47">
      <formula>E50&gt;$D50</formula>
    </cfRule>
    <cfRule type="expression" dxfId="734" priority="48">
      <formula>E50&lt;$D50</formula>
    </cfRule>
  </conditionalFormatting>
  <conditionalFormatting sqref="E51:P51">
    <cfRule type="containsText" dxfId="733" priority="88" operator="containsText" text="na">
      <formula>NOT(ISERROR(SEARCH("na",E51)))</formula>
    </cfRule>
    <cfRule type="containsText" dxfId="732" priority="89" operator="containsText" text="Per Disability Per (Policy) Year">
      <formula>NOT(ISERROR(SEARCH("Per Disability Per (Policy) Year",E51)))</formula>
    </cfRule>
  </conditionalFormatting>
  <conditionalFormatting sqref="E53:P53">
    <cfRule type="expression" dxfId="731" priority="230">
      <formula>E53&lt;$D53</formula>
    </cfRule>
    <cfRule type="expression" dxfId="730" priority="229">
      <formula>E53&gt;$D53</formula>
    </cfRule>
    <cfRule type="containsText" dxfId="729" priority="228" operator="containsText" text="na">
      <formula>NOT(ISERROR(SEARCH("na",E53)))</formula>
    </cfRule>
  </conditionalFormatting>
  <conditionalFormatting sqref="E55:P55">
    <cfRule type="expression" dxfId="728" priority="45">
      <formula>E55&lt;$D55</formula>
    </cfRule>
    <cfRule type="expression" dxfId="727" priority="44">
      <formula>E55&gt;$D55</formula>
    </cfRule>
    <cfRule type="containsText" dxfId="726" priority="43" operator="containsText" text="na">
      <formula>NOT(ISERROR(SEARCH("na",E55)))</formula>
    </cfRule>
  </conditionalFormatting>
  <conditionalFormatting sqref="E56:P56">
    <cfRule type="containsText" dxfId="725" priority="86" operator="containsText" text="na">
      <formula>NOT(ISERROR(SEARCH("na",E56)))</formula>
    </cfRule>
    <cfRule type="containsText" dxfId="724" priority="87" operator="containsText" text="Per Disability Per (Policy) Year">
      <formula>NOT(ISERROR(SEARCH("Per Disability Per (Policy) Year",E56)))</formula>
    </cfRule>
  </conditionalFormatting>
  <conditionalFormatting sqref="E59:P59">
    <cfRule type="containsText" dxfId="723" priority="234" operator="containsText" text="na">
      <formula>NOT(ISERROR(SEARCH("na",E59)))</formula>
    </cfRule>
    <cfRule type="expression" dxfId="722" priority="236">
      <formula>E59&lt;$D59</formula>
    </cfRule>
    <cfRule type="expression" dxfId="721" priority="235">
      <formula>E59&gt;$D59</formula>
    </cfRule>
  </conditionalFormatting>
  <conditionalFormatting sqref="E62:P62">
    <cfRule type="containsText" dxfId="720" priority="76" operator="containsText" text="na">
      <formula>NOT(ISERROR(SEARCH("na",E62)))</formula>
    </cfRule>
    <cfRule type="notContainsText" dxfId="719" priority="77" stopIfTrue="1" operator="notContains" text="Per Disability Per (Policy) Year">
      <formula>ISERROR(SEARCH("Per Disability Per (Policy) Year",E62))</formula>
    </cfRule>
  </conditionalFormatting>
  <conditionalFormatting sqref="E64:P64">
    <cfRule type="containsText" dxfId="718" priority="225" operator="containsText" text="na">
      <formula>NOT(ISERROR(SEARCH("na",E64)))</formula>
    </cfRule>
    <cfRule type="expression" dxfId="717" priority="227">
      <formula>E64&lt;$D64</formula>
    </cfRule>
    <cfRule type="expression" dxfId="716" priority="226">
      <formula>E64&gt;$D64</formula>
    </cfRule>
  </conditionalFormatting>
  <conditionalFormatting sqref="E66:P66">
    <cfRule type="expression" dxfId="715" priority="42">
      <formula>E66&lt;$D66</formula>
    </cfRule>
    <cfRule type="expression" dxfId="714" priority="41">
      <formula>E66&gt;$D66</formula>
    </cfRule>
    <cfRule type="containsText" dxfId="713" priority="40" operator="containsText" text="na">
      <formula>NOT(ISERROR(SEARCH("na",E66)))</formula>
    </cfRule>
  </conditionalFormatting>
  <conditionalFormatting sqref="E67:P67">
    <cfRule type="containsText" dxfId="712" priority="84" operator="containsText" text="na">
      <formula>NOT(ISERROR(SEARCH("na",E67)))</formula>
    </cfRule>
    <cfRule type="containsText" dxfId="711" priority="85" operator="containsText" text="Per Disability Per (Policy) Year">
      <formula>NOT(ISERROR(SEARCH("Per Disability Per (Policy) Year",E67)))</formula>
    </cfRule>
  </conditionalFormatting>
  <conditionalFormatting sqref="E69:P69">
    <cfRule type="expression" dxfId="710" priority="199">
      <formula>E69&gt;$D69</formula>
    </cfRule>
    <cfRule type="containsText" dxfId="709" priority="198" operator="containsText" text="na">
      <formula>NOT(ISERROR(SEARCH("na",E69)))</formula>
    </cfRule>
    <cfRule type="expression" dxfId="708" priority="200">
      <formula>E69&lt;$D69</formula>
    </cfRule>
  </conditionalFormatting>
  <conditionalFormatting sqref="E71:P71">
    <cfRule type="containsText" dxfId="707" priority="37" operator="containsText" text="na">
      <formula>NOT(ISERROR(SEARCH("na",E71)))</formula>
    </cfRule>
    <cfRule type="expression" dxfId="706" priority="38">
      <formula>E71&gt;$D71</formula>
    </cfRule>
    <cfRule type="expression" dxfId="705" priority="39">
      <formula>E71&lt;$D71</formula>
    </cfRule>
  </conditionalFormatting>
  <conditionalFormatting sqref="E72:P72">
    <cfRule type="containsText" dxfId="704" priority="83" operator="containsText" text="Per Disability Per (Policy) Year">
      <formula>NOT(ISERROR(SEARCH("Per Disability Per (Policy) Year",E72)))</formula>
    </cfRule>
    <cfRule type="containsText" dxfId="703" priority="82" operator="containsText" text="na">
      <formula>NOT(ISERROR(SEARCH("na",E72)))</formula>
    </cfRule>
  </conditionalFormatting>
  <conditionalFormatting sqref="E76:P77">
    <cfRule type="expression" dxfId="702" priority="146">
      <formula>E76&lt;$D76</formula>
    </cfRule>
    <cfRule type="expression" dxfId="701" priority="145">
      <formula>E76&gt;$D76</formula>
    </cfRule>
    <cfRule type="containsText" dxfId="700" priority="144" operator="containsText" text="na">
      <formula>NOT(ISERROR(SEARCH("na",E76)))</formula>
    </cfRule>
  </conditionalFormatting>
  <conditionalFormatting sqref="E80:P80">
    <cfRule type="expression" dxfId="699" priority="143">
      <formula>E80&lt;$D80</formula>
    </cfRule>
    <cfRule type="expression" dxfId="698" priority="142">
      <formula>E80&gt;$D80</formula>
    </cfRule>
  </conditionalFormatting>
  <conditionalFormatting sqref="E80:P82">
    <cfRule type="containsText" dxfId="697" priority="73" operator="containsText" text="na">
      <formula>NOT(ISERROR(SEARCH("na",E80)))</formula>
    </cfRule>
  </conditionalFormatting>
  <conditionalFormatting sqref="E81:P81">
    <cfRule type="expression" dxfId="696" priority="75" stopIfTrue="1">
      <formula>E81&lt;$D81</formula>
    </cfRule>
    <cfRule type="expression" dxfId="695" priority="74">
      <formula>E81&gt;$D81</formula>
    </cfRule>
  </conditionalFormatting>
  <conditionalFormatting sqref="E82:P82">
    <cfRule type="expression" dxfId="694" priority="193">
      <formula>E82&gt;$D82</formula>
    </cfRule>
    <cfRule type="expression" dxfId="693" priority="194">
      <formula>E82&lt;$D82</formula>
    </cfRule>
  </conditionalFormatting>
  <conditionalFormatting sqref="E83:P83">
    <cfRule type="notContainsText" dxfId="692" priority="81" stopIfTrue="1" operator="notContains" text="Per Disability Per (Policy) Year">
      <formula>ISERROR(SEARCH("Per Disability Per (Policy) Year",E83))</formula>
    </cfRule>
    <cfRule type="containsText" dxfId="691" priority="80" operator="containsText" text="na">
      <formula>NOT(ISERROR(SEARCH("na",E83)))</formula>
    </cfRule>
  </conditionalFormatting>
  <conditionalFormatting sqref="E85:P86">
    <cfRule type="expression" dxfId="690" priority="140">
      <formula>E85&lt;$D85</formula>
    </cfRule>
    <cfRule type="expression" dxfId="689" priority="139">
      <formula>E85&gt;$D85</formula>
    </cfRule>
  </conditionalFormatting>
  <conditionalFormatting sqref="E85:P88">
    <cfRule type="containsText" dxfId="688" priority="34" operator="containsText" text="na">
      <formula>NOT(ISERROR(SEARCH("na",E85)))</formula>
    </cfRule>
  </conditionalFormatting>
  <conditionalFormatting sqref="E87:P87">
    <cfRule type="expression" dxfId="687" priority="72" stopIfTrue="1">
      <formula>E87&lt;$D87</formula>
    </cfRule>
    <cfRule type="expression" dxfId="686" priority="71">
      <formula>E87&gt;$D87</formula>
    </cfRule>
  </conditionalFormatting>
  <conditionalFormatting sqref="E88:P88">
    <cfRule type="expression" dxfId="685" priority="36">
      <formula>E88&lt;$D88</formula>
    </cfRule>
    <cfRule type="expression" dxfId="684" priority="35">
      <formula>E88&gt;$D88</formula>
    </cfRule>
  </conditionalFormatting>
  <conditionalFormatting sqref="E90:P91">
    <cfRule type="expression" dxfId="683" priority="137">
      <formula>E90&lt;$D90</formula>
    </cfRule>
    <cfRule type="expression" dxfId="682" priority="136">
      <formula>E90&gt;$D90</formula>
    </cfRule>
  </conditionalFormatting>
  <conditionalFormatting sqref="E90:P93">
    <cfRule type="containsText" dxfId="681" priority="31" operator="containsText" text="na">
      <formula>NOT(ISERROR(SEARCH("na",E90)))</formula>
    </cfRule>
  </conditionalFormatting>
  <conditionalFormatting sqref="E92:P92">
    <cfRule type="expression" dxfId="680" priority="68">
      <formula>E92&gt;$D92</formula>
    </cfRule>
    <cfRule type="expression" dxfId="679" priority="69" stopIfTrue="1">
      <formula>E92&lt;$D92</formula>
    </cfRule>
  </conditionalFormatting>
  <conditionalFormatting sqref="E93:P93">
    <cfRule type="expression" dxfId="678" priority="33">
      <formula>E93&lt;$D93</formula>
    </cfRule>
    <cfRule type="expression" dxfId="677" priority="32">
      <formula>E93&gt;$D93</formula>
    </cfRule>
  </conditionalFormatting>
  <conditionalFormatting sqref="E96:P97">
    <cfRule type="expression" dxfId="676" priority="133">
      <formula>E96&gt;$D96</formula>
    </cfRule>
    <cfRule type="expression" dxfId="675" priority="134">
      <formula>E96&lt;$D96</formula>
    </cfRule>
  </conditionalFormatting>
  <conditionalFormatting sqref="E96:P99">
    <cfRule type="containsText" dxfId="674" priority="28" operator="containsText" text="na">
      <formula>NOT(ISERROR(SEARCH("na",E96)))</formula>
    </cfRule>
  </conditionalFormatting>
  <conditionalFormatting sqref="E98:P98">
    <cfRule type="expression" dxfId="673" priority="66" stopIfTrue="1">
      <formula>E98&lt;$D98</formula>
    </cfRule>
    <cfRule type="expression" dxfId="672" priority="65">
      <formula>E98&gt;$D98</formula>
    </cfRule>
  </conditionalFormatting>
  <conditionalFormatting sqref="E99:P99">
    <cfRule type="expression" dxfId="671" priority="29">
      <formula>E99&gt;$D99</formula>
    </cfRule>
    <cfRule type="expression" dxfId="670" priority="30">
      <formula>E99&lt;$D99</formula>
    </cfRule>
  </conditionalFormatting>
  <conditionalFormatting sqref="E101:P102">
    <cfRule type="expression" dxfId="669" priority="131">
      <formula>E101&lt;$D101</formula>
    </cfRule>
    <cfRule type="expression" dxfId="668" priority="130">
      <formula>E101&gt;$D101</formula>
    </cfRule>
  </conditionalFormatting>
  <conditionalFormatting sqref="E101:P104">
    <cfRule type="containsText" dxfId="667" priority="25" operator="containsText" text="na">
      <formula>NOT(ISERROR(SEARCH("na",E101)))</formula>
    </cfRule>
  </conditionalFormatting>
  <conditionalFormatting sqref="E103:P103">
    <cfRule type="expression" dxfId="666" priority="62">
      <formula>E103&gt;$D103</formula>
    </cfRule>
    <cfRule type="expression" dxfId="665" priority="63" stopIfTrue="1">
      <formula>E103&lt;$D103</formula>
    </cfRule>
  </conditionalFormatting>
  <conditionalFormatting sqref="E104:P104">
    <cfRule type="expression" dxfId="664" priority="27">
      <formula>E104&lt;$D104</formula>
    </cfRule>
    <cfRule type="expression" dxfId="663" priority="26">
      <formula>E104&gt;$D104</formula>
    </cfRule>
  </conditionalFormatting>
  <conditionalFormatting sqref="E106:P107">
    <cfRule type="expression" dxfId="662" priority="128">
      <formula>E106&lt;$D106</formula>
    </cfRule>
    <cfRule type="expression" dxfId="661" priority="127">
      <formula>E106&gt;$D106</formula>
    </cfRule>
  </conditionalFormatting>
  <conditionalFormatting sqref="E106:P109">
    <cfRule type="containsText" dxfId="660" priority="10" operator="containsText" text="na">
      <formula>NOT(ISERROR(SEARCH("na",E106)))</formula>
    </cfRule>
  </conditionalFormatting>
  <conditionalFormatting sqref="E108:P108">
    <cfRule type="expression" dxfId="659" priority="59">
      <formula>E108&gt;$D108</formula>
    </cfRule>
    <cfRule type="expression" dxfId="658" priority="60" stopIfTrue="1">
      <formula>E108&lt;$D108</formula>
    </cfRule>
  </conditionalFormatting>
  <conditionalFormatting sqref="E109:P109">
    <cfRule type="expression" dxfId="657" priority="12">
      <formula>E109&lt;$D109</formula>
    </cfRule>
    <cfRule type="expression" dxfId="656" priority="11">
      <formula>E109&gt;$D109</formula>
    </cfRule>
  </conditionalFormatting>
  <conditionalFormatting sqref="E111:P112">
    <cfRule type="expression" dxfId="655" priority="125">
      <formula>E111&lt;$D111</formula>
    </cfRule>
    <cfRule type="expression" dxfId="654" priority="124">
      <formula>E111&gt;$D111</formula>
    </cfRule>
  </conditionalFormatting>
  <conditionalFormatting sqref="E111:P114">
    <cfRule type="containsText" dxfId="653" priority="16" operator="containsText" text="na">
      <formula>NOT(ISERROR(SEARCH("na",E111)))</formula>
    </cfRule>
  </conditionalFormatting>
  <conditionalFormatting sqref="E113:P113">
    <cfRule type="expression" dxfId="652" priority="56">
      <formula>E113&gt;$D113</formula>
    </cfRule>
    <cfRule type="expression" dxfId="651" priority="57" stopIfTrue="1">
      <formula>E113&lt;$D113</formula>
    </cfRule>
  </conditionalFormatting>
  <conditionalFormatting sqref="E114:P114">
    <cfRule type="expression" dxfId="650" priority="18">
      <formula>E114&lt;$D114</formula>
    </cfRule>
    <cfRule type="expression" dxfId="649" priority="17">
      <formula>E114&gt;$D114</formula>
    </cfRule>
  </conditionalFormatting>
  <conditionalFormatting sqref="E116:P117">
    <cfRule type="expression" dxfId="648" priority="122">
      <formula>E116&lt;$D116</formula>
    </cfRule>
    <cfRule type="expression" dxfId="647" priority="121">
      <formula>E116&gt;$D116</formula>
    </cfRule>
  </conditionalFormatting>
  <conditionalFormatting sqref="E116:P119">
    <cfRule type="containsText" dxfId="646" priority="13" operator="containsText" text="na">
      <formula>NOT(ISERROR(SEARCH("na",E116)))</formula>
    </cfRule>
  </conditionalFormatting>
  <conditionalFormatting sqref="E118:P118">
    <cfRule type="expression" dxfId="645" priority="53">
      <formula>E118&gt;$D118</formula>
    </cfRule>
    <cfRule type="expression" dxfId="644" priority="54" stopIfTrue="1">
      <formula>E118&lt;$D118</formula>
    </cfRule>
  </conditionalFormatting>
  <conditionalFormatting sqref="E119:P119">
    <cfRule type="expression" dxfId="643" priority="14">
      <formula>E119&gt;$D119</formula>
    </cfRule>
    <cfRule type="expression" dxfId="642" priority="15">
      <formula>E119&lt;$D119</formula>
    </cfRule>
  </conditionalFormatting>
  <conditionalFormatting sqref="E121:P121">
    <cfRule type="containsText" dxfId="641" priority="22" operator="containsText" text="na">
      <formula>NOT(ISERROR(SEARCH("na",E121)))</formula>
    </cfRule>
    <cfRule type="expression" dxfId="640" priority="24">
      <formula>E121&lt;$D121</formula>
    </cfRule>
    <cfRule type="expression" dxfId="639" priority="23">
      <formula>E121&gt;$D121</formula>
    </cfRule>
  </conditionalFormatting>
  <conditionalFormatting sqref="E123:P124">
    <cfRule type="containsText" dxfId="638" priority="117" operator="containsText" text="na">
      <formula>NOT(ISERROR(SEARCH("na",E123)))</formula>
    </cfRule>
    <cfRule type="expression" dxfId="637" priority="118">
      <formula>E123&gt;$D123</formula>
    </cfRule>
    <cfRule type="expression" dxfId="636" priority="119">
      <formula>E123&lt;$D123</formula>
    </cfRule>
  </conditionalFormatting>
  <conditionalFormatting sqref="E126:P127">
    <cfRule type="containsText" dxfId="635" priority="114" operator="containsText" text="na">
      <formula>NOT(ISERROR(SEARCH("na",E126)))</formula>
    </cfRule>
    <cfRule type="expression" dxfId="634" priority="115">
      <formula>E126&gt;$D126</formula>
    </cfRule>
    <cfRule type="expression" dxfId="633" priority="116">
      <formula>E126&lt;$D126</formula>
    </cfRule>
  </conditionalFormatting>
  <conditionalFormatting sqref="E129:P130">
    <cfRule type="containsText" dxfId="632" priority="111" operator="containsText" text="na">
      <formula>NOT(ISERROR(SEARCH("na",E129)))</formula>
    </cfRule>
    <cfRule type="expression" dxfId="631" priority="112">
      <formula>E129&gt;$D129</formula>
    </cfRule>
    <cfRule type="expression" dxfId="630" priority="113">
      <formula>E129&lt;$D129</formula>
    </cfRule>
  </conditionalFormatting>
  <conditionalFormatting sqref="E132:P133">
    <cfRule type="containsText" dxfId="629" priority="108" operator="containsText" text="na">
      <formula>NOT(ISERROR(SEARCH("na",E132)))</formula>
    </cfRule>
    <cfRule type="expression" dxfId="628" priority="109">
      <formula>E132&gt;$D132</formula>
    </cfRule>
    <cfRule type="expression" dxfId="627" priority="110">
      <formula>E132&lt;$D132</formula>
    </cfRule>
  </conditionalFormatting>
  <conditionalFormatting sqref="E135:P136">
    <cfRule type="expression" dxfId="626" priority="106">
      <formula>E135&gt;$D135</formula>
    </cfRule>
    <cfRule type="expression" dxfId="625" priority="107">
      <formula>E135&lt;$D135</formula>
    </cfRule>
    <cfRule type="containsText" dxfId="624" priority="105" operator="containsText" text="na">
      <formula>NOT(ISERROR(SEARCH("na",E135)))</formula>
    </cfRule>
  </conditionalFormatting>
  <conditionalFormatting sqref="E139:P140">
    <cfRule type="expression" dxfId="623" priority="104">
      <formula>E139&lt;$D139</formula>
    </cfRule>
    <cfRule type="expression" dxfId="622" priority="103">
      <formula>E139&gt;$D139</formula>
    </cfRule>
    <cfRule type="containsText" dxfId="621" priority="102" operator="containsText" text="na">
      <formula>NOT(ISERROR(SEARCH("na",E139)))</formula>
    </cfRule>
  </conditionalFormatting>
  <conditionalFormatting sqref="E141:P141">
    <cfRule type="containsText" dxfId="620" priority="79" operator="containsText" text="Per Disability Per (Policy) Year">
      <formula>NOT(ISERROR(SEARCH("Per Disability Per (Policy) Year",E141)))</formula>
    </cfRule>
    <cfRule type="containsText" dxfId="619" priority="78" operator="containsText" text="na">
      <formula>NOT(ISERROR(SEARCH("na",E141)))</formula>
    </cfRule>
  </conditionalFormatting>
  <conditionalFormatting sqref="E143:P143">
    <cfRule type="expression" dxfId="618" priority="21">
      <formula>E143&lt;$D143</formula>
    </cfRule>
    <cfRule type="expression" dxfId="617" priority="20">
      <formula>E143&gt;$D143</formula>
    </cfRule>
    <cfRule type="containsText" dxfId="616" priority="19" operator="containsText" text="na">
      <formula>NOT(ISERROR(SEARCH("na",E143)))</formula>
    </cfRule>
  </conditionalFormatting>
  <conditionalFormatting sqref="E153:P155">
    <cfRule type="expression" dxfId="615" priority="152">
      <formula>E153&lt;$D153</formula>
    </cfRule>
    <cfRule type="expression" dxfId="614" priority="151">
      <formula>E153&gt;$D153</formula>
    </cfRule>
    <cfRule type="containsText" dxfId="613" priority="150" operator="containsText" text="na">
      <formula>NOT(ISERROR(SEARCH("na",E153)))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57" customFormat="1" ht="30">
      <c r="A7" s="753" t="s">
        <v>21</v>
      </c>
      <c r="B7" s="754"/>
      <c r="C7" s="755" t="s">
        <v>22</v>
      </c>
      <c r="D7" s="756" t="s">
        <v>103</v>
      </c>
      <c r="E7" s="756" t="s">
        <v>104</v>
      </c>
      <c r="F7" s="756" t="s">
        <v>105</v>
      </c>
      <c r="G7" s="756" t="s">
        <v>106</v>
      </c>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v>1</v>
      </c>
      <c r="H9" s="717"/>
      <c r="I9" s="717"/>
      <c r="J9" s="717"/>
      <c r="K9" s="717"/>
      <c r="L9" s="717"/>
      <c r="M9" s="717"/>
      <c r="N9" s="717"/>
      <c r="O9" s="717"/>
      <c r="P9" s="717"/>
    </row>
    <row r="10" spans="1:16">
      <c r="A10" s="86"/>
      <c r="B10" s="88" t="s">
        <v>26</v>
      </c>
      <c r="C10" s="451"/>
      <c r="D10" s="90">
        <v>478600</v>
      </c>
      <c r="E10" s="728" t="s">
        <v>46</v>
      </c>
      <c r="F10" s="728" t="s">
        <v>46</v>
      </c>
      <c r="G10" s="728" t="s">
        <v>46</v>
      </c>
      <c r="H10" s="728"/>
      <c r="I10" s="728"/>
      <c r="J10" s="728"/>
      <c r="K10" s="728"/>
      <c r="L10" s="728"/>
      <c r="M10" s="728"/>
      <c r="N10" s="728"/>
      <c r="O10" s="728"/>
      <c r="P10" s="728"/>
    </row>
    <row r="11" spans="1:16">
      <c r="A11" s="86"/>
      <c r="B11" s="87" t="s">
        <v>27</v>
      </c>
      <c r="C11" s="451"/>
      <c r="D11" s="91" t="s">
        <v>51</v>
      </c>
      <c r="E11" s="718" t="s">
        <v>46</v>
      </c>
      <c r="F11" s="718" t="s">
        <v>46</v>
      </c>
      <c r="G11" s="718" t="s">
        <v>46</v>
      </c>
      <c r="H11" s="718"/>
      <c r="I11" s="718"/>
      <c r="J11" s="718"/>
      <c r="K11" s="718"/>
      <c r="L11" s="718"/>
      <c r="M11" s="718"/>
      <c r="N11" s="718"/>
      <c r="O11" s="718"/>
      <c r="P11" s="718"/>
    </row>
    <row r="12" spans="1:16" s="699" customFormat="1">
      <c r="A12" s="704"/>
      <c r="B12" s="704"/>
      <c r="C12" s="705"/>
      <c r="D12" s="706"/>
      <c r="E12" s="719">
        <v>0</v>
      </c>
      <c r="F12" s="719">
        <v>0</v>
      </c>
      <c r="G12" s="719">
        <v>0</v>
      </c>
      <c r="H12" s="719"/>
      <c r="I12" s="719"/>
      <c r="J12" s="719"/>
      <c r="K12" s="719"/>
      <c r="L12" s="719"/>
      <c r="M12" s="719"/>
      <c r="N12" s="719"/>
      <c r="O12" s="719"/>
      <c r="P12" s="719"/>
    </row>
    <row r="13" spans="1:16">
      <c r="A13" s="86" t="s">
        <v>29</v>
      </c>
      <c r="B13" s="87" t="s">
        <v>30</v>
      </c>
      <c r="C13" s="451">
        <v>0.79470198675496684</v>
      </c>
      <c r="D13" s="91" t="s">
        <v>60</v>
      </c>
      <c r="E13" s="718" t="s">
        <v>107</v>
      </c>
      <c r="F13" s="718" t="s">
        <v>31</v>
      </c>
      <c r="G13" s="718" t="s">
        <v>107</v>
      </c>
      <c r="H13" s="718"/>
      <c r="I13" s="718"/>
      <c r="J13" s="718"/>
      <c r="K13" s="718"/>
      <c r="L13" s="718"/>
      <c r="M13" s="718"/>
      <c r="N13" s="718"/>
      <c r="O13" s="718"/>
      <c r="P13" s="718"/>
    </row>
    <row r="14" spans="1:16">
      <c r="A14" s="86"/>
      <c r="B14" s="88" t="s">
        <v>26</v>
      </c>
      <c r="C14" s="451"/>
      <c r="D14" s="90">
        <v>1200</v>
      </c>
      <c r="E14" s="728">
        <v>1000</v>
      </c>
      <c r="F14" s="728">
        <v>450</v>
      </c>
      <c r="G14" s="728">
        <v>1000</v>
      </c>
      <c r="H14" s="728"/>
      <c r="I14" s="728"/>
      <c r="J14" s="728"/>
      <c r="K14" s="728"/>
      <c r="L14" s="728"/>
      <c r="M14" s="728"/>
      <c r="N14" s="728"/>
      <c r="O14" s="728"/>
      <c r="P14" s="728"/>
    </row>
    <row r="15" spans="1:16">
      <c r="A15" s="86"/>
      <c r="B15" s="87" t="s">
        <v>27</v>
      </c>
      <c r="C15" s="451"/>
      <c r="D15" s="91" t="s">
        <v>32</v>
      </c>
      <c r="E15" s="718" t="s">
        <v>32</v>
      </c>
      <c r="F15" s="718" t="s">
        <v>32</v>
      </c>
      <c r="G15" s="718" t="s">
        <v>32</v>
      </c>
      <c r="H15" s="718"/>
      <c r="I15" s="718"/>
      <c r="J15" s="718"/>
      <c r="K15" s="718"/>
      <c r="L15" s="718"/>
      <c r="M15" s="718"/>
      <c r="N15" s="718"/>
      <c r="O15" s="718"/>
      <c r="P15" s="718"/>
    </row>
    <row r="16" spans="1:16">
      <c r="A16" s="92"/>
      <c r="B16" s="93" t="s">
        <v>33</v>
      </c>
      <c r="C16" s="451"/>
      <c r="D16" s="94">
        <v>182</v>
      </c>
      <c r="E16" s="720">
        <v>45</v>
      </c>
      <c r="F16" s="720">
        <v>45</v>
      </c>
      <c r="G16" s="720">
        <v>45</v>
      </c>
      <c r="H16" s="720"/>
      <c r="I16" s="720"/>
      <c r="J16" s="720"/>
      <c r="K16" s="720"/>
      <c r="L16" s="720"/>
      <c r="M16" s="720"/>
      <c r="N16" s="720"/>
      <c r="O16" s="720"/>
      <c r="P16" s="720"/>
    </row>
    <row r="17" spans="1:16">
      <c r="A17" s="86"/>
      <c r="B17" s="87" t="s">
        <v>34</v>
      </c>
      <c r="C17" s="451"/>
      <c r="D17" s="91" t="s">
        <v>49</v>
      </c>
      <c r="E17" s="718" t="s">
        <v>51</v>
      </c>
      <c r="F17" s="718" t="s">
        <v>51</v>
      </c>
      <c r="G17" s="718" t="s">
        <v>51</v>
      </c>
      <c r="H17" s="718"/>
      <c r="I17" s="718"/>
      <c r="J17" s="718"/>
      <c r="K17" s="718"/>
      <c r="L17" s="718"/>
      <c r="M17" s="718"/>
      <c r="N17" s="718"/>
      <c r="O17" s="718"/>
      <c r="P17" s="718"/>
    </row>
    <row r="18" spans="1:16" s="699" customFormat="1">
      <c r="A18" s="704"/>
      <c r="B18" s="704"/>
      <c r="C18" s="705"/>
      <c r="D18" s="706"/>
      <c r="E18" s="719">
        <v>0</v>
      </c>
      <c r="F18" s="719">
        <v>0</v>
      </c>
      <c r="G18" s="719">
        <v>0</v>
      </c>
      <c r="H18" s="719"/>
      <c r="I18" s="719"/>
      <c r="J18" s="719"/>
      <c r="K18" s="719"/>
      <c r="L18" s="719"/>
      <c r="M18" s="719"/>
      <c r="N18" s="719"/>
      <c r="O18" s="719"/>
      <c r="P18" s="719"/>
    </row>
    <row r="19" spans="1:16">
      <c r="A19" s="95" t="s">
        <v>35</v>
      </c>
      <c r="B19" s="88" t="s">
        <v>26</v>
      </c>
      <c r="C19" s="451">
        <v>0.85651214128035325</v>
      </c>
      <c r="D19" s="90">
        <v>1200</v>
      </c>
      <c r="E19" s="728">
        <v>1000</v>
      </c>
      <c r="F19" s="728">
        <v>450</v>
      </c>
      <c r="G19" s="728">
        <v>1000</v>
      </c>
      <c r="H19" s="728"/>
      <c r="I19" s="728"/>
      <c r="J19" s="728"/>
      <c r="K19" s="728"/>
      <c r="L19" s="728"/>
      <c r="M19" s="728"/>
      <c r="N19" s="728"/>
      <c r="O19" s="728"/>
      <c r="P19" s="728"/>
    </row>
    <row r="20" spans="1:16">
      <c r="A20" s="96"/>
      <c r="B20" s="87" t="s">
        <v>27</v>
      </c>
      <c r="C20" s="451"/>
      <c r="D20" s="91" t="s">
        <v>32</v>
      </c>
      <c r="E20" s="718" t="s">
        <v>32</v>
      </c>
      <c r="F20" s="718" t="s">
        <v>32</v>
      </c>
      <c r="G20" s="718" t="s">
        <v>32</v>
      </c>
      <c r="H20" s="718"/>
      <c r="I20" s="718"/>
      <c r="J20" s="718"/>
      <c r="K20" s="718"/>
      <c r="L20" s="718"/>
      <c r="M20" s="718"/>
      <c r="N20" s="718"/>
      <c r="O20" s="718"/>
      <c r="P20" s="718"/>
    </row>
    <row r="21" spans="1:16">
      <c r="A21" s="92"/>
      <c r="B21" s="93" t="s">
        <v>33</v>
      </c>
      <c r="C21" s="451"/>
      <c r="D21" s="94">
        <v>91</v>
      </c>
      <c r="E21" s="729">
        <v>45</v>
      </c>
      <c r="F21" s="729">
        <v>45</v>
      </c>
      <c r="G21" s="729">
        <v>45</v>
      </c>
      <c r="H21" s="729"/>
      <c r="I21" s="729"/>
      <c r="J21" s="729"/>
      <c r="K21" s="729"/>
      <c r="L21" s="729"/>
      <c r="M21" s="729"/>
      <c r="N21" s="729"/>
      <c r="O21" s="729"/>
      <c r="P21" s="729"/>
    </row>
    <row r="22" spans="1:16">
      <c r="A22" s="96"/>
      <c r="B22" s="87" t="s">
        <v>34</v>
      </c>
      <c r="C22" s="451"/>
      <c r="D22" s="91" t="s">
        <v>49</v>
      </c>
      <c r="E22" s="718" t="s">
        <v>51</v>
      </c>
      <c r="F22" s="718" t="s">
        <v>51</v>
      </c>
      <c r="G22" s="718" t="s">
        <v>51</v>
      </c>
      <c r="H22" s="718"/>
      <c r="I22" s="718"/>
      <c r="J22" s="718"/>
      <c r="K22" s="718"/>
      <c r="L22" s="718"/>
      <c r="M22" s="718"/>
      <c r="N22" s="718"/>
      <c r="O22" s="718"/>
      <c r="P22" s="718"/>
    </row>
    <row r="23" spans="1:16" s="699" customFormat="1">
      <c r="A23" s="704"/>
      <c r="B23" s="704"/>
      <c r="C23" s="705"/>
      <c r="D23" s="706"/>
      <c r="E23" s="719">
        <v>0</v>
      </c>
      <c r="F23" s="719">
        <v>0</v>
      </c>
      <c r="G23" s="719">
        <v>0</v>
      </c>
      <c r="H23" s="719"/>
      <c r="I23" s="719"/>
      <c r="J23" s="719"/>
      <c r="K23" s="719"/>
      <c r="L23" s="719"/>
      <c r="M23" s="719"/>
      <c r="N23" s="719"/>
      <c r="O23" s="719"/>
      <c r="P23" s="719"/>
    </row>
    <row r="24" spans="1:16">
      <c r="A24" s="95" t="s">
        <v>36</v>
      </c>
      <c r="B24" s="88" t="s">
        <v>26</v>
      </c>
      <c r="C24" s="451">
        <v>0.8454746136865342</v>
      </c>
      <c r="D24" s="90">
        <v>20000</v>
      </c>
      <c r="E24" s="728">
        <v>10000</v>
      </c>
      <c r="F24" s="728">
        <v>4500</v>
      </c>
      <c r="G24" s="728">
        <v>10000</v>
      </c>
      <c r="H24" s="728"/>
      <c r="I24" s="728"/>
      <c r="J24" s="728"/>
      <c r="K24" s="728"/>
      <c r="L24" s="728"/>
      <c r="M24" s="728"/>
      <c r="N24" s="728"/>
      <c r="O24" s="728"/>
      <c r="P24" s="728"/>
    </row>
    <row r="25" spans="1:16">
      <c r="A25" s="96" t="s">
        <v>37</v>
      </c>
      <c r="B25" s="87" t="s">
        <v>27</v>
      </c>
      <c r="C25" s="451"/>
      <c r="D25" s="91" t="s">
        <v>49</v>
      </c>
      <c r="E25" s="718" t="s">
        <v>51</v>
      </c>
      <c r="F25" s="718" t="s">
        <v>51</v>
      </c>
      <c r="G25" s="718" t="s">
        <v>51</v>
      </c>
      <c r="H25" s="718"/>
      <c r="I25" s="718"/>
      <c r="J25" s="718"/>
      <c r="K25" s="718"/>
      <c r="L25" s="718"/>
      <c r="M25" s="718"/>
      <c r="N25" s="718"/>
      <c r="O25" s="718"/>
      <c r="P25" s="718"/>
    </row>
    <row r="26" spans="1:16" s="699" customFormat="1">
      <c r="A26" s="704"/>
      <c r="B26" s="704"/>
      <c r="C26" s="705"/>
      <c r="D26" s="706"/>
      <c r="E26" s="719">
        <v>0</v>
      </c>
      <c r="F26" s="719">
        <v>0</v>
      </c>
      <c r="G26" s="719">
        <v>0</v>
      </c>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t="s">
        <v>101</v>
      </c>
      <c r="H27" s="718"/>
      <c r="I27" s="718"/>
      <c r="J27" s="718"/>
      <c r="K27" s="718"/>
      <c r="L27" s="718"/>
      <c r="M27" s="718"/>
      <c r="N27" s="718"/>
      <c r="O27" s="718"/>
      <c r="P27" s="718"/>
    </row>
    <row r="28" spans="1:16">
      <c r="A28" s="95"/>
      <c r="B28" s="88" t="s">
        <v>39</v>
      </c>
      <c r="C28" s="451"/>
      <c r="D28" s="90">
        <v>65500</v>
      </c>
      <c r="E28" s="728">
        <v>30000</v>
      </c>
      <c r="F28" s="728">
        <v>20250</v>
      </c>
      <c r="G28" s="728">
        <v>30000</v>
      </c>
      <c r="H28" s="728"/>
      <c r="I28" s="728"/>
      <c r="J28" s="728"/>
      <c r="K28" s="728"/>
      <c r="L28" s="728"/>
      <c r="M28" s="728"/>
      <c r="N28" s="728"/>
      <c r="O28" s="728"/>
      <c r="P28" s="728"/>
    </row>
    <row r="29" spans="1:16">
      <c r="A29" s="95"/>
      <c r="B29" s="88" t="s">
        <v>40</v>
      </c>
      <c r="C29" s="451"/>
      <c r="D29" s="90">
        <v>35000</v>
      </c>
      <c r="E29" s="728">
        <v>30000</v>
      </c>
      <c r="F29" s="728">
        <v>13500</v>
      </c>
      <c r="G29" s="728">
        <v>30000</v>
      </c>
      <c r="H29" s="728"/>
      <c r="I29" s="728"/>
      <c r="J29" s="728"/>
      <c r="K29" s="728"/>
      <c r="L29" s="728"/>
      <c r="M29" s="728"/>
      <c r="N29" s="728"/>
      <c r="O29" s="728"/>
      <c r="P29" s="728"/>
    </row>
    <row r="30" spans="1:16">
      <c r="A30" s="95"/>
      <c r="B30" s="88" t="s">
        <v>41</v>
      </c>
      <c r="C30" s="451"/>
      <c r="D30" s="90">
        <v>16800</v>
      </c>
      <c r="E30" s="728">
        <v>15000</v>
      </c>
      <c r="F30" s="728">
        <v>6750</v>
      </c>
      <c r="G30" s="728">
        <v>15000</v>
      </c>
      <c r="H30" s="728"/>
      <c r="I30" s="728"/>
      <c r="J30" s="728"/>
      <c r="K30" s="728"/>
      <c r="L30" s="728"/>
      <c r="M30" s="728"/>
      <c r="N30" s="728"/>
      <c r="O30" s="728"/>
      <c r="P30" s="728"/>
    </row>
    <row r="31" spans="1:16">
      <c r="A31" s="95"/>
      <c r="B31" s="88" t="s">
        <v>42</v>
      </c>
      <c r="C31" s="451"/>
      <c r="D31" s="90">
        <v>7700</v>
      </c>
      <c r="E31" s="728">
        <v>6000</v>
      </c>
      <c r="F31" s="728">
        <v>2700</v>
      </c>
      <c r="G31" s="728">
        <v>6000</v>
      </c>
      <c r="H31" s="728"/>
      <c r="I31" s="728"/>
      <c r="J31" s="728"/>
      <c r="K31" s="728"/>
      <c r="L31" s="728"/>
      <c r="M31" s="728"/>
      <c r="N31" s="728"/>
      <c r="O31" s="728"/>
      <c r="P31" s="728"/>
    </row>
    <row r="32" spans="1:16" s="699" customFormat="1">
      <c r="A32" s="704"/>
      <c r="B32" s="704"/>
      <c r="C32" s="705"/>
      <c r="D32" s="706"/>
      <c r="E32" s="719">
        <v>0</v>
      </c>
      <c r="F32" s="719">
        <v>0</v>
      </c>
      <c r="G32" s="719">
        <v>0</v>
      </c>
      <c r="H32" s="719"/>
      <c r="I32" s="719"/>
      <c r="J32" s="719"/>
      <c r="K32" s="719"/>
      <c r="L32" s="719"/>
      <c r="M32" s="719"/>
      <c r="N32" s="719"/>
      <c r="O32" s="719"/>
      <c r="P32" s="719"/>
    </row>
    <row r="33" spans="1:16">
      <c r="A33" s="95" t="s">
        <v>43</v>
      </c>
      <c r="B33" s="88" t="s">
        <v>39</v>
      </c>
      <c r="C33" s="451">
        <v>0.85209713024282563</v>
      </c>
      <c r="D33" s="90">
        <v>20000</v>
      </c>
      <c r="E33" s="728">
        <v>5400</v>
      </c>
      <c r="F33" s="728">
        <v>6075</v>
      </c>
      <c r="G33" s="728">
        <v>5400</v>
      </c>
      <c r="H33" s="728"/>
      <c r="I33" s="728"/>
      <c r="J33" s="728"/>
      <c r="K33" s="728"/>
      <c r="L33" s="728"/>
      <c r="M33" s="728"/>
      <c r="N33" s="728"/>
      <c r="O33" s="728"/>
      <c r="P33" s="728"/>
    </row>
    <row r="34" spans="1:16">
      <c r="A34" s="95"/>
      <c r="B34" s="88" t="s">
        <v>40</v>
      </c>
      <c r="C34" s="451"/>
      <c r="D34" s="90">
        <v>10732.5</v>
      </c>
      <c r="E34" s="728">
        <v>5400</v>
      </c>
      <c r="F34" s="728">
        <v>4050</v>
      </c>
      <c r="G34" s="728">
        <v>5400</v>
      </c>
      <c r="H34" s="728"/>
      <c r="I34" s="728"/>
      <c r="J34" s="728"/>
      <c r="K34" s="728"/>
      <c r="L34" s="728"/>
      <c r="M34" s="728"/>
      <c r="N34" s="728"/>
      <c r="O34" s="728"/>
      <c r="P34" s="728"/>
    </row>
    <row r="35" spans="1:16">
      <c r="A35" s="95"/>
      <c r="B35" s="88" t="s">
        <v>41</v>
      </c>
      <c r="C35" s="451"/>
      <c r="D35" s="90">
        <v>5145</v>
      </c>
      <c r="E35" s="728">
        <v>2700</v>
      </c>
      <c r="F35" s="728">
        <v>2025</v>
      </c>
      <c r="G35" s="728">
        <v>2700</v>
      </c>
      <c r="H35" s="728"/>
      <c r="I35" s="728"/>
      <c r="J35" s="728"/>
      <c r="K35" s="728"/>
      <c r="L35" s="728"/>
      <c r="M35" s="728"/>
      <c r="N35" s="728"/>
      <c r="O35" s="728"/>
      <c r="P35" s="728"/>
    </row>
    <row r="36" spans="1:16">
      <c r="A36" s="95"/>
      <c r="B36" s="88" t="s">
        <v>42</v>
      </c>
      <c r="C36" s="451"/>
      <c r="D36" s="90">
        <v>2500</v>
      </c>
      <c r="E36" s="728">
        <v>1080</v>
      </c>
      <c r="F36" s="728">
        <v>810</v>
      </c>
      <c r="G36" s="728">
        <v>1080</v>
      </c>
      <c r="H36" s="728"/>
      <c r="I36" s="728"/>
      <c r="J36" s="728"/>
      <c r="K36" s="728"/>
      <c r="L36" s="728"/>
      <c r="M36" s="728"/>
      <c r="N36" s="728"/>
      <c r="O36" s="728"/>
      <c r="P36" s="728"/>
    </row>
    <row r="37" spans="1:16" s="699" customFormat="1">
      <c r="A37" s="704"/>
      <c r="B37" s="704"/>
      <c r="C37" s="705"/>
      <c r="D37" s="706"/>
      <c r="E37" s="719">
        <v>0</v>
      </c>
      <c r="F37" s="719">
        <v>0</v>
      </c>
      <c r="G37" s="719">
        <v>0</v>
      </c>
      <c r="H37" s="719"/>
      <c r="I37" s="719"/>
      <c r="J37" s="719"/>
      <c r="K37" s="719"/>
      <c r="L37" s="719"/>
      <c r="M37" s="719"/>
      <c r="N37" s="719"/>
      <c r="O37" s="719"/>
      <c r="P37" s="719"/>
    </row>
    <row r="38" spans="1:16">
      <c r="A38" s="95" t="s">
        <v>44</v>
      </c>
      <c r="B38" s="88" t="s">
        <v>39</v>
      </c>
      <c r="C38" s="451">
        <v>0.84988962472406182</v>
      </c>
      <c r="D38" s="90">
        <v>20000</v>
      </c>
      <c r="E38" s="728">
        <v>5400</v>
      </c>
      <c r="F38" s="728">
        <v>6075</v>
      </c>
      <c r="G38" s="728">
        <v>5400</v>
      </c>
      <c r="H38" s="728"/>
      <c r="I38" s="728"/>
      <c r="J38" s="728"/>
      <c r="K38" s="728"/>
      <c r="L38" s="728"/>
      <c r="M38" s="728"/>
      <c r="N38" s="728"/>
      <c r="O38" s="728"/>
      <c r="P38" s="728"/>
    </row>
    <row r="39" spans="1:16">
      <c r="A39" s="95"/>
      <c r="B39" s="88" t="s">
        <v>40</v>
      </c>
      <c r="C39" s="451"/>
      <c r="D39" s="90">
        <v>10500</v>
      </c>
      <c r="E39" s="728">
        <v>5400</v>
      </c>
      <c r="F39" s="728">
        <v>4050</v>
      </c>
      <c r="G39" s="728">
        <v>5400</v>
      </c>
      <c r="H39" s="728"/>
      <c r="I39" s="728"/>
      <c r="J39" s="728"/>
      <c r="K39" s="728"/>
      <c r="L39" s="728"/>
      <c r="M39" s="728"/>
      <c r="N39" s="728"/>
      <c r="O39" s="728"/>
      <c r="P39" s="728"/>
    </row>
    <row r="40" spans="1:16">
      <c r="A40" s="95"/>
      <c r="B40" s="88" t="s">
        <v>41</v>
      </c>
      <c r="C40" s="451"/>
      <c r="D40" s="90">
        <v>5040</v>
      </c>
      <c r="E40" s="728">
        <v>2700</v>
      </c>
      <c r="F40" s="728">
        <v>2025</v>
      </c>
      <c r="G40" s="728">
        <v>2700</v>
      </c>
      <c r="H40" s="728"/>
      <c r="I40" s="728"/>
      <c r="J40" s="728"/>
      <c r="K40" s="728"/>
      <c r="L40" s="728"/>
      <c r="M40" s="728"/>
      <c r="N40" s="728"/>
      <c r="O40" s="728"/>
      <c r="P40" s="728"/>
    </row>
    <row r="41" spans="1:16">
      <c r="A41" s="95"/>
      <c r="B41" s="88" t="s">
        <v>42</v>
      </c>
      <c r="C41" s="451"/>
      <c r="D41" s="90">
        <v>2487.5</v>
      </c>
      <c r="E41" s="728">
        <v>1080</v>
      </c>
      <c r="F41" s="728">
        <v>810</v>
      </c>
      <c r="G41" s="728">
        <v>1080</v>
      </c>
      <c r="H41" s="728"/>
      <c r="I41" s="728"/>
      <c r="J41" s="728"/>
      <c r="K41" s="728"/>
      <c r="L41" s="728"/>
      <c r="M41" s="728"/>
      <c r="N41" s="728"/>
      <c r="O41" s="728"/>
      <c r="P41" s="728"/>
    </row>
    <row r="42" spans="1:16" s="699" customFormat="1">
      <c r="A42" s="704"/>
      <c r="B42" s="704"/>
      <c r="C42" s="705"/>
      <c r="D42" s="706"/>
      <c r="E42" s="719">
        <v>0</v>
      </c>
      <c r="F42" s="719">
        <v>0</v>
      </c>
      <c r="G42" s="719">
        <v>0</v>
      </c>
      <c r="H42" s="719"/>
      <c r="I42" s="719"/>
      <c r="J42" s="719"/>
      <c r="K42" s="719"/>
      <c r="L42" s="719"/>
      <c r="M42" s="719"/>
      <c r="N42" s="719"/>
      <c r="O42" s="719"/>
      <c r="P42" s="719"/>
    </row>
    <row r="43" spans="1:16">
      <c r="A43" s="97" t="s">
        <v>45</v>
      </c>
      <c r="B43" s="88" t="s">
        <v>26</v>
      </c>
      <c r="C43" s="451">
        <v>0.73509933774834435</v>
      </c>
      <c r="D43" s="90">
        <v>5000</v>
      </c>
      <c r="E43" s="728" t="s">
        <v>46</v>
      </c>
      <c r="F43" s="728" t="s">
        <v>46</v>
      </c>
      <c r="G43" s="728" t="s">
        <v>46</v>
      </c>
      <c r="H43" s="728"/>
      <c r="I43" s="728"/>
      <c r="J43" s="728"/>
      <c r="K43" s="728"/>
      <c r="L43" s="728"/>
      <c r="M43" s="728"/>
      <c r="N43" s="728"/>
      <c r="O43" s="728"/>
      <c r="P43" s="728"/>
    </row>
    <row r="44" spans="1:16">
      <c r="A44" s="97"/>
      <c r="B44" s="87" t="s">
        <v>27</v>
      </c>
      <c r="C44" s="451"/>
      <c r="D44" s="91" t="s">
        <v>49</v>
      </c>
      <c r="E44" s="718" t="s">
        <v>46</v>
      </c>
      <c r="F44" s="718" t="s">
        <v>46</v>
      </c>
      <c r="G44" s="718" t="s">
        <v>46</v>
      </c>
      <c r="H44" s="718"/>
      <c r="I44" s="718"/>
      <c r="J44" s="718"/>
      <c r="K44" s="718"/>
      <c r="L44" s="718"/>
      <c r="M44" s="718"/>
      <c r="N44" s="718"/>
      <c r="O44" s="718"/>
      <c r="P44" s="718"/>
    </row>
    <row r="45" spans="1:16">
      <c r="A45" s="97"/>
      <c r="B45" s="93" t="s">
        <v>33</v>
      </c>
      <c r="C45" s="451"/>
      <c r="D45" s="94" t="s">
        <v>46</v>
      </c>
      <c r="E45" s="728" t="s">
        <v>46</v>
      </c>
      <c r="F45" s="728" t="s">
        <v>46</v>
      </c>
      <c r="G45" s="728" t="s">
        <v>46</v>
      </c>
      <c r="H45" s="728"/>
      <c r="I45" s="728"/>
      <c r="J45" s="728"/>
      <c r="K45" s="728"/>
      <c r="L45" s="728"/>
      <c r="M45" s="728"/>
      <c r="N45" s="728"/>
      <c r="O45" s="728"/>
      <c r="P45" s="728"/>
    </row>
    <row r="46" spans="1:16">
      <c r="A46" s="97"/>
      <c r="B46" s="87" t="s">
        <v>34</v>
      </c>
      <c r="C46" s="451"/>
      <c r="D46" s="94" t="s">
        <v>46</v>
      </c>
      <c r="E46" s="728" t="s">
        <v>46</v>
      </c>
      <c r="F46" s="728" t="s">
        <v>46</v>
      </c>
      <c r="G46" s="728" t="s">
        <v>46</v>
      </c>
      <c r="H46" s="728"/>
      <c r="I46" s="728"/>
      <c r="J46" s="728"/>
      <c r="K46" s="728"/>
      <c r="L46" s="728"/>
      <c r="M46" s="728"/>
      <c r="N46" s="728"/>
      <c r="O46" s="728"/>
      <c r="P46" s="728"/>
    </row>
    <row r="47" spans="1:16" s="699" customFormat="1">
      <c r="A47" s="704"/>
      <c r="B47" s="704"/>
      <c r="C47" s="705"/>
      <c r="D47" s="706"/>
      <c r="E47" s="719">
        <v>0</v>
      </c>
      <c r="F47" s="719">
        <v>0</v>
      </c>
      <c r="G47" s="719">
        <v>0</v>
      </c>
      <c r="H47" s="719"/>
      <c r="I47" s="719"/>
      <c r="J47" s="719"/>
      <c r="K47" s="719"/>
      <c r="L47" s="719"/>
      <c r="M47" s="719"/>
      <c r="N47" s="719"/>
      <c r="O47" s="719"/>
      <c r="P47" s="719"/>
    </row>
    <row r="48" spans="1:16">
      <c r="A48" s="86" t="s">
        <v>47</v>
      </c>
      <c r="B48" s="88" t="s">
        <v>26</v>
      </c>
      <c r="C48" s="451">
        <v>0.77704194260485648</v>
      </c>
      <c r="D48" s="90">
        <v>8000</v>
      </c>
      <c r="E48" s="728">
        <v>40000</v>
      </c>
      <c r="F48" s="728">
        <v>40000</v>
      </c>
      <c r="G48" s="728">
        <v>40000</v>
      </c>
      <c r="H48" s="728"/>
      <c r="I48" s="728"/>
      <c r="J48" s="728"/>
      <c r="K48" s="728"/>
      <c r="L48" s="728"/>
      <c r="M48" s="728"/>
      <c r="N48" s="728"/>
      <c r="O48" s="728"/>
      <c r="P48" s="728"/>
    </row>
    <row r="49" spans="1:16">
      <c r="A49" s="86"/>
      <c r="B49" s="87" t="s">
        <v>27</v>
      </c>
      <c r="C49" s="451"/>
      <c r="D49" s="91" t="s">
        <v>51</v>
      </c>
      <c r="E49" s="718" t="s">
        <v>32</v>
      </c>
      <c r="F49" s="718" t="s">
        <v>32</v>
      </c>
      <c r="G49" s="718" t="s">
        <v>32</v>
      </c>
      <c r="H49" s="718"/>
      <c r="I49" s="718"/>
      <c r="J49" s="718"/>
      <c r="K49" s="718"/>
      <c r="L49" s="718"/>
      <c r="M49" s="718"/>
      <c r="N49" s="718"/>
      <c r="O49" s="718"/>
      <c r="P49" s="718"/>
    </row>
    <row r="50" spans="1:16">
      <c r="A50" s="86"/>
      <c r="B50" s="93" t="s">
        <v>33</v>
      </c>
      <c r="C50" s="451"/>
      <c r="D50" s="94">
        <v>10</v>
      </c>
      <c r="E50" s="729">
        <v>10</v>
      </c>
      <c r="F50" s="729">
        <v>10</v>
      </c>
      <c r="G50" s="729">
        <v>10</v>
      </c>
      <c r="H50" s="729"/>
      <c r="I50" s="729"/>
      <c r="J50" s="729"/>
      <c r="K50" s="729"/>
      <c r="L50" s="729"/>
      <c r="M50" s="729"/>
      <c r="N50" s="729"/>
      <c r="O50" s="729"/>
      <c r="P50" s="729"/>
    </row>
    <row r="51" spans="1:16">
      <c r="A51" s="86"/>
      <c r="B51" s="87" t="s">
        <v>34</v>
      </c>
      <c r="C51" s="451"/>
      <c r="D51" s="91" t="s">
        <v>28</v>
      </c>
      <c r="E51" s="718" t="s">
        <v>51</v>
      </c>
      <c r="F51" s="718" t="s">
        <v>51</v>
      </c>
      <c r="G51" s="718" t="s">
        <v>51</v>
      </c>
      <c r="H51" s="718"/>
      <c r="I51" s="718"/>
      <c r="J51" s="718"/>
      <c r="K51" s="718"/>
      <c r="L51" s="718"/>
      <c r="M51" s="718"/>
      <c r="N51" s="718"/>
      <c r="O51" s="718"/>
      <c r="P51" s="718"/>
    </row>
    <row r="52" spans="1:16" s="699" customFormat="1">
      <c r="A52" s="704"/>
      <c r="B52" s="704"/>
      <c r="C52" s="705"/>
      <c r="D52" s="706"/>
      <c r="E52" s="719">
        <v>0</v>
      </c>
      <c r="F52" s="719">
        <v>0</v>
      </c>
      <c r="G52" s="719">
        <v>0</v>
      </c>
      <c r="H52" s="719"/>
      <c r="I52" s="719"/>
      <c r="J52" s="719"/>
      <c r="K52" s="719"/>
      <c r="L52" s="719"/>
      <c r="M52" s="719"/>
      <c r="N52" s="719"/>
      <c r="O52" s="719"/>
      <c r="P52" s="719"/>
    </row>
    <row r="53" spans="1:16">
      <c r="A53" s="86" t="s">
        <v>48</v>
      </c>
      <c r="B53" s="88" t="s">
        <v>26</v>
      </c>
      <c r="C53" s="451">
        <v>0.61147902869757176</v>
      </c>
      <c r="D53" s="90">
        <v>600</v>
      </c>
      <c r="E53" s="728">
        <v>500</v>
      </c>
      <c r="F53" s="728">
        <v>225</v>
      </c>
      <c r="G53" s="728">
        <v>500</v>
      </c>
      <c r="H53" s="728"/>
      <c r="I53" s="728"/>
      <c r="J53" s="728"/>
      <c r="K53" s="728"/>
      <c r="L53" s="728"/>
      <c r="M53" s="728"/>
      <c r="N53" s="728"/>
      <c r="O53" s="728"/>
      <c r="P53" s="728"/>
    </row>
    <row r="54" spans="1:16">
      <c r="A54" s="86"/>
      <c r="B54" s="87" t="s">
        <v>27</v>
      </c>
      <c r="C54" s="451"/>
      <c r="D54" s="91" t="s">
        <v>32</v>
      </c>
      <c r="E54" s="728" t="s">
        <v>32</v>
      </c>
      <c r="F54" s="718" t="s">
        <v>32</v>
      </c>
      <c r="G54" s="718" t="s">
        <v>32</v>
      </c>
      <c r="H54" s="718"/>
      <c r="I54" s="718"/>
      <c r="J54" s="718"/>
      <c r="K54" s="718"/>
      <c r="L54" s="718"/>
      <c r="M54" s="718"/>
      <c r="N54" s="718"/>
      <c r="O54" s="718"/>
      <c r="P54" s="718"/>
    </row>
    <row r="55" spans="1:16">
      <c r="A55" s="86"/>
      <c r="B55" s="93" t="s">
        <v>33</v>
      </c>
      <c r="C55" s="451"/>
      <c r="D55" s="94">
        <v>91</v>
      </c>
      <c r="E55" s="729">
        <v>45</v>
      </c>
      <c r="F55" s="729">
        <v>45</v>
      </c>
      <c r="G55" s="729">
        <v>45</v>
      </c>
      <c r="H55" s="729"/>
      <c r="I55" s="729"/>
      <c r="J55" s="729"/>
      <c r="K55" s="729"/>
      <c r="L55" s="729"/>
      <c r="M55" s="729"/>
      <c r="N55" s="729"/>
      <c r="O55" s="729"/>
      <c r="P55" s="729"/>
    </row>
    <row r="56" spans="1:16">
      <c r="A56" s="86"/>
      <c r="B56" s="87" t="s">
        <v>34</v>
      </c>
      <c r="C56" s="451"/>
      <c r="D56" s="91" t="s">
        <v>49</v>
      </c>
      <c r="E56" s="718" t="s">
        <v>51</v>
      </c>
      <c r="F56" s="718" t="s">
        <v>51</v>
      </c>
      <c r="G56" s="718" t="s">
        <v>51</v>
      </c>
      <c r="H56" s="718"/>
      <c r="I56" s="718"/>
      <c r="J56" s="718"/>
      <c r="K56" s="718"/>
      <c r="L56" s="718"/>
      <c r="M56" s="718"/>
      <c r="N56" s="718"/>
      <c r="O56" s="718"/>
      <c r="P56" s="718"/>
    </row>
    <row r="57" spans="1:16" s="699" customFormat="1">
      <c r="A57" s="704"/>
      <c r="B57" s="704"/>
      <c r="C57" s="705"/>
      <c r="D57" s="706"/>
      <c r="E57" s="719">
        <v>0</v>
      </c>
      <c r="F57" s="719">
        <v>0</v>
      </c>
      <c r="G57" s="719">
        <v>0</v>
      </c>
      <c r="H57" s="719"/>
      <c r="I57" s="719"/>
      <c r="J57" s="719"/>
      <c r="K57" s="719"/>
      <c r="L57" s="719"/>
      <c r="M57" s="719"/>
      <c r="N57" s="719"/>
      <c r="O57" s="719"/>
      <c r="P57" s="719"/>
    </row>
    <row r="58" spans="1:16">
      <c r="A58" s="98" t="s">
        <v>50</v>
      </c>
      <c r="B58" s="88" t="s">
        <v>25</v>
      </c>
      <c r="C58" s="451">
        <v>0.17880794701986755</v>
      </c>
      <c r="D58" s="559">
        <v>1</v>
      </c>
      <c r="E58" s="721">
        <v>1</v>
      </c>
      <c r="F58" s="721">
        <v>1</v>
      </c>
      <c r="G58" s="721">
        <v>1</v>
      </c>
      <c r="H58" s="721"/>
      <c r="I58" s="721"/>
      <c r="J58" s="721"/>
      <c r="K58" s="721"/>
      <c r="L58" s="721"/>
      <c r="M58" s="721"/>
      <c r="N58" s="721"/>
      <c r="O58" s="721"/>
      <c r="P58" s="721"/>
    </row>
    <row r="59" spans="1:16">
      <c r="A59" s="86"/>
      <c r="B59" s="88" t="s">
        <v>26</v>
      </c>
      <c r="C59" s="451"/>
      <c r="D59" s="90">
        <v>27750</v>
      </c>
      <c r="E59" s="728">
        <v>30000</v>
      </c>
      <c r="F59" s="728">
        <v>13500</v>
      </c>
      <c r="G59" s="728">
        <v>30000</v>
      </c>
      <c r="H59" s="728"/>
      <c r="I59" s="728"/>
      <c r="J59" s="728"/>
      <c r="K59" s="728"/>
      <c r="L59" s="728"/>
      <c r="M59" s="728"/>
      <c r="N59" s="728"/>
      <c r="O59" s="728"/>
      <c r="P59" s="728"/>
    </row>
    <row r="60" spans="1:16">
      <c r="A60" s="86"/>
      <c r="B60" s="87" t="s">
        <v>27</v>
      </c>
      <c r="C60" s="451"/>
      <c r="D60" s="94" t="s">
        <v>28</v>
      </c>
      <c r="E60" s="720" t="s">
        <v>51</v>
      </c>
      <c r="F60" s="720" t="s">
        <v>51</v>
      </c>
      <c r="G60" s="720" t="s">
        <v>51</v>
      </c>
      <c r="H60" s="720"/>
      <c r="I60" s="720"/>
      <c r="J60" s="720"/>
      <c r="K60" s="720"/>
      <c r="L60" s="720"/>
      <c r="M60" s="720"/>
      <c r="N60" s="720"/>
      <c r="O60" s="720"/>
      <c r="P60" s="720"/>
    </row>
    <row r="61" spans="1:16">
      <c r="A61" s="86"/>
      <c r="B61" s="93" t="s">
        <v>33</v>
      </c>
      <c r="C61" s="451"/>
      <c r="D61" s="94">
        <v>91</v>
      </c>
      <c r="E61" s="718" t="s">
        <v>46</v>
      </c>
      <c r="F61" s="718" t="s">
        <v>46</v>
      </c>
      <c r="G61" s="718" t="s">
        <v>46</v>
      </c>
      <c r="H61" s="720"/>
      <c r="I61" s="720"/>
      <c r="J61" s="720"/>
      <c r="K61" s="720"/>
      <c r="L61" s="720"/>
      <c r="M61" s="720"/>
      <c r="N61" s="720"/>
      <c r="O61" s="720"/>
      <c r="P61" s="720"/>
    </row>
    <row r="62" spans="1:16">
      <c r="A62" s="86"/>
      <c r="B62" s="87" t="s">
        <v>34</v>
      </c>
      <c r="C62" s="451"/>
      <c r="D62" s="91" t="s">
        <v>51</v>
      </c>
      <c r="E62" s="718" t="s">
        <v>46</v>
      </c>
      <c r="F62" s="718" t="s">
        <v>46</v>
      </c>
      <c r="G62" s="718" t="s">
        <v>46</v>
      </c>
      <c r="H62" s="718"/>
      <c r="I62" s="718"/>
      <c r="J62" s="718"/>
      <c r="K62" s="718"/>
      <c r="L62" s="718"/>
      <c r="M62" s="718"/>
      <c r="N62" s="718"/>
      <c r="O62" s="718"/>
      <c r="P62" s="718"/>
    </row>
    <row r="63" spans="1:16" s="699" customFormat="1">
      <c r="A63" s="704"/>
      <c r="B63" s="704"/>
      <c r="C63" s="705"/>
      <c r="D63" s="706"/>
      <c r="E63" s="719">
        <v>0</v>
      </c>
      <c r="F63" s="719">
        <v>0</v>
      </c>
      <c r="G63" s="719">
        <v>0</v>
      </c>
      <c r="H63" s="719"/>
      <c r="I63" s="719"/>
      <c r="J63" s="719"/>
      <c r="K63" s="719"/>
      <c r="L63" s="719"/>
      <c r="M63" s="719"/>
      <c r="N63" s="719"/>
      <c r="O63" s="719"/>
      <c r="P63" s="719"/>
    </row>
    <row r="64" spans="1:16">
      <c r="A64" s="86" t="s">
        <v>52</v>
      </c>
      <c r="B64" s="88" t="s">
        <v>26</v>
      </c>
      <c r="C64" s="451">
        <v>0.8432671081677704</v>
      </c>
      <c r="D64" s="90">
        <v>500</v>
      </c>
      <c r="E64" s="728">
        <v>500</v>
      </c>
      <c r="F64" s="728">
        <v>200</v>
      </c>
      <c r="G64" s="728">
        <v>500</v>
      </c>
      <c r="H64" s="728"/>
      <c r="I64" s="728"/>
      <c r="J64" s="728"/>
      <c r="K64" s="728"/>
      <c r="L64" s="728"/>
      <c r="M64" s="728"/>
      <c r="N64" s="728"/>
      <c r="O64" s="728"/>
      <c r="P64" s="728"/>
    </row>
    <row r="65" spans="1:16">
      <c r="A65" s="86"/>
      <c r="B65" s="87" t="s">
        <v>27</v>
      </c>
      <c r="C65" s="451"/>
      <c r="D65" s="91" t="s">
        <v>32</v>
      </c>
      <c r="E65" s="718" t="s">
        <v>32</v>
      </c>
      <c r="F65" s="718" t="s">
        <v>32</v>
      </c>
      <c r="G65" s="718" t="s">
        <v>32</v>
      </c>
      <c r="H65" s="718"/>
      <c r="I65" s="718"/>
      <c r="J65" s="718"/>
      <c r="K65" s="718"/>
      <c r="L65" s="718"/>
      <c r="M65" s="718"/>
      <c r="N65" s="718"/>
      <c r="O65" s="718"/>
      <c r="P65" s="718"/>
    </row>
    <row r="66" spans="1:16">
      <c r="A66" s="86"/>
      <c r="B66" s="93" t="s">
        <v>33</v>
      </c>
      <c r="C66" s="451"/>
      <c r="D66" s="94">
        <v>182</v>
      </c>
      <c r="E66" s="729">
        <v>45</v>
      </c>
      <c r="F66" s="729">
        <v>45</v>
      </c>
      <c r="G66" s="729">
        <v>45</v>
      </c>
      <c r="H66" s="729"/>
      <c r="I66" s="729"/>
      <c r="J66" s="729"/>
      <c r="K66" s="729"/>
      <c r="L66" s="729"/>
      <c r="M66" s="729"/>
      <c r="N66" s="729"/>
      <c r="O66" s="729"/>
      <c r="P66" s="729"/>
    </row>
    <row r="67" spans="1:16" s="149" customFormat="1" ht="14">
      <c r="A67" s="86"/>
      <c r="B67" s="87" t="s">
        <v>34</v>
      </c>
      <c r="C67" s="451"/>
      <c r="D67" s="91" t="s">
        <v>49</v>
      </c>
      <c r="E67" s="718" t="s">
        <v>51</v>
      </c>
      <c r="F67" s="718" t="s">
        <v>51</v>
      </c>
      <c r="G67" s="718" t="s">
        <v>51</v>
      </c>
      <c r="H67" s="718"/>
      <c r="I67" s="718"/>
      <c r="J67" s="718"/>
      <c r="K67" s="718"/>
      <c r="L67" s="718"/>
      <c r="M67" s="718"/>
      <c r="N67" s="718"/>
      <c r="O67" s="718"/>
      <c r="P67" s="718"/>
    </row>
    <row r="68" spans="1:16" s="699" customFormat="1">
      <c r="A68" s="704"/>
      <c r="B68" s="704"/>
      <c r="C68" s="705"/>
      <c r="D68" s="706"/>
      <c r="E68" s="719">
        <v>0</v>
      </c>
      <c r="F68" s="719">
        <v>0</v>
      </c>
      <c r="G68" s="719">
        <v>0</v>
      </c>
      <c r="H68" s="719"/>
      <c r="I68" s="719"/>
      <c r="J68" s="719"/>
      <c r="K68" s="719"/>
      <c r="L68" s="719"/>
      <c r="M68" s="719"/>
      <c r="N68" s="719"/>
      <c r="O68" s="719"/>
      <c r="P68" s="719"/>
    </row>
    <row r="69" spans="1:16">
      <c r="A69" s="86" t="s">
        <v>53</v>
      </c>
      <c r="B69" s="88" t="s">
        <v>26</v>
      </c>
      <c r="C69" s="451">
        <v>0.19867549668874171</v>
      </c>
      <c r="D69" s="90">
        <v>680</v>
      </c>
      <c r="E69" s="728">
        <v>500</v>
      </c>
      <c r="F69" s="728">
        <v>225</v>
      </c>
      <c r="G69" s="728">
        <v>500</v>
      </c>
      <c r="H69" s="728"/>
      <c r="I69" s="728"/>
      <c r="J69" s="728"/>
      <c r="K69" s="728"/>
      <c r="L69" s="728"/>
      <c r="M69" s="728"/>
      <c r="N69" s="728"/>
      <c r="O69" s="728"/>
      <c r="P69" s="728"/>
    </row>
    <row r="70" spans="1:16">
      <c r="A70" s="86" t="s">
        <v>54</v>
      </c>
      <c r="B70" s="87" t="s">
        <v>27</v>
      </c>
      <c r="C70" s="451"/>
      <c r="D70" s="91" t="s">
        <v>32</v>
      </c>
      <c r="E70" s="718" t="s">
        <v>46</v>
      </c>
      <c r="F70" s="718" t="s">
        <v>46</v>
      </c>
      <c r="G70" s="718" t="s">
        <v>46</v>
      </c>
      <c r="H70" s="718"/>
      <c r="I70" s="718"/>
      <c r="J70" s="718"/>
      <c r="K70" s="718"/>
      <c r="L70" s="718"/>
      <c r="M70" s="718"/>
      <c r="N70" s="718"/>
      <c r="O70" s="718"/>
      <c r="P70" s="718"/>
    </row>
    <row r="71" spans="1:16">
      <c r="A71" s="86"/>
      <c r="B71" s="93" t="s">
        <v>33</v>
      </c>
      <c r="C71" s="451"/>
      <c r="D71" s="94">
        <v>90</v>
      </c>
      <c r="E71" s="729">
        <v>45</v>
      </c>
      <c r="F71" s="729">
        <v>45</v>
      </c>
      <c r="G71" s="729">
        <v>45</v>
      </c>
      <c r="H71" s="729"/>
      <c r="I71" s="729"/>
      <c r="J71" s="729"/>
      <c r="K71" s="729"/>
      <c r="L71" s="729"/>
      <c r="M71" s="729"/>
      <c r="N71" s="729"/>
      <c r="O71" s="729"/>
      <c r="P71" s="729"/>
    </row>
    <row r="72" spans="1:16">
      <c r="A72" s="86"/>
      <c r="B72" s="87" t="s">
        <v>34</v>
      </c>
      <c r="C72" s="450"/>
      <c r="D72" s="91" t="s">
        <v>51</v>
      </c>
      <c r="E72" s="718" t="s">
        <v>51</v>
      </c>
      <c r="F72" s="718" t="s">
        <v>51</v>
      </c>
      <c r="G72" s="718" t="s">
        <v>51</v>
      </c>
      <c r="H72" s="718"/>
      <c r="I72" s="718"/>
      <c r="J72" s="718"/>
      <c r="K72" s="718"/>
      <c r="L72" s="718"/>
      <c r="M72" s="718"/>
      <c r="N72" s="718"/>
      <c r="O72" s="718"/>
      <c r="P72" s="718"/>
    </row>
    <row r="73" spans="1:16" s="699" customFormat="1">
      <c r="A73" s="704"/>
      <c r="B73" s="704"/>
      <c r="C73" s="707"/>
      <c r="D73" s="706"/>
      <c r="E73" s="719">
        <v>0</v>
      </c>
      <c r="F73" s="719">
        <v>0</v>
      </c>
      <c r="G73" s="719">
        <v>0</v>
      </c>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t="s">
        <v>56</v>
      </c>
      <c r="H74" s="722"/>
      <c r="I74" s="722"/>
      <c r="J74" s="722"/>
      <c r="K74" s="722"/>
      <c r="L74" s="722"/>
      <c r="M74" s="722"/>
      <c r="N74" s="722"/>
      <c r="O74" s="722"/>
      <c r="P74" s="722"/>
    </row>
    <row r="75" spans="1:16" s="699" customFormat="1">
      <c r="A75" s="708"/>
      <c r="B75" s="709"/>
      <c r="C75" s="707"/>
      <c r="D75" s="710"/>
      <c r="E75" s="723">
        <v>0</v>
      </c>
      <c r="F75" s="723">
        <v>0</v>
      </c>
      <c r="G75" s="723">
        <v>0</v>
      </c>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t="s">
        <v>46</v>
      </c>
      <c r="H76" s="728"/>
      <c r="I76" s="728"/>
      <c r="J76" s="728"/>
      <c r="K76" s="728"/>
      <c r="L76" s="728"/>
      <c r="M76" s="728"/>
      <c r="N76" s="728"/>
      <c r="O76" s="728"/>
      <c r="P76" s="728"/>
    </row>
    <row r="77" spans="1:16">
      <c r="A77" s="86"/>
      <c r="B77" s="87" t="s">
        <v>58</v>
      </c>
      <c r="C77" s="451"/>
      <c r="D77" s="89">
        <v>1</v>
      </c>
      <c r="E77" s="717" t="s">
        <v>46</v>
      </c>
      <c r="F77" s="717" t="s">
        <v>46</v>
      </c>
      <c r="G77" s="717" t="s">
        <v>46</v>
      </c>
      <c r="H77" s="717"/>
      <c r="I77" s="717"/>
      <c r="J77" s="717"/>
      <c r="K77" s="717"/>
      <c r="L77" s="717"/>
      <c r="M77" s="717"/>
      <c r="N77" s="717"/>
      <c r="O77" s="717"/>
      <c r="P77" s="717"/>
    </row>
    <row r="78" spans="1:16" s="760" customFormat="1">
      <c r="A78" s="753" t="s">
        <v>59</v>
      </c>
      <c r="B78" s="753"/>
      <c r="C78" s="758"/>
      <c r="D78" s="759"/>
      <c r="E78" s="759">
        <v>0</v>
      </c>
      <c r="F78" s="759">
        <v>0</v>
      </c>
      <c r="G78" s="759">
        <v>0</v>
      </c>
      <c r="H78" s="759"/>
      <c r="I78" s="759"/>
      <c r="J78" s="759"/>
      <c r="K78" s="759"/>
      <c r="L78" s="759"/>
      <c r="M78" s="759"/>
      <c r="N78" s="759"/>
      <c r="O78" s="759"/>
      <c r="P78" s="759"/>
    </row>
    <row r="79" spans="1:16">
      <c r="A79" s="100" t="s">
        <v>18</v>
      </c>
      <c r="B79" s="101" t="s">
        <v>30</v>
      </c>
      <c r="C79" s="102">
        <v>0.73509933774834435</v>
      </c>
      <c r="D79" s="103" t="s">
        <v>60</v>
      </c>
      <c r="E79" s="724" t="s">
        <v>107</v>
      </c>
      <c r="F79" s="724" t="s">
        <v>31</v>
      </c>
      <c r="G79" s="724" t="s">
        <v>107</v>
      </c>
      <c r="H79" s="724"/>
      <c r="I79" s="724"/>
      <c r="J79" s="724"/>
      <c r="K79" s="724"/>
      <c r="L79" s="724"/>
      <c r="M79" s="724"/>
      <c r="N79" s="724"/>
      <c r="O79" s="724"/>
      <c r="P79" s="724"/>
    </row>
    <row r="80" spans="1:16">
      <c r="A80" s="100"/>
      <c r="B80" s="104" t="s">
        <v>61</v>
      </c>
      <c r="C80" s="102"/>
      <c r="D80" s="103">
        <v>0.8</v>
      </c>
      <c r="E80" s="717">
        <v>1</v>
      </c>
      <c r="F80" s="717">
        <v>0.8</v>
      </c>
      <c r="G80" s="717">
        <v>1</v>
      </c>
      <c r="H80" s="717"/>
      <c r="I80" s="717"/>
      <c r="J80" s="717"/>
      <c r="K80" s="717"/>
      <c r="L80" s="717"/>
      <c r="M80" s="717"/>
      <c r="N80" s="717"/>
      <c r="O80" s="717"/>
      <c r="P80" s="717"/>
    </row>
    <row r="81" spans="1:16">
      <c r="A81" s="100"/>
      <c r="B81" s="101" t="s">
        <v>62</v>
      </c>
      <c r="C81" s="102"/>
      <c r="D81" s="105">
        <v>500</v>
      </c>
      <c r="E81" s="728">
        <v>0</v>
      </c>
      <c r="F81" s="728">
        <v>0</v>
      </c>
      <c r="G81" s="728">
        <v>0</v>
      </c>
      <c r="H81" s="728"/>
      <c r="I81" s="728"/>
      <c r="J81" s="728"/>
      <c r="K81" s="728"/>
      <c r="L81" s="728"/>
      <c r="M81" s="728"/>
      <c r="N81" s="728"/>
      <c r="O81" s="728"/>
      <c r="P81" s="728"/>
    </row>
    <row r="82" spans="1:16">
      <c r="A82" s="100"/>
      <c r="B82" s="106" t="s">
        <v>26</v>
      </c>
      <c r="C82" s="102"/>
      <c r="D82" s="105">
        <v>100000</v>
      </c>
      <c r="E82" s="728">
        <v>150000</v>
      </c>
      <c r="F82" s="728">
        <v>100000</v>
      </c>
      <c r="G82" s="728">
        <v>150000</v>
      </c>
      <c r="H82" s="728"/>
      <c r="I82" s="728"/>
      <c r="J82" s="728"/>
      <c r="K82" s="728"/>
      <c r="L82" s="728"/>
      <c r="M82" s="728"/>
      <c r="N82" s="728"/>
      <c r="O82" s="728"/>
      <c r="P82" s="728"/>
    </row>
    <row r="83" spans="1:16">
      <c r="A83" s="104"/>
      <c r="B83" s="101" t="s">
        <v>27</v>
      </c>
      <c r="C83" s="102"/>
      <c r="D83" s="107" t="s">
        <v>51</v>
      </c>
      <c r="E83" s="718" t="s">
        <v>51</v>
      </c>
      <c r="F83" s="718" t="s">
        <v>51</v>
      </c>
      <c r="G83" s="718" t="s">
        <v>51</v>
      </c>
      <c r="H83" s="718"/>
      <c r="I83" s="718"/>
      <c r="J83" s="718"/>
      <c r="K83" s="718"/>
      <c r="L83" s="718"/>
      <c r="M83" s="718"/>
      <c r="N83" s="718"/>
      <c r="O83" s="718"/>
      <c r="P83" s="718"/>
    </row>
    <row r="84" spans="1:16" s="760" customFormat="1" ht="17" customHeight="1">
      <c r="A84" s="753" t="s">
        <v>63</v>
      </c>
      <c r="B84" s="753"/>
      <c r="C84" s="758"/>
      <c r="D84" s="759"/>
      <c r="E84" s="759">
        <v>0</v>
      </c>
      <c r="F84" s="759">
        <v>0</v>
      </c>
      <c r="G84" s="759">
        <v>0</v>
      </c>
      <c r="H84" s="759"/>
      <c r="I84" s="759"/>
      <c r="J84" s="759"/>
      <c r="K84" s="759"/>
      <c r="L84" s="759"/>
      <c r="M84" s="759"/>
      <c r="N84" s="759"/>
      <c r="O84" s="759"/>
      <c r="P84" s="759"/>
    </row>
    <row r="85" spans="1:16">
      <c r="A85" s="108" t="s">
        <v>64</v>
      </c>
      <c r="B85" s="109" t="s">
        <v>65</v>
      </c>
      <c r="C85" s="452">
        <v>0.79690949227373065</v>
      </c>
      <c r="D85" s="111">
        <v>340</v>
      </c>
      <c r="E85" s="728">
        <v>350</v>
      </c>
      <c r="F85" s="728">
        <v>250</v>
      </c>
      <c r="G85" s="728">
        <v>350</v>
      </c>
      <c r="H85" s="728"/>
      <c r="I85" s="728"/>
      <c r="J85" s="728"/>
      <c r="K85" s="728"/>
      <c r="L85" s="728"/>
      <c r="M85" s="728"/>
      <c r="N85" s="728"/>
      <c r="O85" s="728"/>
      <c r="P85" s="728"/>
    </row>
    <row r="86" spans="1:16">
      <c r="A86" s="112"/>
      <c r="B86" s="113" t="s">
        <v>66</v>
      </c>
      <c r="C86" s="453"/>
      <c r="D86" s="110">
        <v>1</v>
      </c>
      <c r="E86" s="717">
        <v>1</v>
      </c>
      <c r="F86" s="717">
        <v>0.8</v>
      </c>
      <c r="G86" s="717">
        <v>1</v>
      </c>
      <c r="H86" s="717"/>
      <c r="I86" s="717"/>
      <c r="J86" s="717"/>
      <c r="K86" s="717"/>
      <c r="L86" s="717"/>
      <c r="M86" s="717"/>
      <c r="N86" s="717"/>
      <c r="O86" s="717"/>
      <c r="P86" s="717"/>
    </row>
    <row r="87" spans="1:16">
      <c r="A87" s="108"/>
      <c r="B87" s="114" t="s">
        <v>67</v>
      </c>
      <c r="C87" s="452"/>
      <c r="D87" s="111">
        <v>0</v>
      </c>
      <c r="E87" s="728">
        <v>0</v>
      </c>
      <c r="F87" s="728">
        <v>0</v>
      </c>
      <c r="G87" s="728">
        <v>0</v>
      </c>
      <c r="H87" s="728"/>
      <c r="I87" s="728"/>
      <c r="J87" s="728"/>
      <c r="K87" s="728"/>
      <c r="L87" s="728"/>
      <c r="M87" s="728"/>
      <c r="N87" s="728"/>
      <c r="O87" s="728"/>
      <c r="P87" s="728"/>
    </row>
    <row r="88" spans="1:16">
      <c r="A88" s="108"/>
      <c r="B88" s="115" t="s">
        <v>33</v>
      </c>
      <c r="C88" s="452"/>
      <c r="D88" s="116">
        <v>30</v>
      </c>
      <c r="E88" s="729">
        <v>30</v>
      </c>
      <c r="F88" s="729">
        <v>30</v>
      </c>
      <c r="G88" s="729">
        <v>30</v>
      </c>
      <c r="H88" s="729"/>
      <c r="I88" s="729"/>
      <c r="J88" s="729"/>
      <c r="K88" s="729"/>
      <c r="L88" s="729"/>
      <c r="M88" s="729"/>
      <c r="N88" s="729"/>
      <c r="O88" s="729"/>
      <c r="P88" s="729"/>
    </row>
    <row r="89" spans="1:16" s="699" customFormat="1">
      <c r="A89" s="711"/>
      <c r="B89" s="712"/>
      <c r="C89" s="713"/>
      <c r="D89" s="714"/>
      <c r="E89" s="726">
        <v>0</v>
      </c>
      <c r="F89" s="726">
        <v>0</v>
      </c>
      <c r="G89" s="726">
        <v>0</v>
      </c>
      <c r="H89" s="726"/>
      <c r="I89" s="726"/>
      <c r="J89" s="726"/>
      <c r="K89" s="726"/>
      <c r="L89" s="726"/>
      <c r="M89" s="726"/>
      <c r="N89" s="726"/>
      <c r="O89" s="726"/>
      <c r="P89" s="726"/>
    </row>
    <row r="90" spans="1:16">
      <c r="A90" s="108" t="s">
        <v>68</v>
      </c>
      <c r="B90" s="109" t="s">
        <v>65</v>
      </c>
      <c r="C90" s="452">
        <v>0.79690949227373065</v>
      </c>
      <c r="D90" s="111">
        <v>600</v>
      </c>
      <c r="E90" s="728">
        <v>600</v>
      </c>
      <c r="F90" s="728">
        <v>400</v>
      </c>
      <c r="G90" s="728">
        <v>600</v>
      </c>
      <c r="H90" s="728"/>
      <c r="I90" s="728"/>
      <c r="J90" s="728"/>
      <c r="K90" s="728"/>
      <c r="L90" s="728"/>
      <c r="M90" s="728"/>
      <c r="N90" s="728"/>
      <c r="O90" s="728"/>
      <c r="P90" s="728"/>
    </row>
    <row r="91" spans="1:16">
      <c r="A91" s="112"/>
      <c r="B91" s="113" t="s">
        <v>66</v>
      </c>
      <c r="C91" s="453"/>
      <c r="D91" s="110">
        <v>1</v>
      </c>
      <c r="E91" s="717">
        <v>1</v>
      </c>
      <c r="F91" s="717">
        <v>0.8</v>
      </c>
      <c r="G91" s="717">
        <v>1</v>
      </c>
      <c r="H91" s="717"/>
      <c r="I91" s="717"/>
      <c r="J91" s="717"/>
      <c r="K91" s="717"/>
      <c r="L91" s="717"/>
      <c r="M91" s="717"/>
      <c r="N91" s="717"/>
      <c r="O91" s="717"/>
      <c r="P91" s="717"/>
    </row>
    <row r="92" spans="1:16">
      <c r="A92" s="108"/>
      <c r="B92" s="114" t="s">
        <v>67</v>
      </c>
      <c r="C92" s="452"/>
      <c r="D92" s="111">
        <v>0</v>
      </c>
      <c r="E92" s="728">
        <v>0</v>
      </c>
      <c r="F92" s="728">
        <v>0</v>
      </c>
      <c r="G92" s="728">
        <v>0</v>
      </c>
      <c r="H92" s="728"/>
      <c r="I92" s="728"/>
      <c r="J92" s="728"/>
      <c r="K92" s="728"/>
      <c r="L92" s="728"/>
      <c r="M92" s="728"/>
      <c r="N92" s="728"/>
      <c r="O92" s="728"/>
      <c r="P92" s="728"/>
    </row>
    <row r="93" spans="1:16">
      <c r="A93" s="108"/>
      <c r="B93" s="115" t="s">
        <v>33</v>
      </c>
      <c r="C93" s="452"/>
      <c r="D93" s="116">
        <v>20</v>
      </c>
      <c r="E93" s="729">
        <v>5</v>
      </c>
      <c r="F93" s="729">
        <v>5</v>
      </c>
      <c r="G93" s="729">
        <v>5</v>
      </c>
      <c r="H93" s="729"/>
      <c r="I93" s="729"/>
      <c r="J93" s="729"/>
      <c r="K93" s="729"/>
      <c r="L93" s="729"/>
      <c r="M93" s="729"/>
      <c r="N93" s="729"/>
      <c r="O93" s="729"/>
      <c r="P93" s="729"/>
    </row>
    <row r="94" spans="1:16" s="699" customFormat="1">
      <c r="A94" s="711"/>
      <c r="B94" s="712"/>
      <c r="C94" s="713"/>
      <c r="D94" s="714"/>
      <c r="E94" s="726">
        <v>0</v>
      </c>
      <c r="F94" s="726">
        <v>0</v>
      </c>
      <c r="G94" s="726">
        <v>0</v>
      </c>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t="s">
        <v>46</v>
      </c>
      <c r="H95" s="727"/>
      <c r="I95" s="727"/>
      <c r="J95" s="727"/>
      <c r="K95" s="727"/>
      <c r="L95" s="727"/>
      <c r="M95" s="727"/>
      <c r="N95" s="727"/>
      <c r="O95" s="727"/>
      <c r="P95" s="727"/>
    </row>
    <row r="96" spans="1:16">
      <c r="A96" s="108"/>
      <c r="B96" s="109" t="s">
        <v>65</v>
      </c>
      <c r="C96" s="452"/>
      <c r="D96" s="111">
        <v>400</v>
      </c>
      <c r="E96" s="728">
        <v>350</v>
      </c>
      <c r="F96" s="728">
        <v>200</v>
      </c>
      <c r="G96" s="728">
        <v>350</v>
      </c>
      <c r="H96" s="728"/>
      <c r="I96" s="728"/>
      <c r="J96" s="728"/>
      <c r="K96" s="728"/>
      <c r="L96" s="728"/>
      <c r="M96" s="728"/>
      <c r="N96" s="728"/>
      <c r="O96" s="728"/>
      <c r="P96" s="728"/>
    </row>
    <row r="97" spans="1:16">
      <c r="A97" s="108"/>
      <c r="B97" s="113" t="s">
        <v>66</v>
      </c>
      <c r="C97" s="453"/>
      <c r="D97" s="110">
        <v>1</v>
      </c>
      <c r="E97" s="717">
        <v>1</v>
      </c>
      <c r="F97" s="717">
        <v>0.8</v>
      </c>
      <c r="G97" s="717">
        <v>1</v>
      </c>
      <c r="H97" s="717"/>
      <c r="I97" s="717"/>
      <c r="J97" s="717"/>
      <c r="K97" s="717"/>
      <c r="L97" s="717"/>
      <c r="M97" s="717"/>
      <c r="N97" s="717"/>
      <c r="O97" s="717"/>
      <c r="P97" s="717"/>
    </row>
    <row r="98" spans="1:16">
      <c r="A98" s="108"/>
      <c r="B98" s="114" t="s">
        <v>67</v>
      </c>
      <c r="C98" s="452"/>
      <c r="D98" s="111">
        <v>0</v>
      </c>
      <c r="E98" s="728">
        <v>0</v>
      </c>
      <c r="F98" s="728">
        <v>40</v>
      </c>
      <c r="G98" s="728">
        <v>0</v>
      </c>
      <c r="H98" s="728"/>
      <c r="I98" s="728"/>
      <c r="J98" s="728"/>
      <c r="K98" s="728"/>
      <c r="L98" s="728"/>
      <c r="M98" s="728"/>
      <c r="N98" s="728"/>
      <c r="O98" s="728"/>
      <c r="P98" s="728"/>
    </row>
    <row r="99" spans="1:16">
      <c r="A99" s="108"/>
      <c r="B99" s="115" t="s">
        <v>33</v>
      </c>
      <c r="C99" s="452"/>
      <c r="D99" s="116">
        <v>30</v>
      </c>
      <c r="E99" s="729">
        <v>30</v>
      </c>
      <c r="F99" s="729">
        <v>30</v>
      </c>
      <c r="G99" s="729">
        <v>30</v>
      </c>
      <c r="H99" s="729"/>
      <c r="I99" s="729"/>
      <c r="J99" s="729"/>
      <c r="K99" s="729"/>
      <c r="L99" s="729"/>
      <c r="M99" s="729"/>
      <c r="N99" s="729"/>
      <c r="O99" s="729"/>
      <c r="P99" s="729"/>
    </row>
    <row r="100" spans="1:16" s="699" customFormat="1">
      <c r="A100" s="711"/>
      <c r="B100" s="712"/>
      <c r="C100" s="713"/>
      <c r="D100" s="714"/>
      <c r="E100" s="726">
        <v>0</v>
      </c>
      <c r="F100" s="726">
        <v>0</v>
      </c>
      <c r="G100" s="726">
        <v>0</v>
      </c>
      <c r="H100" s="726"/>
      <c r="I100" s="726"/>
      <c r="J100" s="726"/>
      <c r="K100" s="726"/>
      <c r="L100" s="726"/>
      <c r="M100" s="726"/>
      <c r="N100" s="726"/>
      <c r="O100" s="726"/>
      <c r="P100" s="726"/>
    </row>
    <row r="101" spans="1:16">
      <c r="A101" s="108" t="s">
        <v>72</v>
      </c>
      <c r="B101" s="109" t="s">
        <v>65</v>
      </c>
      <c r="C101" s="452">
        <v>0.76379690949227375</v>
      </c>
      <c r="D101" s="111">
        <v>400</v>
      </c>
      <c r="E101" s="728">
        <v>350</v>
      </c>
      <c r="F101" s="728">
        <v>200</v>
      </c>
      <c r="G101" s="728">
        <v>350</v>
      </c>
      <c r="H101" s="728"/>
      <c r="I101" s="728"/>
      <c r="J101" s="728"/>
      <c r="K101" s="728"/>
      <c r="L101" s="728"/>
      <c r="M101" s="728"/>
      <c r="N101" s="728"/>
      <c r="O101" s="728"/>
      <c r="P101" s="728"/>
    </row>
    <row r="102" spans="1:16">
      <c r="A102" s="108"/>
      <c r="B102" s="113" t="s">
        <v>66</v>
      </c>
      <c r="C102" s="453"/>
      <c r="D102" s="110">
        <v>1</v>
      </c>
      <c r="E102" s="717">
        <v>1</v>
      </c>
      <c r="F102" s="717">
        <v>0.8</v>
      </c>
      <c r="G102" s="717">
        <v>1</v>
      </c>
      <c r="H102" s="717"/>
      <c r="I102" s="717"/>
      <c r="J102" s="717"/>
      <c r="K102" s="717"/>
      <c r="L102" s="717"/>
      <c r="M102" s="717"/>
      <c r="N102" s="717"/>
      <c r="O102" s="717"/>
      <c r="P102" s="717"/>
    </row>
    <row r="103" spans="1:16">
      <c r="A103" s="108"/>
      <c r="B103" s="114" t="s">
        <v>67</v>
      </c>
      <c r="C103" s="452"/>
      <c r="D103" s="111">
        <v>0</v>
      </c>
      <c r="E103" s="728">
        <v>0</v>
      </c>
      <c r="F103" s="728">
        <v>40</v>
      </c>
      <c r="G103" s="728">
        <v>0</v>
      </c>
      <c r="H103" s="728"/>
      <c r="I103" s="728"/>
      <c r="J103" s="728"/>
      <c r="K103" s="728"/>
      <c r="L103" s="728"/>
      <c r="M103" s="728"/>
      <c r="N103" s="728"/>
      <c r="O103" s="728"/>
      <c r="P103" s="728"/>
    </row>
    <row r="104" spans="1:16">
      <c r="A104" s="108"/>
      <c r="B104" s="115" t="s">
        <v>33</v>
      </c>
      <c r="C104" s="452"/>
      <c r="D104" s="116">
        <v>30</v>
      </c>
      <c r="E104" s="729">
        <v>30</v>
      </c>
      <c r="F104" s="729">
        <v>30</v>
      </c>
      <c r="G104" s="729">
        <v>30</v>
      </c>
      <c r="H104" s="729"/>
      <c r="I104" s="729"/>
      <c r="J104" s="729"/>
      <c r="K104" s="729"/>
      <c r="L104" s="729"/>
      <c r="M104" s="729"/>
      <c r="N104" s="729"/>
      <c r="O104" s="729"/>
      <c r="P104" s="729"/>
    </row>
    <row r="105" spans="1:16" s="699" customFormat="1">
      <c r="A105" s="711"/>
      <c r="B105" s="712"/>
      <c r="C105" s="713"/>
      <c r="D105" s="714"/>
      <c r="E105" s="726">
        <v>0</v>
      </c>
      <c r="F105" s="726">
        <v>0</v>
      </c>
      <c r="G105" s="726">
        <v>0</v>
      </c>
      <c r="H105" s="726"/>
      <c r="I105" s="726"/>
      <c r="J105" s="726"/>
      <c r="K105" s="726"/>
      <c r="L105" s="726"/>
      <c r="M105" s="726"/>
      <c r="N105" s="726"/>
      <c r="O105" s="726"/>
      <c r="P105" s="726"/>
    </row>
    <row r="106" spans="1:16">
      <c r="A106" s="108" t="s">
        <v>73</v>
      </c>
      <c r="B106" s="109" t="s">
        <v>65</v>
      </c>
      <c r="C106" s="452">
        <v>0.7814569536423841</v>
      </c>
      <c r="D106" s="111">
        <v>280</v>
      </c>
      <c r="E106" s="728">
        <v>200</v>
      </c>
      <c r="F106" s="728">
        <v>140</v>
      </c>
      <c r="G106" s="728">
        <v>200</v>
      </c>
      <c r="H106" s="728"/>
      <c r="I106" s="728"/>
      <c r="J106" s="728"/>
      <c r="K106" s="728"/>
      <c r="L106" s="728"/>
      <c r="M106" s="728"/>
      <c r="N106" s="728"/>
      <c r="O106" s="728"/>
      <c r="P106" s="728"/>
    </row>
    <row r="107" spans="1:16">
      <c r="A107" s="108"/>
      <c r="B107" s="113" t="s">
        <v>66</v>
      </c>
      <c r="C107" s="453"/>
      <c r="D107" s="110">
        <v>1</v>
      </c>
      <c r="E107" s="717">
        <v>1</v>
      </c>
      <c r="F107" s="717">
        <v>0.8</v>
      </c>
      <c r="G107" s="717">
        <v>1</v>
      </c>
      <c r="H107" s="717"/>
      <c r="I107" s="717"/>
      <c r="J107" s="717"/>
      <c r="K107" s="717"/>
      <c r="L107" s="717"/>
      <c r="M107" s="717"/>
      <c r="N107" s="717"/>
      <c r="O107" s="717"/>
      <c r="P107" s="717"/>
    </row>
    <row r="108" spans="1:16">
      <c r="A108" s="108"/>
      <c r="B108" s="114" t="s">
        <v>67</v>
      </c>
      <c r="C108" s="452"/>
      <c r="D108" s="111">
        <v>0</v>
      </c>
      <c r="E108" s="728">
        <v>0</v>
      </c>
      <c r="F108" s="728">
        <v>0</v>
      </c>
      <c r="G108" s="728">
        <v>0</v>
      </c>
      <c r="H108" s="728"/>
      <c r="I108" s="728"/>
      <c r="J108" s="728"/>
      <c r="K108" s="728"/>
      <c r="L108" s="728"/>
      <c r="M108" s="728"/>
      <c r="N108" s="728"/>
      <c r="O108" s="728"/>
      <c r="P108" s="728"/>
    </row>
    <row r="109" spans="1:16">
      <c r="A109" s="108"/>
      <c r="B109" s="115" t="s">
        <v>33</v>
      </c>
      <c r="C109" s="452"/>
      <c r="D109" s="116">
        <v>15</v>
      </c>
      <c r="E109" s="729">
        <v>30</v>
      </c>
      <c r="F109" s="729">
        <v>30</v>
      </c>
      <c r="G109" s="729">
        <v>30</v>
      </c>
      <c r="H109" s="729"/>
      <c r="I109" s="729"/>
      <c r="J109" s="729"/>
      <c r="K109" s="729"/>
      <c r="L109" s="729"/>
      <c r="M109" s="729"/>
      <c r="N109" s="729"/>
      <c r="O109" s="729"/>
      <c r="P109" s="729"/>
    </row>
    <row r="110" spans="1:16" s="699" customFormat="1">
      <c r="A110" s="711"/>
      <c r="B110" s="712"/>
      <c r="C110" s="713"/>
      <c r="D110" s="714"/>
      <c r="E110" s="726">
        <v>0</v>
      </c>
      <c r="F110" s="726">
        <v>0</v>
      </c>
      <c r="G110" s="726">
        <v>0</v>
      </c>
      <c r="H110" s="726"/>
      <c r="I110" s="726"/>
      <c r="J110" s="726"/>
      <c r="K110" s="726"/>
      <c r="L110" s="726"/>
      <c r="M110" s="726"/>
      <c r="N110" s="726"/>
      <c r="O110" s="726"/>
      <c r="P110" s="726"/>
    </row>
    <row r="111" spans="1:16">
      <c r="A111" s="108" t="s">
        <v>74</v>
      </c>
      <c r="B111" s="109" t="s">
        <v>65</v>
      </c>
      <c r="C111" s="452">
        <v>0.38410596026490068</v>
      </c>
      <c r="D111" s="111">
        <v>300</v>
      </c>
      <c r="E111" s="728" t="s">
        <v>46</v>
      </c>
      <c r="F111" s="728" t="s">
        <v>46</v>
      </c>
      <c r="G111" s="728" t="s">
        <v>46</v>
      </c>
      <c r="H111" s="728"/>
      <c r="I111" s="728"/>
      <c r="J111" s="728"/>
      <c r="K111" s="728"/>
      <c r="L111" s="728"/>
      <c r="M111" s="728"/>
      <c r="N111" s="728"/>
      <c r="O111" s="728"/>
      <c r="P111" s="728"/>
    </row>
    <row r="112" spans="1:16">
      <c r="A112" s="108"/>
      <c r="B112" s="113" t="s">
        <v>66</v>
      </c>
      <c r="C112" s="453"/>
      <c r="D112" s="110">
        <v>1</v>
      </c>
      <c r="E112" s="717" t="s">
        <v>46</v>
      </c>
      <c r="F112" s="717" t="s">
        <v>46</v>
      </c>
      <c r="G112" s="717" t="s">
        <v>46</v>
      </c>
      <c r="H112" s="717"/>
      <c r="I112" s="717"/>
      <c r="J112" s="717"/>
      <c r="K112" s="717"/>
      <c r="L112" s="717"/>
      <c r="M112" s="717"/>
      <c r="N112" s="717"/>
      <c r="O112" s="717"/>
      <c r="P112" s="717"/>
    </row>
    <row r="113" spans="1:16">
      <c r="A113" s="108"/>
      <c r="B113" s="114" t="s">
        <v>67</v>
      </c>
      <c r="C113" s="452"/>
      <c r="D113" s="111">
        <v>0</v>
      </c>
      <c r="E113" s="728" t="s">
        <v>46</v>
      </c>
      <c r="F113" s="728" t="s">
        <v>46</v>
      </c>
      <c r="G113" s="728" t="s">
        <v>46</v>
      </c>
      <c r="H113" s="728"/>
      <c r="I113" s="728"/>
      <c r="J113" s="728"/>
      <c r="K113" s="728"/>
      <c r="L113" s="728"/>
      <c r="M113" s="728"/>
      <c r="N113" s="728"/>
      <c r="O113" s="728"/>
      <c r="P113" s="728"/>
    </row>
    <row r="114" spans="1:16">
      <c r="A114" s="108"/>
      <c r="B114" s="115" t="s">
        <v>33</v>
      </c>
      <c r="C114" s="452"/>
      <c r="D114" s="116">
        <v>10</v>
      </c>
      <c r="E114" s="729" t="s">
        <v>46</v>
      </c>
      <c r="F114" s="729" t="s">
        <v>46</v>
      </c>
      <c r="G114" s="729" t="s">
        <v>46</v>
      </c>
      <c r="H114" s="729"/>
      <c r="I114" s="729"/>
      <c r="J114" s="729"/>
      <c r="K114" s="729"/>
      <c r="L114" s="729"/>
      <c r="M114" s="729"/>
      <c r="N114" s="729"/>
      <c r="O114" s="729"/>
      <c r="P114" s="729"/>
    </row>
    <row r="115" spans="1:16" s="699" customFormat="1">
      <c r="A115" s="711"/>
      <c r="B115" s="715"/>
      <c r="C115" s="713"/>
      <c r="D115" s="716"/>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28" t="s">
        <v>46</v>
      </c>
      <c r="F116" s="728" t="s">
        <v>46</v>
      </c>
      <c r="G116" s="728" t="s">
        <v>46</v>
      </c>
      <c r="H116" s="728"/>
      <c r="I116" s="728"/>
      <c r="J116" s="728"/>
      <c r="K116" s="728"/>
      <c r="L116" s="728"/>
      <c r="M116" s="728"/>
      <c r="N116" s="728"/>
      <c r="O116" s="728"/>
      <c r="P116" s="728"/>
    </row>
    <row r="117" spans="1:16">
      <c r="A117" s="108"/>
      <c r="B117" s="113" t="s">
        <v>66</v>
      </c>
      <c r="C117" s="449"/>
      <c r="D117" s="110">
        <v>1</v>
      </c>
      <c r="E117" s="717" t="s">
        <v>46</v>
      </c>
      <c r="F117" s="717" t="s">
        <v>46</v>
      </c>
      <c r="G117" s="717" t="s">
        <v>46</v>
      </c>
      <c r="H117" s="717"/>
      <c r="I117" s="717"/>
      <c r="J117" s="717"/>
      <c r="K117" s="717"/>
      <c r="L117" s="717"/>
      <c r="M117" s="717"/>
      <c r="N117" s="717"/>
      <c r="O117" s="717"/>
      <c r="P117" s="717"/>
    </row>
    <row r="118" spans="1:16">
      <c r="A118" s="108"/>
      <c r="B118" s="114" t="s">
        <v>67</v>
      </c>
      <c r="C118" s="452"/>
      <c r="D118" s="111">
        <v>0</v>
      </c>
      <c r="E118" s="728" t="s">
        <v>46</v>
      </c>
      <c r="F118" s="728" t="s">
        <v>46</v>
      </c>
      <c r="G118" s="728" t="s">
        <v>46</v>
      </c>
      <c r="H118" s="728"/>
      <c r="I118" s="728"/>
      <c r="J118" s="728"/>
      <c r="K118" s="728"/>
      <c r="L118" s="728"/>
      <c r="M118" s="728"/>
      <c r="N118" s="728"/>
      <c r="O118" s="728"/>
      <c r="P118" s="728"/>
    </row>
    <row r="119" spans="1:16">
      <c r="A119" s="108"/>
      <c r="B119" s="115" t="s">
        <v>33</v>
      </c>
      <c r="C119" s="449"/>
      <c r="D119" s="116">
        <v>10</v>
      </c>
      <c r="E119" s="729" t="s">
        <v>46</v>
      </c>
      <c r="F119" s="729" t="s">
        <v>46</v>
      </c>
      <c r="G119" s="729" t="s">
        <v>46</v>
      </c>
      <c r="H119" s="729"/>
      <c r="I119" s="729"/>
      <c r="J119" s="729"/>
      <c r="K119" s="729"/>
      <c r="L119" s="729"/>
      <c r="M119" s="729"/>
      <c r="N119" s="729"/>
      <c r="O119" s="729"/>
      <c r="P119" s="729"/>
    </row>
    <row r="120" spans="1:16" s="699" customFormat="1">
      <c r="A120" s="711"/>
      <c r="B120" s="715"/>
      <c r="C120" s="713"/>
      <c r="D120" s="716"/>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v>30</v>
      </c>
      <c r="H121" s="730"/>
      <c r="I121" s="730"/>
      <c r="J121" s="730"/>
      <c r="K121" s="730"/>
      <c r="L121" s="730"/>
      <c r="M121" s="730"/>
      <c r="N121" s="730"/>
      <c r="O121" s="730"/>
      <c r="P121" s="730"/>
    </row>
    <row r="122" spans="1:16" s="699" customFormat="1">
      <c r="A122" s="711"/>
      <c r="B122" s="712"/>
      <c r="C122" s="713"/>
      <c r="D122" s="714"/>
      <c r="E122" s="726">
        <v>0</v>
      </c>
      <c r="F122" s="726">
        <v>0</v>
      </c>
      <c r="G122" s="726">
        <v>0</v>
      </c>
      <c r="H122" s="726"/>
      <c r="I122" s="726"/>
      <c r="J122" s="726"/>
      <c r="K122" s="726"/>
      <c r="L122" s="726"/>
      <c r="M122" s="726"/>
      <c r="N122" s="726"/>
      <c r="O122" s="726"/>
      <c r="P122" s="726"/>
    </row>
    <row r="123" spans="1:16">
      <c r="A123" s="112" t="s">
        <v>78</v>
      </c>
      <c r="B123" s="117" t="s">
        <v>79</v>
      </c>
      <c r="C123" s="454">
        <v>0.80132450331125826</v>
      </c>
      <c r="D123" s="111">
        <v>2400</v>
      </c>
      <c r="E123" s="728">
        <v>2500</v>
      </c>
      <c r="F123" s="728">
        <v>500</v>
      </c>
      <c r="G123" s="728">
        <v>2500</v>
      </c>
      <c r="H123" s="728"/>
      <c r="I123" s="728"/>
      <c r="J123" s="728"/>
      <c r="K123" s="728"/>
      <c r="L123" s="728"/>
      <c r="M123" s="728"/>
      <c r="N123" s="728"/>
      <c r="O123" s="728"/>
      <c r="P123" s="728"/>
    </row>
    <row r="124" spans="1:16">
      <c r="A124" s="121"/>
      <c r="B124" s="113" t="s">
        <v>66</v>
      </c>
      <c r="C124" s="453"/>
      <c r="D124" s="119">
        <v>1</v>
      </c>
      <c r="E124" s="717">
        <v>1</v>
      </c>
      <c r="F124" s="717">
        <v>1</v>
      </c>
      <c r="G124" s="717">
        <v>1</v>
      </c>
      <c r="H124" s="717"/>
      <c r="I124" s="717"/>
      <c r="J124" s="717"/>
      <c r="K124" s="717"/>
      <c r="L124" s="717"/>
      <c r="M124" s="717"/>
      <c r="N124" s="717"/>
      <c r="O124" s="717"/>
      <c r="P124" s="717"/>
    </row>
    <row r="125" spans="1:16" s="699" customFormat="1">
      <c r="A125" s="711"/>
      <c r="B125" s="712"/>
      <c r="C125" s="713"/>
      <c r="D125" s="714"/>
      <c r="E125" s="726">
        <v>0</v>
      </c>
      <c r="F125" s="726">
        <v>0</v>
      </c>
      <c r="G125" s="726">
        <v>0</v>
      </c>
      <c r="H125" s="726"/>
      <c r="I125" s="726"/>
      <c r="J125" s="726"/>
      <c r="K125" s="726"/>
      <c r="L125" s="726"/>
      <c r="M125" s="726"/>
      <c r="N125" s="726"/>
      <c r="O125" s="726"/>
      <c r="P125" s="726"/>
    </row>
    <row r="126" spans="1:16">
      <c r="A126" s="112" t="s">
        <v>80</v>
      </c>
      <c r="B126" s="117" t="s">
        <v>79</v>
      </c>
      <c r="C126" s="454">
        <v>0.40176600441501104</v>
      </c>
      <c r="D126" s="111">
        <v>2400</v>
      </c>
      <c r="E126" s="728" t="s">
        <v>46</v>
      </c>
      <c r="F126" s="728" t="s">
        <v>46</v>
      </c>
      <c r="G126" s="728" t="s">
        <v>46</v>
      </c>
      <c r="H126" s="728"/>
      <c r="I126" s="728"/>
      <c r="J126" s="728"/>
      <c r="K126" s="728"/>
      <c r="L126" s="728"/>
      <c r="M126" s="728"/>
      <c r="N126" s="728"/>
      <c r="O126" s="728"/>
      <c r="P126" s="728"/>
    </row>
    <row r="127" spans="1:16">
      <c r="A127" s="120"/>
      <c r="B127" s="113" t="s">
        <v>66</v>
      </c>
      <c r="C127" s="453"/>
      <c r="D127" s="119">
        <v>1</v>
      </c>
      <c r="E127" s="717" t="s">
        <v>46</v>
      </c>
      <c r="F127" s="717" t="s">
        <v>46</v>
      </c>
      <c r="G127" s="717" t="s">
        <v>46</v>
      </c>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v>0</v>
      </c>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t="s">
        <v>46</v>
      </c>
      <c r="H129" s="728"/>
      <c r="I129" s="728"/>
      <c r="J129" s="728"/>
      <c r="K129" s="728"/>
      <c r="L129" s="728"/>
      <c r="M129" s="728"/>
      <c r="N129" s="728"/>
      <c r="O129" s="728"/>
      <c r="P129" s="728"/>
    </row>
    <row r="130" spans="1:16">
      <c r="A130" s="108"/>
      <c r="B130" s="113" t="s">
        <v>66</v>
      </c>
      <c r="C130" s="453"/>
      <c r="D130" s="119">
        <v>1</v>
      </c>
      <c r="E130" s="717" t="s">
        <v>46</v>
      </c>
      <c r="F130" s="717" t="s">
        <v>46</v>
      </c>
      <c r="G130" s="717" t="s">
        <v>46</v>
      </c>
      <c r="H130" s="717"/>
      <c r="I130" s="717"/>
      <c r="J130" s="717"/>
      <c r="K130" s="717"/>
      <c r="L130" s="717"/>
      <c r="M130" s="717"/>
      <c r="N130" s="717"/>
      <c r="O130" s="717"/>
      <c r="P130" s="717"/>
    </row>
    <row r="131" spans="1:16" s="699" customFormat="1">
      <c r="A131" s="711"/>
      <c r="B131" s="712"/>
      <c r="C131" s="713"/>
      <c r="D131" s="714"/>
      <c r="E131" s="726">
        <v>0</v>
      </c>
      <c r="F131" s="726">
        <v>0</v>
      </c>
      <c r="G131" s="726">
        <v>0</v>
      </c>
      <c r="H131" s="726"/>
      <c r="I131" s="726"/>
      <c r="J131" s="726"/>
      <c r="K131" s="726"/>
      <c r="L131" s="726"/>
      <c r="M131" s="726"/>
      <c r="N131" s="726"/>
      <c r="O131" s="726"/>
      <c r="P131" s="726"/>
    </row>
    <row r="132" spans="1:16">
      <c r="A132" s="108" t="s">
        <v>82</v>
      </c>
      <c r="B132" s="117" t="s">
        <v>79</v>
      </c>
      <c r="C132" s="454">
        <v>0.34216335540838855</v>
      </c>
      <c r="D132" s="111">
        <v>600</v>
      </c>
      <c r="E132" s="728" t="s">
        <v>46</v>
      </c>
      <c r="F132" s="728" t="s">
        <v>46</v>
      </c>
      <c r="G132" s="728" t="s">
        <v>46</v>
      </c>
      <c r="H132" s="728"/>
      <c r="I132" s="728"/>
      <c r="J132" s="728"/>
      <c r="K132" s="728"/>
      <c r="L132" s="728"/>
      <c r="M132" s="728"/>
      <c r="N132" s="728"/>
      <c r="O132" s="728"/>
      <c r="P132" s="728"/>
    </row>
    <row r="133" spans="1:16">
      <c r="A133" s="108"/>
      <c r="B133" s="113" t="s">
        <v>66</v>
      </c>
      <c r="C133" s="453"/>
      <c r="D133" s="119">
        <v>1</v>
      </c>
      <c r="E133" s="717" t="s">
        <v>46</v>
      </c>
      <c r="F133" s="717" t="s">
        <v>46</v>
      </c>
      <c r="G133" s="717" t="s">
        <v>46</v>
      </c>
      <c r="H133" s="717"/>
      <c r="I133" s="717"/>
      <c r="J133" s="717"/>
      <c r="K133" s="717"/>
      <c r="L133" s="717"/>
      <c r="M133" s="717"/>
      <c r="N133" s="717"/>
      <c r="O133" s="717"/>
      <c r="P133" s="717"/>
    </row>
    <row r="134" spans="1:16" s="699" customFormat="1">
      <c r="A134" s="711"/>
      <c r="B134" s="712"/>
      <c r="C134" s="713"/>
      <c r="D134" s="714"/>
      <c r="E134" s="726">
        <v>0</v>
      </c>
      <c r="F134" s="726">
        <v>0</v>
      </c>
      <c r="G134" s="726">
        <v>0</v>
      </c>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t="s">
        <v>46</v>
      </c>
      <c r="H135" s="728"/>
      <c r="I135" s="728"/>
      <c r="J135" s="728"/>
      <c r="K135" s="728"/>
      <c r="L135" s="728"/>
      <c r="M135" s="728"/>
      <c r="N135" s="728"/>
      <c r="O135" s="728"/>
      <c r="P135" s="728"/>
    </row>
    <row r="136" spans="1:16">
      <c r="A136" s="108"/>
      <c r="B136" s="113" t="s">
        <v>66</v>
      </c>
      <c r="C136" s="119"/>
      <c r="D136" s="119">
        <v>1</v>
      </c>
      <c r="E136" s="717" t="s">
        <v>46</v>
      </c>
      <c r="F136" s="717" t="s">
        <v>46</v>
      </c>
      <c r="G136" s="717" t="s">
        <v>46</v>
      </c>
      <c r="H136" s="717"/>
      <c r="I136" s="717"/>
      <c r="J136" s="717"/>
      <c r="K136" s="717"/>
      <c r="L136" s="717"/>
      <c r="M136" s="717"/>
      <c r="N136" s="717"/>
      <c r="O136" s="717"/>
      <c r="P136" s="717"/>
    </row>
    <row r="137" spans="1:16" s="760" customFormat="1">
      <c r="A137" s="753" t="s">
        <v>84</v>
      </c>
      <c r="B137" s="753"/>
      <c r="C137" s="758">
        <v>0</v>
      </c>
      <c r="D137" s="759">
        <v>0</v>
      </c>
      <c r="E137" s="759"/>
      <c r="F137" s="759"/>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17">
        <v>1</v>
      </c>
      <c r="F139" s="717" t="s">
        <v>46</v>
      </c>
      <c r="G139" s="717">
        <v>1</v>
      </c>
      <c r="H139" s="717"/>
      <c r="I139" s="717"/>
      <c r="J139" s="717"/>
      <c r="K139" s="717"/>
      <c r="L139" s="717"/>
      <c r="M139" s="717"/>
      <c r="N139" s="717"/>
      <c r="O139" s="717"/>
      <c r="P139" s="717"/>
    </row>
    <row r="140" spans="1:16">
      <c r="A140" s="127"/>
      <c r="B140" s="128" t="s">
        <v>86</v>
      </c>
      <c r="C140" s="129"/>
      <c r="D140" s="130">
        <v>1500</v>
      </c>
      <c r="E140" s="728">
        <v>500</v>
      </c>
      <c r="F140" s="728" t="s">
        <v>46</v>
      </c>
      <c r="G140" s="728">
        <v>500</v>
      </c>
      <c r="H140" s="728"/>
      <c r="I140" s="728"/>
      <c r="J140" s="728"/>
      <c r="K140" s="728"/>
      <c r="L140" s="728"/>
      <c r="M140" s="728"/>
      <c r="N140" s="728"/>
      <c r="O140" s="728"/>
      <c r="P140" s="728"/>
    </row>
    <row r="141" spans="1:16">
      <c r="A141" s="131"/>
      <c r="B141" s="128" t="s">
        <v>87</v>
      </c>
      <c r="C141" s="129"/>
      <c r="D141" s="132" t="s">
        <v>49</v>
      </c>
      <c r="E141" s="718" t="s">
        <v>46</v>
      </c>
      <c r="F141" s="718" t="s">
        <v>46</v>
      </c>
      <c r="G141" s="718" t="s">
        <v>46</v>
      </c>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18" t="s">
        <v>46</v>
      </c>
      <c r="H142" s="725"/>
      <c r="I142" s="725"/>
      <c r="J142" s="725"/>
      <c r="K142" s="725"/>
      <c r="L142" s="725"/>
      <c r="M142" s="725"/>
      <c r="N142" s="725"/>
      <c r="O142" s="725"/>
      <c r="P142" s="725"/>
    </row>
    <row r="143" spans="1:16">
      <c r="A143" s="133"/>
      <c r="B143" s="128" t="s">
        <v>90</v>
      </c>
      <c r="C143" s="129"/>
      <c r="D143" s="135">
        <v>1</v>
      </c>
      <c r="E143" s="729" t="s">
        <v>46</v>
      </c>
      <c r="F143" s="729" t="s">
        <v>46</v>
      </c>
      <c r="G143" s="729" t="s">
        <v>46</v>
      </c>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0" customFormat="1" ht="17" customHeight="1" collapsed="1">
      <c r="A148" s="753" t="s">
        <v>91</v>
      </c>
      <c r="B148" s="753"/>
      <c r="C148" s="758">
        <v>0</v>
      </c>
      <c r="D148" s="759">
        <v>0</v>
      </c>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18" t="s">
        <v>46</v>
      </c>
      <c r="F150" s="718" t="s">
        <v>46</v>
      </c>
      <c r="G150" s="718"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t="s">
        <v>46</v>
      </c>
      <c r="H153" s="728"/>
      <c r="I153" s="728"/>
      <c r="J153" s="728"/>
      <c r="K153" s="728"/>
      <c r="L153" s="728"/>
      <c r="M153" s="728"/>
      <c r="N153" s="728"/>
      <c r="O153" s="728"/>
      <c r="P153" s="728"/>
    </row>
    <row r="154" spans="1:16">
      <c r="A154" s="140" t="s">
        <v>94</v>
      </c>
      <c r="B154" s="145" t="s">
        <v>26</v>
      </c>
      <c r="C154" s="146">
        <v>3.3112582781456956E-2</v>
      </c>
      <c r="D154" s="147">
        <v>18750</v>
      </c>
      <c r="E154" s="728" t="s">
        <v>46</v>
      </c>
      <c r="F154" s="728" t="s">
        <v>46</v>
      </c>
      <c r="G154" s="728" t="s">
        <v>46</v>
      </c>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t="s">
        <v>46</v>
      </c>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12" priority="7" operator="containsText" text="na">
      <formula>NOT(ISERROR(SEARCH("na",E54)))</formula>
    </cfRule>
    <cfRule type="expression" dxfId="611" priority="8">
      <formula>E54&gt;$D54</formula>
    </cfRule>
    <cfRule type="expression" dxfId="610" priority="9">
      <formula>E54&lt;$D54</formula>
    </cfRule>
  </conditionalFormatting>
  <conditionalFormatting sqref="E61:G61">
    <cfRule type="containsText" dxfId="609" priority="1" operator="containsText" text="na">
      <formula>NOT(ISERROR(SEARCH("na",E61)))</formula>
    </cfRule>
    <cfRule type="notContainsText" dxfId="608" priority="2" stopIfTrue="1" operator="notContains" text="Per Disability Per (Policy) Year">
      <formula>ISERROR(SEARCH("Per Disability Per (Policy) Year",E61))</formula>
    </cfRule>
  </conditionalFormatting>
  <conditionalFormatting sqref="E142:G142">
    <cfRule type="containsText" dxfId="607" priority="5" operator="containsText" text="na">
      <formula>NOT(ISERROR(SEARCH("na",E142)))</formula>
    </cfRule>
    <cfRule type="containsText" dxfId="606" priority="6" operator="containsText" text="Per Disability Per (Policy) Year">
      <formula>NOT(ISERROR(SEARCH("Per Disability Per (Policy) Year",E142)))</formula>
    </cfRule>
  </conditionalFormatting>
  <conditionalFormatting sqref="E150:G150">
    <cfRule type="containsText" dxfId="605" priority="3" operator="containsText" text="na">
      <formula>NOT(ISERROR(SEARCH("na",E150)))</formula>
    </cfRule>
    <cfRule type="containsText" dxfId="604" priority="4" operator="containsText" text="Per Disability Per (Policy) Year">
      <formula>NOT(ISERROR(SEARCH("Per Disability Per (Policy) Year",E150)))</formula>
    </cfRule>
  </conditionalFormatting>
  <conditionalFormatting sqref="E9:P10">
    <cfRule type="expression" dxfId="603" priority="151">
      <formula>E9&lt;$D9</formula>
    </cfRule>
    <cfRule type="expression" dxfId="602" priority="150">
      <formula>E9&gt;$D9</formula>
    </cfRule>
    <cfRule type="containsText" dxfId="601" priority="149" operator="containsText" text="na">
      <formula>NOT(ISERROR(SEARCH("na",E9)))</formula>
    </cfRule>
  </conditionalFormatting>
  <conditionalFormatting sqref="E11:P11">
    <cfRule type="notContainsText" dxfId="600" priority="103" stopIfTrue="1" operator="notContains" text="Per Disability Per (Policy) Year">
      <formula>ISERROR(SEARCH("Per Disability Per (Policy) Year",E11))</formula>
    </cfRule>
    <cfRule type="containsText" dxfId="599" priority="102" operator="containsText" text="na">
      <formula>NOT(ISERROR(SEARCH("na",E11)))</formula>
    </cfRule>
  </conditionalFormatting>
  <conditionalFormatting sqref="E14:P14">
    <cfRule type="expression" dxfId="598" priority="223">
      <formula>E14&lt;$D14</formula>
    </cfRule>
    <cfRule type="expression" dxfId="597" priority="222">
      <formula>E14&gt;$D14</formula>
    </cfRule>
    <cfRule type="containsText" dxfId="596" priority="221" operator="containsText" text="na">
      <formula>NOT(ISERROR(SEARCH("na",E14)))</formula>
    </cfRule>
  </conditionalFormatting>
  <conditionalFormatting sqref="E17:P17">
    <cfRule type="containsText" dxfId="595" priority="101" operator="containsText" text="Per Disability Per (Policy) Year">
      <formula>NOT(ISERROR(SEARCH("Per Disability Per (Policy) Year",E17)))</formula>
    </cfRule>
    <cfRule type="containsText" dxfId="594" priority="100" operator="containsText" text="na">
      <formula>NOT(ISERROR(SEARCH("na",E17)))</formula>
    </cfRule>
  </conditionalFormatting>
  <conditionalFormatting sqref="E19:P19">
    <cfRule type="expression" dxfId="593" priority="220">
      <formula>E19&lt;$D19</formula>
    </cfRule>
    <cfRule type="expression" dxfId="592" priority="219">
      <formula>E19&gt;$D19</formula>
    </cfRule>
    <cfRule type="containsText" dxfId="591" priority="218" operator="containsText" text="na">
      <formula>NOT(ISERROR(SEARCH("na",E19)))</formula>
    </cfRule>
  </conditionalFormatting>
  <conditionalFormatting sqref="E21:P21">
    <cfRule type="containsText" dxfId="590" priority="51" operator="containsText" text="na">
      <formula>NOT(ISERROR(SEARCH("na",E21)))</formula>
    </cfRule>
    <cfRule type="expression" dxfId="589" priority="53">
      <formula>E21&lt;$D21</formula>
    </cfRule>
    <cfRule type="expression" dxfId="588" priority="52">
      <formula>E21&gt;$D21</formula>
    </cfRule>
  </conditionalFormatting>
  <conditionalFormatting sqref="E22:P22">
    <cfRule type="containsText" dxfId="587" priority="99" operator="containsText" text="Per Disability Per (Policy) Year">
      <formula>NOT(ISERROR(SEARCH("Per Disability Per (Policy) Year",E22)))</formula>
    </cfRule>
    <cfRule type="containsText" dxfId="586" priority="98" operator="containsText" text="na">
      <formula>NOT(ISERROR(SEARCH("na",E22)))</formula>
    </cfRule>
  </conditionalFormatting>
  <conditionalFormatting sqref="E24:P24">
    <cfRule type="expression" dxfId="585" priority="216">
      <formula>E24&gt;$D24</formula>
    </cfRule>
    <cfRule type="containsText" dxfId="584" priority="215" operator="containsText" text="na">
      <formula>NOT(ISERROR(SEARCH("na",E24)))</formula>
    </cfRule>
    <cfRule type="expression" dxfId="583" priority="217">
      <formula>E24&lt;$D24</formula>
    </cfRule>
  </conditionalFormatting>
  <conditionalFormatting sqref="E25:P25">
    <cfRule type="containsText" dxfId="582" priority="97" operator="containsText" text="Per Disability Per (Policy) Year">
      <formula>NOT(ISERROR(SEARCH("Per Disability Per (Policy) Year",E25)))</formula>
    </cfRule>
    <cfRule type="containsText" dxfId="581" priority="96" operator="containsText" text="na">
      <formula>NOT(ISERROR(SEARCH("na",E25)))</formula>
    </cfRule>
  </conditionalFormatting>
  <conditionalFormatting sqref="E27:P27">
    <cfRule type="notContainsText" dxfId="580" priority="95" stopIfTrue="1" operator="notContains" text="Per Disability Per (Policy) Year">
      <formula>ISERROR(SEARCH("Per Disability Per (Policy) Year",E27))</formula>
    </cfRule>
    <cfRule type="containsText" dxfId="579" priority="94" operator="containsText" text="na">
      <formula>NOT(ISERROR(SEARCH("na",E27)))</formula>
    </cfRule>
  </conditionalFormatting>
  <conditionalFormatting sqref="E28:P31">
    <cfRule type="containsText" dxfId="578" priority="212" operator="containsText" text="na">
      <formula>NOT(ISERROR(SEARCH("na",E28)))</formula>
    </cfRule>
    <cfRule type="expression" dxfId="577" priority="213">
      <formula>E28&gt;$D28</formula>
    </cfRule>
    <cfRule type="expression" dxfId="576" priority="214">
      <formula>E28&lt;$D28</formula>
    </cfRule>
  </conditionalFormatting>
  <conditionalFormatting sqref="E33:P36">
    <cfRule type="containsText" dxfId="575" priority="209" operator="containsText" text="na">
      <formula>NOT(ISERROR(SEARCH("na",E33)))</formula>
    </cfRule>
    <cfRule type="expression" dxfId="574" priority="210">
      <formula>E33&gt;$D33</formula>
    </cfRule>
    <cfRule type="expression" dxfId="573" priority="211">
      <formula>E33&lt;$D33</formula>
    </cfRule>
  </conditionalFormatting>
  <conditionalFormatting sqref="E38:P41">
    <cfRule type="expression" dxfId="572" priority="207">
      <formula>E38&gt;$D38</formula>
    </cfRule>
    <cfRule type="containsText" dxfId="571" priority="206" operator="containsText" text="na">
      <formula>NOT(ISERROR(SEARCH("na",E38)))</formula>
    </cfRule>
    <cfRule type="expression" dxfId="570" priority="208">
      <formula>E38&lt;$D38</formula>
    </cfRule>
  </conditionalFormatting>
  <conditionalFormatting sqref="E43:P43">
    <cfRule type="expression" dxfId="569" priority="205">
      <formula>E43&lt;$D43</formula>
    </cfRule>
    <cfRule type="expression" dxfId="568" priority="204">
      <formula>E43&gt;$D43</formula>
    </cfRule>
    <cfRule type="containsText" dxfId="567" priority="203" operator="containsText" text="na">
      <formula>NOT(ISERROR(SEARCH("na",E43)))</formula>
    </cfRule>
  </conditionalFormatting>
  <conditionalFormatting sqref="E44:P44">
    <cfRule type="containsText" dxfId="566" priority="93" operator="containsText" text="Per Disability Per (Policy) Year">
      <formula>NOT(ISERROR(SEARCH("Per Disability Per (Policy) Year",E44)))</formula>
    </cfRule>
    <cfRule type="containsText" dxfId="565" priority="92" operator="containsText" text="na">
      <formula>NOT(ISERROR(SEARCH("na",E44)))</formula>
    </cfRule>
  </conditionalFormatting>
  <conditionalFormatting sqref="E45:P46">
    <cfRule type="expression" dxfId="564" priority="239" stopIfTrue="1">
      <formula>E45&gt;$D45</formula>
    </cfRule>
    <cfRule type="containsText" dxfId="563" priority="240" operator="containsText" text="na">
      <formula>NOT(ISERROR(SEARCH("na",E45)))</formula>
    </cfRule>
    <cfRule type="expression" dxfId="562" priority="241">
      <formula>E45&lt;$D45</formula>
    </cfRule>
  </conditionalFormatting>
  <conditionalFormatting sqref="E48:P48">
    <cfRule type="expression" dxfId="561" priority="234">
      <formula>E48&gt;$D48</formula>
    </cfRule>
    <cfRule type="containsText" dxfId="560" priority="233" operator="containsText" text="na">
      <formula>NOT(ISERROR(SEARCH("na",E48)))</formula>
    </cfRule>
    <cfRule type="expression" dxfId="559" priority="235">
      <formula>E48&lt;$D48</formula>
    </cfRule>
  </conditionalFormatting>
  <conditionalFormatting sqref="E49:P49">
    <cfRule type="notContainsText" dxfId="558" priority="11" stopIfTrue="1" operator="notContains" text="Per Disability Per (Policy) Year">
      <formula>ISERROR(SEARCH("Per Disability Per (Policy) Year",E49))</formula>
    </cfRule>
    <cfRule type="containsText" dxfId="557" priority="10" operator="containsText" text="na">
      <formula>NOT(ISERROR(SEARCH("na",E49)))</formula>
    </cfRule>
  </conditionalFormatting>
  <conditionalFormatting sqref="E50:P50">
    <cfRule type="expression" dxfId="556" priority="50">
      <formula>E50&lt;$D50</formula>
    </cfRule>
    <cfRule type="expression" dxfId="555" priority="49">
      <formula>E50&gt;$D50</formula>
    </cfRule>
    <cfRule type="containsText" dxfId="554" priority="48" operator="containsText" text="na">
      <formula>NOT(ISERROR(SEARCH("na",E50)))</formula>
    </cfRule>
  </conditionalFormatting>
  <conditionalFormatting sqref="E51:P51">
    <cfRule type="containsText" dxfId="553" priority="91" operator="containsText" text="Per Disability Per (Policy) Year">
      <formula>NOT(ISERROR(SEARCH("Per Disability Per (Policy) Year",E51)))</formula>
    </cfRule>
    <cfRule type="containsText" dxfId="552" priority="90" operator="containsText" text="na">
      <formula>NOT(ISERROR(SEARCH("na",E51)))</formula>
    </cfRule>
  </conditionalFormatting>
  <conditionalFormatting sqref="E53:P53">
    <cfRule type="expression" dxfId="551" priority="232">
      <formula>E53&lt;$D53</formula>
    </cfRule>
    <cfRule type="expression" dxfId="550" priority="231">
      <formula>E53&gt;$D53</formula>
    </cfRule>
    <cfRule type="containsText" dxfId="549" priority="230" operator="containsText" text="na">
      <formula>NOT(ISERROR(SEARCH("na",E53)))</formula>
    </cfRule>
  </conditionalFormatting>
  <conditionalFormatting sqref="E55:P55">
    <cfRule type="expression" dxfId="548" priority="47">
      <formula>E55&lt;$D55</formula>
    </cfRule>
    <cfRule type="expression" dxfId="547" priority="46">
      <formula>E55&gt;$D55</formula>
    </cfRule>
    <cfRule type="containsText" dxfId="546" priority="45" operator="containsText" text="na">
      <formula>NOT(ISERROR(SEARCH("na",E55)))</formula>
    </cfRule>
  </conditionalFormatting>
  <conditionalFormatting sqref="E56:P56">
    <cfRule type="containsText" dxfId="545" priority="89" operator="containsText" text="Per Disability Per (Policy) Year">
      <formula>NOT(ISERROR(SEARCH("Per Disability Per (Policy) Year",E56)))</formula>
    </cfRule>
    <cfRule type="containsText" dxfId="544" priority="88" operator="containsText" text="na">
      <formula>NOT(ISERROR(SEARCH("na",E56)))</formula>
    </cfRule>
  </conditionalFormatting>
  <conditionalFormatting sqref="E59:P59">
    <cfRule type="containsText" dxfId="543" priority="236" operator="containsText" text="na">
      <formula>NOT(ISERROR(SEARCH("na",E59)))</formula>
    </cfRule>
    <cfRule type="expression" dxfId="542" priority="238">
      <formula>E59&lt;$D59</formula>
    </cfRule>
    <cfRule type="expression" dxfId="541" priority="237">
      <formula>E59&gt;$D59</formula>
    </cfRule>
  </conditionalFormatting>
  <conditionalFormatting sqref="E62:P62">
    <cfRule type="containsText" dxfId="540" priority="78" operator="containsText" text="na">
      <formula>NOT(ISERROR(SEARCH("na",E62)))</formula>
    </cfRule>
    <cfRule type="notContainsText" dxfId="539" priority="79" stopIfTrue="1" operator="notContains" text="Per Disability Per (Policy) Year">
      <formula>ISERROR(SEARCH("Per Disability Per (Policy) Year",E62))</formula>
    </cfRule>
  </conditionalFormatting>
  <conditionalFormatting sqref="E64:P64">
    <cfRule type="expression" dxfId="538" priority="229">
      <formula>E64&lt;$D64</formula>
    </cfRule>
    <cfRule type="expression" dxfId="537" priority="228">
      <formula>E64&gt;$D64</formula>
    </cfRule>
    <cfRule type="containsText" dxfId="536" priority="227" operator="containsText" text="na">
      <formula>NOT(ISERROR(SEARCH("na",E64)))</formula>
    </cfRule>
  </conditionalFormatting>
  <conditionalFormatting sqref="E66:P66">
    <cfRule type="containsText" dxfId="535" priority="42" operator="containsText" text="na">
      <formula>NOT(ISERROR(SEARCH("na",E66)))</formula>
    </cfRule>
    <cfRule type="expression" dxfId="534" priority="43">
      <formula>E66&gt;$D66</formula>
    </cfRule>
    <cfRule type="expression" dxfId="533" priority="44">
      <formula>E66&lt;$D66</formula>
    </cfRule>
  </conditionalFormatting>
  <conditionalFormatting sqref="E67:P67">
    <cfRule type="containsText" dxfId="532" priority="86" operator="containsText" text="na">
      <formula>NOT(ISERROR(SEARCH("na",E67)))</formula>
    </cfRule>
    <cfRule type="containsText" dxfId="531" priority="87" operator="containsText" text="Per Disability Per (Policy) Year">
      <formula>NOT(ISERROR(SEARCH("Per Disability Per (Policy) Year",E67)))</formula>
    </cfRule>
  </conditionalFormatting>
  <conditionalFormatting sqref="E69:P69">
    <cfRule type="expression" dxfId="530" priority="202">
      <formula>E69&lt;$D69</formula>
    </cfRule>
    <cfRule type="expression" dxfId="529" priority="201">
      <formula>E69&gt;$D69</formula>
    </cfRule>
    <cfRule type="containsText" dxfId="528" priority="200" operator="containsText" text="na">
      <formula>NOT(ISERROR(SEARCH("na",E69)))</formula>
    </cfRule>
  </conditionalFormatting>
  <conditionalFormatting sqref="E71:P71">
    <cfRule type="expression" dxfId="527" priority="40">
      <formula>E71&gt;$D71</formula>
    </cfRule>
    <cfRule type="containsText" dxfId="526" priority="39" operator="containsText" text="na">
      <formula>NOT(ISERROR(SEARCH("na",E71)))</formula>
    </cfRule>
    <cfRule type="expression" dxfId="525" priority="41">
      <formula>E71&lt;$D71</formula>
    </cfRule>
  </conditionalFormatting>
  <conditionalFormatting sqref="E72:P72">
    <cfRule type="containsText" dxfId="524" priority="84" operator="containsText" text="na">
      <formula>NOT(ISERROR(SEARCH("na",E72)))</formula>
    </cfRule>
    <cfRule type="notContainsText" dxfId="523" priority="85" stopIfTrue="1" operator="notContains" text="Per Disability Per (Policy) Year">
      <formula>ISERROR(SEARCH("Per Disability Per (Policy) Year",E72))</formula>
    </cfRule>
  </conditionalFormatting>
  <conditionalFormatting sqref="E76:P77">
    <cfRule type="expression" dxfId="522" priority="148">
      <formula>E76&lt;$D76</formula>
    </cfRule>
    <cfRule type="expression" dxfId="521" priority="147">
      <formula>E76&gt;$D76</formula>
    </cfRule>
    <cfRule type="containsText" dxfId="520" priority="146" operator="containsText" text="na">
      <formula>NOT(ISERROR(SEARCH("na",E76)))</formula>
    </cfRule>
  </conditionalFormatting>
  <conditionalFormatting sqref="E80:P80">
    <cfRule type="expression" dxfId="519" priority="144">
      <formula>E80&gt;$D80</formula>
    </cfRule>
    <cfRule type="expression" dxfId="518" priority="145">
      <formula>E80&lt;$D80</formula>
    </cfRule>
  </conditionalFormatting>
  <conditionalFormatting sqref="E80:P82">
    <cfRule type="containsText" dxfId="517" priority="75" operator="containsText" text="na">
      <formula>NOT(ISERROR(SEARCH("na",E80)))</formula>
    </cfRule>
  </conditionalFormatting>
  <conditionalFormatting sqref="E81:P81">
    <cfRule type="expression" dxfId="516" priority="77" stopIfTrue="1">
      <formula>E81&lt;$D81</formula>
    </cfRule>
    <cfRule type="expression" dxfId="515" priority="76">
      <formula>E81&gt;$D81</formula>
    </cfRule>
  </conditionalFormatting>
  <conditionalFormatting sqref="E82:P82">
    <cfRule type="expression" dxfId="514" priority="195">
      <formula>E82&gt;$D82</formula>
    </cfRule>
    <cfRule type="expression" dxfId="513" priority="196">
      <formula>E82&lt;$D82</formula>
    </cfRule>
  </conditionalFormatting>
  <conditionalFormatting sqref="E83:P83">
    <cfRule type="notContainsText" dxfId="512" priority="83" stopIfTrue="1" operator="notContains" text="Per Disability Per (Policy) Year">
      <formula>ISERROR(SEARCH("Per Disability Per (Policy) Year",E83))</formula>
    </cfRule>
    <cfRule type="containsText" dxfId="511" priority="82" operator="containsText" text="na">
      <formula>NOT(ISERROR(SEARCH("na",E83)))</formula>
    </cfRule>
  </conditionalFormatting>
  <conditionalFormatting sqref="E85:P86">
    <cfRule type="expression" dxfId="510" priority="142">
      <formula>E85&lt;$D85</formula>
    </cfRule>
    <cfRule type="expression" dxfId="509" priority="141">
      <formula>E85&gt;$D85</formula>
    </cfRule>
  </conditionalFormatting>
  <conditionalFormatting sqref="E85:P88">
    <cfRule type="containsText" dxfId="508" priority="36" operator="containsText" text="na">
      <formula>NOT(ISERROR(SEARCH("na",E85)))</formula>
    </cfRule>
  </conditionalFormatting>
  <conditionalFormatting sqref="E87:P87">
    <cfRule type="expression" dxfId="507" priority="74" stopIfTrue="1">
      <formula>E87&lt;$D87</formula>
    </cfRule>
    <cfRule type="expression" dxfId="506" priority="73">
      <formula>E87&gt;$D87</formula>
    </cfRule>
  </conditionalFormatting>
  <conditionalFormatting sqref="E88:P88">
    <cfRule type="expression" dxfId="505" priority="38">
      <formula>E88&lt;$D88</formula>
    </cfRule>
    <cfRule type="expression" dxfId="504" priority="37">
      <formula>E88&gt;$D88</formula>
    </cfRule>
  </conditionalFormatting>
  <conditionalFormatting sqref="E90:P91">
    <cfRule type="expression" dxfId="503" priority="139">
      <formula>E90&lt;$D90</formula>
    </cfRule>
    <cfRule type="expression" dxfId="502" priority="138">
      <formula>E90&gt;$D90</formula>
    </cfRule>
  </conditionalFormatting>
  <conditionalFormatting sqref="E90:P93">
    <cfRule type="containsText" dxfId="501" priority="33" operator="containsText" text="na">
      <formula>NOT(ISERROR(SEARCH("na",E90)))</formula>
    </cfRule>
  </conditionalFormatting>
  <conditionalFormatting sqref="E92:P92">
    <cfRule type="expression" dxfId="500" priority="70">
      <formula>E92&gt;$D92</formula>
    </cfRule>
    <cfRule type="expression" dxfId="499" priority="71" stopIfTrue="1">
      <formula>E92&lt;$D92</formula>
    </cfRule>
  </conditionalFormatting>
  <conditionalFormatting sqref="E93:P93">
    <cfRule type="expression" dxfId="498" priority="34">
      <formula>E93&gt;$D93</formula>
    </cfRule>
    <cfRule type="expression" dxfId="497" priority="35">
      <formula>E93&lt;$D93</formula>
    </cfRule>
  </conditionalFormatting>
  <conditionalFormatting sqref="E96:P97">
    <cfRule type="expression" dxfId="496" priority="135">
      <formula>E96&gt;$D96</formula>
    </cfRule>
    <cfRule type="expression" dxfId="495" priority="136">
      <formula>E96&lt;$D96</formula>
    </cfRule>
  </conditionalFormatting>
  <conditionalFormatting sqref="E96:P99">
    <cfRule type="containsText" dxfId="494" priority="30" operator="containsText" text="na">
      <formula>NOT(ISERROR(SEARCH("na",E96)))</formula>
    </cfRule>
  </conditionalFormatting>
  <conditionalFormatting sqref="E98:P98">
    <cfRule type="expression" dxfId="493" priority="67">
      <formula>E98&gt;$D98</formula>
    </cfRule>
    <cfRule type="expression" dxfId="492" priority="68" stopIfTrue="1">
      <formula>E98&lt;$D98</formula>
    </cfRule>
  </conditionalFormatting>
  <conditionalFormatting sqref="E99:P99">
    <cfRule type="expression" dxfId="491" priority="32">
      <formula>E99&lt;$D99</formula>
    </cfRule>
    <cfRule type="expression" dxfId="490" priority="31">
      <formula>E99&gt;$D99</formula>
    </cfRule>
  </conditionalFormatting>
  <conditionalFormatting sqref="E101:P102">
    <cfRule type="expression" dxfId="489" priority="132">
      <formula>E101&gt;$D101</formula>
    </cfRule>
    <cfRule type="expression" dxfId="488" priority="133">
      <formula>E101&lt;$D101</formula>
    </cfRule>
  </conditionalFormatting>
  <conditionalFormatting sqref="E101:P104">
    <cfRule type="containsText" dxfId="487" priority="27" operator="containsText" text="na">
      <formula>NOT(ISERROR(SEARCH("na",E101)))</formula>
    </cfRule>
  </conditionalFormatting>
  <conditionalFormatting sqref="E103:P103">
    <cfRule type="expression" dxfId="486" priority="64">
      <formula>E103&gt;$D103</formula>
    </cfRule>
    <cfRule type="expression" dxfId="485" priority="65" stopIfTrue="1">
      <formula>E103&lt;$D103</formula>
    </cfRule>
  </conditionalFormatting>
  <conditionalFormatting sqref="E104:P104">
    <cfRule type="expression" dxfId="484" priority="28">
      <formula>E104&gt;$D104</formula>
    </cfRule>
    <cfRule type="expression" dxfId="483" priority="29">
      <formula>E104&lt;$D104</formula>
    </cfRule>
  </conditionalFormatting>
  <conditionalFormatting sqref="E106:P107">
    <cfRule type="expression" dxfId="482" priority="129">
      <formula>E106&gt;$D106</formula>
    </cfRule>
    <cfRule type="expression" dxfId="481" priority="130">
      <formula>E106&lt;$D106</formula>
    </cfRule>
  </conditionalFormatting>
  <conditionalFormatting sqref="E106:P109">
    <cfRule type="containsText" dxfId="480" priority="12" operator="containsText" text="na">
      <formula>NOT(ISERROR(SEARCH("na",E106)))</formula>
    </cfRule>
  </conditionalFormatting>
  <conditionalFormatting sqref="E108:P108">
    <cfRule type="expression" dxfId="479" priority="62" stopIfTrue="1">
      <formula>E108&lt;$D108</formula>
    </cfRule>
    <cfRule type="expression" dxfId="478" priority="61">
      <formula>E108&gt;$D108</formula>
    </cfRule>
  </conditionalFormatting>
  <conditionalFormatting sqref="E109:P109">
    <cfRule type="expression" dxfId="477" priority="13">
      <formula>E109&gt;$D109</formula>
    </cfRule>
    <cfRule type="expression" dxfId="476" priority="14">
      <formula>E109&lt;$D109</formula>
    </cfRule>
  </conditionalFormatting>
  <conditionalFormatting sqref="E111:P112">
    <cfRule type="expression" dxfId="475" priority="126">
      <formula>E111&gt;$D111</formula>
    </cfRule>
    <cfRule type="expression" dxfId="474" priority="127">
      <formula>E111&lt;$D111</formula>
    </cfRule>
  </conditionalFormatting>
  <conditionalFormatting sqref="E111:P114">
    <cfRule type="containsText" dxfId="473" priority="18" operator="containsText" text="na">
      <formula>NOT(ISERROR(SEARCH("na",E111)))</formula>
    </cfRule>
  </conditionalFormatting>
  <conditionalFormatting sqref="E113:P113">
    <cfRule type="expression" dxfId="472" priority="58">
      <formula>E113&gt;$D113</formula>
    </cfRule>
    <cfRule type="expression" dxfId="471" priority="59" stopIfTrue="1">
      <formula>E113&lt;$D113</formula>
    </cfRule>
  </conditionalFormatting>
  <conditionalFormatting sqref="E114:P114">
    <cfRule type="expression" dxfId="470" priority="19">
      <formula>E114&gt;$D114</formula>
    </cfRule>
    <cfRule type="expression" dxfId="469" priority="20">
      <formula>E114&lt;$D114</formula>
    </cfRule>
  </conditionalFormatting>
  <conditionalFormatting sqref="E116:P117">
    <cfRule type="expression" dxfId="468" priority="124">
      <formula>E116&lt;$D116</formula>
    </cfRule>
    <cfRule type="expression" dxfId="467" priority="123">
      <formula>E116&gt;$D116</formula>
    </cfRule>
  </conditionalFormatting>
  <conditionalFormatting sqref="E116:P119">
    <cfRule type="containsText" dxfId="466" priority="15" operator="containsText" text="na">
      <formula>NOT(ISERROR(SEARCH("na",E116)))</formula>
    </cfRule>
  </conditionalFormatting>
  <conditionalFormatting sqref="E118:P118">
    <cfRule type="expression" dxfId="465" priority="55">
      <formula>E118&gt;$D118</formula>
    </cfRule>
    <cfRule type="expression" dxfId="464" priority="56" stopIfTrue="1">
      <formula>E118&lt;$D118</formula>
    </cfRule>
  </conditionalFormatting>
  <conditionalFormatting sqref="E119:P119">
    <cfRule type="expression" dxfId="463" priority="16">
      <formula>E119&gt;$D119</formula>
    </cfRule>
    <cfRule type="expression" dxfId="462" priority="17">
      <formula>E119&lt;$D119</formula>
    </cfRule>
  </conditionalFormatting>
  <conditionalFormatting sqref="E121:P121">
    <cfRule type="expression" dxfId="461" priority="26">
      <formula>E121&lt;$D121</formula>
    </cfRule>
    <cfRule type="expression" dxfId="460" priority="25">
      <formula>E121&gt;$D121</formula>
    </cfRule>
    <cfRule type="containsText" dxfId="459" priority="24" operator="containsText" text="na">
      <formula>NOT(ISERROR(SEARCH("na",E121)))</formula>
    </cfRule>
  </conditionalFormatting>
  <conditionalFormatting sqref="E123:P124">
    <cfRule type="expression" dxfId="458" priority="121">
      <formula>E123&lt;$D123</formula>
    </cfRule>
    <cfRule type="expression" dxfId="457" priority="120">
      <formula>E123&gt;$D123</formula>
    </cfRule>
    <cfRule type="containsText" dxfId="456" priority="119" operator="containsText" text="na">
      <formula>NOT(ISERROR(SEARCH("na",E123)))</formula>
    </cfRule>
  </conditionalFormatting>
  <conditionalFormatting sqref="E126:P127">
    <cfRule type="containsText" dxfId="455" priority="116" operator="containsText" text="na">
      <formula>NOT(ISERROR(SEARCH("na",E126)))</formula>
    </cfRule>
    <cfRule type="expression" dxfId="454" priority="117">
      <formula>E126&gt;$D126</formula>
    </cfRule>
    <cfRule type="expression" dxfId="453" priority="118">
      <formula>E126&lt;$D126</formula>
    </cfRule>
  </conditionalFormatting>
  <conditionalFormatting sqref="E129:P130">
    <cfRule type="containsText" dxfId="452" priority="113" operator="containsText" text="na">
      <formula>NOT(ISERROR(SEARCH("na",E129)))</formula>
    </cfRule>
    <cfRule type="expression" dxfId="451" priority="115">
      <formula>E129&lt;$D129</formula>
    </cfRule>
    <cfRule type="expression" dxfId="450" priority="114">
      <formula>E129&gt;$D129</formula>
    </cfRule>
  </conditionalFormatting>
  <conditionalFormatting sqref="E132:P133">
    <cfRule type="expression" dxfId="449" priority="111">
      <formula>E132&gt;$D132</formula>
    </cfRule>
    <cfRule type="expression" dxfId="448" priority="112">
      <formula>E132&lt;$D132</formula>
    </cfRule>
    <cfRule type="containsText" dxfId="447" priority="110" operator="containsText" text="na">
      <formula>NOT(ISERROR(SEARCH("na",E132)))</formula>
    </cfRule>
  </conditionalFormatting>
  <conditionalFormatting sqref="E135:P136">
    <cfRule type="containsText" dxfId="446" priority="107" operator="containsText" text="na">
      <formula>NOT(ISERROR(SEARCH("na",E135)))</formula>
    </cfRule>
    <cfRule type="expression" dxfId="445" priority="108">
      <formula>E135&gt;$D135</formula>
    </cfRule>
    <cfRule type="expression" dxfId="444" priority="109">
      <formula>E135&lt;$D135</formula>
    </cfRule>
  </conditionalFormatting>
  <conditionalFormatting sqref="E139:P140">
    <cfRule type="containsText" dxfId="443" priority="104" operator="containsText" text="na">
      <formula>NOT(ISERROR(SEARCH("na",E139)))</formula>
    </cfRule>
    <cfRule type="expression" dxfId="442" priority="105">
      <formula>E139&gt;$D139</formula>
    </cfRule>
    <cfRule type="expression" dxfId="441" priority="106">
      <formula>E139&lt;$D139</formula>
    </cfRule>
  </conditionalFormatting>
  <conditionalFormatting sqref="E141:P141">
    <cfRule type="containsText" dxfId="440" priority="81" operator="containsText" text="Per Disability Per (Policy) Year">
      <formula>NOT(ISERROR(SEARCH("Per Disability Per (Policy) Year",E141)))</formula>
    </cfRule>
    <cfRule type="containsText" dxfId="439" priority="80" operator="containsText" text="na">
      <formula>NOT(ISERROR(SEARCH("na",E141)))</formula>
    </cfRule>
  </conditionalFormatting>
  <conditionalFormatting sqref="E143:P143">
    <cfRule type="expression" dxfId="438" priority="22">
      <formula>E143&gt;$D143</formula>
    </cfRule>
    <cfRule type="expression" dxfId="437" priority="23">
      <formula>E143&lt;$D143</formula>
    </cfRule>
    <cfRule type="containsText" dxfId="436" priority="21" operator="containsText" text="na">
      <formula>NOT(ISERROR(SEARCH("na",E143)))</formula>
    </cfRule>
  </conditionalFormatting>
  <conditionalFormatting sqref="E153:P155">
    <cfRule type="expression" dxfId="435" priority="154">
      <formula>E153&lt;$D153</formula>
    </cfRule>
    <cfRule type="expression" dxfId="434" priority="153">
      <formula>E153&gt;$D153</formula>
    </cfRule>
    <cfRule type="containsText" dxfId="433"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109</v>
      </c>
      <c r="E7" s="756" t="s">
        <v>110</v>
      </c>
      <c r="F7" s="756" t="s">
        <v>111</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650000</v>
      </c>
      <c r="E10" s="728" t="s">
        <v>46</v>
      </c>
      <c r="F10" s="728" t="s">
        <v>46</v>
      </c>
      <c r="G10" s="728"/>
      <c r="H10" s="728"/>
      <c r="I10" s="728"/>
      <c r="J10" s="728"/>
      <c r="K10" s="728"/>
      <c r="L10" s="728"/>
      <c r="M10" s="728"/>
      <c r="N10" s="728"/>
      <c r="O10" s="728"/>
      <c r="P10" s="728"/>
    </row>
    <row r="11" spans="1:16">
      <c r="A11" s="86"/>
      <c r="B11" s="87" t="s">
        <v>27</v>
      </c>
      <c r="C11" s="451"/>
      <c r="D11" s="91" t="s">
        <v>51</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112</v>
      </c>
      <c r="E13" s="718" t="s">
        <v>107</v>
      </c>
      <c r="F13" s="718" t="s">
        <v>107</v>
      </c>
      <c r="G13" s="718"/>
      <c r="H13" s="718"/>
      <c r="I13" s="718"/>
      <c r="J13" s="718"/>
      <c r="K13" s="718"/>
      <c r="L13" s="718"/>
      <c r="M13" s="718"/>
      <c r="N13" s="718"/>
      <c r="O13" s="718"/>
      <c r="P13" s="718"/>
    </row>
    <row r="14" spans="1:16">
      <c r="A14" s="86"/>
      <c r="B14" s="88" t="s">
        <v>26</v>
      </c>
      <c r="C14" s="451"/>
      <c r="D14" s="90">
        <v>2000</v>
      </c>
      <c r="E14" s="728">
        <v>1200</v>
      </c>
      <c r="F14" s="728">
        <v>1000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2000</v>
      </c>
      <c r="E19" s="728">
        <v>1200</v>
      </c>
      <c r="F19" s="728">
        <v>1000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30400</v>
      </c>
      <c r="E24" s="728">
        <v>12000</v>
      </c>
      <c r="F24" s="728">
        <v>10000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100000</v>
      </c>
      <c r="E28" s="728">
        <v>36000</v>
      </c>
      <c r="F28" s="728">
        <v>30000</v>
      </c>
      <c r="G28" s="728"/>
      <c r="H28" s="728"/>
      <c r="I28" s="728"/>
      <c r="J28" s="728"/>
      <c r="K28" s="728"/>
      <c r="L28" s="728"/>
      <c r="M28" s="728"/>
      <c r="N28" s="728"/>
      <c r="O28" s="728"/>
      <c r="P28" s="728"/>
    </row>
    <row r="29" spans="1:16">
      <c r="A29" s="95"/>
      <c r="B29" s="88" t="s">
        <v>40</v>
      </c>
      <c r="C29" s="451"/>
      <c r="D29" s="90">
        <v>50000</v>
      </c>
      <c r="E29" s="728">
        <v>36000</v>
      </c>
      <c r="F29" s="728">
        <v>30000</v>
      </c>
      <c r="G29" s="728"/>
      <c r="H29" s="728"/>
      <c r="I29" s="728"/>
      <c r="J29" s="728"/>
      <c r="K29" s="728"/>
      <c r="L29" s="728"/>
      <c r="M29" s="728"/>
      <c r="N29" s="728"/>
      <c r="O29" s="728"/>
      <c r="P29" s="728"/>
    </row>
    <row r="30" spans="1:16">
      <c r="A30" s="95"/>
      <c r="B30" s="88" t="s">
        <v>41</v>
      </c>
      <c r="C30" s="451"/>
      <c r="D30" s="90">
        <v>25000</v>
      </c>
      <c r="E30" s="728">
        <v>18000</v>
      </c>
      <c r="F30" s="728">
        <v>15000</v>
      </c>
      <c r="G30" s="728"/>
      <c r="H30" s="728"/>
      <c r="I30" s="728"/>
      <c r="J30" s="728"/>
      <c r="K30" s="728"/>
      <c r="L30" s="728"/>
      <c r="M30" s="728"/>
      <c r="N30" s="728"/>
      <c r="O30" s="728"/>
      <c r="P30" s="728"/>
    </row>
    <row r="31" spans="1:16">
      <c r="A31" s="95"/>
      <c r="B31" s="88" t="s">
        <v>42</v>
      </c>
      <c r="C31" s="451"/>
      <c r="D31" s="90">
        <v>12500</v>
      </c>
      <c r="E31" s="728">
        <v>7200</v>
      </c>
      <c r="F31" s="728">
        <v>6000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30000</v>
      </c>
      <c r="E33" s="728">
        <v>6480</v>
      </c>
      <c r="F33" s="728">
        <v>5400</v>
      </c>
      <c r="G33" s="728"/>
      <c r="H33" s="728"/>
      <c r="I33" s="728"/>
      <c r="J33" s="728"/>
      <c r="K33" s="728"/>
      <c r="L33" s="728"/>
      <c r="M33" s="728"/>
      <c r="N33" s="728"/>
      <c r="O33" s="728"/>
      <c r="P33" s="728"/>
    </row>
    <row r="34" spans="1:16">
      <c r="A34" s="95"/>
      <c r="B34" s="88" t="s">
        <v>40</v>
      </c>
      <c r="C34" s="451"/>
      <c r="D34" s="90">
        <v>16250</v>
      </c>
      <c r="E34" s="728">
        <v>6480</v>
      </c>
      <c r="F34" s="728">
        <v>5400</v>
      </c>
      <c r="G34" s="728"/>
      <c r="H34" s="728"/>
      <c r="I34" s="728"/>
      <c r="J34" s="728"/>
      <c r="K34" s="728"/>
      <c r="L34" s="728"/>
      <c r="M34" s="728"/>
      <c r="N34" s="728"/>
      <c r="O34" s="728"/>
      <c r="P34" s="728"/>
    </row>
    <row r="35" spans="1:16">
      <c r="A35" s="95"/>
      <c r="B35" s="88" t="s">
        <v>41</v>
      </c>
      <c r="C35" s="451"/>
      <c r="D35" s="90">
        <v>8500</v>
      </c>
      <c r="E35" s="728">
        <v>3240</v>
      </c>
      <c r="F35" s="728">
        <v>2700</v>
      </c>
      <c r="G35" s="728"/>
      <c r="H35" s="728"/>
      <c r="I35" s="728"/>
      <c r="J35" s="728"/>
      <c r="K35" s="728"/>
      <c r="L35" s="728"/>
      <c r="M35" s="728"/>
      <c r="N35" s="728"/>
      <c r="O35" s="728"/>
      <c r="P35" s="728"/>
    </row>
    <row r="36" spans="1:16">
      <c r="A36" s="95"/>
      <c r="B36" s="88" t="s">
        <v>42</v>
      </c>
      <c r="C36" s="451"/>
      <c r="D36" s="90">
        <v>3750</v>
      </c>
      <c r="E36" s="728">
        <v>1296</v>
      </c>
      <c r="F36" s="728">
        <v>1080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30000</v>
      </c>
      <c r="E38" s="728">
        <v>6480</v>
      </c>
      <c r="F38" s="728">
        <v>5400</v>
      </c>
      <c r="G38" s="728"/>
      <c r="H38" s="728"/>
      <c r="I38" s="728"/>
      <c r="J38" s="728"/>
      <c r="K38" s="728"/>
      <c r="L38" s="728"/>
      <c r="M38" s="728"/>
      <c r="N38" s="728"/>
      <c r="O38" s="728"/>
      <c r="P38" s="728"/>
    </row>
    <row r="39" spans="1:16">
      <c r="A39" s="95"/>
      <c r="B39" s="88" t="s">
        <v>40</v>
      </c>
      <c r="C39" s="451"/>
      <c r="D39" s="90">
        <v>15000</v>
      </c>
      <c r="E39" s="728">
        <v>6480</v>
      </c>
      <c r="F39" s="728">
        <v>5400</v>
      </c>
      <c r="G39" s="728"/>
      <c r="H39" s="728"/>
      <c r="I39" s="728"/>
      <c r="J39" s="728"/>
      <c r="K39" s="728"/>
      <c r="L39" s="728"/>
      <c r="M39" s="728"/>
      <c r="N39" s="728"/>
      <c r="O39" s="728"/>
      <c r="P39" s="728"/>
    </row>
    <row r="40" spans="1:16">
      <c r="A40" s="95"/>
      <c r="B40" s="88" t="s">
        <v>41</v>
      </c>
      <c r="C40" s="451"/>
      <c r="D40" s="90">
        <v>8250</v>
      </c>
      <c r="E40" s="728">
        <v>3240</v>
      </c>
      <c r="F40" s="728">
        <v>2700</v>
      </c>
      <c r="G40" s="728"/>
      <c r="H40" s="728"/>
      <c r="I40" s="728"/>
      <c r="J40" s="728"/>
      <c r="K40" s="728"/>
      <c r="L40" s="728"/>
      <c r="M40" s="728"/>
      <c r="N40" s="728"/>
      <c r="O40" s="728"/>
      <c r="P40" s="728"/>
    </row>
    <row r="41" spans="1:16">
      <c r="A41" s="95"/>
      <c r="B41" s="88" t="s">
        <v>42</v>
      </c>
      <c r="C41" s="451"/>
      <c r="D41" s="90">
        <v>3750</v>
      </c>
      <c r="E41" s="728">
        <v>1296</v>
      </c>
      <c r="F41" s="728">
        <v>1080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10000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26050</v>
      </c>
      <c r="E48" s="728">
        <v>40000</v>
      </c>
      <c r="F48" s="728">
        <v>40000</v>
      </c>
      <c r="G48" s="728"/>
      <c r="H48" s="728"/>
      <c r="I48" s="728"/>
      <c r="J48" s="728"/>
      <c r="K48" s="728"/>
      <c r="L48" s="728"/>
      <c r="M48" s="728"/>
      <c r="N48" s="728"/>
      <c r="O48" s="728"/>
      <c r="P48" s="728"/>
    </row>
    <row r="49" spans="1:16">
      <c r="A49" s="86"/>
      <c r="B49" s="87" t="s">
        <v>27</v>
      </c>
      <c r="C49" s="451"/>
      <c r="D49" s="91" t="s">
        <v>51</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1100</v>
      </c>
      <c r="E53" s="728">
        <v>600</v>
      </c>
      <c r="F53" s="728">
        <v>500</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61500</v>
      </c>
      <c r="E59" s="728">
        <v>36000</v>
      </c>
      <c r="F59" s="728">
        <v>30000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51</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850</v>
      </c>
      <c r="E64" s="728">
        <v>600</v>
      </c>
      <c r="F64" s="728">
        <v>500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1450</v>
      </c>
      <c r="E69" s="728">
        <v>600</v>
      </c>
      <c r="F69" s="728">
        <v>500</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51</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c r="E78" s="759">
        <v>0</v>
      </c>
      <c r="F78" s="759">
        <v>0</v>
      </c>
      <c r="G78" s="759"/>
      <c r="H78" s="759"/>
      <c r="I78" s="759"/>
      <c r="J78" s="759"/>
      <c r="K78" s="759"/>
      <c r="L78" s="759"/>
      <c r="M78" s="759"/>
      <c r="N78" s="759"/>
      <c r="O78" s="759"/>
      <c r="P78" s="759"/>
    </row>
    <row r="79" spans="1:16">
      <c r="A79" s="100" t="s">
        <v>18</v>
      </c>
      <c r="B79" s="101" t="s">
        <v>30</v>
      </c>
      <c r="C79" s="102">
        <v>0.73509933774834435</v>
      </c>
      <c r="D79" s="103" t="s">
        <v>112</v>
      </c>
      <c r="E79" s="724" t="s">
        <v>107</v>
      </c>
      <c r="F79" s="724" t="s">
        <v>107</v>
      </c>
      <c r="G79" s="724"/>
      <c r="H79" s="724"/>
      <c r="I79" s="724"/>
      <c r="J79" s="724"/>
      <c r="K79" s="724"/>
      <c r="L79" s="724"/>
      <c r="M79" s="724"/>
      <c r="N79" s="724"/>
      <c r="O79" s="724"/>
      <c r="P79" s="724"/>
    </row>
    <row r="80" spans="1:16">
      <c r="A80" s="100"/>
      <c r="B80" s="104" t="s">
        <v>61</v>
      </c>
      <c r="C80" s="102"/>
      <c r="D80" s="103">
        <v>0.8</v>
      </c>
      <c r="E80" s="717">
        <v>1</v>
      </c>
      <c r="F80" s="717">
        <v>1</v>
      </c>
      <c r="G80" s="717"/>
      <c r="H80" s="717"/>
      <c r="I80" s="717"/>
      <c r="J80" s="717"/>
      <c r="K80" s="717"/>
      <c r="L80" s="717"/>
      <c r="M80" s="717"/>
      <c r="N80" s="717"/>
      <c r="O80" s="717"/>
      <c r="P80" s="717"/>
    </row>
    <row r="81" spans="1:16">
      <c r="A81" s="100"/>
      <c r="B81" s="101" t="s">
        <v>62</v>
      </c>
      <c r="C81" s="102"/>
      <c r="D81" s="105">
        <v>500</v>
      </c>
      <c r="E81" s="728">
        <v>0</v>
      </c>
      <c r="F81" s="728">
        <v>0</v>
      </c>
      <c r="G81" s="728"/>
      <c r="H81" s="728"/>
      <c r="I81" s="728"/>
      <c r="J81" s="728"/>
      <c r="K81" s="728"/>
      <c r="L81" s="728"/>
      <c r="M81" s="728"/>
      <c r="N81" s="728"/>
      <c r="O81" s="728"/>
      <c r="P81" s="728"/>
    </row>
    <row r="82" spans="1:16">
      <c r="A82" s="100"/>
      <c r="B82" s="106" t="s">
        <v>26</v>
      </c>
      <c r="C82" s="102"/>
      <c r="D82" s="105">
        <v>200000</v>
      </c>
      <c r="E82" s="728">
        <v>500000</v>
      </c>
      <c r="F82" s="728">
        <v>300000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c r="E84" s="759">
        <v>0</v>
      </c>
      <c r="F84" s="759">
        <v>0</v>
      </c>
      <c r="G84" s="759"/>
      <c r="H84" s="759"/>
      <c r="I84" s="759"/>
      <c r="J84" s="759"/>
      <c r="K84" s="759"/>
      <c r="L84" s="759"/>
      <c r="M84" s="759"/>
      <c r="N84" s="759"/>
      <c r="O84" s="759"/>
      <c r="P84" s="759"/>
    </row>
    <row r="85" spans="1:16">
      <c r="A85" s="108" t="s">
        <v>64</v>
      </c>
      <c r="B85" s="109" t="s">
        <v>65</v>
      </c>
      <c r="C85" s="452">
        <v>0.79690949227373065</v>
      </c>
      <c r="D85" s="111">
        <v>500</v>
      </c>
      <c r="E85" s="728">
        <v>350</v>
      </c>
      <c r="F85" s="728">
        <v>350</v>
      </c>
      <c r="G85" s="728"/>
      <c r="H85" s="728"/>
      <c r="I85" s="728"/>
      <c r="J85" s="728"/>
      <c r="K85" s="728"/>
      <c r="L85" s="728"/>
      <c r="M85" s="728"/>
      <c r="N85" s="728"/>
      <c r="O85" s="728"/>
      <c r="P85" s="728"/>
    </row>
    <row r="86" spans="1:16">
      <c r="A86" s="112"/>
      <c r="B86" s="113" t="s">
        <v>66</v>
      </c>
      <c r="C86" s="453"/>
      <c r="D86" s="110">
        <v>1</v>
      </c>
      <c r="E86" s="717">
        <v>1</v>
      </c>
      <c r="F86" s="717">
        <v>1</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1000</v>
      </c>
      <c r="E90" s="728">
        <v>600</v>
      </c>
      <c r="F90" s="728">
        <v>600</v>
      </c>
      <c r="G90" s="728"/>
      <c r="H90" s="728"/>
      <c r="I90" s="728"/>
      <c r="J90" s="728"/>
      <c r="K90" s="728"/>
      <c r="L90" s="728"/>
      <c r="M90" s="728"/>
      <c r="N90" s="728"/>
      <c r="O90" s="728"/>
      <c r="P90" s="728"/>
    </row>
    <row r="91" spans="1:16">
      <c r="A91" s="112"/>
      <c r="B91" s="113" t="s">
        <v>66</v>
      </c>
      <c r="C91" s="453"/>
      <c r="D91" s="110">
        <v>1</v>
      </c>
      <c r="E91" s="717">
        <v>1</v>
      </c>
      <c r="F91" s="717">
        <v>1</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30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c r="H95" s="727"/>
      <c r="I95" s="727"/>
      <c r="J95" s="727"/>
      <c r="K95" s="727"/>
      <c r="L95" s="727"/>
      <c r="M95" s="727"/>
      <c r="N95" s="727"/>
      <c r="O95" s="727"/>
      <c r="P95" s="727"/>
    </row>
    <row r="96" spans="1:16">
      <c r="A96" s="108"/>
      <c r="B96" s="109" t="s">
        <v>65</v>
      </c>
      <c r="C96" s="452"/>
      <c r="D96" s="111">
        <v>800</v>
      </c>
      <c r="E96" s="728">
        <v>350</v>
      </c>
      <c r="F96" s="728">
        <v>350</v>
      </c>
      <c r="G96" s="728"/>
      <c r="H96" s="728"/>
      <c r="I96" s="728"/>
      <c r="J96" s="728"/>
      <c r="K96" s="728"/>
      <c r="L96" s="728"/>
      <c r="M96" s="728"/>
      <c r="N96" s="728"/>
      <c r="O96" s="728"/>
      <c r="P96" s="728"/>
    </row>
    <row r="97" spans="1:16">
      <c r="A97" s="108"/>
      <c r="B97" s="113" t="s">
        <v>66</v>
      </c>
      <c r="C97" s="453"/>
      <c r="D97" s="110">
        <v>1</v>
      </c>
      <c r="E97" s="717">
        <v>1</v>
      </c>
      <c r="F97" s="717">
        <v>1</v>
      </c>
      <c r="G97" s="717"/>
      <c r="H97" s="717"/>
      <c r="I97" s="717"/>
      <c r="J97" s="717"/>
      <c r="K97" s="717"/>
      <c r="L97" s="717"/>
      <c r="M97" s="717"/>
      <c r="N97" s="717"/>
      <c r="O97" s="717"/>
      <c r="P97" s="717"/>
    </row>
    <row r="98" spans="1:16">
      <c r="A98" s="108"/>
      <c r="B98" s="114" t="s">
        <v>67</v>
      </c>
      <c r="C98" s="452"/>
      <c r="D98" s="111">
        <v>0</v>
      </c>
      <c r="E98" s="728">
        <v>0</v>
      </c>
      <c r="F98" s="728">
        <v>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800</v>
      </c>
      <c r="E101" s="728">
        <v>350</v>
      </c>
      <c r="F101" s="728">
        <v>350</v>
      </c>
      <c r="G101" s="728"/>
      <c r="H101" s="728"/>
      <c r="I101" s="728"/>
      <c r="J101" s="728"/>
      <c r="K101" s="728"/>
      <c r="L101" s="728"/>
      <c r="M101" s="728"/>
      <c r="N101" s="728"/>
      <c r="O101" s="728"/>
      <c r="P101" s="728"/>
    </row>
    <row r="102" spans="1:16">
      <c r="A102" s="108"/>
      <c r="B102" s="113" t="s">
        <v>66</v>
      </c>
      <c r="C102" s="453"/>
      <c r="D102" s="110">
        <v>1</v>
      </c>
      <c r="E102" s="717">
        <v>1</v>
      </c>
      <c r="F102" s="717">
        <v>1</v>
      </c>
      <c r="G102" s="717"/>
      <c r="H102" s="717"/>
      <c r="I102" s="717"/>
      <c r="J102" s="717"/>
      <c r="K102" s="717"/>
      <c r="L102" s="717"/>
      <c r="M102" s="717"/>
      <c r="N102" s="717"/>
      <c r="O102" s="717"/>
      <c r="P102" s="717"/>
    </row>
    <row r="103" spans="1:16">
      <c r="A103" s="108"/>
      <c r="B103" s="114" t="s">
        <v>67</v>
      </c>
      <c r="C103" s="452"/>
      <c r="D103" s="111">
        <v>0</v>
      </c>
      <c r="E103" s="728">
        <v>0</v>
      </c>
      <c r="F103" s="728">
        <v>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350</v>
      </c>
      <c r="E106" s="728">
        <v>200</v>
      </c>
      <c r="F106" s="728">
        <v>200</v>
      </c>
      <c r="G106" s="728"/>
      <c r="H106" s="728"/>
      <c r="I106" s="728"/>
      <c r="J106" s="728"/>
      <c r="K106" s="728"/>
      <c r="L106" s="728"/>
      <c r="M106" s="728"/>
      <c r="N106" s="728"/>
      <c r="O106" s="728"/>
      <c r="P106" s="728"/>
    </row>
    <row r="107" spans="1:16">
      <c r="A107" s="108"/>
      <c r="B107" s="113" t="s">
        <v>66</v>
      </c>
      <c r="C107" s="453"/>
      <c r="D107" s="110">
        <v>1</v>
      </c>
      <c r="E107" s="717">
        <v>1</v>
      </c>
      <c r="F107" s="717">
        <v>1</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600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3500</v>
      </c>
      <c r="E123" s="728">
        <v>2500</v>
      </c>
      <c r="F123" s="728">
        <v>2500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3000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410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1100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400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v>1</v>
      </c>
      <c r="F139" s="717">
        <v>1</v>
      </c>
      <c r="G139" s="717"/>
      <c r="H139" s="717"/>
      <c r="I139" s="717"/>
      <c r="J139" s="717"/>
      <c r="K139" s="717"/>
      <c r="L139" s="717"/>
      <c r="M139" s="717"/>
      <c r="N139" s="717"/>
      <c r="O139" s="717"/>
      <c r="P139" s="717"/>
    </row>
    <row r="140" spans="1:16">
      <c r="A140" s="127"/>
      <c r="B140" s="128" t="s">
        <v>86</v>
      </c>
      <c r="C140" s="129"/>
      <c r="D140" s="130">
        <v>2500</v>
      </c>
      <c r="E140" s="728">
        <v>500</v>
      </c>
      <c r="F140" s="728">
        <v>500</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12000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32" priority="6" operator="containsText" text="na">
      <formula>NOT(ISERROR(SEARCH("na",E54)))</formula>
    </cfRule>
    <cfRule type="expression" dxfId="431" priority="7">
      <formula>E54&gt;$D54</formula>
    </cfRule>
    <cfRule type="expression" dxfId="430" priority="8">
      <formula>E54&lt;$D54</formula>
    </cfRule>
  </conditionalFormatting>
  <conditionalFormatting sqref="E60:F61">
    <cfRule type="containsText" dxfId="429" priority="1" operator="containsText" text="na">
      <formula>NOT(ISERROR(SEARCH("na",E60)))</formula>
    </cfRule>
    <cfRule type="expression" dxfId="428" priority="2">
      <formula>E60&gt;$D60</formula>
    </cfRule>
    <cfRule type="expression" dxfId="427" priority="3">
      <formula>E60&lt;$D60</formula>
    </cfRule>
  </conditionalFormatting>
  <conditionalFormatting sqref="E142:F142">
    <cfRule type="containsText" dxfId="426" priority="4" operator="containsText" text="na">
      <formula>NOT(ISERROR(SEARCH("na",E142)))</formula>
    </cfRule>
    <cfRule type="containsText" dxfId="425" priority="5" operator="containsText" text="Per Disability Per (Policy) Year">
      <formula>NOT(ISERROR(SEARCH("Per Disability Per (Policy) Year",E142)))</formula>
    </cfRule>
  </conditionalFormatting>
  <conditionalFormatting sqref="E9:P10">
    <cfRule type="expression" dxfId="424" priority="150">
      <formula>E9&lt;$D9</formula>
    </cfRule>
    <cfRule type="expression" dxfId="423" priority="149">
      <formula>E9&gt;$D9</formula>
    </cfRule>
    <cfRule type="containsText" dxfId="422" priority="148" operator="containsText" text="na">
      <formula>NOT(ISERROR(SEARCH("na",E9)))</formula>
    </cfRule>
  </conditionalFormatting>
  <conditionalFormatting sqref="E11:P11">
    <cfRule type="containsText" dxfId="421" priority="102" operator="containsText" text="Per Disability Per (Policy) Year">
      <formula>NOT(ISERROR(SEARCH("Per Disability Per (Policy) Year",E11)))</formula>
    </cfRule>
    <cfRule type="containsText" dxfId="420" priority="101" operator="containsText" text="na">
      <formula>NOT(ISERROR(SEARCH("na",E11)))</formula>
    </cfRule>
  </conditionalFormatting>
  <conditionalFormatting sqref="E14:P14">
    <cfRule type="expression" dxfId="419" priority="222">
      <formula>E14&lt;$D14</formula>
    </cfRule>
    <cfRule type="expression" dxfId="418" priority="221">
      <formula>E14&gt;$D14</formula>
    </cfRule>
    <cfRule type="containsText" dxfId="417" priority="220" operator="containsText" text="na">
      <formula>NOT(ISERROR(SEARCH("na",E14)))</formula>
    </cfRule>
  </conditionalFormatting>
  <conditionalFormatting sqref="E17:P17">
    <cfRule type="containsText" dxfId="416" priority="100" operator="containsText" text="Per Disability Per (Policy) Year">
      <formula>NOT(ISERROR(SEARCH("Per Disability Per (Policy) Year",E17)))</formula>
    </cfRule>
    <cfRule type="containsText" dxfId="415" priority="99" operator="containsText" text="na">
      <formula>NOT(ISERROR(SEARCH("na",E17)))</formula>
    </cfRule>
  </conditionalFormatting>
  <conditionalFormatting sqref="E19:P19">
    <cfRule type="expression" dxfId="414" priority="219">
      <formula>E19&lt;$D19</formula>
    </cfRule>
    <cfRule type="expression" dxfId="413" priority="218">
      <formula>E19&gt;$D19</formula>
    </cfRule>
    <cfRule type="containsText" dxfId="412" priority="217" operator="containsText" text="na">
      <formula>NOT(ISERROR(SEARCH("na",E19)))</formula>
    </cfRule>
  </conditionalFormatting>
  <conditionalFormatting sqref="E21:P21">
    <cfRule type="containsText" dxfId="411" priority="50" operator="containsText" text="na">
      <formula>NOT(ISERROR(SEARCH("na",E21)))</formula>
    </cfRule>
    <cfRule type="expression" dxfId="410" priority="52">
      <formula>E21&lt;$D21</formula>
    </cfRule>
    <cfRule type="expression" dxfId="409" priority="51">
      <formula>E21&gt;$D21</formula>
    </cfRule>
  </conditionalFormatting>
  <conditionalFormatting sqref="E22:P22">
    <cfRule type="containsText" dxfId="408" priority="98" operator="containsText" text="Per Disability Per (Policy) Year">
      <formula>NOT(ISERROR(SEARCH("Per Disability Per (Policy) Year",E22)))</formula>
    </cfRule>
    <cfRule type="containsText" dxfId="407" priority="97" operator="containsText" text="na">
      <formula>NOT(ISERROR(SEARCH("na",E22)))</formula>
    </cfRule>
  </conditionalFormatting>
  <conditionalFormatting sqref="E24:P24">
    <cfRule type="expression" dxfId="406" priority="215">
      <formula>E24&gt;$D24</formula>
    </cfRule>
    <cfRule type="containsText" dxfId="405" priority="214" operator="containsText" text="na">
      <formula>NOT(ISERROR(SEARCH("na",E24)))</formula>
    </cfRule>
    <cfRule type="expression" dxfId="404" priority="216">
      <formula>E24&lt;$D24</formula>
    </cfRule>
  </conditionalFormatting>
  <conditionalFormatting sqref="E25:P25">
    <cfRule type="containsText" dxfId="403" priority="96" operator="containsText" text="Per Disability Per (Policy) Year">
      <formula>NOT(ISERROR(SEARCH("Per Disability Per (Policy) Year",E25)))</formula>
    </cfRule>
    <cfRule type="containsText" dxfId="402" priority="95" operator="containsText" text="na">
      <formula>NOT(ISERROR(SEARCH("na",E25)))</formula>
    </cfRule>
  </conditionalFormatting>
  <conditionalFormatting sqref="E27:P27">
    <cfRule type="containsText" dxfId="401" priority="94" operator="containsText" text="Per Disability Per (Policy) Year">
      <formula>NOT(ISERROR(SEARCH("Per Disability Per (Policy) Year",E27)))</formula>
    </cfRule>
    <cfRule type="containsText" dxfId="400" priority="93" operator="containsText" text="na">
      <formula>NOT(ISERROR(SEARCH("na",E27)))</formula>
    </cfRule>
  </conditionalFormatting>
  <conditionalFormatting sqref="E28:P31">
    <cfRule type="containsText" dxfId="399" priority="211" operator="containsText" text="na">
      <formula>NOT(ISERROR(SEARCH("na",E28)))</formula>
    </cfRule>
    <cfRule type="expression" dxfId="398" priority="212">
      <formula>E28&gt;$D28</formula>
    </cfRule>
    <cfRule type="expression" dxfId="397" priority="213">
      <formula>E28&lt;$D28</formula>
    </cfRule>
  </conditionalFormatting>
  <conditionalFormatting sqref="E33:P36">
    <cfRule type="containsText" dxfId="396" priority="208" operator="containsText" text="na">
      <formula>NOT(ISERROR(SEARCH("na",E33)))</formula>
    </cfRule>
    <cfRule type="expression" dxfId="395" priority="209">
      <formula>E33&gt;$D33</formula>
    </cfRule>
    <cfRule type="expression" dxfId="394" priority="210">
      <formula>E33&lt;$D33</formula>
    </cfRule>
  </conditionalFormatting>
  <conditionalFormatting sqref="E38:P41">
    <cfRule type="expression" dxfId="393" priority="206">
      <formula>E38&gt;$D38</formula>
    </cfRule>
    <cfRule type="containsText" dxfId="392" priority="205" operator="containsText" text="na">
      <formula>NOT(ISERROR(SEARCH("na",E38)))</formula>
    </cfRule>
    <cfRule type="expression" dxfId="391" priority="207">
      <formula>E38&lt;$D38</formula>
    </cfRule>
  </conditionalFormatting>
  <conditionalFormatting sqref="E43:P43">
    <cfRule type="expression" dxfId="390" priority="204">
      <formula>E43&lt;$D43</formula>
    </cfRule>
    <cfRule type="expression" dxfId="389" priority="203">
      <formula>E43&gt;$D43</formula>
    </cfRule>
    <cfRule type="containsText" dxfId="388" priority="202" operator="containsText" text="na">
      <formula>NOT(ISERROR(SEARCH("na",E43)))</formula>
    </cfRule>
  </conditionalFormatting>
  <conditionalFormatting sqref="E44:P44">
    <cfRule type="containsText" dxfId="387" priority="92" operator="containsText" text="Per Disability Per (Policy) Year">
      <formula>NOT(ISERROR(SEARCH("Per Disability Per (Policy) Year",E44)))</formula>
    </cfRule>
    <cfRule type="containsText" dxfId="386" priority="91" operator="containsText" text="na">
      <formula>NOT(ISERROR(SEARCH("na",E44)))</formula>
    </cfRule>
  </conditionalFormatting>
  <conditionalFormatting sqref="E45:P46">
    <cfRule type="expression" dxfId="385" priority="238" stopIfTrue="1">
      <formula>E45&gt;$D45</formula>
    </cfRule>
    <cfRule type="containsText" dxfId="384" priority="239" operator="containsText" text="na">
      <formula>NOT(ISERROR(SEARCH("na",E45)))</formula>
    </cfRule>
    <cfRule type="expression" dxfId="383" priority="240">
      <formula>E45&lt;$D45</formula>
    </cfRule>
  </conditionalFormatting>
  <conditionalFormatting sqref="E48:P48">
    <cfRule type="expression" dxfId="382" priority="233">
      <formula>E48&gt;$D48</formula>
    </cfRule>
    <cfRule type="containsText" dxfId="381" priority="232" operator="containsText" text="na">
      <formula>NOT(ISERROR(SEARCH("na",E48)))</formula>
    </cfRule>
    <cfRule type="expression" dxfId="380" priority="234">
      <formula>E48&lt;$D48</formula>
    </cfRule>
  </conditionalFormatting>
  <conditionalFormatting sqref="E49:P49">
    <cfRule type="notContainsText" dxfId="379" priority="10" stopIfTrue="1" operator="notContains" text="Per Disability Per (Policy) Year">
      <formula>ISERROR(SEARCH("Per Disability Per (Policy) Year",E49))</formula>
    </cfRule>
    <cfRule type="containsText" dxfId="378" priority="9" operator="containsText" text="na">
      <formula>NOT(ISERROR(SEARCH("na",E49)))</formula>
    </cfRule>
  </conditionalFormatting>
  <conditionalFormatting sqref="E50:P50">
    <cfRule type="expression" dxfId="377" priority="49">
      <formula>E50&lt;$D50</formula>
    </cfRule>
    <cfRule type="expression" dxfId="376" priority="48">
      <formula>E50&gt;$D50</formula>
    </cfRule>
    <cfRule type="containsText" dxfId="375" priority="47" operator="containsText" text="na">
      <formula>NOT(ISERROR(SEARCH("na",E50)))</formula>
    </cfRule>
  </conditionalFormatting>
  <conditionalFormatting sqref="E51:P51">
    <cfRule type="containsText" dxfId="374" priority="90" operator="containsText" text="Per Disability Per (Policy) Year">
      <formula>NOT(ISERROR(SEARCH("Per Disability Per (Policy) Year",E51)))</formula>
    </cfRule>
    <cfRule type="containsText" dxfId="373" priority="89" operator="containsText" text="na">
      <formula>NOT(ISERROR(SEARCH("na",E51)))</formula>
    </cfRule>
  </conditionalFormatting>
  <conditionalFormatting sqref="E53:P53">
    <cfRule type="expression" dxfId="372" priority="231">
      <formula>E53&lt;$D53</formula>
    </cfRule>
    <cfRule type="expression" dxfId="371" priority="230">
      <formula>E53&gt;$D53</formula>
    </cfRule>
    <cfRule type="containsText" dxfId="370" priority="229" operator="containsText" text="na">
      <formula>NOT(ISERROR(SEARCH("na",E53)))</formula>
    </cfRule>
  </conditionalFormatting>
  <conditionalFormatting sqref="E55:P55">
    <cfRule type="expression" dxfId="369" priority="46">
      <formula>E55&lt;$D55</formula>
    </cfRule>
    <cfRule type="expression" dxfId="368" priority="45">
      <formula>E55&gt;$D55</formula>
    </cfRule>
    <cfRule type="containsText" dxfId="367" priority="44" operator="containsText" text="na">
      <formula>NOT(ISERROR(SEARCH("na",E55)))</formula>
    </cfRule>
  </conditionalFormatting>
  <conditionalFormatting sqref="E56:P56">
    <cfRule type="containsText" dxfId="366" priority="88" operator="containsText" text="Per Disability Per (Policy) Year">
      <formula>NOT(ISERROR(SEARCH("Per Disability Per (Policy) Year",E56)))</formula>
    </cfRule>
    <cfRule type="containsText" dxfId="365" priority="87" operator="containsText" text="na">
      <formula>NOT(ISERROR(SEARCH("na",E56)))</formula>
    </cfRule>
  </conditionalFormatting>
  <conditionalFormatting sqref="E59:P59">
    <cfRule type="containsText" dxfId="364" priority="235" operator="containsText" text="na">
      <formula>NOT(ISERROR(SEARCH("na",E59)))</formula>
    </cfRule>
    <cfRule type="expression" dxfId="363" priority="237">
      <formula>E59&lt;$D59</formula>
    </cfRule>
    <cfRule type="expression" dxfId="362" priority="236">
      <formula>E59&gt;$D59</formula>
    </cfRule>
  </conditionalFormatting>
  <conditionalFormatting sqref="E62:P62">
    <cfRule type="containsText" dxfId="361" priority="77" operator="containsText" text="na">
      <formula>NOT(ISERROR(SEARCH("na",E62)))</formula>
    </cfRule>
    <cfRule type="notContainsText" dxfId="360" priority="78" stopIfTrue="1" operator="notContains" text="Per Disability Per (Policy) Year">
      <formula>ISERROR(SEARCH("Per Disability Per (Policy) Year",E62))</formula>
    </cfRule>
  </conditionalFormatting>
  <conditionalFormatting sqref="E64:P64">
    <cfRule type="expression" dxfId="359" priority="228">
      <formula>E64&lt;$D64</formula>
    </cfRule>
    <cfRule type="expression" dxfId="358" priority="227">
      <formula>E64&gt;$D64</formula>
    </cfRule>
    <cfRule type="containsText" dxfId="357" priority="226" operator="containsText" text="na">
      <formula>NOT(ISERROR(SEARCH("na",E64)))</formula>
    </cfRule>
  </conditionalFormatting>
  <conditionalFormatting sqref="E66:P66">
    <cfRule type="containsText" dxfId="356" priority="41" operator="containsText" text="na">
      <formula>NOT(ISERROR(SEARCH("na",E66)))</formula>
    </cfRule>
    <cfRule type="expression" dxfId="355" priority="42">
      <formula>E66&gt;$D66</formula>
    </cfRule>
    <cfRule type="expression" dxfId="354" priority="43">
      <formula>E66&lt;$D66</formula>
    </cfRule>
  </conditionalFormatting>
  <conditionalFormatting sqref="E67:P67">
    <cfRule type="containsText" dxfId="353" priority="85" operator="containsText" text="na">
      <formula>NOT(ISERROR(SEARCH("na",E67)))</formula>
    </cfRule>
    <cfRule type="containsText" dxfId="352" priority="86" operator="containsText" text="Per Disability Per (Policy) Year">
      <formula>NOT(ISERROR(SEARCH("Per Disability Per (Policy) Year",E67)))</formula>
    </cfRule>
  </conditionalFormatting>
  <conditionalFormatting sqref="E69:P69">
    <cfRule type="expression" dxfId="351" priority="201">
      <formula>E69&lt;$D69</formula>
    </cfRule>
    <cfRule type="expression" dxfId="350" priority="200">
      <formula>E69&gt;$D69</formula>
    </cfRule>
    <cfRule type="containsText" dxfId="349" priority="199" operator="containsText" text="na">
      <formula>NOT(ISERROR(SEARCH("na",E69)))</formula>
    </cfRule>
  </conditionalFormatting>
  <conditionalFormatting sqref="E71:P71">
    <cfRule type="expression" dxfId="348" priority="39">
      <formula>E71&gt;$D71</formula>
    </cfRule>
    <cfRule type="containsText" dxfId="347" priority="38" operator="containsText" text="na">
      <formula>NOT(ISERROR(SEARCH("na",E71)))</formula>
    </cfRule>
    <cfRule type="expression" dxfId="346" priority="40">
      <formula>E71&lt;$D71</formula>
    </cfRule>
  </conditionalFormatting>
  <conditionalFormatting sqref="E72:P72">
    <cfRule type="containsText" dxfId="345" priority="83" operator="containsText" text="na">
      <formula>NOT(ISERROR(SEARCH("na",E72)))</formula>
    </cfRule>
    <cfRule type="containsText" dxfId="344" priority="84" operator="containsText" text="Per Disability Per (Policy) Year">
      <formula>NOT(ISERROR(SEARCH("Per Disability Per (Policy) Year",E72)))</formula>
    </cfRule>
  </conditionalFormatting>
  <conditionalFormatting sqref="E76:P77">
    <cfRule type="expression" dxfId="343" priority="147">
      <formula>E76&lt;$D76</formula>
    </cfRule>
    <cfRule type="expression" dxfId="342" priority="146">
      <formula>E76&gt;$D76</formula>
    </cfRule>
    <cfRule type="containsText" dxfId="341" priority="145" operator="containsText" text="na">
      <formula>NOT(ISERROR(SEARCH("na",E76)))</formula>
    </cfRule>
  </conditionalFormatting>
  <conditionalFormatting sqref="E80:P80">
    <cfRule type="expression" dxfId="340" priority="143">
      <formula>E80&gt;$D80</formula>
    </cfRule>
    <cfRule type="expression" dxfId="339" priority="144">
      <formula>E80&lt;$D80</formula>
    </cfRule>
  </conditionalFormatting>
  <conditionalFormatting sqref="E80:P82">
    <cfRule type="containsText" dxfId="338" priority="74" operator="containsText" text="na">
      <formula>NOT(ISERROR(SEARCH("na",E80)))</formula>
    </cfRule>
  </conditionalFormatting>
  <conditionalFormatting sqref="E81:P81">
    <cfRule type="expression" dxfId="337" priority="76" stopIfTrue="1">
      <formula>E81&lt;$D81</formula>
    </cfRule>
    <cfRule type="expression" dxfId="336" priority="75">
      <formula>E81&gt;$D81</formula>
    </cfRule>
  </conditionalFormatting>
  <conditionalFormatting sqref="E82:P82">
    <cfRule type="expression" dxfId="335" priority="194">
      <formula>E82&gt;$D82</formula>
    </cfRule>
    <cfRule type="expression" dxfId="334" priority="195">
      <formula>E82&lt;$D82</formula>
    </cfRule>
  </conditionalFormatting>
  <conditionalFormatting sqref="E83:P83">
    <cfRule type="notContainsText" dxfId="333" priority="82" stopIfTrue="1" operator="notContains" text="Per Disability Per (Policy) Year">
      <formula>ISERROR(SEARCH("Per Disability Per (Policy) Year",E83))</formula>
    </cfRule>
    <cfRule type="containsText" dxfId="332" priority="81" operator="containsText" text="na">
      <formula>NOT(ISERROR(SEARCH("na",E83)))</formula>
    </cfRule>
  </conditionalFormatting>
  <conditionalFormatting sqref="E85:P86">
    <cfRule type="expression" dxfId="331" priority="141">
      <formula>E85&lt;$D85</formula>
    </cfRule>
    <cfRule type="expression" dxfId="330" priority="140">
      <formula>E85&gt;$D85</formula>
    </cfRule>
  </conditionalFormatting>
  <conditionalFormatting sqref="E85:P88">
    <cfRule type="containsText" dxfId="329" priority="35" operator="containsText" text="na">
      <formula>NOT(ISERROR(SEARCH("na",E85)))</formula>
    </cfRule>
  </conditionalFormatting>
  <conditionalFormatting sqref="E87:P87">
    <cfRule type="expression" dxfId="328" priority="73" stopIfTrue="1">
      <formula>E87&lt;$D87</formula>
    </cfRule>
    <cfRule type="expression" dxfId="327" priority="72">
      <formula>E87&gt;$D87</formula>
    </cfRule>
  </conditionalFormatting>
  <conditionalFormatting sqref="E88:P88">
    <cfRule type="expression" dxfId="326" priority="37">
      <formula>E88&lt;$D88</formula>
    </cfRule>
    <cfRule type="expression" dxfId="325" priority="36">
      <formula>E88&gt;$D88</formula>
    </cfRule>
  </conditionalFormatting>
  <conditionalFormatting sqref="E90:P91">
    <cfRule type="expression" dxfId="324" priority="138">
      <formula>E90&lt;$D90</formula>
    </cfRule>
    <cfRule type="expression" dxfId="323" priority="137">
      <formula>E90&gt;$D90</formula>
    </cfRule>
  </conditionalFormatting>
  <conditionalFormatting sqref="E90:P93">
    <cfRule type="containsText" dxfId="322" priority="32" operator="containsText" text="na">
      <formula>NOT(ISERROR(SEARCH("na",E90)))</formula>
    </cfRule>
  </conditionalFormatting>
  <conditionalFormatting sqref="E92:P92">
    <cfRule type="expression" dxfId="321" priority="69">
      <formula>E92&gt;$D92</formula>
    </cfRule>
    <cfRule type="expression" dxfId="320" priority="70" stopIfTrue="1">
      <formula>E92&lt;$D92</formula>
    </cfRule>
  </conditionalFormatting>
  <conditionalFormatting sqref="E93:P93">
    <cfRule type="expression" dxfId="319" priority="33">
      <formula>E93&gt;$D93</formula>
    </cfRule>
    <cfRule type="expression" dxfId="318" priority="34">
      <formula>E93&lt;$D93</formula>
    </cfRule>
  </conditionalFormatting>
  <conditionalFormatting sqref="E96:P97">
    <cfRule type="expression" dxfId="317" priority="134">
      <formula>E96&gt;$D96</formula>
    </cfRule>
    <cfRule type="expression" dxfId="316" priority="135">
      <formula>E96&lt;$D96</formula>
    </cfRule>
  </conditionalFormatting>
  <conditionalFormatting sqref="E96:P99">
    <cfRule type="containsText" dxfId="315" priority="29" operator="containsText" text="na">
      <formula>NOT(ISERROR(SEARCH("na",E96)))</formula>
    </cfRule>
  </conditionalFormatting>
  <conditionalFormatting sqref="E98:P98">
    <cfRule type="expression" dxfId="314" priority="66">
      <formula>E98&gt;$D98</formula>
    </cfRule>
    <cfRule type="expression" dxfId="313" priority="67" stopIfTrue="1">
      <formula>E98&lt;$D98</formula>
    </cfRule>
  </conditionalFormatting>
  <conditionalFormatting sqref="E99:P99">
    <cfRule type="expression" dxfId="312" priority="31">
      <formula>E99&lt;$D99</formula>
    </cfRule>
    <cfRule type="expression" dxfId="311" priority="30">
      <formula>E99&gt;$D99</formula>
    </cfRule>
  </conditionalFormatting>
  <conditionalFormatting sqref="E101:P102">
    <cfRule type="expression" dxfId="310" priority="131">
      <formula>E101&gt;$D101</formula>
    </cfRule>
    <cfRule type="expression" dxfId="309" priority="132">
      <formula>E101&lt;$D101</formula>
    </cfRule>
  </conditionalFormatting>
  <conditionalFormatting sqref="E101:P104">
    <cfRule type="containsText" dxfId="308" priority="26" operator="containsText" text="na">
      <formula>NOT(ISERROR(SEARCH("na",E101)))</formula>
    </cfRule>
  </conditionalFormatting>
  <conditionalFormatting sqref="E103:P103">
    <cfRule type="expression" dxfId="307" priority="63">
      <formula>E103&gt;$D103</formula>
    </cfRule>
    <cfRule type="expression" dxfId="306" priority="64" stopIfTrue="1">
      <formula>E103&lt;$D103</formula>
    </cfRule>
  </conditionalFormatting>
  <conditionalFormatting sqref="E104:P104">
    <cfRule type="expression" dxfId="305" priority="27">
      <formula>E104&gt;$D104</formula>
    </cfRule>
    <cfRule type="expression" dxfId="304" priority="28">
      <formula>E104&lt;$D104</formula>
    </cfRule>
  </conditionalFormatting>
  <conditionalFormatting sqref="E106:P107">
    <cfRule type="expression" dxfId="303" priority="128">
      <formula>E106&gt;$D106</formula>
    </cfRule>
    <cfRule type="expression" dxfId="302" priority="129">
      <formula>E106&lt;$D106</formula>
    </cfRule>
  </conditionalFormatting>
  <conditionalFormatting sqref="E106:P109">
    <cfRule type="containsText" dxfId="301" priority="11" operator="containsText" text="na">
      <formula>NOT(ISERROR(SEARCH("na",E106)))</formula>
    </cfRule>
  </conditionalFormatting>
  <conditionalFormatting sqref="E108:P108">
    <cfRule type="expression" dxfId="300" priority="61" stopIfTrue="1">
      <formula>E108&lt;$D108</formula>
    </cfRule>
    <cfRule type="expression" dxfId="299" priority="60">
      <formula>E108&gt;$D108</formula>
    </cfRule>
  </conditionalFormatting>
  <conditionalFormatting sqref="E109:P109">
    <cfRule type="expression" dxfId="298" priority="12">
      <formula>E109&gt;$D109</formula>
    </cfRule>
    <cfRule type="expression" dxfId="297" priority="13">
      <formula>E109&lt;$D109</formula>
    </cfRule>
  </conditionalFormatting>
  <conditionalFormatting sqref="E111:P112">
    <cfRule type="expression" dxfId="296" priority="125">
      <formula>E111&gt;$D111</formula>
    </cfRule>
    <cfRule type="expression" dxfId="295" priority="126">
      <formula>E111&lt;$D111</formula>
    </cfRule>
  </conditionalFormatting>
  <conditionalFormatting sqref="E111:P114">
    <cfRule type="containsText" dxfId="294" priority="17" operator="containsText" text="na">
      <formula>NOT(ISERROR(SEARCH("na",E111)))</formula>
    </cfRule>
  </conditionalFormatting>
  <conditionalFormatting sqref="E113:P113">
    <cfRule type="expression" dxfId="293" priority="57">
      <formula>E113&gt;$D113</formula>
    </cfRule>
    <cfRule type="expression" dxfId="292" priority="58" stopIfTrue="1">
      <formula>E113&lt;$D113</formula>
    </cfRule>
  </conditionalFormatting>
  <conditionalFormatting sqref="E114:P114">
    <cfRule type="expression" dxfId="291" priority="18">
      <formula>E114&gt;$D114</formula>
    </cfRule>
    <cfRule type="expression" dxfId="290" priority="19">
      <formula>E114&lt;$D114</formula>
    </cfRule>
  </conditionalFormatting>
  <conditionalFormatting sqref="E116:P117">
    <cfRule type="expression" dxfId="289" priority="123">
      <formula>E116&lt;$D116</formula>
    </cfRule>
    <cfRule type="expression" dxfId="288" priority="122">
      <formula>E116&gt;$D116</formula>
    </cfRule>
  </conditionalFormatting>
  <conditionalFormatting sqref="E116:P119">
    <cfRule type="containsText" dxfId="287" priority="14" operator="containsText" text="na">
      <formula>NOT(ISERROR(SEARCH("na",E116)))</formula>
    </cfRule>
  </conditionalFormatting>
  <conditionalFormatting sqref="E118:P118">
    <cfRule type="expression" dxfId="286" priority="54">
      <formula>E118&gt;$D118</formula>
    </cfRule>
    <cfRule type="expression" dxfId="285" priority="55" stopIfTrue="1">
      <formula>E118&lt;$D118</formula>
    </cfRule>
  </conditionalFormatting>
  <conditionalFormatting sqref="E119:P119">
    <cfRule type="expression" dxfId="284" priority="15">
      <formula>E119&gt;$D119</formula>
    </cfRule>
    <cfRule type="expression" dxfId="283" priority="16">
      <formula>E119&lt;$D119</formula>
    </cfRule>
  </conditionalFormatting>
  <conditionalFormatting sqref="E121:P121">
    <cfRule type="expression" dxfId="282" priority="25">
      <formula>E121&lt;$D121</formula>
    </cfRule>
    <cfRule type="expression" dxfId="281" priority="24">
      <formula>E121&gt;$D121</formula>
    </cfRule>
    <cfRule type="containsText" dxfId="280" priority="23" operator="containsText" text="na">
      <formula>NOT(ISERROR(SEARCH("na",E121)))</formula>
    </cfRule>
  </conditionalFormatting>
  <conditionalFormatting sqref="E123:P124">
    <cfRule type="expression" dxfId="279" priority="120">
      <formula>E123&lt;$D123</formula>
    </cfRule>
    <cfRule type="expression" dxfId="278" priority="119">
      <formula>E123&gt;$D123</formula>
    </cfRule>
    <cfRule type="containsText" dxfId="277" priority="118" operator="containsText" text="na">
      <formula>NOT(ISERROR(SEARCH("na",E123)))</formula>
    </cfRule>
  </conditionalFormatting>
  <conditionalFormatting sqref="E126:P127">
    <cfRule type="containsText" dxfId="276" priority="115" operator="containsText" text="na">
      <formula>NOT(ISERROR(SEARCH("na",E126)))</formula>
    </cfRule>
    <cfRule type="expression" dxfId="275" priority="116">
      <formula>E126&gt;$D126</formula>
    </cfRule>
    <cfRule type="expression" dxfId="274" priority="117">
      <formula>E126&lt;$D126</formula>
    </cfRule>
  </conditionalFormatting>
  <conditionalFormatting sqref="E129:P130">
    <cfRule type="containsText" dxfId="273" priority="112" operator="containsText" text="na">
      <formula>NOT(ISERROR(SEARCH("na",E129)))</formula>
    </cfRule>
    <cfRule type="expression" dxfId="272" priority="114">
      <formula>E129&lt;$D129</formula>
    </cfRule>
    <cfRule type="expression" dxfId="271" priority="113">
      <formula>E129&gt;$D129</formula>
    </cfRule>
  </conditionalFormatting>
  <conditionalFormatting sqref="E132:P133">
    <cfRule type="expression" dxfId="270" priority="110">
      <formula>E132&gt;$D132</formula>
    </cfRule>
    <cfRule type="expression" dxfId="269" priority="111">
      <formula>E132&lt;$D132</formula>
    </cfRule>
    <cfRule type="containsText" dxfId="268" priority="109" operator="containsText" text="na">
      <formula>NOT(ISERROR(SEARCH("na",E132)))</formula>
    </cfRule>
  </conditionalFormatting>
  <conditionalFormatting sqref="E135:P136">
    <cfRule type="containsText" dxfId="267" priority="106" operator="containsText" text="na">
      <formula>NOT(ISERROR(SEARCH("na",E135)))</formula>
    </cfRule>
    <cfRule type="expression" dxfId="266" priority="107">
      <formula>E135&gt;$D135</formula>
    </cfRule>
    <cfRule type="expression" dxfId="265" priority="108">
      <formula>E135&lt;$D135</formula>
    </cfRule>
  </conditionalFormatting>
  <conditionalFormatting sqref="E139:P140">
    <cfRule type="containsText" dxfId="264" priority="103" operator="containsText" text="na">
      <formula>NOT(ISERROR(SEARCH("na",E139)))</formula>
    </cfRule>
    <cfRule type="expression" dxfId="263" priority="104">
      <formula>E139&gt;$D139</formula>
    </cfRule>
    <cfRule type="expression" dxfId="262" priority="105">
      <formula>E139&lt;$D139</formula>
    </cfRule>
  </conditionalFormatting>
  <conditionalFormatting sqref="E141:P141">
    <cfRule type="containsText" dxfId="261" priority="80" operator="containsText" text="Per Disability Per (Policy) Year">
      <formula>NOT(ISERROR(SEARCH("Per Disability Per (Policy) Year",E141)))</formula>
    </cfRule>
    <cfRule type="containsText" dxfId="260" priority="79" operator="containsText" text="na">
      <formula>NOT(ISERROR(SEARCH("na",E141)))</formula>
    </cfRule>
  </conditionalFormatting>
  <conditionalFormatting sqref="E143:P143">
    <cfRule type="expression" dxfId="259" priority="21">
      <formula>E143&gt;$D143</formula>
    </cfRule>
    <cfRule type="expression" dxfId="258" priority="22">
      <formula>E143&lt;$D143</formula>
    </cfRule>
    <cfRule type="containsText" dxfId="257" priority="20" operator="containsText" text="na">
      <formula>NOT(ISERROR(SEARCH("na",E143)))</formula>
    </cfRule>
  </conditionalFormatting>
  <conditionalFormatting sqref="E153:P155">
    <cfRule type="expression" dxfId="256" priority="153">
      <formula>E153&lt;$D153</formula>
    </cfRule>
    <cfRule type="expression" dxfId="255" priority="152">
      <formula>E153&gt;$D153</formula>
    </cfRule>
    <cfRule type="containsText" dxfId="254"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3">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3" priority="1" operator="greaterThan">
      <formula>$D$10</formula>
    </cfRule>
    <cfRule type="cellIs" dxfId="25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2">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1" priority="1" operator="greaterThan">
      <formula>$D$10</formula>
    </cfRule>
    <cfRule type="cellIs" dxfId="25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49" priority="1" operator="greaterThan">
      <formula>$D$10</formula>
    </cfRule>
    <cfRule type="cellIs" dxfId="24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3" t="s">
        <v>160</v>
      </c>
      <c r="AH1" s="703" t="s">
        <v>161</v>
      </c>
      <c r="AJ1" s="703"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1">
        <v>4774.9392729627525</v>
      </c>
      <c r="C2" s="731">
        <v>3926.8064832348255</v>
      </c>
      <c r="D2" s="731">
        <v>884.04444911882638</v>
      </c>
      <c r="E2" s="731">
        <v>1912.560622750636</v>
      </c>
      <c r="F2" s="732">
        <f>ROUNDUP(SUM(B2:D2),-2)</f>
        <v>9600</v>
      </c>
      <c r="H2" t="s">
        <v>1206</v>
      </c>
      <c r="I2">
        <v>2023</v>
      </c>
    </row>
    <row r="3" spans="1:9">
      <c r="A3" s="1" t="s">
        <v>1207</v>
      </c>
      <c r="B3" s="731">
        <v>3728.3352667608051</v>
      </c>
      <c r="C3" s="731">
        <v>3066.1020507817416</v>
      </c>
      <c r="D3" s="731">
        <v>690.27351105739592</v>
      </c>
      <c r="E3" s="731">
        <v>1493.3524411494286</v>
      </c>
      <c r="F3" s="732">
        <f>ROUNDUP(SUM(B3:D3),-2)</f>
        <v>7500</v>
      </c>
      <c r="H3" t="s">
        <v>1208</v>
      </c>
      <c r="I3">
        <v>0.21</v>
      </c>
    </row>
    <row r="4" spans="1:9">
      <c r="A4" s="733" t="s">
        <v>1209</v>
      </c>
      <c r="B4" s="733"/>
      <c r="C4" s="733"/>
      <c r="D4" s="733"/>
      <c r="E4" s="733"/>
      <c r="F4" s="734">
        <v>0.69734040787840268</v>
      </c>
      <c r="H4" t="s">
        <v>1210</v>
      </c>
      <c r="I4">
        <v>4.04</v>
      </c>
    </row>
    <row r="5" spans="1:9">
      <c r="A5" s="733" t="s">
        <v>1211</v>
      </c>
      <c r="B5" s="733"/>
      <c r="C5" s="733"/>
      <c r="D5" s="733"/>
      <c r="E5" s="733"/>
      <c r="F5" s="735">
        <v>0.30572547330067018</v>
      </c>
    </row>
    <row r="6" spans="1:9">
      <c r="A6" t="s">
        <v>1212</v>
      </c>
      <c r="F6" s="736">
        <v>0.5</v>
      </c>
    </row>
    <row r="9" spans="1:9">
      <c r="A9" s="737" t="s">
        <v>1213</v>
      </c>
      <c r="B9" s="738"/>
      <c r="C9" s="738"/>
      <c r="D9" s="738"/>
      <c r="E9" t="s">
        <v>1214</v>
      </c>
      <c r="G9" s="739"/>
    </row>
    <row r="10" spans="1:9">
      <c r="A10" s="738"/>
      <c r="B10" s="700" t="s">
        <v>98</v>
      </c>
      <c r="C10" s="700" t="s">
        <v>103</v>
      </c>
      <c r="D10" s="700" t="s">
        <v>109</v>
      </c>
      <c r="E10" s="1" t="s">
        <v>1215</v>
      </c>
      <c r="F10" t="s">
        <v>1216</v>
      </c>
      <c r="G10" s="739" t="s">
        <v>1217</v>
      </c>
    </row>
    <row r="11" spans="1:9">
      <c r="A11" s="740" t="s">
        <v>29</v>
      </c>
      <c r="B11" s="701">
        <v>700</v>
      </c>
      <c r="C11" s="701">
        <v>1200</v>
      </c>
      <c r="D11" s="701">
        <v>2000</v>
      </c>
      <c r="E11" s="741">
        <f t="shared" ref="E11:E18" si="0">ROUNDUP(SUMPRODUCT(B11:D11,$B$22:$D$22)*(1+Dep_Ratio),-1)</f>
        <v>1440</v>
      </c>
      <c r="F11" s="742">
        <v>2.2407537120645409E-2</v>
      </c>
      <c r="G11" s="743">
        <v>0.125</v>
      </c>
    </row>
    <row r="12" spans="1:9">
      <c r="A12" s="740" t="s">
        <v>36</v>
      </c>
      <c r="B12" s="701">
        <v>12000</v>
      </c>
      <c r="C12" s="701">
        <v>20000</v>
      </c>
      <c r="D12" s="701">
        <v>30400</v>
      </c>
      <c r="E12" s="741">
        <f t="shared" si="0"/>
        <v>23760</v>
      </c>
      <c r="F12" s="742">
        <v>3.6343846330213349E-2</v>
      </c>
      <c r="G12" s="743">
        <v>0.125</v>
      </c>
    </row>
    <row r="13" spans="1:9">
      <c r="A13" s="740" t="s">
        <v>38</v>
      </c>
      <c r="B13" s="701">
        <v>45000</v>
      </c>
      <c r="C13" s="701">
        <v>65500</v>
      </c>
      <c r="D13" s="701">
        <v>100000</v>
      </c>
      <c r="E13" s="741">
        <f t="shared" si="0"/>
        <v>83440</v>
      </c>
      <c r="F13" s="742">
        <v>3.4663677462450825E-2</v>
      </c>
      <c r="G13" s="743">
        <v>0.125</v>
      </c>
    </row>
    <row r="14" spans="1:9">
      <c r="A14" s="740" t="s">
        <v>59</v>
      </c>
      <c r="B14" s="701">
        <v>60000</v>
      </c>
      <c r="C14" s="701">
        <v>100000</v>
      </c>
      <c r="D14" s="701">
        <v>200000</v>
      </c>
      <c r="E14" s="741">
        <f t="shared" si="0"/>
        <v>126000</v>
      </c>
      <c r="F14" s="742">
        <v>3.2518663138048E-2</v>
      </c>
      <c r="G14" s="743">
        <v>0.125</v>
      </c>
    </row>
    <row r="15" spans="1:9">
      <c r="A15" s="740" t="s">
        <v>64</v>
      </c>
      <c r="B15" s="701">
        <v>265</v>
      </c>
      <c r="C15" s="701">
        <v>340</v>
      </c>
      <c r="D15" s="701">
        <v>500</v>
      </c>
      <c r="E15" s="741">
        <f t="shared" si="0"/>
        <v>470</v>
      </c>
      <c r="F15" s="742">
        <v>3.6460319081380178E-2</v>
      </c>
      <c r="G15" s="743">
        <v>0.125</v>
      </c>
    </row>
    <row r="16" spans="1:9">
      <c r="A16" s="740" t="s">
        <v>68</v>
      </c>
      <c r="B16" s="701">
        <v>450</v>
      </c>
      <c r="C16" s="701">
        <v>600</v>
      </c>
      <c r="D16" s="701">
        <v>1000</v>
      </c>
      <c r="E16" s="741">
        <f t="shared" si="0"/>
        <v>820</v>
      </c>
      <c r="F16" s="742">
        <v>4.6882718876945693E-2</v>
      </c>
      <c r="G16" s="743">
        <v>0.125</v>
      </c>
    </row>
    <row r="17" spans="1:7">
      <c r="A17" s="740" t="s">
        <v>73</v>
      </c>
      <c r="B17" s="701">
        <v>220</v>
      </c>
      <c r="C17" s="701">
        <v>280</v>
      </c>
      <c r="D17" s="701">
        <v>350</v>
      </c>
      <c r="E17" s="741">
        <f t="shared" si="0"/>
        <v>380</v>
      </c>
      <c r="F17" s="742">
        <v>2.3412503141403179E-2</v>
      </c>
      <c r="G17" s="743">
        <v>0.125</v>
      </c>
    </row>
    <row r="18" spans="1:7">
      <c r="A18" s="740" t="s">
        <v>78</v>
      </c>
      <c r="B18" s="701">
        <v>1500</v>
      </c>
      <c r="C18" s="701">
        <v>2400</v>
      </c>
      <c r="D18" s="701">
        <v>3500</v>
      </c>
      <c r="E18" s="741">
        <f t="shared" si="0"/>
        <v>2890</v>
      </c>
      <c r="F18" s="742">
        <v>3.3444815435531718E-2</v>
      </c>
      <c r="G18" s="743">
        <v>0.125</v>
      </c>
    </row>
    <row r="20" spans="1:7">
      <c r="B20" t="s">
        <v>1218</v>
      </c>
    </row>
    <row r="21" spans="1:7">
      <c r="B21" s="700" t="s">
        <v>98</v>
      </c>
      <c r="C21" s="700" t="s">
        <v>103</v>
      </c>
      <c r="D21" s="700" t="s">
        <v>109</v>
      </c>
    </row>
    <row r="22" spans="1:7">
      <c r="B22" s="744">
        <v>0.65</v>
      </c>
      <c r="C22" s="744">
        <v>0.25</v>
      </c>
      <c r="D22" s="744">
        <v>0.1</v>
      </c>
    </row>
    <row r="25" spans="1:7" ht="32">
      <c r="A25" s="745" t="s">
        <v>1219</v>
      </c>
      <c r="B25" s="746" t="s">
        <v>1201</v>
      </c>
      <c r="C25" s="746" t="s">
        <v>1202</v>
      </c>
      <c r="D25" s="747" t="s">
        <v>1203</v>
      </c>
      <c r="E25" s="747" t="s">
        <v>1204</v>
      </c>
      <c r="F25" s="748"/>
    </row>
    <row r="26" spans="1:7">
      <c r="A26" s="748" t="s">
        <v>1220</v>
      </c>
      <c r="B26" s="748">
        <v>4924.7916108624077</v>
      </c>
      <c r="C26" s="748">
        <v>3926.8064832348255</v>
      </c>
      <c r="D26" s="748">
        <v>884.04444911882638</v>
      </c>
      <c r="E26" s="748">
        <v>1912.560622750636</v>
      </c>
      <c r="F26" s="748">
        <v>11648.203165966695</v>
      </c>
    </row>
    <row r="27" spans="1:7">
      <c r="A27" s="748" t="s">
        <v>1221</v>
      </c>
      <c r="B27" s="748">
        <v>3845.3419393610998</v>
      </c>
      <c r="C27" s="748">
        <v>3066.1020507817416</v>
      </c>
      <c r="D27" s="748">
        <v>690.27351105739592</v>
      </c>
      <c r="E27" s="748">
        <v>1493.3524411494286</v>
      </c>
      <c r="F27" s="748">
        <v>9095.0699423496662</v>
      </c>
    </row>
    <row r="30" spans="1:7">
      <c r="A30" t="s">
        <v>1222</v>
      </c>
      <c r="B30" t="s">
        <v>98</v>
      </c>
      <c r="C30" t="s">
        <v>174</v>
      </c>
      <c r="D30" t="s">
        <v>171</v>
      </c>
      <c r="E30" t="s">
        <v>18</v>
      </c>
    </row>
    <row r="31" spans="1:7">
      <c r="A31" s="749" t="s">
        <v>1223</v>
      </c>
      <c r="B31" s="750" cm="1">
        <f t="array" ref="B31">SUMPRODUCT(Selected_Weighting,(B11:B18*(1+Dep_Ratio))/Selected_limit)</f>
        <v>0.79073448024104309</v>
      </c>
      <c r="C31" s="750" cm="1">
        <f t="array" ref="C31">SUMPRODUCT(Selected_Weighting,(C11:C18*(1+Dep_Ratio))/Selected_limit)</f>
        <v>1.1767750649092896</v>
      </c>
      <c r="D31" s="750" cm="1">
        <f t="array" ref="D31">SUMPRODUCT(Selected_Weighting,(D11:D18*(1+Dep_Ratio))/Selected_limit)</f>
        <v>1.8505471870337238</v>
      </c>
      <c r="E31" s="752">
        <f>SUMPRODUCT($B$22:$D$22,B31:D31)</f>
        <v>0.99322589708737286</v>
      </c>
    </row>
    <row r="32" spans="1:7">
      <c r="A32" t="s">
        <v>1224</v>
      </c>
      <c r="B32" s="751"/>
      <c r="C32" s="751"/>
      <c r="D32" s="751"/>
    </row>
    <row r="33" spans="1:5">
      <c r="A33" t="s">
        <v>1225</v>
      </c>
      <c r="B33" s="751">
        <v>0.56457739566573595</v>
      </c>
      <c r="C33" s="751">
        <v>1.1311261699228932</v>
      </c>
      <c r="D33" s="751">
        <v>2.1029969603749241</v>
      </c>
      <c r="E33" s="752">
        <f>SUMPRODUCT($B$22:$D$22,B33:D33)</f>
        <v>0.86005654570094403</v>
      </c>
    </row>
    <row r="34" spans="1:5">
      <c r="A34" t="s">
        <v>1226</v>
      </c>
      <c r="B34" s="751">
        <v>0.78956131025525522</v>
      </c>
      <c r="C34" s="751">
        <v>0.72971700370199633</v>
      </c>
      <c r="D34" s="751">
        <v>0.78245911491297204</v>
      </c>
      <c r="E34" s="752">
        <f t="shared" ref="E34:E46" si="1">SUMPRODUCT($B$22:$D$22,B34:D34)</f>
        <v>0.7738900140827123</v>
      </c>
    </row>
    <row r="35" spans="1:5">
      <c r="A35" t="s">
        <v>1227</v>
      </c>
      <c r="B35" s="751">
        <v>0.69687615228366828</v>
      </c>
      <c r="C35" s="751">
        <v>1.1340852840767199</v>
      </c>
      <c r="D35" s="751">
        <v>2.3200574314180913</v>
      </c>
      <c r="E35" s="752">
        <f t="shared" si="1"/>
        <v>0.96849656314537347</v>
      </c>
    </row>
    <row r="36" spans="1:5">
      <c r="A36" t="s">
        <v>1228</v>
      </c>
      <c r="B36" s="751">
        <v>0.64319326869272719</v>
      </c>
      <c r="C36" s="751">
        <v>0.89142463911763747</v>
      </c>
      <c r="D36" s="751">
        <v>1.5426790513901134</v>
      </c>
      <c r="E36" s="752">
        <f t="shared" si="1"/>
        <v>0.79519968956869336</v>
      </c>
    </row>
    <row r="37" spans="1:5">
      <c r="A37" t="s">
        <v>1229</v>
      </c>
      <c r="B37" s="751">
        <v>0.60856478638749323</v>
      </c>
      <c r="C37" s="751">
        <v>0.84310336901053051</v>
      </c>
      <c r="D37" s="751">
        <v>1.0846817126692667</v>
      </c>
      <c r="E37" s="752">
        <f t="shared" si="1"/>
        <v>0.71481112467142993</v>
      </c>
    </row>
    <row r="38" spans="1:5">
      <c r="A38" t="s">
        <v>1230</v>
      </c>
      <c r="B38" s="751">
        <v>0.6715540937595873</v>
      </c>
      <c r="C38" s="751">
        <v>0.94433686011871276</v>
      </c>
      <c r="D38" s="751">
        <v>1.5156048488154203</v>
      </c>
      <c r="E38" s="752">
        <f t="shared" si="1"/>
        <v>0.82415486085495193</v>
      </c>
    </row>
    <row r="39" spans="1:5">
      <c r="A39" t="s">
        <v>1231</v>
      </c>
      <c r="B39" s="751">
        <v>0.62842274242418694</v>
      </c>
      <c r="C39" s="751">
        <v>1.0548158236203613</v>
      </c>
      <c r="D39" s="751">
        <v>2.0032373558054859</v>
      </c>
      <c r="E39" s="752">
        <f t="shared" si="1"/>
        <v>0.87250247406136039</v>
      </c>
    </row>
    <row r="40" spans="1:5">
      <c r="A40" t="s">
        <v>1232</v>
      </c>
      <c r="B40" s="751">
        <v>0.4624444384501199</v>
      </c>
      <c r="C40" s="751">
        <v>0.64300860052975373</v>
      </c>
      <c r="D40" s="751">
        <v>1.5379583309897999</v>
      </c>
      <c r="E40" s="752">
        <f t="shared" si="1"/>
        <v>0.61513686822399638</v>
      </c>
    </row>
    <row r="41" spans="1:5">
      <c r="A41" t="s">
        <v>1233</v>
      </c>
      <c r="B41" s="751">
        <v>0.89721944888870475</v>
      </c>
      <c r="C41" s="751">
        <v>1.5577662541163464</v>
      </c>
      <c r="D41" s="751">
        <v>2.686361951479928</v>
      </c>
      <c r="E41" s="752">
        <f t="shared" si="1"/>
        <v>1.2412704004547375</v>
      </c>
    </row>
    <row r="42" spans="1:5">
      <c r="A42" t="s">
        <v>1234</v>
      </c>
      <c r="B42" s="751">
        <v>0.89094115317927192</v>
      </c>
      <c r="C42" s="751">
        <v>0.80839484618091029</v>
      </c>
      <c r="D42" s="751">
        <v>0.7882344096972056</v>
      </c>
      <c r="E42" s="752">
        <f t="shared" si="1"/>
        <v>0.8600339020814749</v>
      </c>
    </row>
    <row r="43" spans="1:5">
      <c r="A43" t="s">
        <v>1235</v>
      </c>
      <c r="B43" s="751">
        <v>0.22484729647061863</v>
      </c>
      <c r="C43" s="751">
        <v>0.37801694638942962</v>
      </c>
      <c r="D43" s="751">
        <v>0.64143018148890629</v>
      </c>
      <c r="E43" s="752">
        <f t="shared" si="1"/>
        <v>0.30479799745215014</v>
      </c>
    </row>
    <row r="44" spans="1:5">
      <c r="A44" t="s">
        <v>1236</v>
      </c>
      <c r="B44" s="751">
        <v>0.42142101593796044</v>
      </c>
      <c r="C44" s="751">
        <v>0.54620929814202657</v>
      </c>
      <c r="D44" s="751">
        <v>0.97185736962569402</v>
      </c>
      <c r="E44" s="752">
        <f t="shared" si="1"/>
        <v>0.50766172185775038</v>
      </c>
    </row>
    <row r="45" spans="1:5">
      <c r="A45" t="s">
        <v>1237</v>
      </c>
      <c r="B45" s="751">
        <v>0.52674908802948239</v>
      </c>
      <c r="C45" s="751">
        <v>0.69507640773022261</v>
      </c>
      <c r="D45" s="751">
        <v>1.5625472616549061</v>
      </c>
      <c r="E45" s="752">
        <f t="shared" si="1"/>
        <v>0.67241073531720985</v>
      </c>
    </row>
    <row r="46" spans="1:5">
      <c r="A46" t="s">
        <v>1238</v>
      </c>
      <c r="B46" s="751">
        <v>0.59533150454511652</v>
      </c>
      <c r="C46" s="751">
        <v>0.91316736238400698</v>
      </c>
      <c r="D46" s="751">
        <v>1.7509775933515113</v>
      </c>
      <c r="E46" s="752">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4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33" t="s">
        <v>1244</v>
      </c>
      <c r="D11" s="934"/>
      <c r="H11" s="473" t="s">
        <v>1243</v>
      </c>
      <c r="I11" s="933" t="s">
        <v>1244</v>
      </c>
      <c r="J11" s="934"/>
    </row>
    <row r="12" spans="1:10" ht="31" customHeight="1" thickBot="1">
      <c r="B12" s="52" t="s">
        <v>1245</v>
      </c>
      <c r="C12" s="935" t="e">
        <f>IF(C1="Raw Data",ContractNo&amp;": "&amp;CompanyName,I12)</f>
        <v>#REF!</v>
      </c>
      <c r="D12" s="936"/>
      <c r="H12" s="52" t="s">
        <v>1245</v>
      </c>
      <c r="I12" s="935" t="e">
        <f>ContractNo&amp;": "&amp;CompanyName</f>
        <v>#REF!</v>
      </c>
      <c r="J12" s="936"/>
    </row>
    <row r="13" spans="1:10" ht="31" customHeight="1" thickBot="1">
      <c r="B13" s="52" t="s">
        <v>1246</v>
      </c>
      <c r="C13" s="925" t="e">
        <f>IF($C$1="Raw Data",#REF!,I13)</f>
        <v>#REF!</v>
      </c>
      <c r="D13" s="926"/>
      <c r="H13" s="52" t="s">
        <v>1246</v>
      </c>
      <c r="I13" s="925" t="e">
        <f>#REF!</f>
        <v>#REF!</v>
      </c>
      <c r="J13" s="926"/>
    </row>
    <row r="14" spans="1:10" ht="31" customHeight="1">
      <c r="B14" s="923" t="s">
        <v>1247</v>
      </c>
      <c r="C14" s="927" t="e" cm="1">
        <f t="array" ref="C14">IF($C$1="Raw Data",LastYr+1&amp;" (Total): "&amp;COUNT(_xlfn.NUMBERVALUE(#REF!)),I14)</f>
        <v>#REF!</v>
      </c>
      <c r="D14" s="928"/>
      <c r="H14" s="923" t="s">
        <v>1247</v>
      </c>
      <c r="I14" s="927" t="e" cm="1">
        <f t="array" ref="I14">LastYr+1&amp;" (Total): "&amp;COUNT(_xlfn.NUMBERVALUE(#REF!))</f>
        <v>#REF!</v>
      </c>
      <c r="J14" s="928"/>
    </row>
    <row r="15" spans="1:10" ht="31" customHeight="1" thickBot="1">
      <c r="B15" s="924"/>
      <c r="C15" s="929" t="e">
        <f>IF($C$1="Raw Data","EE / SP / CH: "&amp;COUNTIF(#REF!,"E")&amp;" / "&amp;COUNTIF(#REF!,"S")&amp;" / "&amp;COUNTIF(#REF!,"C"),I15)</f>
        <v>#REF!</v>
      </c>
      <c r="D15" s="930"/>
      <c r="H15" s="924"/>
      <c r="I15" s="929" t="e">
        <f>"EE / SP / CH: "&amp;COUNTIF(#REF!,"E")&amp;" / "&amp;COUNTIF(#REF!,"S")&amp;" / "&amp;COUNTIF(#REF!,"C")</f>
        <v>#REF!</v>
      </c>
      <c r="J15" s="930"/>
    </row>
    <row r="16" spans="1:10" ht="31" customHeight="1" thickBot="1">
      <c r="B16" s="52" t="s">
        <v>1248</v>
      </c>
      <c r="C16" s="925" t="s">
        <v>1249</v>
      </c>
      <c r="D16" s="926"/>
      <c r="H16" s="52" t="s">
        <v>1248</v>
      </c>
      <c r="I16" s="925" t="s">
        <v>1249</v>
      </c>
      <c r="J16" s="926"/>
    </row>
    <row r="17" spans="2:16" ht="31" customHeight="1" thickBot="1">
      <c r="B17" s="52" t="s">
        <v>1250</v>
      </c>
      <c r="C17" s="931" t="e">
        <f>IF(C1="Raw Data",#REF!,I17)</f>
        <v>#REF!</v>
      </c>
      <c r="D17" s="932"/>
      <c r="H17" s="52" t="s">
        <v>1250</v>
      </c>
      <c r="I17" s="931" t="e">
        <f>#REF!</f>
        <v>#REF!</v>
      </c>
      <c r="J17" s="932"/>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0" t="s">
        <v>1260</v>
      </c>
      <c r="K28" s="700" t="s">
        <v>1261</v>
      </c>
      <c r="L28" s="702" t="e">
        <f>COUNTA(#REF!)-SUM(K30:L41)-1</f>
        <v>#REF!</v>
      </c>
      <c r="M28" s="700"/>
      <c r="N28" s="700"/>
      <c r="O28" s="700"/>
      <c r="P28" s="700"/>
    </row>
    <row r="29" spans="2:16" ht="31" customHeight="1">
      <c r="B29" s="44"/>
      <c r="C29" s="45"/>
      <c r="D29" s="45"/>
      <c r="H29"/>
      <c r="J29" s="700" t="s">
        <v>1262</v>
      </c>
      <c r="K29" s="700" t="s">
        <v>1263</v>
      </c>
      <c r="L29" s="700" t="s">
        <v>1264</v>
      </c>
      <c r="M29" s="700" t="s">
        <v>1265</v>
      </c>
      <c r="N29" s="700" t="s">
        <v>1266</v>
      </c>
      <c r="O29" s="700"/>
      <c r="P29" s="700"/>
    </row>
    <row r="30" spans="2:16" ht="31" customHeight="1">
      <c r="B30" s="1" t="e">
        <f>IF($C$1="Raw Data",D21,J21)</f>
        <v>#REF!</v>
      </c>
      <c r="J30" s="700" t="s">
        <v>1267</v>
      </c>
      <c r="K30" s="700" t="e">
        <f>COUNTIFS(#REF!,K$29,#REF!,"&gt;="&amp;$O30,#REF!,"&lt;="&amp;$P30,#REF!,"E")</f>
        <v>#REF!</v>
      </c>
      <c r="L30" s="700" t="e">
        <f>COUNTIFS(#REF!,L$29,#REF!,"&gt;="&amp;$O30,#REF!,"&lt;="&amp;$P30,#REF!,"E")</f>
        <v>#REF!</v>
      </c>
      <c r="M30" s="700" t="e">
        <f t="shared" ref="M30:M41" si="0">MAX($K$30:$K$41)-$K30</f>
        <v>#REF!</v>
      </c>
      <c r="N30" s="700" t="e">
        <f t="shared" ref="N30:N41" si="1">AVERAGE($K$30:$L$41)</f>
        <v>#REF!</v>
      </c>
      <c r="O30" s="700">
        <v>70</v>
      </c>
      <c r="P30" s="700">
        <v>99</v>
      </c>
    </row>
    <row r="31" spans="2:16" ht="30" customHeight="1">
      <c r="B31" s="1" t="e">
        <f>IF($C$1="Raw Data",D24,J22)</f>
        <v>#REF!</v>
      </c>
      <c r="J31" s="700" t="s">
        <v>1268</v>
      </c>
      <c r="K31" s="700" t="e">
        <f>COUNTIFS(#REF!,K$29,#REF!,"&gt;="&amp;$O31,#REF!,"&lt;="&amp;$P31,#REF!,"E")</f>
        <v>#REF!</v>
      </c>
      <c r="L31" s="700" t="e">
        <f>COUNTIFS(#REF!,L$29,#REF!,"&gt;="&amp;$O31,#REF!,"&lt;="&amp;$P31,#REF!,"E")</f>
        <v>#REF!</v>
      </c>
      <c r="M31" s="700" t="e">
        <f t="shared" si="0"/>
        <v>#REF!</v>
      </c>
      <c r="N31" s="700" t="e">
        <f t="shared" si="1"/>
        <v>#REF!</v>
      </c>
      <c r="O31" s="700" t="str">
        <f t="shared" ref="O31:O41" si="2">LEFT(J31,2)</f>
        <v>65</v>
      </c>
      <c r="P31" s="700" t="str">
        <f t="shared" ref="P31:P41" si="3">RIGHT(J31,2)</f>
        <v>69</v>
      </c>
    </row>
    <row r="32" spans="2:16">
      <c r="B32" s="1" t="str">
        <f>IF($C$1="Raw Data",D25,J23)</f>
        <v>Dependent Ratio   NA</v>
      </c>
      <c r="J32" s="700" t="s">
        <v>1269</v>
      </c>
      <c r="K32" s="700" t="e">
        <f>COUNTIFS(#REF!,K$29,#REF!,"&gt;="&amp;$O32,#REF!,"&lt;="&amp;$P32,#REF!,"E")</f>
        <v>#REF!</v>
      </c>
      <c r="L32" s="700" t="e">
        <f>COUNTIFS(#REF!,L$29,#REF!,"&gt;="&amp;$O32,#REF!,"&lt;="&amp;$P32,#REF!,"E")</f>
        <v>#REF!</v>
      </c>
      <c r="M32" s="700" t="e">
        <f t="shared" si="0"/>
        <v>#REF!</v>
      </c>
      <c r="N32" s="700" t="e">
        <f t="shared" si="1"/>
        <v>#REF!</v>
      </c>
      <c r="O32" s="700" t="str">
        <f t="shared" si="2"/>
        <v>60</v>
      </c>
      <c r="P32" s="700" t="str">
        <f t="shared" si="3"/>
        <v>64</v>
      </c>
    </row>
    <row r="33" spans="10:16">
      <c r="J33" s="700" t="s">
        <v>1270</v>
      </c>
      <c r="K33" s="700" t="e">
        <f>COUNTIFS(#REF!,K$29,#REF!,"&gt;="&amp;$O33,#REF!,"&lt;="&amp;$P33,#REF!,"E")</f>
        <v>#REF!</v>
      </c>
      <c r="L33" s="700" t="e">
        <f>COUNTIFS(#REF!,L$29,#REF!,"&gt;="&amp;$O33,#REF!,"&lt;="&amp;$P33,#REF!,"E")</f>
        <v>#REF!</v>
      </c>
      <c r="M33" s="700" t="e">
        <f t="shared" si="0"/>
        <v>#REF!</v>
      </c>
      <c r="N33" s="700" t="e">
        <f t="shared" si="1"/>
        <v>#REF!</v>
      </c>
      <c r="O33" s="700" t="str">
        <f t="shared" si="2"/>
        <v>55</v>
      </c>
      <c r="P33" s="700" t="str">
        <f t="shared" si="3"/>
        <v>59</v>
      </c>
    </row>
    <row r="34" spans="10:16">
      <c r="J34" s="700" t="s">
        <v>1271</v>
      </c>
      <c r="K34" s="700" t="e">
        <f>COUNTIFS(#REF!,K$29,#REF!,"&gt;="&amp;$O34,#REF!,"&lt;="&amp;$P34,#REF!,"E")</f>
        <v>#REF!</v>
      </c>
      <c r="L34" s="700" t="e">
        <f>COUNTIFS(#REF!,L$29,#REF!,"&gt;="&amp;$O34,#REF!,"&lt;="&amp;$P34,#REF!,"E")</f>
        <v>#REF!</v>
      </c>
      <c r="M34" s="700" t="e">
        <f t="shared" si="0"/>
        <v>#REF!</v>
      </c>
      <c r="N34" s="700" t="e">
        <f t="shared" si="1"/>
        <v>#REF!</v>
      </c>
      <c r="O34" s="700" t="str">
        <f t="shared" si="2"/>
        <v>50</v>
      </c>
      <c r="P34" s="700" t="str">
        <f t="shared" si="3"/>
        <v>54</v>
      </c>
    </row>
    <row r="35" spans="10:16">
      <c r="J35" s="700" t="s">
        <v>1272</v>
      </c>
      <c r="K35" s="700" t="e">
        <f>COUNTIFS(#REF!,K$29,#REF!,"&gt;="&amp;$O35,#REF!,"&lt;="&amp;$P35,#REF!,"E")</f>
        <v>#REF!</v>
      </c>
      <c r="L35" s="700" t="e">
        <f>COUNTIFS(#REF!,L$29,#REF!,"&gt;="&amp;$O35,#REF!,"&lt;="&amp;$P35,#REF!,"E")</f>
        <v>#REF!</v>
      </c>
      <c r="M35" s="700" t="e">
        <f t="shared" si="0"/>
        <v>#REF!</v>
      </c>
      <c r="N35" s="700" t="e">
        <f t="shared" si="1"/>
        <v>#REF!</v>
      </c>
      <c r="O35" s="700" t="str">
        <f t="shared" si="2"/>
        <v>45</v>
      </c>
      <c r="P35" s="700" t="str">
        <f t="shared" si="3"/>
        <v>49</v>
      </c>
    </row>
    <row r="36" spans="10:16">
      <c r="J36" s="700" t="s">
        <v>1273</v>
      </c>
      <c r="K36" s="700" t="e">
        <f>COUNTIFS(#REF!,K$29,#REF!,"&gt;="&amp;$O36,#REF!,"&lt;="&amp;$P36,#REF!,"E")</f>
        <v>#REF!</v>
      </c>
      <c r="L36" s="700" t="e">
        <f>COUNTIFS(#REF!,L$29,#REF!,"&gt;="&amp;$O36,#REF!,"&lt;="&amp;$P36,#REF!,"E")</f>
        <v>#REF!</v>
      </c>
      <c r="M36" s="700" t="e">
        <f t="shared" si="0"/>
        <v>#REF!</v>
      </c>
      <c r="N36" s="700" t="e">
        <f t="shared" si="1"/>
        <v>#REF!</v>
      </c>
      <c r="O36" s="700" t="str">
        <f t="shared" si="2"/>
        <v>40</v>
      </c>
      <c r="P36" s="700" t="str">
        <f t="shared" si="3"/>
        <v>44</v>
      </c>
    </row>
    <row r="37" spans="10:16">
      <c r="J37" s="700" t="s">
        <v>1274</v>
      </c>
      <c r="K37" s="700" t="e">
        <f>COUNTIFS(#REF!,K$29,#REF!,"&gt;="&amp;$O37,#REF!,"&lt;="&amp;$P37,#REF!,"E")</f>
        <v>#REF!</v>
      </c>
      <c r="L37" s="700" t="e">
        <f>COUNTIFS(#REF!,L$29,#REF!,"&gt;="&amp;$O37,#REF!,"&lt;="&amp;$P37,#REF!,"E")</f>
        <v>#REF!</v>
      </c>
      <c r="M37" s="700" t="e">
        <f t="shared" si="0"/>
        <v>#REF!</v>
      </c>
      <c r="N37" s="700" t="e">
        <f t="shared" si="1"/>
        <v>#REF!</v>
      </c>
      <c r="O37" s="700" t="str">
        <f t="shared" si="2"/>
        <v>35</v>
      </c>
      <c r="P37" s="700" t="str">
        <f t="shared" si="3"/>
        <v>39</v>
      </c>
    </row>
    <row r="38" spans="10:16">
      <c r="J38" s="700" t="s">
        <v>1275</v>
      </c>
      <c r="K38" s="700" t="e">
        <f>COUNTIFS(#REF!,K$29,#REF!,"&gt;="&amp;$O38,#REF!,"&lt;="&amp;$P38,#REF!,"E")</f>
        <v>#REF!</v>
      </c>
      <c r="L38" s="700" t="e">
        <f>COUNTIFS(#REF!,L$29,#REF!,"&gt;="&amp;$O38,#REF!,"&lt;="&amp;$P38,#REF!,"E")</f>
        <v>#REF!</v>
      </c>
      <c r="M38" s="700" t="e">
        <f t="shared" si="0"/>
        <v>#REF!</v>
      </c>
      <c r="N38" s="700" t="e">
        <f t="shared" si="1"/>
        <v>#REF!</v>
      </c>
      <c r="O38" s="700" t="str">
        <f t="shared" si="2"/>
        <v>30</v>
      </c>
      <c r="P38" s="700" t="str">
        <f t="shared" si="3"/>
        <v>34</v>
      </c>
    </row>
    <row r="39" spans="10:16">
      <c r="J39" s="700" t="s">
        <v>1276</v>
      </c>
      <c r="K39" s="700" t="e">
        <f>COUNTIFS(#REF!,K$29,#REF!,"&gt;="&amp;$O39,#REF!,"&lt;="&amp;$P39,#REF!,"E")</f>
        <v>#REF!</v>
      </c>
      <c r="L39" s="700" t="e">
        <f>COUNTIFS(#REF!,L$29,#REF!,"&gt;="&amp;$O39,#REF!,"&lt;="&amp;$P39,#REF!,"E")</f>
        <v>#REF!</v>
      </c>
      <c r="M39" s="700" t="e">
        <f t="shared" si="0"/>
        <v>#REF!</v>
      </c>
      <c r="N39" s="700" t="e">
        <f t="shared" si="1"/>
        <v>#REF!</v>
      </c>
      <c r="O39" s="700" t="str">
        <f t="shared" si="2"/>
        <v>25</v>
      </c>
      <c r="P39" s="700" t="str">
        <f t="shared" si="3"/>
        <v>29</v>
      </c>
    </row>
    <row r="40" spans="10:16">
      <c r="J40" s="700" t="s">
        <v>1277</v>
      </c>
      <c r="K40" s="700" t="e">
        <f>COUNTIFS(#REF!,K$29,#REF!,"&gt;="&amp;$O40,#REF!,"&lt;="&amp;$P40,#REF!,"E")</f>
        <v>#REF!</v>
      </c>
      <c r="L40" s="700" t="e">
        <f>COUNTIFS(#REF!,L$29,#REF!,"&gt;="&amp;$O40,#REF!,"&lt;="&amp;$P40,#REF!,"E")</f>
        <v>#REF!</v>
      </c>
      <c r="M40" s="700" t="e">
        <f t="shared" si="0"/>
        <v>#REF!</v>
      </c>
      <c r="N40" s="700" t="e">
        <f t="shared" si="1"/>
        <v>#REF!</v>
      </c>
      <c r="O40" s="700" t="str">
        <f t="shared" si="2"/>
        <v>19</v>
      </c>
      <c r="P40" s="700" t="str">
        <f t="shared" si="3"/>
        <v>24</v>
      </c>
    </row>
    <row r="41" spans="10:16">
      <c r="J41" s="700" t="s">
        <v>1278</v>
      </c>
      <c r="K41" s="700" t="e">
        <f>COUNTIFS(#REF!,K$29,#REF!,"&gt;="&amp;$O41,#REF!,"&lt;="&amp;$P41,#REF!,"E")</f>
        <v>#REF!</v>
      </c>
      <c r="L41" s="700" t="e">
        <f>COUNTIFS(#REF!,L$29,#REF!,"&gt;="&amp;$O41,#REF!,"&lt;="&amp;$P41,#REF!,"E")</f>
        <v>#REF!</v>
      </c>
      <c r="M41" s="700" t="e">
        <f t="shared" si="0"/>
        <v>#REF!</v>
      </c>
      <c r="N41" s="700" t="e">
        <f t="shared" si="1"/>
        <v>#REF!</v>
      </c>
      <c r="O41" s="700" t="str">
        <f t="shared" si="2"/>
        <v xml:space="preserve">0 </v>
      </c>
      <c r="P41" s="700" t="str">
        <f t="shared" si="3"/>
        <v>18</v>
      </c>
    </row>
  </sheetData>
  <mergeCells count="16">
    <mergeCell ref="I14:J14"/>
    <mergeCell ref="I15:J15"/>
    <mergeCell ref="C17:D17"/>
    <mergeCell ref="C11:D11"/>
    <mergeCell ref="C12:D12"/>
    <mergeCell ref="C13:D13"/>
    <mergeCell ref="I16:J16"/>
    <mergeCell ref="I17:J17"/>
    <mergeCell ref="I11:J11"/>
    <mergeCell ref="I12:J12"/>
    <mergeCell ref="I13:J13"/>
    <mergeCell ref="B14:B15"/>
    <mergeCell ref="C16:D16"/>
    <mergeCell ref="C14:D14"/>
    <mergeCell ref="C15:D15"/>
    <mergeCell ref="H14:H15"/>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37" t="s">
        <v>203</v>
      </c>
      <c r="C29" s="585" t="e">
        <f>LastYr</f>
        <v>#REF!</v>
      </c>
      <c r="D29" s="586" t="e">
        <f>#REF!</f>
        <v>#REF!</v>
      </c>
      <c r="E29" s="586" t="e">
        <f>#REF!</f>
        <v>#REF!</v>
      </c>
      <c r="F29" s="587" t="e">
        <f>E29/D29</f>
        <v>#REF!</v>
      </c>
      <c r="G29" s="60"/>
    </row>
    <row r="30" spans="1:7">
      <c r="A30" s="183" t="s">
        <v>203</v>
      </c>
      <c r="B30" s="937"/>
      <c r="C30" s="585" t="e">
        <f>LatestYr</f>
        <v>#REF!</v>
      </c>
      <c r="D30" s="586" t="e">
        <f>#REF!</f>
        <v>#REF!</v>
      </c>
      <c r="E30" s="586" t="e">
        <f>#REF!</f>
        <v>#REF!</v>
      </c>
      <c r="F30" s="587" t="e">
        <f t="shared" ref="F30:F34" si="0">E30/D30</f>
        <v>#REF!</v>
      </c>
      <c r="G30" s="60"/>
    </row>
    <row r="31" spans="1:7">
      <c r="A31" s="183" t="s">
        <v>201</v>
      </c>
      <c r="B31" s="937" t="s">
        <v>201</v>
      </c>
      <c r="C31" s="585" t="e">
        <f>LastYr</f>
        <v>#REF!</v>
      </c>
      <c r="D31" s="586" t="e">
        <f>#REF!+#REF!</f>
        <v>#REF!</v>
      </c>
      <c r="E31" s="586" t="e">
        <f>#REF!+#REF!</f>
        <v>#REF!</v>
      </c>
      <c r="F31" s="587" t="e">
        <f t="shared" si="0"/>
        <v>#REF!</v>
      </c>
      <c r="G31" s="60"/>
    </row>
    <row r="32" spans="1:7">
      <c r="A32" s="183" t="s">
        <v>201</v>
      </c>
      <c r="B32" s="937"/>
      <c r="C32" s="585" t="e">
        <f>LatestYr</f>
        <v>#REF!</v>
      </c>
      <c r="D32" s="586" t="e">
        <f>#REF!+#REF!</f>
        <v>#REF!</v>
      </c>
      <c r="E32" s="586" t="e">
        <f>#REF!+#REF!</f>
        <v>#REF!</v>
      </c>
      <c r="F32" s="587" t="e">
        <f t="shared" si="0"/>
        <v>#REF!</v>
      </c>
      <c r="G32" s="60"/>
    </row>
    <row r="33" spans="1:7">
      <c r="A33" s="183" t="s">
        <v>1298</v>
      </c>
      <c r="B33" s="937" t="s">
        <v>1298</v>
      </c>
      <c r="C33" s="585" t="e">
        <f>LastYr</f>
        <v>#REF!</v>
      </c>
      <c r="D33" s="586" t="e">
        <f>D29+D31</f>
        <v>#REF!</v>
      </c>
      <c r="E33" s="586" t="e">
        <f>E29+E31</f>
        <v>#REF!</v>
      </c>
      <c r="F33" s="587" t="e">
        <f t="shared" si="0"/>
        <v>#REF!</v>
      </c>
      <c r="G33" s="60"/>
    </row>
    <row r="34" spans="1:7">
      <c r="A34" s="183" t="s">
        <v>1298</v>
      </c>
      <c r="B34" s="937"/>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4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38" t="s">
        <v>15</v>
      </c>
      <c r="B4" s="938"/>
      <c r="C4" s="938"/>
      <c r="D4" s="938"/>
      <c r="E4" s="938"/>
      <c r="F4" s="938"/>
      <c r="G4" s="938"/>
      <c r="H4" s="938"/>
      <c r="I4" s="938"/>
      <c r="J4" s="938"/>
      <c r="K4" s="938"/>
      <c r="L4" s="938"/>
      <c r="M4" s="938"/>
      <c r="N4" s="939"/>
      <c r="O4" s="604"/>
      <c r="P4" s="60"/>
      <c r="Q4" s="604"/>
      <c r="R4" s="605"/>
      <c r="S4" s="585"/>
      <c r="T4" s="585"/>
      <c r="U4" s="585"/>
      <c r="V4" s="585"/>
      <c r="W4" s="585"/>
      <c r="X4" s="585"/>
      <c r="Y4" s="585"/>
      <c r="Z4" s="585"/>
      <c r="AA4" s="585"/>
      <c r="AB4" s="585"/>
      <c r="AC4" s="585"/>
      <c r="AD4" s="585"/>
      <c r="AE4" s="585"/>
    </row>
    <row r="5" spans="1:31">
      <c r="A5" s="940" t="s">
        <v>1300</v>
      </c>
      <c r="B5" s="941"/>
      <c r="C5" s="942" t="e">
        <f>LastYr</f>
        <v>#REF!</v>
      </c>
      <c r="D5" s="943"/>
      <c r="E5" s="943"/>
      <c r="F5" s="943"/>
      <c r="G5" s="943"/>
      <c r="H5" s="941"/>
      <c r="I5" s="942" t="e">
        <f>LatestYr</f>
        <v>#REF!</v>
      </c>
      <c r="J5" s="943"/>
      <c r="K5" s="943"/>
      <c r="L5" s="943"/>
      <c r="M5" s="943"/>
      <c r="N5" s="941"/>
      <c r="O5" s="183"/>
      <c r="P5" s="60"/>
      <c r="Q5" s="183"/>
      <c r="R5" s="946" t="e">
        <f>LatestYr</f>
        <v>#REF!</v>
      </c>
      <c r="S5" s="947"/>
      <c r="T5" s="947"/>
      <c r="U5" s="947"/>
      <c r="V5" s="947"/>
      <c r="W5" s="945"/>
      <c r="X5" s="607" t="s">
        <v>1300</v>
      </c>
      <c r="Y5" s="607" t="s">
        <v>1300</v>
      </c>
      <c r="Z5" s="945" t="e">
        <f>LastYr</f>
        <v>#REF!</v>
      </c>
      <c r="AA5" s="944"/>
      <c r="AB5" s="944"/>
      <c r="AC5" s="944"/>
      <c r="AD5" s="944"/>
      <c r="AE5" s="944"/>
    </row>
    <row r="6" spans="1:31">
      <c r="A6" s="608" t="s">
        <v>1301</v>
      </c>
      <c r="B6" s="609" t="s">
        <v>1302</v>
      </c>
      <c r="C6" s="610" cm="1">
        <f t="array" ref="C6:G6">IF($C$1="Raw Data",TRANSPOSE(_xlfn._xlws.FILTER(Control!$AB$3:$AB$8,Control!$AB$3:$AB$8&lt;&gt;"")),Z6:AD6)</f>
        <v>0</v>
      </c>
      <c r="D6" s="611">
        <v>0</v>
      </c>
      <c r="E6" s="612">
        <v>0</v>
      </c>
      <c r="F6" s="612">
        <v>0</v>
      </c>
      <c r="G6" s="612">
        <v>0</v>
      </c>
      <c r="H6" s="613" t="s">
        <v>18</v>
      </c>
      <c r="I6" s="610" cm="1">
        <f t="array" ref="I6:M6">IF($C$1="Raw Data",TRANSPOSE(_xlfn._xlws.FILTER(Control!$AB$3:$AB$8,Control!$AB$3:$AB$8&lt;&gt;"")),R6:V6)</f>
        <v>0</v>
      </c>
      <c r="J6" s="612">
        <v>0</v>
      </c>
      <c r="K6" s="612">
        <v>0</v>
      </c>
      <c r="L6" s="612">
        <v>0</v>
      </c>
      <c r="M6" s="612">
        <v>0</v>
      </c>
      <c r="N6" s="613" t="s">
        <v>18</v>
      </c>
      <c r="O6" s="183"/>
      <c r="P6" s="60"/>
      <c r="Q6" s="183"/>
      <c r="R6" s="614"/>
      <c r="S6" s="614"/>
      <c r="T6" s="614"/>
      <c r="U6" s="614"/>
      <c r="V6" s="615"/>
      <c r="W6" s="616" t="s">
        <v>18</v>
      </c>
      <c r="X6" s="614" t="s">
        <v>1303</v>
      </c>
      <c r="Y6" s="614" t="s">
        <v>1302</v>
      </c>
      <c r="Z6" s="617"/>
      <c r="AA6" s="614"/>
      <c r="AB6" s="614"/>
      <c r="AC6" s="614"/>
      <c r="AD6" s="615"/>
      <c r="AE6" s="616" t="s">
        <v>18</v>
      </c>
    </row>
    <row r="7" spans="1:31">
      <c r="A7" s="479">
        <f>IFERROR(IF($C$1="Raw Data",_xlfn.XLOOKUP(B7,#REF!,#REF!),X7),"")</f>
        <v>0</v>
      </c>
      <c r="B7" s="480" cm="1">
        <f t="array" ref="B7:B18">IF($C$1="Raw Data",_xlfn.ANCHORARRAY(Control!$E$3),Y7:Y18)</f>
        <v>0</v>
      </c>
      <c r="C7" s="618" t="str">
        <f t="shared" ref="C7" si="0">IFERROR(IF(OR(C$6="",$A7=""),"",C39/C23),"NA")</f>
        <v>NA</v>
      </c>
      <c r="D7" s="619" t="str">
        <f t="shared" ref="D7:H7" si="1">IFERROR(IF(OR(D$6="",$A7=""),"",D39/D23),"NA")</f>
        <v>NA</v>
      </c>
      <c r="E7" s="620" t="str">
        <f t="shared" si="1"/>
        <v>NA</v>
      </c>
      <c r="F7" s="620" t="str">
        <f t="shared" si="1"/>
        <v>NA</v>
      </c>
      <c r="G7" s="620" t="str">
        <f t="shared" si="1"/>
        <v>NA</v>
      </c>
      <c r="H7" s="621" t="str">
        <f t="shared" si="1"/>
        <v>NA</v>
      </c>
      <c r="I7" s="622" t="str">
        <f t="shared" ref="I7:N7" si="2">IFERROR(IF(OR(I$6="",$A7=""),"",I39/I23),"NA")</f>
        <v>NA</v>
      </c>
      <c r="J7" s="620" t="str">
        <f t="shared" si="2"/>
        <v>NA</v>
      </c>
      <c r="K7" s="620" t="str">
        <f t="shared" si="2"/>
        <v>NA</v>
      </c>
      <c r="L7" s="620" t="str">
        <f t="shared" si="2"/>
        <v>NA</v>
      </c>
      <c r="M7" s="620" t="str">
        <f t="shared" si="2"/>
        <v>NA</v>
      </c>
      <c r="N7" s="621" t="str">
        <f t="shared" si="2"/>
        <v>NA</v>
      </c>
      <c r="O7" s="183"/>
      <c r="P7" s="60"/>
      <c r="Q7" s="183"/>
      <c r="R7" s="623"/>
      <c r="S7" s="624"/>
      <c r="T7" s="624"/>
      <c r="U7" s="624"/>
      <c r="V7" s="625"/>
      <c r="W7" s="626"/>
      <c r="X7" s="483"/>
      <c r="Y7" s="484"/>
      <c r="Z7" s="627"/>
      <c r="AA7" s="624"/>
      <c r="AB7" s="624"/>
      <c r="AC7" s="624"/>
      <c r="AD7" s="625"/>
      <c r="AE7" s="626"/>
    </row>
    <row r="8" spans="1:31">
      <c r="A8" s="479">
        <f>IFERROR(IF($C$1="Raw Data",_xlfn.XLOOKUP(B8,#REF!,#REF!),X8),"")</f>
        <v>0</v>
      </c>
      <c r="B8" s="480">
        <v>0</v>
      </c>
      <c r="C8" s="618" t="str">
        <f t="shared" ref="C8:H18" si="3">IFERROR(IF(OR(C$6="",$A8=""),"",C40/C24),"NA")</f>
        <v>NA</v>
      </c>
      <c r="D8" s="619" t="str">
        <f t="shared" si="3"/>
        <v>NA</v>
      </c>
      <c r="E8" s="620" t="str">
        <f t="shared" ref="E8:G18" si="4">IFERROR(IF(OR(E$6="",$A8=""),"",E40/E24),"NA")</f>
        <v>NA</v>
      </c>
      <c r="F8" s="620" t="str">
        <f t="shared" si="4"/>
        <v>NA</v>
      </c>
      <c r="G8" s="620" t="str">
        <f t="shared" si="4"/>
        <v>NA</v>
      </c>
      <c r="H8" s="621" t="str">
        <f t="shared" si="3"/>
        <v>NA</v>
      </c>
      <c r="I8" s="622" t="str">
        <f t="shared" ref="I8:I18" si="5">IFERROR(IF(OR(I$6="",$A8=""),"",I40/I24),"NA")</f>
        <v>NA</v>
      </c>
      <c r="J8" s="620" t="str">
        <f t="shared" ref="J8:M18" si="6">IFERROR(IF(OR(J$6="",$A8=""),"",J40/J24),"NA")</f>
        <v>NA</v>
      </c>
      <c r="K8" s="620" t="str">
        <f t="shared" si="6"/>
        <v>NA</v>
      </c>
      <c r="L8" s="620" t="str">
        <f t="shared" si="6"/>
        <v>NA</v>
      </c>
      <c r="M8" s="620" t="str">
        <f t="shared" si="6"/>
        <v>NA</v>
      </c>
      <c r="N8" s="621" t="str">
        <f t="shared" ref="N8:N18" si="7">IFERROR(IF(OR(N$6="",$A8=""),"",N40/N24),"NA")</f>
        <v>NA</v>
      </c>
      <c r="O8" s="183"/>
      <c r="P8" s="60"/>
      <c r="Q8" s="183"/>
      <c r="R8" s="628"/>
      <c r="S8" s="629"/>
      <c r="T8" s="629"/>
      <c r="U8" s="629"/>
      <c r="V8" s="630"/>
      <c r="W8" s="631"/>
      <c r="X8" s="485"/>
      <c r="Y8" s="486"/>
      <c r="Z8" s="632"/>
      <c r="AA8" s="629"/>
      <c r="AB8" s="629"/>
      <c r="AC8" s="629"/>
      <c r="AD8" s="630"/>
      <c r="AE8" s="631"/>
    </row>
    <row r="9" spans="1:31">
      <c r="A9" s="479">
        <f>IFERROR(IF($C$1="Raw Data",_xlfn.XLOOKUP(B9,#REF!,#REF!),X9),"")</f>
        <v>0</v>
      </c>
      <c r="B9" s="480">
        <v>0</v>
      </c>
      <c r="C9" s="618" t="str">
        <f t="shared" si="3"/>
        <v>NA</v>
      </c>
      <c r="D9" s="619" t="str">
        <f t="shared" si="3"/>
        <v>NA</v>
      </c>
      <c r="E9" s="620" t="str">
        <f t="shared" si="4"/>
        <v>NA</v>
      </c>
      <c r="F9" s="620" t="str">
        <f t="shared" si="4"/>
        <v>NA</v>
      </c>
      <c r="G9" s="620" t="str">
        <f t="shared" si="4"/>
        <v>NA</v>
      </c>
      <c r="H9" s="621" t="str">
        <f t="shared" si="3"/>
        <v>NA</v>
      </c>
      <c r="I9" s="622" t="str">
        <f t="shared" si="5"/>
        <v>NA</v>
      </c>
      <c r="J9" s="620" t="str">
        <f t="shared" si="6"/>
        <v>NA</v>
      </c>
      <c r="K9" s="620" t="str">
        <f t="shared" si="6"/>
        <v>NA</v>
      </c>
      <c r="L9" s="620" t="str">
        <f t="shared" si="6"/>
        <v>NA</v>
      </c>
      <c r="M9" s="620" t="str">
        <f t="shared" si="6"/>
        <v>NA</v>
      </c>
      <c r="N9" s="621" t="str">
        <f t="shared" si="7"/>
        <v>NA</v>
      </c>
      <c r="O9" s="183"/>
      <c r="P9" s="60"/>
      <c r="Q9" s="183"/>
      <c r="R9" s="628"/>
      <c r="S9" s="629"/>
      <c r="T9" s="629"/>
      <c r="U9" s="629"/>
      <c r="V9" s="630"/>
      <c r="W9" s="631"/>
      <c r="X9" s="485"/>
      <c r="Y9" s="486"/>
      <c r="Z9" s="632"/>
      <c r="AA9" s="629"/>
      <c r="AB9" s="629"/>
      <c r="AC9" s="629"/>
      <c r="AD9" s="630"/>
      <c r="AE9" s="631"/>
    </row>
    <row r="10" spans="1:31">
      <c r="A10" s="479">
        <f>IFERROR(IF($C$1="Raw Data",_xlfn.XLOOKUP(B10,#REF!,#REF!),X10),"")</f>
        <v>0</v>
      </c>
      <c r="B10" s="480">
        <v>0</v>
      </c>
      <c r="C10" s="618" t="str">
        <f t="shared" si="3"/>
        <v>NA</v>
      </c>
      <c r="D10" s="619" t="str">
        <f t="shared" si="3"/>
        <v>NA</v>
      </c>
      <c r="E10" s="620" t="str">
        <f t="shared" si="4"/>
        <v>NA</v>
      </c>
      <c r="F10" s="620" t="str">
        <f t="shared" si="4"/>
        <v>NA</v>
      </c>
      <c r="G10" s="620" t="str">
        <f t="shared" si="4"/>
        <v>NA</v>
      </c>
      <c r="H10" s="621" t="str">
        <f t="shared" si="3"/>
        <v>NA</v>
      </c>
      <c r="I10" s="622" t="str">
        <f t="shared" si="5"/>
        <v>NA</v>
      </c>
      <c r="J10" s="620" t="str">
        <f t="shared" si="6"/>
        <v>NA</v>
      </c>
      <c r="K10" s="620" t="str">
        <f t="shared" si="6"/>
        <v>NA</v>
      </c>
      <c r="L10" s="620" t="str">
        <f t="shared" si="6"/>
        <v>NA</v>
      </c>
      <c r="M10" s="620" t="str">
        <f t="shared" si="6"/>
        <v>NA</v>
      </c>
      <c r="N10" s="621" t="str">
        <f t="shared" si="7"/>
        <v>NA</v>
      </c>
      <c r="O10" s="183"/>
      <c r="P10" s="60"/>
      <c r="Q10" s="183"/>
      <c r="R10" s="628"/>
      <c r="S10" s="629"/>
      <c r="T10" s="629"/>
      <c r="U10" s="629"/>
      <c r="V10" s="630"/>
      <c r="W10" s="631"/>
      <c r="X10" s="485"/>
      <c r="Y10" s="486"/>
      <c r="Z10" s="632"/>
      <c r="AA10" s="629"/>
      <c r="AB10" s="629"/>
      <c r="AC10" s="629"/>
      <c r="AD10" s="630"/>
      <c r="AE10" s="631"/>
    </row>
    <row r="11" spans="1:31">
      <c r="A11" s="479">
        <f>IFERROR(IF($C$1="Raw Data",_xlfn.XLOOKUP(B11,#REF!,#REF!),X11),"")</f>
        <v>0</v>
      </c>
      <c r="B11" s="480">
        <v>0</v>
      </c>
      <c r="C11" s="618" t="str">
        <f t="shared" si="3"/>
        <v>NA</v>
      </c>
      <c r="D11" s="619" t="str">
        <f t="shared" si="3"/>
        <v>NA</v>
      </c>
      <c r="E11" s="620" t="str">
        <f t="shared" si="4"/>
        <v>NA</v>
      </c>
      <c r="F11" s="620" t="str">
        <f t="shared" si="4"/>
        <v>NA</v>
      </c>
      <c r="G11" s="620" t="str">
        <f t="shared" si="4"/>
        <v>NA</v>
      </c>
      <c r="H11" s="621" t="str">
        <f t="shared" si="3"/>
        <v>NA</v>
      </c>
      <c r="I11" s="622" t="str">
        <f t="shared" si="5"/>
        <v>NA</v>
      </c>
      <c r="J11" s="620" t="str">
        <f t="shared" si="6"/>
        <v>NA</v>
      </c>
      <c r="K11" s="620" t="str">
        <f t="shared" si="6"/>
        <v>NA</v>
      </c>
      <c r="L11" s="620" t="str">
        <f t="shared" si="6"/>
        <v>NA</v>
      </c>
      <c r="M11" s="620" t="str">
        <f t="shared" si="6"/>
        <v>NA</v>
      </c>
      <c r="N11" s="621" t="str">
        <f t="shared" si="7"/>
        <v>NA</v>
      </c>
      <c r="O11" s="183"/>
      <c r="P11" s="60"/>
      <c r="Q11" s="183"/>
      <c r="R11" s="628"/>
      <c r="S11" s="629"/>
      <c r="T11" s="629"/>
      <c r="U11" s="629"/>
      <c r="V11" s="630"/>
      <c r="W11" s="631"/>
      <c r="X11" s="485"/>
      <c r="Y11" s="486"/>
      <c r="Z11" s="632"/>
      <c r="AA11" s="629"/>
      <c r="AB11" s="629"/>
      <c r="AC11" s="629"/>
      <c r="AD11" s="630"/>
      <c r="AE11" s="631"/>
    </row>
    <row r="12" spans="1:31">
      <c r="A12" s="479">
        <f>IFERROR(IF($C$1="Raw Data",_xlfn.XLOOKUP(B12,#REF!,#REF!),X12),"")</f>
        <v>0</v>
      </c>
      <c r="B12" s="480">
        <v>0</v>
      </c>
      <c r="C12" s="618" t="str">
        <f t="shared" si="3"/>
        <v>NA</v>
      </c>
      <c r="D12" s="619" t="str">
        <f t="shared" si="3"/>
        <v>NA</v>
      </c>
      <c r="E12" s="620" t="str">
        <f t="shared" si="4"/>
        <v>NA</v>
      </c>
      <c r="F12" s="620" t="str">
        <f t="shared" si="4"/>
        <v>NA</v>
      </c>
      <c r="G12" s="620" t="str">
        <f t="shared" si="4"/>
        <v>NA</v>
      </c>
      <c r="H12" s="621" t="str">
        <f t="shared" si="3"/>
        <v>NA</v>
      </c>
      <c r="I12" s="622" t="str">
        <f t="shared" si="5"/>
        <v>NA</v>
      </c>
      <c r="J12" s="620" t="str">
        <f t="shared" si="6"/>
        <v>NA</v>
      </c>
      <c r="K12" s="620" t="str">
        <f t="shared" si="6"/>
        <v>NA</v>
      </c>
      <c r="L12" s="620" t="str">
        <f t="shared" si="6"/>
        <v>NA</v>
      </c>
      <c r="M12" s="620" t="str">
        <f t="shared" si="6"/>
        <v>NA</v>
      </c>
      <c r="N12" s="621" t="str">
        <f t="shared" si="7"/>
        <v>NA</v>
      </c>
      <c r="O12" s="183"/>
      <c r="P12" s="60"/>
      <c r="Q12" s="183"/>
      <c r="R12" s="628"/>
      <c r="S12" s="629"/>
      <c r="T12" s="629"/>
      <c r="U12" s="629"/>
      <c r="V12" s="630"/>
      <c r="W12" s="631"/>
      <c r="X12" s="485"/>
      <c r="Y12" s="486"/>
      <c r="Z12" s="632"/>
      <c r="AA12" s="629"/>
      <c r="AB12" s="629"/>
      <c r="AC12" s="629"/>
      <c r="AD12" s="630"/>
      <c r="AE12" s="631"/>
    </row>
    <row r="13" spans="1:31">
      <c r="A13" s="479">
        <f>IFERROR(IF($C$1="Raw Data",_xlfn.XLOOKUP(B13,#REF!,#REF!),X13),"")</f>
        <v>0</v>
      </c>
      <c r="B13" s="480">
        <v>0</v>
      </c>
      <c r="C13" s="618" t="str">
        <f t="shared" si="3"/>
        <v>NA</v>
      </c>
      <c r="D13" s="619" t="str">
        <f t="shared" si="3"/>
        <v>NA</v>
      </c>
      <c r="E13" s="620" t="str">
        <f t="shared" si="4"/>
        <v>NA</v>
      </c>
      <c r="F13" s="620" t="str">
        <f t="shared" si="4"/>
        <v>NA</v>
      </c>
      <c r="G13" s="620" t="str">
        <f t="shared" si="4"/>
        <v>NA</v>
      </c>
      <c r="H13" s="621" t="str">
        <f t="shared" si="3"/>
        <v>NA</v>
      </c>
      <c r="I13" s="622" t="str">
        <f t="shared" si="5"/>
        <v>NA</v>
      </c>
      <c r="J13" s="620" t="str">
        <f t="shared" si="6"/>
        <v>NA</v>
      </c>
      <c r="K13" s="620" t="str">
        <f t="shared" si="6"/>
        <v>NA</v>
      </c>
      <c r="L13" s="620" t="str">
        <f t="shared" si="6"/>
        <v>NA</v>
      </c>
      <c r="M13" s="620" t="str">
        <f t="shared" si="6"/>
        <v>NA</v>
      </c>
      <c r="N13" s="621" t="str">
        <f t="shared" si="7"/>
        <v>NA</v>
      </c>
      <c r="O13" s="183"/>
      <c r="P13" s="60"/>
      <c r="Q13" s="183"/>
      <c r="R13" s="628"/>
      <c r="S13" s="629"/>
      <c r="T13" s="629"/>
      <c r="U13" s="629"/>
      <c r="V13" s="630"/>
      <c r="W13" s="631"/>
      <c r="X13" s="485"/>
      <c r="Y13" s="486"/>
      <c r="Z13" s="632"/>
      <c r="AA13" s="629"/>
      <c r="AB13" s="629"/>
      <c r="AC13" s="629"/>
      <c r="AD13" s="630"/>
      <c r="AE13" s="631"/>
    </row>
    <row r="14" spans="1:31">
      <c r="A14" s="479">
        <f>IFERROR(IF($C$1="Raw Data",_xlfn.XLOOKUP(B14,#REF!,#REF!),X14),"")</f>
        <v>0</v>
      </c>
      <c r="B14" s="480">
        <v>0</v>
      </c>
      <c r="C14" s="618" t="str">
        <f t="shared" si="3"/>
        <v>NA</v>
      </c>
      <c r="D14" s="619" t="str">
        <f t="shared" si="3"/>
        <v>NA</v>
      </c>
      <c r="E14" s="620" t="str">
        <f t="shared" si="4"/>
        <v>NA</v>
      </c>
      <c r="F14" s="620" t="str">
        <f t="shared" si="4"/>
        <v>NA</v>
      </c>
      <c r="G14" s="620" t="str">
        <f t="shared" si="4"/>
        <v>NA</v>
      </c>
      <c r="H14" s="621" t="str">
        <f t="shared" si="3"/>
        <v>NA</v>
      </c>
      <c r="I14" s="622" t="str">
        <f t="shared" si="5"/>
        <v>NA</v>
      </c>
      <c r="J14" s="620" t="str">
        <f t="shared" si="6"/>
        <v>NA</v>
      </c>
      <c r="K14" s="620" t="str">
        <f t="shared" si="6"/>
        <v>NA</v>
      </c>
      <c r="L14" s="620" t="str">
        <f t="shared" si="6"/>
        <v>NA</v>
      </c>
      <c r="M14" s="620" t="str">
        <f t="shared" si="6"/>
        <v>NA</v>
      </c>
      <c r="N14" s="621" t="str">
        <f t="shared" si="7"/>
        <v>NA</v>
      </c>
      <c r="O14" s="183"/>
      <c r="P14" s="60"/>
      <c r="Q14" s="183"/>
      <c r="R14" s="628"/>
      <c r="S14" s="629"/>
      <c r="T14" s="629"/>
      <c r="U14" s="629"/>
      <c r="V14" s="630"/>
      <c r="W14" s="631"/>
      <c r="X14" s="485"/>
      <c r="Y14" s="486"/>
      <c r="Z14" s="632"/>
      <c r="AA14" s="629"/>
      <c r="AB14" s="629"/>
      <c r="AC14" s="629"/>
      <c r="AD14" s="630"/>
      <c r="AE14" s="631"/>
    </row>
    <row r="15" spans="1:31">
      <c r="A15" s="479">
        <f>IFERROR(IF($C$1="Raw Data",_xlfn.XLOOKUP(B15,#REF!,#REF!),X15),"")</f>
        <v>0</v>
      </c>
      <c r="B15" s="480">
        <v>0</v>
      </c>
      <c r="C15" s="618" t="str">
        <f t="shared" si="3"/>
        <v>NA</v>
      </c>
      <c r="D15" s="619" t="str">
        <f t="shared" si="3"/>
        <v>NA</v>
      </c>
      <c r="E15" s="620" t="str">
        <f t="shared" si="4"/>
        <v>NA</v>
      </c>
      <c r="F15" s="620" t="str">
        <f t="shared" si="4"/>
        <v>NA</v>
      </c>
      <c r="G15" s="620" t="str">
        <f t="shared" si="4"/>
        <v>NA</v>
      </c>
      <c r="H15" s="621" t="str">
        <f t="shared" si="3"/>
        <v>NA</v>
      </c>
      <c r="I15" s="622" t="str">
        <f t="shared" si="5"/>
        <v>NA</v>
      </c>
      <c r="J15" s="620" t="str">
        <f t="shared" si="6"/>
        <v>NA</v>
      </c>
      <c r="K15" s="620" t="str">
        <f t="shared" si="6"/>
        <v>NA</v>
      </c>
      <c r="L15" s="620" t="str">
        <f t="shared" si="6"/>
        <v>NA</v>
      </c>
      <c r="M15" s="620" t="str">
        <f t="shared" si="6"/>
        <v>NA</v>
      </c>
      <c r="N15" s="621" t="str">
        <f t="shared" si="7"/>
        <v>NA</v>
      </c>
      <c r="O15" s="183"/>
      <c r="P15" s="60"/>
      <c r="Q15" s="183"/>
      <c r="R15" s="628"/>
      <c r="S15" s="629"/>
      <c r="T15" s="629"/>
      <c r="U15" s="629"/>
      <c r="V15" s="630"/>
      <c r="W15" s="631"/>
      <c r="X15" s="485"/>
      <c r="Y15" s="486"/>
      <c r="Z15" s="632"/>
      <c r="AA15" s="629"/>
      <c r="AB15" s="629"/>
      <c r="AC15" s="629"/>
      <c r="AD15" s="630"/>
      <c r="AE15" s="631"/>
    </row>
    <row r="16" spans="1:31">
      <c r="A16" s="479">
        <f>IFERROR(IF($C$1="Raw Data",_xlfn.XLOOKUP(B16,#REF!,#REF!),X16),"")</f>
        <v>0</v>
      </c>
      <c r="B16" s="480">
        <v>0</v>
      </c>
      <c r="C16" s="618" t="str">
        <f t="shared" si="3"/>
        <v>NA</v>
      </c>
      <c r="D16" s="619" t="str">
        <f t="shared" si="3"/>
        <v>NA</v>
      </c>
      <c r="E16" s="620" t="str">
        <f t="shared" si="4"/>
        <v>NA</v>
      </c>
      <c r="F16" s="620" t="str">
        <f t="shared" si="4"/>
        <v>NA</v>
      </c>
      <c r="G16" s="620" t="str">
        <f t="shared" si="4"/>
        <v>NA</v>
      </c>
      <c r="H16" s="621" t="str">
        <f t="shared" si="3"/>
        <v>NA</v>
      </c>
      <c r="I16" s="622" t="str">
        <f t="shared" si="5"/>
        <v>NA</v>
      </c>
      <c r="J16" s="620" t="str">
        <f t="shared" si="6"/>
        <v>NA</v>
      </c>
      <c r="K16" s="620" t="str">
        <f t="shared" si="6"/>
        <v>NA</v>
      </c>
      <c r="L16" s="620" t="str">
        <f t="shared" si="6"/>
        <v>NA</v>
      </c>
      <c r="M16" s="620" t="str">
        <f t="shared" si="6"/>
        <v>NA</v>
      </c>
      <c r="N16" s="621" t="str">
        <f t="shared" si="7"/>
        <v>NA</v>
      </c>
      <c r="O16" s="183"/>
      <c r="P16" s="60"/>
      <c r="Q16" s="183"/>
      <c r="R16" s="628"/>
      <c r="S16" s="629"/>
      <c r="T16" s="629"/>
      <c r="U16" s="629"/>
      <c r="V16" s="630"/>
      <c r="W16" s="631"/>
      <c r="X16" s="485"/>
      <c r="Y16" s="486"/>
      <c r="Z16" s="632"/>
      <c r="AA16" s="629"/>
      <c r="AB16" s="629"/>
      <c r="AC16" s="629"/>
      <c r="AD16" s="630"/>
      <c r="AE16" s="631"/>
    </row>
    <row r="17" spans="1:31">
      <c r="A17" s="479">
        <f>IFERROR(IF($C$1="Raw Data",_xlfn.XLOOKUP(B17,#REF!,#REF!),X17),"")</f>
        <v>0</v>
      </c>
      <c r="B17" s="480">
        <v>0</v>
      </c>
      <c r="C17" s="618" t="str">
        <f t="shared" si="3"/>
        <v>NA</v>
      </c>
      <c r="D17" s="619" t="str">
        <f t="shared" si="3"/>
        <v>NA</v>
      </c>
      <c r="E17" s="620" t="str">
        <f t="shared" si="4"/>
        <v>NA</v>
      </c>
      <c r="F17" s="620" t="str">
        <f t="shared" si="4"/>
        <v>NA</v>
      </c>
      <c r="G17" s="620" t="str">
        <f t="shared" si="4"/>
        <v>NA</v>
      </c>
      <c r="H17" s="621" t="str">
        <f t="shared" si="3"/>
        <v>NA</v>
      </c>
      <c r="I17" s="622" t="str">
        <f t="shared" si="5"/>
        <v>NA</v>
      </c>
      <c r="J17" s="620" t="str">
        <f t="shared" si="6"/>
        <v>NA</v>
      </c>
      <c r="K17" s="620" t="str">
        <f t="shared" si="6"/>
        <v>NA</v>
      </c>
      <c r="L17" s="620" t="str">
        <f t="shared" si="6"/>
        <v>NA</v>
      </c>
      <c r="M17" s="620" t="str">
        <f t="shared" si="6"/>
        <v>NA</v>
      </c>
      <c r="N17" s="621" t="str">
        <f t="shared" si="7"/>
        <v>NA</v>
      </c>
      <c r="O17" s="183"/>
      <c r="P17" s="60"/>
      <c r="Q17" s="183"/>
      <c r="R17" s="628"/>
      <c r="S17" s="629"/>
      <c r="T17" s="629"/>
      <c r="U17" s="629"/>
      <c r="V17" s="630"/>
      <c r="W17" s="631"/>
      <c r="X17" s="485"/>
      <c r="Y17" s="486"/>
      <c r="Z17" s="632"/>
      <c r="AA17" s="629"/>
      <c r="AB17" s="629"/>
      <c r="AC17" s="629"/>
      <c r="AD17" s="630"/>
      <c r="AE17" s="631"/>
    </row>
    <row r="18" spans="1:31">
      <c r="A18" s="481">
        <f>IFERROR(IF($C$1="Raw Data",_xlfn.XLOOKUP(B18,#REF!,#REF!),X18),"")</f>
        <v>0</v>
      </c>
      <c r="B18" s="482">
        <v>0</v>
      </c>
      <c r="C18" s="633" t="str">
        <f t="shared" si="3"/>
        <v>NA</v>
      </c>
      <c r="D18" s="634" t="str">
        <f t="shared" si="3"/>
        <v>NA</v>
      </c>
      <c r="E18" s="635" t="str">
        <f t="shared" si="4"/>
        <v>NA</v>
      </c>
      <c r="F18" s="635" t="str">
        <f t="shared" si="4"/>
        <v>NA</v>
      </c>
      <c r="G18" s="635" t="str">
        <f t="shared" si="4"/>
        <v>NA</v>
      </c>
      <c r="H18" s="636" t="str">
        <f t="shared" si="3"/>
        <v>NA</v>
      </c>
      <c r="I18" s="637" t="str">
        <f t="shared" si="5"/>
        <v>NA</v>
      </c>
      <c r="J18" s="635" t="str">
        <f t="shared" si="6"/>
        <v>NA</v>
      </c>
      <c r="K18" s="635" t="str">
        <f t="shared" si="6"/>
        <v>NA</v>
      </c>
      <c r="L18" s="635" t="str">
        <f t="shared" si="6"/>
        <v>NA</v>
      </c>
      <c r="M18" s="635" t="str">
        <f t="shared" si="6"/>
        <v>NA</v>
      </c>
      <c r="N18" s="636" t="str">
        <f t="shared" si="7"/>
        <v>NA</v>
      </c>
      <c r="O18" s="183"/>
      <c r="P18" s="60"/>
      <c r="Q18" s="183"/>
      <c r="R18" s="638"/>
      <c r="S18" s="639"/>
      <c r="T18" s="639"/>
      <c r="U18" s="639"/>
      <c r="V18" s="640"/>
      <c r="W18" s="641"/>
      <c r="X18" s="487"/>
      <c r="Y18" s="488"/>
      <c r="Z18" s="642"/>
      <c r="AA18" s="639"/>
      <c r="AB18" s="639"/>
      <c r="AC18" s="639"/>
      <c r="AD18" s="640"/>
      <c r="AE18" s="641"/>
    </row>
    <row r="20" spans="1:31" s="290" customFormat="1" ht="17" customHeight="1">
      <c r="A20" s="938" t="s">
        <v>1296</v>
      </c>
      <c r="B20" s="938"/>
      <c r="C20" s="938"/>
      <c r="D20" s="938"/>
      <c r="E20" s="938"/>
      <c r="F20" s="938"/>
      <c r="G20" s="938"/>
      <c r="H20" s="938"/>
      <c r="I20" s="938"/>
      <c r="J20" s="938"/>
      <c r="K20" s="938"/>
      <c r="L20" s="938"/>
      <c r="M20" s="938"/>
      <c r="N20" s="939"/>
      <c r="O20" s="604"/>
      <c r="P20" s="60"/>
      <c r="Q20" s="604"/>
      <c r="R20" s="605"/>
      <c r="S20" s="585"/>
      <c r="T20" s="585"/>
      <c r="U20" s="585"/>
      <c r="V20" s="585"/>
      <c r="W20" s="585"/>
      <c r="X20" s="585"/>
      <c r="Y20" s="585"/>
      <c r="Z20" s="585"/>
      <c r="AA20" s="585"/>
      <c r="AB20" s="585"/>
      <c r="AC20" s="585"/>
      <c r="AD20" s="585"/>
      <c r="AE20" s="585"/>
    </row>
    <row r="21" spans="1:31">
      <c r="A21" s="940" t="s">
        <v>1300</v>
      </c>
      <c r="B21" s="941"/>
      <c r="C21" s="942" t="e">
        <f>LastYr</f>
        <v>#REF!</v>
      </c>
      <c r="D21" s="943"/>
      <c r="E21" s="943"/>
      <c r="F21" s="943"/>
      <c r="G21" s="943"/>
      <c r="H21" s="941"/>
      <c r="I21" s="942" t="e">
        <f>LatestYr</f>
        <v>#REF!</v>
      </c>
      <c r="J21" s="943"/>
      <c r="K21" s="943"/>
      <c r="L21" s="943"/>
      <c r="M21" s="943"/>
      <c r="N21" s="941"/>
      <c r="O21" s="183"/>
      <c r="P21" s="60"/>
      <c r="Q21" s="183"/>
      <c r="R21" s="944" t="e">
        <f>LatestYr</f>
        <v>#REF!</v>
      </c>
      <c r="S21" s="944"/>
      <c r="T21" s="944"/>
      <c r="U21" s="944"/>
      <c r="V21" s="944"/>
      <c r="W21" s="944"/>
      <c r="X21" s="607"/>
      <c r="Y21" s="607" t="s">
        <v>1300</v>
      </c>
      <c r="Z21" s="945" t="e">
        <f>LastYr</f>
        <v>#REF!</v>
      </c>
      <c r="AA21" s="944"/>
      <c r="AB21" s="944"/>
      <c r="AC21" s="944"/>
      <c r="AD21" s="944"/>
      <c r="AE21" s="944"/>
    </row>
    <row r="22" spans="1:31">
      <c r="A22" s="608" t="s">
        <v>1301</v>
      </c>
      <c r="B22" s="609" t="s">
        <v>1301</v>
      </c>
      <c r="C22" s="610" cm="1">
        <f t="array" ref="C22:G22">IF($C$1="Raw Data",TRANSPOSE(_xlfn._xlws.FILTER(Control!$AB$3:$AB$8,Control!$AB$3:$AB$8&lt;&gt;"")),Z22:AD22)</f>
        <v>0</v>
      </c>
      <c r="D22" s="611">
        <v>0</v>
      </c>
      <c r="E22" s="611">
        <v>0</v>
      </c>
      <c r="F22" s="611">
        <v>0</v>
      </c>
      <c r="G22" s="611">
        <v>0</v>
      </c>
      <c r="H22" s="613" t="s">
        <v>18</v>
      </c>
      <c r="I22" s="610" cm="1">
        <f t="array" ref="I22:M22">IF($C$1="Raw Data",TRANSPOSE(_xlfn._xlws.FILTER(Control!$AB$3:$AB$8,Control!$AB$3:$AB$8&lt;&gt;"")),R22:V22)</f>
        <v>0</v>
      </c>
      <c r="J22" s="611">
        <v>0</v>
      </c>
      <c r="K22" s="612">
        <v>0</v>
      </c>
      <c r="L22" s="612">
        <v>0</v>
      </c>
      <c r="M22" s="612">
        <v>0</v>
      </c>
      <c r="N22" s="613" t="s">
        <v>18</v>
      </c>
      <c r="O22" s="183"/>
      <c r="P22" s="60"/>
      <c r="Q22" s="183"/>
      <c r="R22" s="614"/>
      <c r="S22" s="614"/>
      <c r="T22" s="614"/>
      <c r="U22" s="614"/>
      <c r="V22" s="615"/>
      <c r="W22" s="616" t="s">
        <v>18</v>
      </c>
      <c r="X22" s="614" t="s">
        <v>1303</v>
      </c>
      <c r="Y22" s="614" t="s">
        <v>1302</v>
      </c>
      <c r="Z22" s="617"/>
      <c r="AA22" s="614"/>
      <c r="AB22" s="614"/>
      <c r="AC22" s="614"/>
      <c r="AD22" s="615"/>
      <c r="AE22" s="616" t="s">
        <v>18</v>
      </c>
    </row>
    <row r="23" spans="1:31">
      <c r="A23" s="479">
        <f>IFERROR(IF($C$1="Raw Data",_xlfn.XLOOKUP(B23,#REF!,#REF!),X23),"")</f>
        <v>0</v>
      </c>
      <c r="B23" s="480" cm="1">
        <f t="array" ref="B23:B34">IF($C$1="Raw Data",_xlfn.ANCHORARRAY(Control!$E$3),Z23:Z34)</f>
        <v>0</v>
      </c>
      <c r="C23" s="643">
        <f>IF($C$1="Raw Data",IF(OR(C$22="",$B23=""),"",SUMIFS(Cal_LR!$S:$S,Cal_LR!$M:$M,'P17.2_LRbySubgroupbyBen '!C$22,Cal_LR!$O:$O,'P17.2_LRbySubgroupbyBen '!$B23)),Z23)</f>
        <v>0</v>
      </c>
      <c r="D23" s="644">
        <f>IF($C$1="Raw Data",IF(OR(D$22="",$B23=""),"",SUMIFS(Cal_LR!$S:$S,Cal_LR!$M:$M,'P17.2_LRbySubgroupbyBen '!D$22,Cal_LR!$O:$O,'P17.2_LRbySubgroupbyBen '!$B23)),AA23)</f>
        <v>0</v>
      </c>
      <c r="E23" s="644">
        <f>IF($C$1="Raw Data",IF(OR(E$22="",$B23=""),"",SUMIFS(Cal_LR!$S:$S,Cal_LR!$M:$M,'P17.2_LRbySubgroupbyBen '!E$22,Cal_LR!$O:$O,'P17.2_LRbySubgroupbyBen '!$B23)),AB23)</f>
        <v>0</v>
      </c>
      <c r="F23" s="644">
        <f>IF($C$1="Raw Data",IF(OR(F$22="",$B23=""),"",SUMIFS(Cal_LR!$S:$S,Cal_LR!$M:$M,'P17.2_LRbySubgroupbyBen '!F$22,Cal_LR!$O:$O,'P17.2_LRbySubgroupbyBen '!$B23)),AC23)</f>
        <v>0</v>
      </c>
      <c r="G23" s="644">
        <f>IF($C$1="Raw Data",IF(OR(G$22="",$B23=""),"",SUMIFS(Cal_LR!$S:$S,Cal_LR!$M:$M,'P17.2_LRbySubgroupbyBen '!G$22,Cal_LR!$O:$O,'P17.2_LRbySubgroupbyBen '!$B23)),AD23)</f>
        <v>0</v>
      </c>
      <c r="H23" s="645">
        <f t="shared" ref="H23:H34" si="8">IF($C$1="Raw Data",IF($A23="","",SUM(C23:G23)),AE23)</f>
        <v>0</v>
      </c>
      <c r="I23" s="643">
        <f>IF($C$1="Raw Data",IF(OR(I$22="",$B23=""),"",SUMIFS(Cal_LR!$G:$G,Cal_LR!$A:$A,'P17.2_LRbySubgroupbyBen '!I$22,Cal_LR!$C:$C,'P17.2_LRbySubgroupbyBen '!$B23)),R23)</f>
        <v>0</v>
      </c>
      <c r="J23" s="646">
        <f>IF($C$1="Raw Data",IF(OR(J$22="",$B23=""),"",SUMIFS(Cal_LR!$G:$G,Cal_LR!$A:$A,'P17.2_LRbySubgroupbyBen '!J$22,Cal_LR!$C:$C,'P17.2_LRbySubgroupbyBen '!$B23)),S23)</f>
        <v>0</v>
      </c>
      <c r="K23" s="646">
        <f>IF($C$1="Raw Data",IF(OR(K$22="",$B23=""),"",SUMIFS(Cal_LR!$G:$G,Cal_LR!$A:$A,'P17.2_LRbySubgroupbyBen '!K$22,Cal_LR!$C:$C,'P17.2_LRbySubgroupbyBen '!$B23)),T23)</f>
        <v>0</v>
      </c>
      <c r="L23" s="644">
        <f>IF($C$1="Raw Data",IF(OR(L$22="",$B23=""),"",SUMIFS(Cal_LR!$G:$G,Cal_LR!$A:$A,'P17.2_LRbySubgroupbyBen '!L$22,Cal_LR!$C:$C,'P17.2_LRbySubgroupbyBen '!$B23)),U23)</f>
        <v>0</v>
      </c>
      <c r="M23" s="643">
        <f>IF($C$1="Raw Data",IF(OR(M$22="",$A23=""),"",SUMIFS(Cal_LR!$G:$G,Cal_LR!$A:$A,'P17.2_LRbySubgroupbyBen '!M$22,Cal_LR!$C:$C,'P17.2_LRbySubgroupbyBen '!$B23)),U23)</f>
        <v>0</v>
      </c>
      <c r="N23" s="647">
        <f t="shared" ref="N23:N34" si="9">IF($C$1="Raw Data",IF($A23="","",SUM(I23:M23)),W23)</f>
        <v>0</v>
      </c>
      <c r="O23" s="183"/>
      <c r="P23" s="60"/>
      <c r="Q23" s="183"/>
      <c r="R23" s="648"/>
      <c r="S23" s="649"/>
      <c r="T23" s="649"/>
      <c r="U23" s="649"/>
      <c r="V23" s="650"/>
      <c r="W23" s="651"/>
      <c r="X23" s="483"/>
      <c r="Y23" s="484"/>
      <c r="Z23" s="652"/>
      <c r="AA23" s="649"/>
      <c r="AB23" s="649"/>
      <c r="AC23" s="649"/>
      <c r="AD23" s="650"/>
      <c r="AE23" s="651"/>
    </row>
    <row r="24" spans="1:31">
      <c r="A24" s="479">
        <f>IFERROR(IF($C$1="Raw Data",_xlfn.XLOOKUP(B24,#REF!,#REF!),X24),"")</f>
        <v>0</v>
      </c>
      <c r="B24" s="480">
        <v>0</v>
      </c>
      <c r="C24" s="643">
        <f>IF($C$1="Raw Data",IF(OR(C$22="",$B24=""),"",SUMIFS(Cal_LR!$S:$S,Cal_LR!$M:$M,'P17.2_LRbySubgroupbyBen '!C$22,Cal_LR!$O:$O,'P17.2_LRbySubgroupbyBen '!$B24)),Z24)</f>
        <v>0</v>
      </c>
      <c r="D24" s="644">
        <f>IF($C$1="Raw Data",IF(OR(D$22="",$B24=""),"",SUMIFS(Cal_LR!$S:$S,Cal_LR!$M:$M,'P17.2_LRbySubgroupbyBen '!D$22,Cal_LR!$O:$O,'P17.2_LRbySubgroupbyBen '!$B24)),AA24)</f>
        <v>0</v>
      </c>
      <c r="E24" s="644">
        <f>IF($C$1="Raw Data",IF(OR(E$22="",$B24=""),"",SUMIFS(Cal_LR!$S:$S,Cal_LR!$M:$M,'P17.2_LRbySubgroupbyBen '!E$22,Cal_LR!$O:$O,'P17.2_LRbySubgroupbyBen '!$B24)),AB24)</f>
        <v>0</v>
      </c>
      <c r="F24" s="644">
        <f>IF($C$1="Raw Data",IF(OR(F$22="",$B24=""),"",SUMIFS(Cal_LR!$S:$S,Cal_LR!$M:$M,'P17.2_LRbySubgroupbyBen '!F$22,Cal_LR!$O:$O,'P17.2_LRbySubgroupbyBen '!$B24)),AC24)</f>
        <v>0</v>
      </c>
      <c r="G24" s="644">
        <f>IF($C$1="Raw Data",IF(OR(G$22="",$B24=""),"",SUMIFS(Cal_LR!$S:$S,Cal_LR!$M:$M,'P17.2_LRbySubgroupbyBen '!G$22,Cal_LR!$O:$O,'P17.2_LRbySubgroupbyBen '!$B24)),AD24)</f>
        <v>0</v>
      </c>
      <c r="H24" s="645">
        <f t="shared" si="8"/>
        <v>0</v>
      </c>
      <c r="I24" s="643">
        <f>IF($C$1="Raw Data",IF(OR(I$22="",$B24=""),"",SUMIFS(Cal_LR!$G:$G,Cal_LR!$A:$A,'P17.2_LRbySubgroupbyBen '!I$22,Cal_LR!$C:$C,'P17.2_LRbySubgroupbyBen '!$B24)),R24)</f>
        <v>0</v>
      </c>
      <c r="J24" s="646">
        <f>IF($C$1="Raw Data",IF(OR(J$22="",$B24=""),"",SUMIFS(Cal_LR!$G:$G,Cal_LR!$A:$A,'P17.2_LRbySubgroupbyBen '!J$22,Cal_LR!$C:$C,'P17.2_LRbySubgroupbyBen '!$B24)),S24)</f>
        <v>0</v>
      </c>
      <c r="K24" s="646">
        <f>IF($C$1="Raw Data",IF(OR(K$22="",$B24=""),"",SUMIFS(Cal_LR!$G:$G,Cal_LR!$A:$A,'P17.2_LRbySubgroupbyBen '!K$22,Cal_LR!$C:$C,'P17.2_LRbySubgroupbyBen '!$B24)),T24)</f>
        <v>0</v>
      </c>
      <c r="L24" s="644">
        <f>IF($C$1="Raw Data",IF(OR(L$22="",$B24=""),"",SUMIFS(Cal_LR!$G:$G,Cal_LR!$A:$A,'P17.2_LRbySubgroupbyBen '!L$22,Cal_LR!$C:$C,'P17.2_LRbySubgroupbyBen '!$B24)),U24)</f>
        <v>0</v>
      </c>
      <c r="M24" s="643">
        <f>IF($C$1="Raw Data",IF(OR(M$22="",$A24=""),"",SUMIFS(Cal_LR!$G:$G,Cal_LR!$A:$A,'P17.2_LRbySubgroupbyBen '!M$22,Cal_LR!$C:$C,'P17.2_LRbySubgroupbyBen '!$B24)),U24)</f>
        <v>0</v>
      </c>
      <c r="N24" s="647">
        <f t="shared" si="9"/>
        <v>0</v>
      </c>
      <c r="O24" s="183"/>
      <c r="P24" s="60"/>
      <c r="Q24" s="183"/>
      <c r="R24" s="653"/>
      <c r="S24" s="654"/>
      <c r="T24" s="654"/>
      <c r="U24" s="654"/>
      <c r="V24" s="655"/>
      <c r="W24" s="656"/>
      <c r="X24" s="485"/>
      <c r="Y24" s="486"/>
      <c r="Z24" s="657"/>
      <c r="AA24" s="654"/>
      <c r="AB24" s="654"/>
      <c r="AC24" s="654"/>
      <c r="AD24" s="655"/>
      <c r="AE24" s="656"/>
    </row>
    <row r="25" spans="1:31">
      <c r="A25" s="479">
        <f>IFERROR(IF($C$1="Raw Data",_xlfn.XLOOKUP(B25,#REF!,#REF!),X25),"")</f>
        <v>0</v>
      </c>
      <c r="B25" s="480">
        <v>0</v>
      </c>
      <c r="C25" s="643">
        <f>IF($C$1="Raw Data",IF(OR(C$22="",$B25=""),"",SUMIFS(Cal_LR!$S:$S,Cal_LR!$M:$M,'P17.2_LRbySubgroupbyBen '!C$22,Cal_LR!$O:$O,'P17.2_LRbySubgroupbyBen '!$B25)),Z25)</f>
        <v>0</v>
      </c>
      <c r="D25" s="644">
        <f>IF($C$1="Raw Data",IF(OR(D$22="",$B25=""),"",SUMIFS(Cal_LR!$S:$S,Cal_LR!$M:$M,'P17.2_LRbySubgroupbyBen '!D$22,Cal_LR!$O:$O,'P17.2_LRbySubgroupbyBen '!$B25)),AA25)</f>
        <v>0</v>
      </c>
      <c r="E25" s="644">
        <f>IF($C$1="Raw Data",IF(OR(E$22="",$B25=""),"",SUMIFS(Cal_LR!$S:$S,Cal_LR!$M:$M,'P17.2_LRbySubgroupbyBen '!E$22,Cal_LR!$O:$O,'P17.2_LRbySubgroupbyBen '!$B25)),AB25)</f>
        <v>0</v>
      </c>
      <c r="F25" s="644">
        <f>IF($C$1="Raw Data",IF(OR(F$22="",$B25=""),"",SUMIFS(Cal_LR!$S:$S,Cal_LR!$M:$M,'P17.2_LRbySubgroupbyBen '!F$22,Cal_LR!$O:$O,'P17.2_LRbySubgroupbyBen '!$B25)),AC25)</f>
        <v>0</v>
      </c>
      <c r="G25" s="644">
        <f>IF($C$1="Raw Data",IF(OR(G$22="",$B25=""),"",SUMIFS(Cal_LR!$S:$S,Cal_LR!$M:$M,'P17.2_LRbySubgroupbyBen '!G$22,Cal_LR!$O:$O,'P17.2_LRbySubgroupbyBen '!$B25)),AD25)</f>
        <v>0</v>
      </c>
      <c r="H25" s="645">
        <f t="shared" si="8"/>
        <v>0</v>
      </c>
      <c r="I25" s="643">
        <f>IF($C$1="Raw Data",IF(OR(I$22="",$B25=""),"",SUMIFS(Cal_LR!$G:$G,Cal_LR!$A:$A,'P17.2_LRbySubgroupbyBen '!I$22,Cal_LR!$C:$C,'P17.2_LRbySubgroupbyBen '!$B25)),R25)</f>
        <v>0</v>
      </c>
      <c r="J25" s="646">
        <f>IF($C$1="Raw Data",IF(OR(J$22="",$B25=""),"",SUMIFS(Cal_LR!$G:$G,Cal_LR!$A:$A,'P17.2_LRbySubgroupbyBen '!J$22,Cal_LR!$C:$C,'P17.2_LRbySubgroupbyBen '!$B25)),S25)</f>
        <v>0</v>
      </c>
      <c r="K25" s="646">
        <f>IF($C$1="Raw Data",IF(OR(K$22="",$B25=""),"",SUMIFS(Cal_LR!$G:$G,Cal_LR!$A:$A,'P17.2_LRbySubgroupbyBen '!K$22,Cal_LR!$C:$C,'P17.2_LRbySubgroupbyBen '!$B25)),T25)</f>
        <v>0</v>
      </c>
      <c r="L25" s="644">
        <f>IF($C$1="Raw Data",IF(OR(L$22="",$B25=""),"",SUMIFS(Cal_LR!$G:$G,Cal_LR!$A:$A,'P17.2_LRbySubgroupbyBen '!L$22,Cal_LR!$C:$C,'P17.2_LRbySubgroupbyBen '!$B25)),U25)</f>
        <v>0</v>
      </c>
      <c r="M25" s="643">
        <f>IF($C$1="Raw Data",IF(OR(M$22="",$A25=""),"",SUMIFS(Cal_LR!$G:$G,Cal_LR!$A:$A,'P17.2_LRbySubgroupbyBen '!M$22,Cal_LR!$C:$C,'P17.2_LRbySubgroupbyBen '!$B25)),U25)</f>
        <v>0</v>
      </c>
      <c r="N25" s="647">
        <f t="shared" si="9"/>
        <v>0</v>
      </c>
      <c r="O25" s="183"/>
      <c r="P25" s="60"/>
      <c r="Q25" s="183"/>
      <c r="R25" s="653"/>
      <c r="S25" s="654"/>
      <c r="T25" s="654"/>
      <c r="U25" s="654"/>
      <c r="V25" s="655"/>
      <c r="W25" s="656"/>
      <c r="X25" s="485"/>
      <c r="Y25" s="486"/>
      <c r="Z25" s="657"/>
      <c r="AA25" s="654"/>
      <c r="AB25" s="654"/>
      <c r="AC25" s="654"/>
      <c r="AD25" s="655"/>
      <c r="AE25" s="656"/>
    </row>
    <row r="26" spans="1:31">
      <c r="A26" s="479">
        <f>IFERROR(IF($C$1="Raw Data",_xlfn.XLOOKUP(B26,#REF!,#REF!),X26),"")</f>
        <v>0</v>
      </c>
      <c r="B26" s="480">
        <v>0</v>
      </c>
      <c r="C26" s="643">
        <f>IF($C$1="Raw Data",IF(OR(C$22="",$B26=""),"",SUMIFS(Cal_LR!$S:$S,Cal_LR!$M:$M,'P17.2_LRbySubgroupbyBen '!C$22,Cal_LR!$O:$O,'P17.2_LRbySubgroupbyBen '!$B26)),Z26)</f>
        <v>0</v>
      </c>
      <c r="D26" s="644">
        <f>IF($C$1="Raw Data",IF(OR(D$22="",$B26=""),"",SUMIFS(Cal_LR!$S:$S,Cal_LR!$M:$M,'P17.2_LRbySubgroupbyBen '!D$22,Cal_LR!$O:$O,'P17.2_LRbySubgroupbyBen '!$B26)),AA26)</f>
        <v>0</v>
      </c>
      <c r="E26" s="644">
        <f>IF($C$1="Raw Data",IF(OR(E$22="",$B26=""),"",SUMIFS(Cal_LR!$S:$S,Cal_LR!$M:$M,'P17.2_LRbySubgroupbyBen '!E$22,Cal_LR!$O:$O,'P17.2_LRbySubgroupbyBen '!$B26)),AB26)</f>
        <v>0</v>
      </c>
      <c r="F26" s="644">
        <f>IF($C$1="Raw Data",IF(OR(F$22="",$B26=""),"",SUMIFS(Cal_LR!$S:$S,Cal_LR!$M:$M,'P17.2_LRbySubgroupbyBen '!F$22,Cal_LR!$O:$O,'P17.2_LRbySubgroupbyBen '!$B26)),AC26)</f>
        <v>0</v>
      </c>
      <c r="G26" s="644">
        <f>IF($C$1="Raw Data",IF(OR(G$22="",$B26=""),"",SUMIFS(Cal_LR!$S:$S,Cal_LR!$M:$M,'P17.2_LRbySubgroupbyBen '!G$22,Cal_LR!$O:$O,'P17.2_LRbySubgroupbyBen '!$B26)),AD26)</f>
        <v>0</v>
      </c>
      <c r="H26" s="645">
        <f t="shared" si="8"/>
        <v>0</v>
      </c>
      <c r="I26" s="643">
        <f>IF($C$1="Raw Data",IF(OR(I$22="",$B26=""),"",SUMIFS(Cal_LR!$G:$G,Cal_LR!$A:$A,'P17.2_LRbySubgroupbyBen '!I$22,Cal_LR!$C:$C,'P17.2_LRbySubgroupbyBen '!$B26)),R26)</f>
        <v>0</v>
      </c>
      <c r="J26" s="646">
        <f>IF($C$1="Raw Data",IF(OR(J$22="",$B26=""),"",SUMIFS(Cal_LR!$G:$G,Cal_LR!$A:$A,'P17.2_LRbySubgroupbyBen '!J$22,Cal_LR!$C:$C,'P17.2_LRbySubgroupbyBen '!$B26)),S26)</f>
        <v>0</v>
      </c>
      <c r="K26" s="646">
        <f>IF($C$1="Raw Data",IF(OR(K$22="",$B26=""),"",SUMIFS(Cal_LR!$G:$G,Cal_LR!$A:$A,'P17.2_LRbySubgroupbyBen '!K$22,Cal_LR!$C:$C,'P17.2_LRbySubgroupbyBen '!$B26)),T26)</f>
        <v>0</v>
      </c>
      <c r="L26" s="644">
        <f>IF($C$1="Raw Data",IF(OR(L$22="",$B26=""),"",SUMIFS(Cal_LR!$G:$G,Cal_LR!$A:$A,'P17.2_LRbySubgroupbyBen '!L$22,Cal_LR!$C:$C,'P17.2_LRbySubgroupbyBen '!$B26)),U26)</f>
        <v>0</v>
      </c>
      <c r="M26" s="643">
        <f>IF($C$1="Raw Data",IF(OR(M$22="",$A26=""),"",SUMIFS(Cal_LR!$G:$G,Cal_LR!$A:$A,'P17.2_LRbySubgroupbyBen '!M$22,Cal_LR!$C:$C,'P17.2_LRbySubgroupbyBen '!$B26)),U26)</f>
        <v>0</v>
      </c>
      <c r="N26" s="647">
        <f t="shared" si="9"/>
        <v>0</v>
      </c>
      <c r="O26" s="183"/>
      <c r="P26" s="60"/>
      <c r="Q26" s="183"/>
      <c r="R26" s="653"/>
      <c r="S26" s="654"/>
      <c r="T26" s="654"/>
      <c r="U26" s="654"/>
      <c r="V26" s="655"/>
      <c r="W26" s="656"/>
      <c r="X26" s="485"/>
      <c r="Y26" s="486"/>
      <c r="Z26" s="657"/>
      <c r="AA26" s="654"/>
      <c r="AB26" s="654"/>
      <c r="AC26" s="654"/>
      <c r="AD26" s="655"/>
      <c r="AE26" s="656"/>
    </row>
    <row r="27" spans="1:31">
      <c r="A27" s="479">
        <f>IFERROR(IF($C$1="Raw Data",_xlfn.XLOOKUP(B27,#REF!,#REF!),X27),"")</f>
        <v>0</v>
      </c>
      <c r="B27" s="480">
        <v>0</v>
      </c>
      <c r="C27" s="643">
        <f>IF($C$1="Raw Data",IF(OR(C$22="",$B27=""),"",SUMIFS(Cal_LR!$S:$S,Cal_LR!$M:$M,'P17.2_LRbySubgroupbyBen '!C$22,Cal_LR!$O:$O,'P17.2_LRbySubgroupbyBen '!$B27)),Z27)</f>
        <v>0</v>
      </c>
      <c r="D27" s="644">
        <f>IF($C$1="Raw Data",IF(OR(D$22="",$B27=""),"",SUMIFS(Cal_LR!$S:$S,Cal_LR!$M:$M,'P17.2_LRbySubgroupbyBen '!D$22,Cal_LR!$O:$O,'P17.2_LRbySubgroupbyBen '!$B27)),AA27)</f>
        <v>0</v>
      </c>
      <c r="E27" s="644">
        <f>IF($C$1="Raw Data",IF(OR(E$22="",$B27=""),"",SUMIFS(Cal_LR!$S:$S,Cal_LR!$M:$M,'P17.2_LRbySubgroupbyBen '!E$22,Cal_LR!$O:$O,'P17.2_LRbySubgroupbyBen '!$B27)),AB27)</f>
        <v>0</v>
      </c>
      <c r="F27" s="644">
        <f>IF($C$1="Raw Data",IF(OR(F$22="",$B27=""),"",SUMIFS(Cal_LR!$S:$S,Cal_LR!$M:$M,'P17.2_LRbySubgroupbyBen '!F$22,Cal_LR!$O:$O,'P17.2_LRbySubgroupbyBen '!$B27)),AC27)</f>
        <v>0</v>
      </c>
      <c r="G27" s="644">
        <f>IF($C$1="Raw Data",IF(OR(G$22="",$B27=""),"",SUMIFS(Cal_LR!$S:$S,Cal_LR!$M:$M,'P17.2_LRbySubgroupbyBen '!G$22,Cal_LR!$O:$O,'P17.2_LRbySubgroupbyBen '!$B27)),AD27)</f>
        <v>0</v>
      </c>
      <c r="H27" s="645">
        <f t="shared" si="8"/>
        <v>0</v>
      </c>
      <c r="I27" s="643">
        <f>IF($C$1="Raw Data",IF(OR(I$22="",$B27=""),"",SUMIFS(Cal_LR!$G:$G,Cal_LR!$A:$A,'P17.2_LRbySubgroupbyBen '!I$22,Cal_LR!$C:$C,'P17.2_LRbySubgroupbyBen '!$B27)),R27)</f>
        <v>0</v>
      </c>
      <c r="J27" s="646">
        <f>IF($C$1="Raw Data",IF(OR(J$22="",$B27=""),"",SUMIFS(Cal_LR!$G:$G,Cal_LR!$A:$A,'P17.2_LRbySubgroupbyBen '!J$22,Cal_LR!$C:$C,'P17.2_LRbySubgroupbyBen '!$B27)),S27)</f>
        <v>0</v>
      </c>
      <c r="K27" s="646">
        <f>IF($C$1="Raw Data",IF(OR(K$22="",$B27=""),"",SUMIFS(Cal_LR!$G:$G,Cal_LR!$A:$A,'P17.2_LRbySubgroupbyBen '!K$22,Cal_LR!$C:$C,'P17.2_LRbySubgroupbyBen '!$B27)),T27)</f>
        <v>0</v>
      </c>
      <c r="L27" s="644">
        <f>IF($C$1="Raw Data",IF(OR(L$22="",$B27=""),"",SUMIFS(Cal_LR!$G:$G,Cal_LR!$A:$A,'P17.2_LRbySubgroupbyBen '!L$22,Cal_LR!$C:$C,'P17.2_LRbySubgroupbyBen '!$B27)),U27)</f>
        <v>0</v>
      </c>
      <c r="M27" s="643">
        <f>IF($C$1="Raw Data",IF(OR(M$22="",$A27=""),"",SUMIFS(Cal_LR!$G:$G,Cal_LR!$A:$A,'P17.2_LRbySubgroupbyBen '!M$22,Cal_LR!$C:$C,'P17.2_LRbySubgroupbyBen '!$B27)),U27)</f>
        <v>0</v>
      </c>
      <c r="N27" s="647">
        <f t="shared" si="9"/>
        <v>0</v>
      </c>
      <c r="O27" s="183"/>
      <c r="P27" s="60"/>
      <c r="Q27" s="183"/>
      <c r="R27" s="653"/>
      <c r="S27" s="654"/>
      <c r="T27" s="654"/>
      <c r="U27" s="654"/>
      <c r="V27" s="655"/>
      <c r="W27" s="656"/>
      <c r="X27" s="485"/>
      <c r="Y27" s="486"/>
      <c r="Z27" s="657"/>
      <c r="AA27" s="654"/>
      <c r="AB27" s="654"/>
      <c r="AC27" s="654"/>
      <c r="AD27" s="655"/>
      <c r="AE27" s="656"/>
    </row>
    <row r="28" spans="1:31">
      <c r="A28" s="479">
        <f>IFERROR(IF($C$1="Raw Data",_xlfn.XLOOKUP(B28,#REF!,#REF!),X28),"")</f>
        <v>0</v>
      </c>
      <c r="B28" s="480">
        <v>0</v>
      </c>
      <c r="C28" s="643">
        <f>IF($C$1="Raw Data",IF(OR(C$22="",$B28=""),"",SUMIFS(Cal_LR!$S:$S,Cal_LR!$M:$M,'P17.2_LRbySubgroupbyBen '!C$22,Cal_LR!$O:$O,'P17.2_LRbySubgroupbyBen '!$B28)),Z28)</f>
        <v>0</v>
      </c>
      <c r="D28" s="644">
        <f>IF($C$1="Raw Data",IF(OR(D$22="",$B28=""),"",SUMIFS(Cal_LR!$S:$S,Cal_LR!$M:$M,'P17.2_LRbySubgroupbyBen '!D$22,Cal_LR!$O:$O,'P17.2_LRbySubgroupbyBen '!$B28)),AA28)</f>
        <v>0</v>
      </c>
      <c r="E28" s="644">
        <f>IF($C$1="Raw Data",IF(OR(E$22="",$B28=""),"",SUMIFS(Cal_LR!$S:$S,Cal_LR!$M:$M,'P17.2_LRbySubgroupbyBen '!E$22,Cal_LR!$O:$O,'P17.2_LRbySubgroupbyBen '!$B28)),AB28)</f>
        <v>0</v>
      </c>
      <c r="F28" s="644">
        <f>IF($C$1="Raw Data",IF(OR(F$22="",$B28=""),"",SUMIFS(Cal_LR!$S:$S,Cal_LR!$M:$M,'P17.2_LRbySubgroupbyBen '!F$22,Cal_LR!$O:$O,'P17.2_LRbySubgroupbyBen '!$B28)),AC28)</f>
        <v>0</v>
      </c>
      <c r="G28" s="644">
        <f>IF($C$1="Raw Data",IF(OR(G$22="",$B28=""),"",SUMIFS(Cal_LR!$S:$S,Cal_LR!$M:$M,'P17.2_LRbySubgroupbyBen '!G$22,Cal_LR!$O:$O,'P17.2_LRbySubgroupbyBen '!$B28)),AD28)</f>
        <v>0</v>
      </c>
      <c r="H28" s="645">
        <f t="shared" si="8"/>
        <v>0</v>
      </c>
      <c r="I28" s="643">
        <f>IF($C$1="Raw Data",IF(OR(I$22="",$B28=""),"",SUMIFS(Cal_LR!$G:$G,Cal_LR!$A:$A,'P17.2_LRbySubgroupbyBen '!I$22,Cal_LR!$C:$C,'P17.2_LRbySubgroupbyBen '!$B28)),R28)</f>
        <v>0</v>
      </c>
      <c r="J28" s="646">
        <f>IF($C$1="Raw Data",IF(OR(J$22="",$B28=""),"",SUMIFS(Cal_LR!$G:$G,Cal_LR!$A:$A,'P17.2_LRbySubgroupbyBen '!J$22,Cal_LR!$C:$C,'P17.2_LRbySubgroupbyBen '!$B28)),S28)</f>
        <v>0</v>
      </c>
      <c r="K28" s="646">
        <f>IF($C$1="Raw Data",IF(OR(K$22="",$B28=""),"",SUMIFS(Cal_LR!$G:$G,Cal_LR!$A:$A,'P17.2_LRbySubgroupbyBen '!K$22,Cal_LR!$C:$C,'P17.2_LRbySubgroupbyBen '!$B28)),T28)</f>
        <v>0</v>
      </c>
      <c r="L28" s="644">
        <f>IF($C$1="Raw Data",IF(OR(L$22="",$B28=""),"",SUMIFS(Cal_LR!$G:$G,Cal_LR!$A:$A,'P17.2_LRbySubgroupbyBen '!L$22,Cal_LR!$C:$C,'P17.2_LRbySubgroupbyBen '!$B28)),U28)</f>
        <v>0</v>
      </c>
      <c r="M28" s="643">
        <f>IF($C$1="Raw Data",IF(OR(M$22="",$A28=""),"",SUMIFS(Cal_LR!$G:$G,Cal_LR!$A:$A,'P17.2_LRbySubgroupbyBen '!M$22,Cal_LR!$C:$C,'P17.2_LRbySubgroupbyBen '!$B28)),U28)</f>
        <v>0</v>
      </c>
      <c r="N28" s="647">
        <f t="shared" si="9"/>
        <v>0</v>
      </c>
      <c r="O28" s="183"/>
      <c r="P28" s="60"/>
      <c r="Q28" s="183"/>
      <c r="R28" s="653"/>
      <c r="S28" s="654"/>
      <c r="T28" s="654"/>
      <c r="U28" s="654"/>
      <c r="V28" s="655"/>
      <c r="W28" s="656"/>
      <c r="X28" s="485"/>
      <c r="Y28" s="486"/>
      <c r="Z28" s="657"/>
      <c r="AA28" s="654"/>
      <c r="AB28" s="654"/>
      <c r="AC28" s="654"/>
      <c r="AD28" s="655"/>
      <c r="AE28" s="656"/>
    </row>
    <row r="29" spans="1:31">
      <c r="A29" s="479">
        <f>IFERROR(IF($C$1="Raw Data",_xlfn.XLOOKUP(B29,#REF!,#REF!),X29),"")</f>
        <v>0</v>
      </c>
      <c r="B29" s="480">
        <v>0</v>
      </c>
      <c r="C29" s="643">
        <f>IF($C$1="Raw Data",IF(OR(C$22="",$B29=""),"",SUMIFS(Cal_LR!$S:$S,Cal_LR!$M:$M,'P17.2_LRbySubgroupbyBen '!C$22,Cal_LR!$O:$O,'P17.2_LRbySubgroupbyBen '!$B29)),Z29)</f>
        <v>0</v>
      </c>
      <c r="D29" s="644">
        <f>IF($C$1="Raw Data",IF(OR(D$22="",$B29=""),"",SUMIFS(Cal_LR!$S:$S,Cal_LR!$M:$M,'P17.2_LRbySubgroupbyBen '!D$22,Cal_LR!$O:$O,'P17.2_LRbySubgroupbyBen '!$B29)),AA29)</f>
        <v>0</v>
      </c>
      <c r="E29" s="644">
        <f>IF($C$1="Raw Data",IF(OR(E$22="",$B29=""),"",SUMIFS(Cal_LR!$S:$S,Cal_LR!$M:$M,'P17.2_LRbySubgroupbyBen '!E$22,Cal_LR!$O:$O,'P17.2_LRbySubgroupbyBen '!$B29)),AB29)</f>
        <v>0</v>
      </c>
      <c r="F29" s="644">
        <f>IF($C$1="Raw Data",IF(OR(F$22="",$B29=""),"",SUMIFS(Cal_LR!$S:$S,Cal_LR!$M:$M,'P17.2_LRbySubgroupbyBen '!F$22,Cal_LR!$O:$O,'P17.2_LRbySubgroupbyBen '!$B29)),AC29)</f>
        <v>0</v>
      </c>
      <c r="G29" s="644">
        <f>IF($C$1="Raw Data",IF(OR(G$22="",$B29=""),"",SUMIFS(Cal_LR!$S:$S,Cal_LR!$M:$M,'P17.2_LRbySubgroupbyBen '!G$22,Cal_LR!$O:$O,'P17.2_LRbySubgroupbyBen '!$B29)),AD29)</f>
        <v>0</v>
      </c>
      <c r="H29" s="645">
        <f t="shared" si="8"/>
        <v>0</v>
      </c>
      <c r="I29" s="643">
        <f>IF($C$1="Raw Data",IF(OR(I$22="",$B29=""),"",SUMIFS(Cal_LR!$G:$G,Cal_LR!$A:$A,'P17.2_LRbySubgroupbyBen '!I$22,Cal_LR!$C:$C,'P17.2_LRbySubgroupbyBen '!$B29)),R29)</f>
        <v>0</v>
      </c>
      <c r="J29" s="646">
        <f>IF($C$1="Raw Data",IF(OR(J$22="",$B29=""),"",SUMIFS(Cal_LR!$G:$G,Cal_LR!$A:$A,'P17.2_LRbySubgroupbyBen '!J$22,Cal_LR!$C:$C,'P17.2_LRbySubgroupbyBen '!$B29)),S29)</f>
        <v>0</v>
      </c>
      <c r="K29" s="646">
        <f>IF($C$1="Raw Data",IF(OR(K$22="",$B29=""),"",SUMIFS(Cal_LR!$G:$G,Cal_LR!$A:$A,'P17.2_LRbySubgroupbyBen '!K$22,Cal_LR!$C:$C,'P17.2_LRbySubgroupbyBen '!$B29)),T29)</f>
        <v>0</v>
      </c>
      <c r="L29" s="644">
        <f>IF($C$1="Raw Data",IF(OR(L$22="",$B29=""),"",SUMIFS(Cal_LR!$G:$G,Cal_LR!$A:$A,'P17.2_LRbySubgroupbyBen '!L$22,Cal_LR!$C:$C,'P17.2_LRbySubgroupbyBen '!$B29)),U29)</f>
        <v>0</v>
      </c>
      <c r="M29" s="643">
        <f>IF($C$1="Raw Data",IF(OR(M$22="",$A29=""),"",SUMIFS(Cal_LR!$G:$G,Cal_LR!$A:$A,'P17.2_LRbySubgroupbyBen '!M$22,Cal_LR!$C:$C,'P17.2_LRbySubgroupbyBen '!$B29)),U29)</f>
        <v>0</v>
      </c>
      <c r="N29" s="647">
        <f t="shared" si="9"/>
        <v>0</v>
      </c>
      <c r="O29" s="183"/>
      <c r="P29" s="60"/>
      <c r="Q29" s="183"/>
      <c r="R29" s="653"/>
      <c r="S29" s="654"/>
      <c r="T29" s="654"/>
      <c r="U29" s="654"/>
      <c r="V29" s="655"/>
      <c r="W29" s="656"/>
      <c r="X29" s="485"/>
      <c r="Y29" s="486"/>
      <c r="Z29" s="657"/>
      <c r="AA29" s="654"/>
      <c r="AB29" s="654"/>
      <c r="AC29" s="654"/>
      <c r="AD29" s="655"/>
      <c r="AE29" s="656"/>
    </row>
    <row r="30" spans="1:31">
      <c r="A30" s="479">
        <f>IFERROR(IF($C$1="Raw Data",_xlfn.XLOOKUP(B30,#REF!,#REF!),X30),"")</f>
        <v>0</v>
      </c>
      <c r="B30" s="480">
        <v>0</v>
      </c>
      <c r="C30" s="643">
        <f>IF($C$1="Raw Data",IF(OR(C$22="",$B30=""),"",SUMIFS(Cal_LR!$S:$S,Cal_LR!$M:$M,'P17.2_LRbySubgroupbyBen '!C$22,Cal_LR!$O:$O,'P17.2_LRbySubgroupbyBen '!$B30)),Z30)</f>
        <v>0</v>
      </c>
      <c r="D30" s="644">
        <f>IF($C$1="Raw Data",IF(OR(D$22="",$B30=""),"",SUMIFS(Cal_LR!$S:$S,Cal_LR!$M:$M,'P17.2_LRbySubgroupbyBen '!D$22,Cal_LR!$O:$O,'P17.2_LRbySubgroupbyBen '!$B30)),AA30)</f>
        <v>0</v>
      </c>
      <c r="E30" s="644">
        <f>IF($C$1="Raw Data",IF(OR(E$22="",$B30=""),"",SUMIFS(Cal_LR!$S:$S,Cal_LR!$M:$M,'P17.2_LRbySubgroupbyBen '!E$22,Cal_LR!$O:$O,'P17.2_LRbySubgroupbyBen '!$B30)),AB30)</f>
        <v>0</v>
      </c>
      <c r="F30" s="644">
        <f>IF($C$1="Raw Data",IF(OR(F$22="",$B30=""),"",SUMIFS(Cal_LR!$S:$S,Cal_LR!$M:$M,'P17.2_LRbySubgroupbyBen '!F$22,Cal_LR!$O:$O,'P17.2_LRbySubgroupbyBen '!$B30)),AC30)</f>
        <v>0</v>
      </c>
      <c r="G30" s="644">
        <f>IF($C$1="Raw Data",IF(OR(G$22="",$B30=""),"",SUMIFS(Cal_LR!$S:$S,Cal_LR!$M:$M,'P17.2_LRbySubgroupbyBen '!G$22,Cal_LR!$O:$O,'P17.2_LRbySubgroupbyBen '!$B30)),AD30)</f>
        <v>0</v>
      </c>
      <c r="H30" s="645">
        <f t="shared" si="8"/>
        <v>0</v>
      </c>
      <c r="I30" s="643">
        <f>IF($C$1="Raw Data",IF(OR(I$22="",$B30=""),"",SUMIFS(Cal_LR!$G:$G,Cal_LR!$A:$A,'P17.2_LRbySubgroupbyBen '!I$22,Cal_LR!$C:$C,'P17.2_LRbySubgroupbyBen '!$B30)),R30)</f>
        <v>0</v>
      </c>
      <c r="J30" s="646">
        <f>IF($C$1="Raw Data",IF(OR(J$22="",$B30=""),"",SUMIFS(Cal_LR!$G:$G,Cal_LR!$A:$A,'P17.2_LRbySubgroupbyBen '!J$22,Cal_LR!$C:$C,'P17.2_LRbySubgroupbyBen '!$B30)),S30)</f>
        <v>0</v>
      </c>
      <c r="K30" s="646">
        <f>IF($C$1="Raw Data",IF(OR(K$22="",$B30=""),"",SUMIFS(Cal_LR!$G:$G,Cal_LR!$A:$A,'P17.2_LRbySubgroupbyBen '!K$22,Cal_LR!$C:$C,'P17.2_LRbySubgroupbyBen '!$B30)),T30)</f>
        <v>0</v>
      </c>
      <c r="L30" s="644">
        <f>IF($C$1="Raw Data",IF(OR(L$22="",$B30=""),"",SUMIFS(Cal_LR!$G:$G,Cal_LR!$A:$A,'P17.2_LRbySubgroupbyBen '!L$22,Cal_LR!$C:$C,'P17.2_LRbySubgroupbyBen '!$B30)),U30)</f>
        <v>0</v>
      </c>
      <c r="M30" s="643">
        <f>IF($C$1="Raw Data",IF(OR(M$22="",$A30=""),"",SUMIFS(Cal_LR!$G:$G,Cal_LR!$A:$A,'P17.2_LRbySubgroupbyBen '!M$22,Cal_LR!$C:$C,'P17.2_LRbySubgroupbyBen '!$B30)),U30)</f>
        <v>0</v>
      </c>
      <c r="N30" s="647">
        <f t="shared" si="9"/>
        <v>0</v>
      </c>
      <c r="O30" s="183"/>
      <c r="P30" s="60"/>
      <c r="Q30" s="183"/>
      <c r="R30" s="653"/>
      <c r="S30" s="654"/>
      <c r="T30" s="654"/>
      <c r="U30" s="654"/>
      <c r="V30" s="655"/>
      <c r="W30" s="656"/>
      <c r="X30" s="485"/>
      <c r="Y30" s="486"/>
      <c r="Z30" s="657"/>
      <c r="AA30" s="654"/>
      <c r="AB30" s="654"/>
      <c r="AC30" s="654"/>
      <c r="AD30" s="655"/>
      <c r="AE30" s="656"/>
    </row>
    <row r="31" spans="1:31">
      <c r="A31" s="479">
        <f>IFERROR(IF($C$1="Raw Data",_xlfn.XLOOKUP(B31,#REF!,#REF!),X31),"")</f>
        <v>0</v>
      </c>
      <c r="B31" s="480">
        <v>0</v>
      </c>
      <c r="C31" s="643">
        <f>IF($C$1="Raw Data",IF(OR(C$22="",$B31=""),"",SUMIFS(Cal_LR!$S:$S,Cal_LR!$M:$M,'P17.2_LRbySubgroupbyBen '!C$22,Cal_LR!$O:$O,'P17.2_LRbySubgroupbyBen '!$B31)),Z31)</f>
        <v>0</v>
      </c>
      <c r="D31" s="644">
        <f>IF($C$1="Raw Data",IF(OR(D$22="",$B31=""),"",SUMIFS(Cal_LR!$S:$S,Cal_LR!$M:$M,'P17.2_LRbySubgroupbyBen '!D$22,Cal_LR!$O:$O,'P17.2_LRbySubgroupbyBen '!$B31)),AA31)</f>
        <v>0</v>
      </c>
      <c r="E31" s="644">
        <f>IF($C$1="Raw Data",IF(OR(E$22="",$B31=""),"",SUMIFS(Cal_LR!$S:$S,Cal_LR!$M:$M,'P17.2_LRbySubgroupbyBen '!E$22,Cal_LR!$O:$O,'P17.2_LRbySubgroupbyBen '!$B31)),AB31)</f>
        <v>0</v>
      </c>
      <c r="F31" s="644">
        <f>IF($C$1="Raw Data",IF(OR(F$22="",$B31=""),"",SUMIFS(Cal_LR!$S:$S,Cal_LR!$M:$M,'P17.2_LRbySubgroupbyBen '!F$22,Cal_LR!$O:$O,'P17.2_LRbySubgroupbyBen '!$B31)),AC31)</f>
        <v>0</v>
      </c>
      <c r="G31" s="644">
        <f>IF($C$1="Raw Data",IF(OR(G$22="",$B31=""),"",SUMIFS(Cal_LR!$S:$S,Cal_LR!$M:$M,'P17.2_LRbySubgroupbyBen '!G$22,Cal_LR!$O:$O,'P17.2_LRbySubgroupbyBen '!$B31)),AD31)</f>
        <v>0</v>
      </c>
      <c r="H31" s="645">
        <f t="shared" si="8"/>
        <v>0</v>
      </c>
      <c r="I31" s="643">
        <f>IF($C$1="Raw Data",IF(OR(I$22="",$B31=""),"",SUMIFS(Cal_LR!$G:$G,Cal_LR!$A:$A,'P17.2_LRbySubgroupbyBen '!I$22,Cal_LR!$C:$C,'P17.2_LRbySubgroupbyBen '!$B31)),R31)</f>
        <v>0</v>
      </c>
      <c r="J31" s="646">
        <f>IF($C$1="Raw Data",IF(OR(J$22="",$B31=""),"",SUMIFS(Cal_LR!$G:$G,Cal_LR!$A:$A,'P17.2_LRbySubgroupbyBen '!J$22,Cal_LR!$C:$C,'P17.2_LRbySubgroupbyBen '!$B31)),S31)</f>
        <v>0</v>
      </c>
      <c r="K31" s="646">
        <f>IF($C$1="Raw Data",IF(OR(K$22="",$B31=""),"",SUMIFS(Cal_LR!$G:$G,Cal_LR!$A:$A,'P17.2_LRbySubgroupbyBen '!K$22,Cal_LR!$C:$C,'P17.2_LRbySubgroupbyBen '!$B31)),T31)</f>
        <v>0</v>
      </c>
      <c r="L31" s="644">
        <f>IF($C$1="Raw Data",IF(OR(L$22="",$B31=""),"",SUMIFS(Cal_LR!$G:$G,Cal_LR!$A:$A,'P17.2_LRbySubgroupbyBen '!L$22,Cal_LR!$C:$C,'P17.2_LRbySubgroupbyBen '!$B31)),U31)</f>
        <v>0</v>
      </c>
      <c r="M31" s="643">
        <f>IF($C$1="Raw Data",IF(OR(M$22="",$A31=""),"",SUMIFS(Cal_LR!$G:$G,Cal_LR!$A:$A,'P17.2_LRbySubgroupbyBen '!M$22,Cal_LR!$C:$C,'P17.2_LRbySubgroupbyBen '!$B31)),U31)</f>
        <v>0</v>
      </c>
      <c r="N31" s="647">
        <f t="shared" si="9"/>
        <v>0</v>
      </c>
      <c r="O31" s="183"/>
      <c r="P31" s="60"/>
      <c r="Q31" s="183"/>
      <c r="R31" s="653"/>
      <c r="S31" s="654"/>
      <c r="T31" s="654"/>
      <c r="U31" s="654"/>
      <c r="V31" s="655"/>
      <c r="W31" s="656"/>
      <c r="X31" s="485"/>
      <c r="Y31" s="486"/>
      <c r="Z31" s="657"/>
      <c r="AA31" s="654"/>
      <c r="AB31" s="654"/>
      <c r="AC31" s="654"/>
      <c r="AD31" s="655"/>
      <c r="AE31" s="656"/>
    </row>
    <row r="32" spans="1:31">
      <c r="A32" s="479">
        <f>IFERROR(IF($C$1="Raw Data",_xlfn.XLOOKUP(B32,#REF!,#REF!),X32),"")</f>
        <v>0</v>
      </c>
      <c r="B32" s="480">
        <v>0</v>
      </c>
      <c r="C32" s="643">
        <f>IF($C$1="Raw Data",IF(OR(C$22="",$B32=""),"",SUMIFS(Cal_LR!$S:$S,Cal_LR!$M:$M,'P17.2_LRbySubgroupbyBen '!C$22,Cal_LR!$O:$O,'P17.2_LRbySubgroupbyBen '!$B32)),Z32)</f>
        <v>0</v>
      </c>
      <c r="D32" s="644">
        <f>IF($C$1="Raw Data",IF(OR(D$22="",$B32=""),"",SUMIFS(Cal_LR!$S:$S,Cal_LR!$M:$M,'P17.2_LRbySubgroupbyBen '!D$22,Cal_LR!$O:$O,'P17.2_LRbySubgroupbyBen '!$B32)),AA32)</f>
        <v>0</v>
      </c>
      <c r="E32" s="644">
        <f>IF($C$1="Raw Data",IF(OR(E$22="",$B32=""),"",SUMIFS(Cal_LR!$S:$S,Cal_LR!$M:$M,'P17.2_LRbySubgroupbyBen '!E$22,Cal_LR!$O:$O,'P17.2_LRbySubgroupbyBen '!$B32)),AB32)</f>
        <v>0</v>
      </c>
      <c r="F32" s="644">
        <f>IF($C$1="Raw Data",IF(OR(F$22="",$B32=""),"",SUMIFS(Cal_LR!$S:$S,Cal_LR!$M:$M,'P17.2_LRbySubgroupbyBen '!F$22,Cal_LR!$O:$O,'P17.2_LRbySubgroupbyBen '!$B32)),AC32)</f>
        <v>0</v>
      </c>
      <c r="G32" s="644">
        <f>IF($C$1="Raw Data",IF(OR(G$22="",$B32=""),"",SUMIFS(Cal_LR!$S:$S,Cal_LR!$M:$M,'P17.2_LRbySubgroupbyBen '!G$22,Cal_LR!$O:$O,'P17.2_LRbySubgroupbyBen '!$B32)),AD32)</f>
        <v>0</v>
      </c>
      <c r="H32" s="645">
        <f t="shared" si="8"/>
        <v>0</v>
      </c>
      <c r="I32" s="643">
        <f>IF($C$1="Raw Data",IF(OR(I$22="",$B32=""),"",SUMIFS(Cal_LR!$G:$G,Cal_LR!$A:$A,'P17.2_LRbySubgroupbyBen '!I$22,Cal_LR!$C:$C,'P17.2_LRbySubgroupbyBen '!$B32)),R32)</f>
        <v>0</v>
      </c>
      <c r="J32" s="646">
        <f>IF($C$1="Raw Data",IF(OR(J$22="",$B32=""),"",SUMIFS(Cal_LR!$G:$G,Cal_LR!$A:$A,'P17.2_LRbySubgroupbyBen '!J$22,Cal_LR!$C:$C,'P17.2_LRbySubgroupbyBen '!$B32)),S32)</f>
        <v>0</v>
      </c>
      <c r="K32" s="646">
        <f>IF($C$1="Raw Data",IF(OR(K$22="",$B32=""),"",SUMIFS(Cal_LR!$G:$G,Cal_LR!$A:$A,'P17.2_LRbySubgroupbyBen '!K$22,Cal_LR!$C:$C,'P17.2_LRbySubgroupbyBen '!$B32)),T32)</f>
        <v>0</v>
      </c>
      <c r="L32" s="644">
        <f>IF($C$1="Raw Data",IF(OR(L$22="",$B32=""),"",SUMIFS(Cal_LR!$G:$G,Cal_LR!$A:$A,'P17.2_LRbySubgroupbyBen '!L$22,Cal_LR!$C:$C,'P17.2_LRbySubgroupbyBen '!$B32)),U32)</f>
        <v>0</v>
      </c>
      <c r="M32" s="643">
        <f>IF($C$1="Raw Data",IF(OR(M$22="",$A32=""),"",SUMIFS(Cal_LR!$G:$G,Cal_LR!$A:$A,'P17.2_LRbySubgroupbyBen '!M$22,Cal_LR!$C:$C,'P17.2_LRbySubgroupbyBen '!$B32)),U32)</f>
        <v>0</v>
      </c>
      <c r="N32" s="647">
        <f t="shared" si="9"/>
        <v>0</v>
      </c>
      <c r="O32" s="183"/>
      <c r="P32" s="60"/>
      <c r="Q32" s="183"/>
      <c r="R32" s="653"/>
      <c r="S32" s="654"/>
      <c r="T32" s="654"/>
      <c r="U32" s="654"/>
      <c r="V32" s="655"/>
      <c r="W32" s="656"/>
      <c r="X32" s="485"/>
      <c r="Y32" s="486"/>
      <c r="Z32" s="657"/>
      <c r="AA32" s="654"/>
      <c r="AB32" s="654"/>
      <c r="AC32" s="654"/>
      <c r="AD32" s="655"/>
      <c r="AE32" s="656"/>
    </row>
    <row r="33" spans="1:31">
      <c r="A33" s="479">
        <f>IFERROR(IF($C$1="Raw Data",_xlfn.XLOOKUP(B33,#REF!,#REF!),X33),"")</f>
        <v>0</v>
      </c>
      <c r="B33" s="480">
        <v>0</v>
      </c>
      <c r="C33" s="643">
        <f>IF($C$1="Raw Data",IF(OR(C$22="",$B33=""),"",SUMIFS(Cal_LR!$S:$S,Cal_LR!$M:$M,'P17.2_LRbySubgroupbyBen '!C$22,Cal_LR!$O:$O,'P17.2_LRbySubgroupbyBen '!$B33)),Z33)</f>
        <v>0</v>
      </c>
      <c r="D33" s="644">
        <f>IF($C$1="Raw Data",IF(OR(D$22="",$B33=""),"",SUMIFS(Cal_LR!$S:$S,Cal_LR!$M:$M,'P17.2_LRbySubgroupbyBen '!D$22,Cal_LR!$O:$O,'P17.2_LRbySubgroupbyBen '!$B33)),AA33)</f>
        <v>0</v>
      </c>
      <c r="E33" s="658">
        <f>IF($C$1="Raw Data",IF(OR(E$22="",$B33=""),"",SUMIFS(Cal_LR!$S:$S,Cal_LR!$M:$M,'P17.2_LRbySubgroupbyBen '!E$22,Cal_LR!$O:$O,'P17.2_LRbySubgroupbyBen '!$B33)),AB33)</f>
        <v>0</v>
      </c>
      <c r="F33" s="658">
        <f>IF($C$1="Raw Data",IF(OR(F$22="",$B33=""),"",SUMIFS(Cal_LR!$S:$S,Cal_LR!$M:$M,'P17.2_LRbySubgroupbyBen '!F$22,Cal_LR!$O:$O,'P17.2_LRbySubgroupbyBen '!$B33)),AC33)</f>
        <v>0</v>
      </c>
      <c r="G33" s="658">
        <f>IF($C$1="Raw Data",IF(OR(G$22="",$B33=""),"",SUMIFS(Cal_LR!$S:$S,Cal_LR!$M:$M,'P17.2_LRbySubgroupbyBen '!G$22,Cal_LR!$O:$O,'P17.2_LRbySubgroupbyBen '!$B33)),AD33)</f>
        <v>0</v>
      </c>
      <c r="H33" s="645">
        <f t="shared" si="8"/>
        <v>0</v>
      </c>
      <c r="I33" s="643">
        <f>IF($C$1="Raw Data",IF(OR(I$22="",$B33=""),"",SUMIFS(Cal_LR!$G:$G,Cal_LR!$A:$A,'P17.2_LRbySubgroupbyBen '!I$22,Cal_LR!$C:$C,'P17.2_LRbySubgroupbyBen '!$B33)),R33)</f>
        <v>0</v>
      </c>
      <c r="J33" s="646">
        <f>IF($C$1="Raw Data",IF(OR(J$22="",$B33=""),"",SUMIFS(Cal_LR!$G:$G,Cal_LR!$A:$A,'P17.2_LRbySubgroupbyBen '!J$22,Cal_LR!$C:$C,'P17.2_LRbySubgroupbyBen '!$B33)),S33)</f>
        <v>0</v>
      </c>
      <c r="K33" s="646">
        <f>IF($C$1="Raw Data",IF(OR(K$22="",$B33=""),"",SUMIFS(Cal_LR!$G:$G,Cal_LR!$A:$A,'P17.2_LRbySubgroupbyBen '!K$22,Cal_LR!$C:$C,'P17.2_LRbySubgroupbyBen '!$B33)),T33)</f>
        <v>0</v>
      </c>
      <c r="L33" s="644">
        <f>IF($C$1="Raw Data",IF(OR(L$22="",$B33=""),"",SUMIFS(Cal_LR!$G:$G,Cal_LR!$A:$A,'P17.2_LRbySubgroupbyBen '!L$22,Cal_LR!$C:$C,'P17.2_LRbySubgroupbyBen '!$B33)),U33)</f>
        <v>0</v>
      </c>
      <c r="M33" s="643">
        <f>IF($C$1="Raw Data",IF(OR(M$22="",$A33=""),"",SUMIFS(Cal_LR!$G:$G,Cal_LR!$A:$A,'P17.2_LRbySubgroupbyBen '!M$22,Cal_LR!$C:$C,'P17.2_LRbySubgroupbyBen '!$B33)),U33)</f>
        <v>0</v>
      </c>
      <c r="N33" s="647">
        <f t="shared" si="9"/>
        <v>0</v>
      </c>
      <c r="O33" s="183"/>
      <c r="P33" s="60"/>
      <c r="Q33" s="183"/>
      <c r="R33" s="653"/>
      <c r="S33" s="654"/>
      <c r="T33" s="654"/>
      <c r="U33" s="654"/>
      <c r="V33" s="655"/>
      <c r="W33" s="656"/>
      <c r="X33" s="485"/>
      <c r="Y33" s="486"/>
      <c r="Z33" s="657"/>
      <c r="AA33" s="654"/>
      <c r="AB33" s="654"/>
      <c r="AC33" s="654"/>
      <c r="AD33" s="655"/>
      <c r="AE33" s="656"/>
    </row>
    <row r="34" spans="1:31">
      <c r="A34" s="481">
        <f>IFERROR(IF($C$1="Raw Data",_xlfn.XLOOKUP(B34,#REF!,#REF!),X34),"")</f>
        <v>0</v>
      </c>
      <c r="B34" s="482">
        <v>0</v>
      </c>
      <c r="C34" s="659">
        <f>IF($C$1="Raw Data",IF(OR(C$22="",$B34=""),"",SUMIFS(Cal_LR!$S:$S,Cal_LR!$M:$M,'P17.2_LRbySubgroupbyBen '!C$22,Cal_LR!$O:$O,'P17.2_LRbySubgroupbyBen '!$B34)),Z34)</f>
        <v>0</v>
      </c>
      <c r="D34" s="660">
        <f>IF($C$1="Raw Data",IF(OR(D$22="",$B34=""),"",SUMIFS(Cal_LR!$S:$S,Cal_LR!$M:$M,'P17.2_LRbySubgroupbyBen '!D$22,Cal_LR!$O:$O,'P17.2_LRbySubgroupbyBen '!$B34)),AA34)</f>
        <v>0</v>
      </c>
      <c r="E34" s="661">
        <f>IF($C$1="Raw Data",IF(OR(E$22="",$B34=""),"",SUMIFS(Cal_LR!$S:$S,Cal_LR!$M:$M,'P17.2_LRbySubgroupbyBen '!E$22,Cal_LR!$O:$O,'P17.2_LRbySubgroupbyBen '!$B34)),AB34)</f>
        <v>0</v>
      </c>
      <c r="F34" s="661">
        <f>IF($C$1="Raw Data",IF(OR(F$22="",$B34=""),"",SUMIFS(Cal_LR!$S:$S,Cal_LR!$M:$M,'P17.2_LRbySubgroupbyBen '!F$22,Cal_LR!$O:$O,'P17.2_LRbySubgroupbyBen '!$B34)),AC34)</f>
        <v>0</v>
      </c>
      <c r="G34" s="661">
        <f>IF($C$1="Raw Data",IF(OR(G$22="",$B34=""),"",SUMIFS(Cal_LR!$S:$S,Cal_LR!$M:$M,'P17.2_LRbySubgroupbyBen '!G$22,Cal_LR!$O:$O,'P17.2_LRbySubgroupbyBen '!$B34)),AD34)</f>
        <v>0</v>
      </c>
      <c r="H34" s="662">
        <f t="shared" si="8"/>
        <v>0</v>
      </c>
      <c r="I34" s="659">
        <f>IF($C$1="Raw Data",IF(OR(I$22="",$B34=""),"",SUMIFS(Cal_LR!$G:$G,Cal_LR!$A:$A,'P17.2_LRbySubgroupbyBen '!I$22,Cal_LR!$C:$C,'P17.2_LRbySubgroupbyBen '!$B34)),R34)</f>
        <v>0</v>
      </c>
      <c r="J34" s="660">
        <f>IF($C$1="Raw Data",IF(OR(J$22="",$B34=""),"",SUMIFS(Cal_LR!$G:$G,Cal_LR!$A:$A,'P17.2_LRbySubgroupbyBen '!J$22,Cal_LR!$C:$C,'P17.2_LRbySubgroupbyBen '!$B34)),S34)</f>
        <v>0</v>
      </c>
      <c r="K34" s="663">
        <f>IF($C$1="Raw Data",IF(OR(K$22="",$B34=""),"",SUMIFS(Cal_LR!$G:$G,Cal_LR!$A:$A,'P17.2_LRbySubgroupbyBen '!K$22,Cal_LR!$C:$C,'P17.2_LRbySubgroupbyBen '!$B34)),T34)</f>
        <v>0</v>
      </c>
      <c r="L34" s="661">
        <f>IF($C$1="Raw Data",IF(OR(L$22="",$B34=""),"",SUMIFS(Cal_LR!$G:$G,Cal_LR!$A:$A,'P17.2_LRbySubgroupbyBen '!L$22,Cal_LR!$C:$C,'P17.2_LRbySubgroupbyBen '!$B34)),U34)</f>
        <v>0</v>
      </c>
      <c r="M34" s="664">
        <f>IF($C$1="Raw Data",IF(OR(M$22="",$A34=""),"",SUMIFS(Cal_LR!$G:$G,Cal_LR!$A:$A,'P17.2_LRbySubgroupbyBen '!M$22,Cal_LR!$C:$C,'P17.2_LRbySubgroupbyBen '!$B34)),U34)</f>
        <v>0</v>
      </c>
      <c r="N34" s="662">
        <f t="shared" si="9"/>
        <v>0</v>
      </c>
      <c r="O34" s="183"/>
      <c r="P34" s="60"/>
      <c r="Q34" s="183"/>
      <c r="R34" s="665"/>
      <c r="S34" s="666"/>
      <c r="T34" s="666"/>
      <c r="U34" s="666"/>
      <c r="V34" s="667"/>
      <c r="W34" s="668"/>
      <c r="X34" s="487"/>
      <c r="Y34" s="488"/>
      <c r="Z34" s="669"/>
      <c r="AA34" s="666"/>
      <c r="AB34" s="666"/>
      <c r="AC34" s="666"/>
      <c r="AD34" s="667"/>
      <c r="AE34" s="668"/>
    </row>
    <row r="36" spans="1:31" s="290" customFormat="1">
      <c r="A36" s="938" t="s">
        <v>1304</v>
      </c>
      <c r="B36" s="938"/>
      <c r="C36" s="938"/>
      <c r="D36" s="938"/>
      <c r="E36" s="938"/>
      <c r="F36" s="938"/>
      <c r="G36" s="938"/>
      <c r="H36" s="938"/>
      <c r="I36" s="938"/>
      <c r="J36" s="938"/>
      <c r="K36" s="938"/>
      <c r="L36" s="938"/>
      <c r="M36" s="938"/>
      <c r="N36" s="939"/>
      <c r="O36" s="604"/>
      <c r="P36" s="60"/>
      <c r="Q36" s="604"/>
      <c r="R36" s="605"/>
      <c r="S36" s="585"/>
      <c r="T36" s="585"/>
      <c r="U36" s="585"/>
      <c r="V36" s="585"/>
      <c r="W36" s="585"/>
      <c r="X36" s="585"/>
      <c r="Y36" s="585"/>
      <c r="Z36" s="585"/>
      <c r="AA36" s="585"/>
      <c r="AB36" s="585"/>
      <c r="AC36" s="585"/>
      <c r="AD36" s="585"/>
      <c r="AE36" s="585"/>
    </row>
    <row r="37" spans="1:31">
      <c r="A37" s="940" t="s">
        <v>1300</v>
      </c>
      <c r="B37" s="941"/>
      <c r="C37" s="942" t="e">
        <f>LastYr</f>
        <v>#REF!</v>
      </c>
      <c r="D37" s="943"/>
      <c r="E37" s="943"/>
      <c r="F37" s="943"/>
      <c r="G37" s="943"/>
      <c r="H37" s="941"/>
      <c r="I37" s="942" t="e">
        <f>LatestYr</f>
        <v>#REF!</v>
      </c>
      <c r="J37" s="943"/>
      <c r="K37" s="943"/>
      <c r="L37" s="943"/>
      <c r="M37" s="943"/>
      <c r="N37" s="941"/>
      <c r="O37" s="183"/>
      <c r="P37" s="60"/>
      <c r="Q37" s="183"/>
      <c r="R37" s="944" t="e">
        <f>LatestYr</f>
        <v>#REF!</v>
      </c>
      <c r="S37" s="944"/>
      <c r="T37" s="944"/>
      <c r="U37" s="944"/>
      <c r="V37" s="944"/>
      <c r="W37" s="944"/>
      <c r="X37" s="607"/>
      <c r="Y37" s="607" t="s">
        <v>1300</v>
      </c>
      <c r="Z37" s="945" t="e">
        <f>LastYr</f>
        <v>#REF!</v>
      </c>
      <c r="AA37" s="944"/>
      <c r="AB37" s="944"/>
      <c r="AC37" s="944"/>
      <c r="AD37" s="944"/>
      <c r="AE37" s="944"/>
    </row>
    <row r="38" spans="1:31">
      <c r="A38" s="608" t="s">
        <v>1301</v>
      </c>
      <c r="B38" s="609" t="s">
        <v>1301</v>
      </c>
      <c r="C38" s="610" cm="1">
        <f t="array" ref="C38:G38">IF($C$1="Raw Data",TRANSPOSE(_xlfn._xlws.FILTER(Control!$AB$3:$AB$8,Control!$AB$3:$AB$8&lt;&gt;"")),Z38:AD38)</f>
        <v>0</v>
      </c>
      <c r="D38" s="611">
        <v>0</v>
      </c>
      <c r="E38" s="612">
        <v>0</v>
      </c>
      <c r="F38" s="612">
        <v>0</v>
      </c>
      <c r="G38" s="612">
        <v>0</v>
      </c>
      <c r="H38" s="613" t="s">
        <v>18</v>
      </c>
      <c r="I38" s="610" cm="1">
        <f t="array" ref="I38:M38">IF($C$1="Raw Data",TRANSPOSE(_xlfn._xlws.FILTER(Control!$AB$3:$AB$8,Control!$AB$3:$AB$8&lt;&gt;"")),R38:V38)</f>
        <v>0</v>
      </c>
      <c r="J38" s="612">
        <v>0</v>
      </c>
      <c r="K38" s="612">
        <v>0</v>
      </c>
      <c r="L38" s="612">
        <v>0</v>
      </c>
      <c r="M38" s="612">
        <v>0</v>
      </c>
      <c r="N38" s="606" t="s">
        <v>18</v>
      </c>
      <c r="O38" s="183"/>
      <c r="P38" s="60"/>
      <c r="Q38" s="183"/>
      <c r="R38" s="614"/>
      <c r="S38" s="614"/>
      <c r="T38" s="614"/>
      <c r="U38" s="614"/>
      <c r="V38" s="615"/>
      <c r="W38" s="616" t="s">
        <v>18</v>
      </c>
      <c r="X38" s="614" t="s">
        <v>1303</v>
      </c>
      <c r="Y38" s="614" t="s">
        <v>1302</v>
      </c>
      <c r="Z38" s="617"/>
      <c r="AA38" s="614"/>
      <c r="AB38" s="614"/>
      <c r="AC38" s="614"/>
      <c r="AD38" s="615"/>
      <c r="AE38" s="616" t="s">
        <v>18</v>
      </c>
    </row>
    <row r="39" spans="1:31">
      <c r="A39" s="479">
        <f>IFERROR(IF($C$1="Raw Data",_xlfn.XLOOKUP(B39,#REF!,#REF!),X39),"")</f>
        <v>0</v>
      </c>
      <c r="B39" s="480" cm="1">
        <f t="array" ref="B39:B50">IF($C$1="Raw Data",_xlfn.ANCHORARRAY(Control!$E$3),Z39:Z50)</f>
        <v>0</v>
      </c>
      <c r="C39" s="643">
        <f>IF($C$1="Raw Data",IF(OR(C$38="",$B39=""),"",SUMIFS(Cal_LR!$U:$U,Cal_LR!$M:$M,'P17.2_LRbySubgroupbyBen '!C$38,Cal_LR!$O:$O,'P17.2_LRbySubgroupbyBen '!$B39)),Z39)</f>
        <v>0</v>
      </c>
      <c r="D39" s="646">
        <f>IF($C$1="Raw Data",IF(OR(D$38="",$B39=""),"",SUMIFS(Cal_LR!$U:$U,Cal_LR!$M:$M,'P17.2_LRbySubgroupbyBen '!D$38,Cal_LR!$O:$O,'P17.2_LRbySubgroupbyBen '!$B39)),AA39)</f>
        <v>0</v>
      </c>
      <c r="E39" s="644">
        <f>IF($C$1="Raw Data",IF(OR(E$38="",$B39=""),"",SUMIFS(Cal_LR!$U:$U,Cal_LR!$M:$M,'P17.2_LRbySubgroupbyBen '!E$38,Cal_LR!$O:$O,'P17.2_LRbySubgroupbyBen '!$B39)),AB39)</f>
        <v>0</v>
      </c>
      <c r="F39" s="644">
        <f>IF($C$1="Raw Data",IF(OR(F$38="",$B39=""),"",SUMIFS(Cal_LR!$U:$U,Cal_LR!$M:$M,'P17.2_LRbySubgroupbyBen '!F$38,Cal_LR!$O:$O,'P17.2_LRbySubgroupbyBen '!$B39)),AC39)</f>
        <v>0</v>
      </c>
      <c r="G39" s="644">
        <f>IF($C$1="Raw Data",IF(OR(G$38="",$B39=""),"",SUMIFS(Cal_LR!$U:$U,Cal_LR!$M:$M,'P17.2_LRbySubgroupbyBen '!G$38,Cal_LR!$O:$O,'P17.2_LRbySubgroupbyBen '!$B39)),AD39)</f>
        <v>0</v>
      </c>
      <c r="H39" s="647">
        <f t="shared" ref="H39:H50" si="10">IF($C$1="Raw Data",IF($A39="","",SUM(C39:G39)),AE39)</f>
        <v>0</v>
      </c>
      <c r="I39" s="670">
        <f>IF($C$1="Raw Data",IF(OR(I$38="",$B39=""),"",SUMIFS(Cal_LR!$I:$I,Cal_LR!$A:$A,'P17.2_LRbySubgroupbyBen '!I$38,Cal_LR!$C:$C,'P17.2_LRbySubgroupbyBen '!$B39)),R39)</f>
        <v>0</v>
      </c>
      <c r="J39" s="644">
        <f>IF($C$1="Raw Data",IF(OR(J$38="",$B39=""),"",SUMIFS(Cal_LR!$I:$I,Cal_LR!$A:$A,'P17.2_LRbySubgroupbyBen '!J$38,Cal_LR!$C:$C,'P17.2_LRbySubgroupbyBen '!$B39)),S39)</f>
        <v>0</v>
      </c>
      <c r="K39" s="644">
        <f>IF($C$1="Raw Data",IF(OR(K$38="",$B39=""),"",SUMIFS(Cal_LR!$I:$I,Cal_LR!$A:$A,'P17.2_LRbySubgroupbyBen '!K$38,Cal_LR!$C:$C,'P17.2_LRbySubgroupbyBen '!$B39)),T39)</f>
        <v>0</v>
      </c>
      <c r="L39" s="644">
        <f>IF($C$1="Raw Data",IF(OR(L$38="",$B39=""),"",SUMIFS(Cal_LR!$I:$I,Cal_LR!$A:$A,'P17.2_LRbySubgroupbyBen '!L$38,Cal_LR!$C:$C,'P17.2_LRbySubgroupbyBen '!$B39)),U39)</f>
        <v>0</v>
      </c>
      <c r="M39" s="644">
        <f>IF($C$1="Raw Data",IF(OR(M$38="",$A39=""),"",SUMIFS(Cal_LR!$I:$I,Cal_LR!$A:$A,'P17.2_LRbySubgroupbyBen '!M$38,Cal_LR!$C:$C,'P17.2_LRbySubgroupbyBen '!$B39)),U39)</f>
        <v>0</v>
      </c>
      <c r="N39" s="647">
        <f t="shared" ref="N39:N50" si="11">IF($C$1="Raw Data",IF($A39="","",SUM(I39:M39)),W39)</f>
        <v>0</v>
      </c>
      <c r="O39" s="183"/>
      <c r="P39" s="60"/>
      <c r="Q39" s="183"/>
      <c r="R39" s="648"/>
      <c r="S39" s="649"/>
      <c r="T39" s="649"/>
      <c r="U39" s="649"/>
      <c r="V39" s="650"/>
      <c r="W39" s="651"/>
      <c r="X39" s="483"/>
      <c r="Y39" s="484"/>
      <c r="Z39" s="652"/>
      <c r="AA39" s="649"/>
      <c r="AB39" s="649"/>
      <c r="AC39" s="649"/>
      <c r="AD39" s="650"/>
      <c r="AE39" s="651"/>
    </row>
    <row r="40" spans="1:31">
      <c r="A40" s="479">
        <f>IFERROR(IF($C$1="Raw Data",_xlfn.XLOOKUP(B40,#REF!,#REF!),X40),"")</f>
        <v>0</v>
      </c>
      <c r="B40" s="480">
        <v>0</v>
      </c>
      <c r="C40" s="643">
        <f>IF($C$1="Raw Data",IF(OR(C$38="",$B40=""),"",SUMIFS(Cal_LR!$U:$U,Cal_LR!$M:$M,'P17.2_LRbySubgroupbyBen '!C$38,Cal_LR!$O:$O,'P17.2_LRbySubgroupbyBen '!$B40)),Z40)</f>
        <v>0</v>
      </c>
      <c r="D40" s="646">
        <f>IF($C$1="Raw Data",IF(OR(D$38="",$B40=""),"",SUMIFS(Cal_LR!$U:$U,Cal_LR!$M:$M,'P17.2_LRbySubgroupbyBen '!D$38,Cal_LR!$O:$O,'P17.2_LRbySubgroupbyBen '!$B40)),AA40)</f>
        <v>0</v>
      </c>
      <c r="E40" s="644">
        <f>IF($C$1="Raw Data",IF(OR(E$38="",$B40=""),"",SUMIFS(Cal_LR!$U:$U,Cal_LR!$M:$M,'P17.2_LRbySubgroupbyBen '!E$38,Cal_LR!$O:$O,'P17.2_LRbySubgroupbyBen '!$B40)),AB40)</f>
        <v>0</v>
      </c>
      <c r="F40" s="644">
        <f>IF($C$1="Raw Data",IF(OR(F$38="",$B40=""),"",SUMIFS(Cal_LR!$U:$U,Cal_LR!$M:$M,'P17.2_LRbySubgroupbyBen '!F$38,Cal_LR!$O:$O,'P17.2_LRbySubgroupbyBen '!$B40)),AC40)</f>
        <v>0</v>
      </c>
      <c r="G40" s="644">
        <f>IF($C$1="Raw Data",IF(OR(G$38="",$B40=""),"",SUMIFS(Cal_LR!$U:$U,Cal_LR!$M:$M,'P17.2_LRbySubgroupbyBen '!G$38,Cal_LR!$O:$O,'P17.2_LRbySubgroupbyBen '!$B40)),AD40)</f>
        <v>0</v>
      </c>
      <c r="H40" s="647">
        <f t="shared" si="10"/>
        <v>0</v>
      </c>
      <c r="I40" s="670">
        <f>IF($C$1="Raw Data",IF(OR(I$38="",$B40=""),"",SUMIFS(Cal_LR!$I:$I,Cal_LR!$A:$A,'P17.2_LRbySubgroupbyBen '!I$38,Cal_LR!$C:$C,'P17.2_LRbySubgroupbyBen '!$B40)),R40)</f>
        <v>0</v>
      </c>
      <c r="J40" s="644">
        <f>IF($C$1="Raw Data",IF(OR(J$38="",$B40=""),"",SUMIFS(Cal_LR!$I:$I,Cal_LR!$A:$A,'P17.2_LRbySubgroupbyBen '!J$38,Cal_LR!$C:$C,'P17.2_LRbySubgroupbyBen '!$B40)),S40)</f>
        <v>0</v>
      </c>
      <c r="K40" s="644">
        <f>IF($C$1="Raw Data",IF(OR(K$38="",$B40=""),"",SUMIFS(Cal_LR!$I:$I,Cal_LR!$A:$A,'P17.2_LRbySubgroupbyBen '!K$38,Cal_LR!$C:$C,'P17.2_LRbySubgroupbyBen '!$B40)),T40)</f>
        <v>0</v>
      </c>
      <c r="L40" s="644">
        <f>IF($C$1="Raw Data",IF(OR(L$38="",$B40=""),"",SUMIFS(Cal_LR!$I:$I,Cal_LR!$A:$A,'P17.2_LRbySubgroupbyBen '!L$38,Cal_LR!$C:$C,'P17.2_LRbySubgroupbyBen '!$B40)),U40)</f>
        <v>0</v>
      </c>
      <c r="M40" s="644">
        <f>IF($C$1="Raw Data",IF(OR(M$38="",$A40=""),"",SUMIFS(Cal_LR!$I:$I,Cal_LR!$A:$A,'P17.2_LRbySubgroupbyBen '!M$38,Cal_LR!$C:$C,'P17.2_LRbySubgroupbyBen '!$B40)),U40)</f>
        <v>0</v>
      </c>
      <c r="N40" s="647">
        <f t="shared" si="11"/>
        <v>0</v>
      </c>
      <c r="O40" s="183"/>
      <c r="P40" s="60"/>
      <c r="Q40" s="183"/>
      <c r="R40" s="653"/>
      <c r="S40" s="654"/>
      <c r="T40" s="654"/>
      <c r="U40" s="654"/>
      <c r="V40" s="655"/>
      <c r="W40" s="656"/>
      <c r="X40" s="485"/>
      <c r="Y40" s="486"/>
      <c r="Z40" s="657"/>
      <c r="AA40" s="654"/>
      <c r="AB40" s="654"/>
      <c r="AC40" s="654"/>
      <c r="AD40" s="655"/>
      <c r="AE40" s="656"/>
    </row>
    <row r="41" spans="1:31">
      <c r="A41" s="479">
        <f>IFERROR(IF($C$1="Raw Data",_xlfn.XLOOKUP(B41,#REF!,#REF!),X41),"")</f>
        <v>0</v>
      </c>
      <c r="B41" s="480">
        <v>0</v>
      </c>
      <c r="C41" s="643">
        <f>IF($C$1="Raw Data",IF(OR(C$38="",$B41=""),"",SUMIFS(Cal_LR!$U:$U,Cal_LR!$M:$M,'P17.2_LRbySubgroupbyBen '!C$38,Cal_LR!$O:$O,'P17.2_LRbySubgroupbyBen '!$B41)),Z41)</f>
        <v>0</v>
      </c>
      <c r="D41" s="646">
        <f>IF($C$1="Raw Data",IF(OR(D$38="",$B41=""),"",SUMIFS(Cal_LR!$U:$U,Cal_LR!$M:$M,'P17.2_LRbySubgroupbyBen '!D$38,Cal_LR!$O:$O,'P17.2_LRbySubgroupbyBen '!$B41)),AA41)</f>
        <v>0</v>
      </c>
      <c r="E41" s="644">
        <f>IF($C$1="Raw Data",IF(OR(E$38="",$B41=""),"",SUMIFS(Cal_LR!$U:$U,Cal_LR!$M:$M,'P17.2_LRbySubgroupbyBen '!E$38,Cal_LR!$O:$O,'P17.2_LRbySubgroupbyBen '!$B41)),AB41)</f>
        <v>0</v>
      </c>
      <c r="F41" s="644">
        <f>IF($C$1="Raw Data",IF(OR(F$38="",$B41=""),"",SUMIFS(Cal_LR!$U:$U,Cal_LR!$M:$M,'P17.2_LRbySubgroupbyBen '!F$38,Cal_LR!$O:$O,'P17.2_LRbySubgroupbyBen '!$B41)),AC41)</f>
        <v>0</v>
      </c>
      <c r="G41" s="644">
        <f>IF($C$1="Raw Data",IF(OR(G$38="",$B41=""),"",SUMIFS(Cal_LR!$U:$U,Cal_LR!$M:$M,'P17.2_LRbySubgroupbyBen '!G$38,Cal_LR!$O:$O,'P17.2_LRbySubgroupbyBen '!$B41)),AD41)</f>
        <v>0</v>
      </c>
      <c r="H41" s="647">
        <f t="shared" si="10"/>
        <v>0</v>
      </c>
      <c r="I41" s="670">
        <f>IF($C$1="Raw Data",IF(OR(I$38="",$B41=""),"",SUMIFS(Cal_LR!$I:$I,Cal_LR!$A:$A,'P17.2_LRbySubgroupbyBen '!I$38,Cal_LR!$C:$C,'P17.2_LRbySubgroupbyBen '!$B41)),R41)</f>
        <v>0</v>
      </c>
      <c r="J41" s="644">
        <f>IF($C$1="Raw Data",IF(OR(J$38="",$B41=""),"",SUMIFS(Cal_LR!$I:$I,Cal_LR!$A:$A,'P17.2_LRbySubgroupbyBen '!J$38,Cal_LR!$C:$C,'P17.2_LRbySubgroupbyBen '!$B41)),S41)</f>
        <v>0</v>
      </c>
      <c r="K41" s="644">
        <f>IF($C$1="Raw Data",IF(OR(K$38="",$B41=""),"",SUMIFS(Cal_LR!$I:$I,Cal_LR!$A:$A,'P17.2_LRbySubgroupbyBen '!K$38,Cal_LR!$C:$C,'P17.2_LRbySubgroupbyBen '!$B41)),T41)</f>
        <v>0</v>
      </c>
      <c r="L41" s="644">
        <f>IF($C$1="Raw Data",IF(OR(L$38="",$B41=""),"",SUMIFS(Cal_LR!$I:$I,Cal_LR!$A:$A,'P17.2_LRbySubgroupbyBen '!L$38,Cal_LR!$C:$C,'P17.2_LRbySubgroupbyBen '!$B41)),U41)</f>
        <v>0</v>
      </c>
      <c r="M41" s="644">
        <f>IF($C$1="Raw Data",IF(OR(M$38="",$A41=""),"",SUMIFS(Cal_LR!$I:$I,Cal_LR!$A:$A,'P17.2_LRbySubgroupbyBen '!M$38,Cal_LR!$C:$C,'P17.2_LRbySubgroupbyBen '!$B41)),U41)</f>
        <v>0</v>
      </c>
      <c r="N41" s="647">
        <f t="shared" si="11"/>
        <v>0</v>
      </c>
      <c r="O41" s="183"/>
      <c r="P41" s="60"/>
      <c r="Q41" s="183"/>
      <c r="R41" s="653"/>
      <c r="S41" s="654"/>
      <c r="T41" s="654"/>
      <c r="U41" s="654"/>
      <c r="V41" s="655"/>
      <c r="W41" s="656"/>
      <c r="X41" s="485"/>
      <c r="Y41" s="486"/>
      <c r="Z41" s="657"/>
      <c r="AA41" s="654"/>
      <c r="AB41" s="654"/>
      <c r="AC41" s="654"/>
      <c r="AD41" s="655"/>
      <c r="AE41" s="656"/>
    </row>
    <row r="42" spans="1:31">
      <c r="A42" s="479">
        <f>IFERROR(IF($C$1="Raw Data",_xlfn.XLOOKUP(B42,#REF!,#REF!),X42),"")</f>
        <v>0</v>
      </c>
      <c r="B42" s="480">
        <v>0</v>
      </c>
      <c r="C42" s="643">
        <f>IF($C$1="Raw Data",IF(OR(C$38="",$B42=""),"",SUMIFS(Cal_LR!$U:$U,Cal_LR!$M:$M,'P17.2_LRbySubgroupbyBen '!C$38,Cal_LR!$O:$O,'P17.2_LRbySubgroupbyBen '!$B42)),Z42)</f>
        <v>0</v>
      </c>
      <c r="D42" s="646">
        <f>IF($C$1="Raw Data",IF(OR(D$38="",$B42=""),"",SUMIFS(Cal_LR!$U:$U,Cal_LR!$M:$M,'P17.2_LRbySubgroupbyBen '!D$38,Cal_LR!$O:$O,'P17.2_LRbySubgroupbyBen '!$B42)),AA42)</f>
        <v>0</v>
      </c>
      <c r="E42" s="644">
        <f>IF($C$1="Raw Data",IF(OR(E$38="",$B42=""),"",SUMIFS(Cal_LR!$U:$U,Cal_LR!$M:$M,'P17.2_LRbySubgroupbyBen '!E$38,Cal_LR!$O:$O,'P17.2_LRbySubgroupbyBen '!$B42)),AB42)</f>
        <v>0</v>
      </c>
      <c r="F42" s="644">
        <f>IF($C$1="Raw Data",IF(OR(F$38="",$B42=""),"",SUMIFS(Cal_LR!$U:$U,Cal_LR!$M:$M,'P17.2_LRbySubgroupbyBen '!F$38,Cal_LR!$O:$O,'P17.2_LRbySubgroupbyBen '!$B42)),AC42)</f>
        <v>0</v>
      </c>
      <c r="G42" s="644">
        <f>IF($C$1="Raw Data",IF(OR(G$38="",$B42=""),"",SUMIFS(Cal_LR!$U:$U,Cal_LR!$M:$M,'P17.2_LRbySubgroupbyBen '!G$38,Cal_LR!$O:$O,'P17.2_LRbySubgroupbyBen '!$B42)),AD42)</f>
        <v>0</v>
      </c>
      <c r="H42" s="647">
        <f t="shared" si="10"/>
        <v>0</v>
      </c>
      <c r="I42" s="670">
        <f>IF($C$1="Raw Data",IF(OR(I$38="",$B42=""),"",SUMIFS(Cal_LR!$I:$I,Cal_LR!$A:$A,'P17.2_LRbySubgroupbyBen '!I$38,Cal_LR!$C:$C,'P17.2_LRbySubgroupbyBen '!$B42)),R42)</f>
        <v>0</v>
      </c>
      <c r="J42" s="644">
        <f>IF($C$1="Raw Data",IF(OR(J$38="",$B42=""),"",SUMIFS(Cal_LR!$I:$I,Cal_LR!$A:$A,'P17.2_LRbySubgroupbyBen '!J$38,Cal_LR!$C:$C,'P17.2_LRbySubgroupbyBen '!$B42)),S42)</f>
        <v>0</v>
      </c>
      <c r="K42" s="644">
        <f>IF($C$1="Raw Data",IF(OR(K$38="",$B42=""),"",SUMIFS(Cal_LR!$I:$I,Cal_LR!$A:$A,'P17.2_LRbySubgroupbyBen '!K$38,Cal_LR!$C:$C,'P17.2_LRbySubgroupbyBen '!$B42)),T42)</f>
        <v>0</v>
      </c>
      <c r="L42" s="644">
        <f>IF($C$1="Raw Data",IF(OR(L$38="",$B42=""),"",SUMIFS(Cal_LR!$I:$I,Cal_LR!$A:$A,'P17.2_LRbySubgroupbyBen '!L$38,Cal_LR!$C:$C,'P17.2_LRbySubgroupbyBen '!$B42)),U42)</f>
        <v>0</v>
      </c>
      <c r="M42" s="644">
        <f>IF($C$1="Raw Data",IF(OR(M$38="",$A42=""),"",SUMIFS(Cal_LR!$I:$I,Cal_LR!$A:$A,'P17.2_LRbySubgroupbyBen '!M$38,Cal_LR!$C:$C,'P17.2_LRbySubgroupbyBen '!$B42)),U42)</f>
        <v>0</v>
      </c>
      <c r="N42" s="647">
        <f t="shared" si="11"/>
        <v>0</v>
      </c>
      <c r="O42" s="183"/>
      <c r="P42" s="60"/>
      <c r="Q42" s="183"/>
      <c r="R42" s="653"/>
      <c r="S42" s="654"/>
      <c r="T42" s="654"/>
      <c r="U42" s="654"/>
      <c r="V42" s="655"/>
      <c r="W42" s="656"/>
      <c r="X42" s="485"/>
      <c r="Y42" s="486"/>
      <c r="Z42" s="657"/>
      <c r="AA42" s="654"/>
      <c r="AB42" s="654"/>
      <c r="AC42" s="654"/>
      <c r="AD42" s="655"/>
      <c r="AE42" s="656"/>
    </row>
    <row r="43" spans="1:31">
      <c r="A43" s="479">
        <f>IFERROR(IF($C$1="Raw Data",_xlfn.XLOOKUP(B43,#REF!,#REF!),X43),"")</f>
        <v>0</v>
      </c>
      <c r="B43" s="480">
        <v>0</v>
      </c>
      <c r="C43" s="643">
        <f>IF($C$1="Raw Data",IF(OR(C$38="",$B43=""),"",SUMIFS(Cal_LR!$U:$U,Cal_LR!$M:$M,'P17.2_LRbySubgroupbyBen '!C$38,Cal_LR!$O:$O,'P17.2_LRbySubgroupbyBen '!$B43)),Z43)</f>
        <v>0</v>
      </c>
      <c r="D43" s="646">
        <f>IF($C$1="Raw Data",IF(OR(D$38="",$B43=""),"",SUMIFS(Cal_LR!$U:$U,Cal_LR!$M:$M,'P17.2_LRbySubgroupbyBen '!D$38,Cal_LR!$O:$O,'P17.2_LRbySubgroupbyBen '!$B43)),AA43)</f>
        <v>0</v>
      </c>
      <c r="E43" s="644">
        <f>IF($C$1="Raw Data",IF(OR(E$38="",$B43=""),"",SUMIFS(Cal_LR!$U:$U,Cal_LR!$M:$M,'P17.2_LRbySubgroupbyBen '!E$38,Cal_LR!$O:$O,'P17.2_LRbySubgroupbyBen '!$B43)),AB43)</f>
        <v>0</v>
      </c>
      <c r="F43" s="644">
        <f>IF($C$1="Raw Data",IF(OR(F$38="",$B43=""),"",SUMIFS(Cal_LR!$U:$U,Cal_LR!$M:$M,'P17.2_LRbySubgroupbyBen '!F$38,Cal_LR!$O:$O,'P17.2_LRbySubgroupbyBen '!$B43)),AC43)</f>
        <v>0</v>
      </c>
      <c r="G43" s="644">
        <f>IF($C$1="Raw Data",IF(OR(G$38="",$B43=""),"",SUMIFS(Cal_LR!$U:$U,Cal_LR!$M:$M,'P17.2_LRbySubgroupbyBen '!G$38,Cal_LR!$O:$O,'P17.2_LRbySubgroupbyBen '!$B43)),AD43)</f>
        <v>0</v>
      </c>
      <c r="H43" s="647">
        <f t="shared" si="10"/>
        <v>0</v>
      </c>
      <c r="I43" s="670">
        <f>IF($C$1="Raw Data",IF(OR(I$38="",$B43=""),"",SUMIFS(Cal_LR!$I:$I,Cal_LR!$A:$A,'P17.2_LRbySubgroupbyBen '!I$38,Cal_LR!$C:$C,'P17.2_LRbySubgroupbyBen '!$B43)),R43)</f>
        <v>0</v>
      </c>
      <c r="J43" s="644">
        <f>IF($C$1="Raw Data",IF(OR(J$38="",$B43=""),"",SUMIFS(Cal_LR!$I:$I,Cal_LR!$A:$A,'P17.2_LRbySubgroupbyBen '!J$38,Cal_LR!$C:$C,'P17.2_LRbySubgroupbyBen '!$B43)),S43)</f>
        <v>0</v>
      </c>
      <c r="K43" s="644">
        <f>IF($C$1="Raw Data",IF(OR(K$38="",$B43=""),"",SUMIFS(Cal_LR!$I:$I,Cal_LR!$A:$A,'P17.2_LRbySubgroupbyBen '!K$38,Cal_LR!$C:$C,'P17.2_LRbySubgroupbyBen '!$B43)),T43)</f>
        <v>0</v>
      </c>
      <c r="L43" s="644">
        <f>IF($C$1="Raw Data",IF(OR(L$38="",$B43=""),"",SUMIFS(Cal_LR!$I:$I,Cal_LR!$A:$A,'P17.2_LRbySubgroupbyBen '!L$38,Cal_LR!$C:$C,'P17.2_LRbySubgroupbyBen '!$B43)),U43)</f>
        <v>0</v>
      </c>
      <c r="M43" s="644">
        <f>IF($C$1="Raw Data",IF(OR(M$38="",$A43=""),"",SUMIFS(Cal_LR!$I:$I,Cal_LR!$A:$A,'P17.2_LRbySubgroupbyBen '!M$38,Cal_LR!$C:$C,'P17.2_LRbySubgroupbyBen '!$B43)),U43)</f>
        <v>0</v>
      </c>
      <c r="N43" s="647">
        <f t="shared" si="11"/>
        <v>0</v>
      </c>
      <c r="O43" s="183"/>
      <c r="P43" s="60"/>
      <c r="Q43" s="183"/>
      <c r="R43" s="653"/>
      <c r="S43" s="654"/>
      <c r="T43" s="654"/>
      <c r="U43" s="654"/>
      <c r="V43" s="655"/>
      <c r="W43" s="656"/>
      <c r="X43" s="485"/>
      <c r="Y43" s="486"/>
      <c r="Z43" s="657"/>
      <c r="AA43" s="654"/>
      <c r="AB43" s="654"/>
      <c r="AC43" s="654"/>
      <c r="AD43" s="655"/>
      <c r="AE43" s="656"/>
    </row>
    <row r="44" spans="1:31">
      <c r="A44" s="479">
        <f>IFERROR(IF($C$1="Raw Data",_xlfn.XLOOKUP(B44,#REF!,#REF!),X44),"")</f>
        <v>0</v>
      </c>
      <c r="B44" s="480">
        <v>0</v>
      </c>
      <c r="C44" s="643">
        <f>IF($C$1="Raw Data",IF(OR(C$38="",$B44=""),"",SUMIFS(Cal_LR!$U:$U,Cal_LR!$M:$M,'P17.2_LRbySubgroupbyBen '!C$38,Cal_LR!$O:$O,'P17.2_LRbySubgroupbyBen '!$B44)),Z44)</f>
        <v>0</v>
      </c>
      <c r="D44" s="646">
        <f>IF($C$1="Raw Data",IF(OR(D$38="",$B44=""),"",SUMIFS(Cal_LR!$U:$U,Cal_LR!$M:$M,'P17.2_LRbySubgroupbyBen '!D$38,Cal_LR!$O:$O,'P17.2_LRbySubgroupbyBen '!$B44)),AA44)</f>
        <v>0</v>
      </c>
      <c r="E44" s="644">
        <f>IF($C$1="Raw Data",IF(OR(E$38="",$B44=""),"",SUMIFS(Cal_LR!$U:$U,Cal_LR!$M:$M,'P17.2_LRbySubgroupbyBen '!E$38,Cal_LR!$O:$O,'P17.2_LRbySubgroupbyBen '!$B44)),AB44)</f>
        <v>0</v>
      </c>
      <c r="F44" s="644">
        <f>IF($C$1="Raw Data",IF(OR(F$38="",$B44=""),"",SUMIFS(Cal_LR!$U:$U,Cal_LR!$M:$M,'P17.2_LRbySubgroupbyBen '!F$38,Cal_LR!$O:$O,'P17.2_LRbySubgroupbyBen '!$B44)),AC44)</f>
        <v>0</v>
      </c>
      <c r="G44" s="644">
        <f>IF($C$1="Raw Data",IF(OR(G$38="",$B44=""),"",SUMIFS(Cal_LR!$U:$U,Cal_LR!$M:$M,'P17.2_LRbySubgroupbyBen '!G$38,Cal_LR!$O:$O,'P17.2_LRbySubgroupbyBen '!$B44)),AD44)</f>
        <v>0</v>
      </c>
      <c r="H44" s="647">
        <f t="shared" si="10"/>
        <v>0</v>
      </c>
      <c r="I44" s="670">
        <f>IF($C$1="Raw Data",IF(OR(I$38="",$B44=""),"",SUMIFS(Cal_LR!$I:$I,Cal_LR!$A:$A,'P17.2_LRbySubgroupbyBen '!I$38,Cal_LR!$C:$C,'P17.2_LRbySubgroupbyBen '!$B44)),R44)</f>
        <v>0</v>
      </c>
      <c r="J44" s="644">
        <f>IF($C$1="Raw Data",IF(OR(J$38="",$B44=""),"",SUMIFS(Cal_LR!$I:$I,Cal_LR!$A:$A,'P17.2_LRbySubgroupbyBen '!J$38,Cal_LR!$C:$C,'P17.2_LRbySubgroupbyBen '!$B44)),S44)</f>
        <v>0</v>
      </c>
      <c r="K44" s="644">
        <f>IF($C$1="Raw Data",IF(OR(K$38="",$B44=""),"",SUMIFS(Cal_LR!$I:$I,Cal_LR!$A:$A,'P17.2_LRbySubgroupbyBen '!K$38,Cal_LR!$C:$C,'P17.2_LRbySubgroupbyBen '!$B44)),T44)</f>
        <v>0</v>
      </c>
      <c r="L44" s="644">
        <f>IF($C$1="Raw Data",IF(OR(L$38="",$B44=""),"",SUMIFS(Cal_LR!$I:$I,Cal_LR!$A:$A,'P17.2_LRbySubgroupbyBen '!L$38,Cal_LR!$C:$C,'P17.2_LRbySubgroupbyBen '!$B44)),U44)</f>
        <v>0</v>
      </c>
      <c r="M44" s="644">
        <f>IF($C$1="Raw Data",IF(OR(M$38="",$A44=""),"",SUMIFS(Cal_LR!$I:$I,Cal_LR!$A:$A,'P17.2_LRbySubgroupbyBen '!M$38,Cal_LR!$C:$C,'P17.2_LRbySubgroupbyBen '!$B44)),U44)</f>
        <v>0</v>
      </c>
      <c r="N44" s="647">
        <f t="shared" si="11"/>
        <v>0</v>
      </c>
      <c r="O44" s="183"/>
      <c r="P44" s="60"/>
      <c r="Q44" s="183"/>
      <c r="R44" s="653"/>
      <c r="S44" s="654"/>
      <c r="T44" s="654"/>
      <c r="U44" s="654"/>
      <c r="V44" s="655"/>
      <c r="W44" s="656"/>
      <c r="X44" s="485"/>
      <c r="Y44" s="486"/>
      <c r="Z44" s="657"/>
      <c r="AA44" s="654"/>
      <c r="AB44" s="654"/>
      <c r="AC44" s="654"/>
      <c r="AD44" s="655"/>
      <c r="AE44" s="656"/>
    </row>
    <row r="45" spans="1:31">
      <c r="A45" s="479">
        <f>IFERROR(IF($C$1="Raw Data",_xlfn.XLOOKUP(B45,#REF!,#REF!),X45),"")</f>
        <v>0</v>
      </c>
      <c r="B45" s="480">
        <v>0</v>
      </c>
      <c r="C45" s="643">
        <f>IF($C$1="Raw Data",IF(OR(C$38="",$B45=""),"",SUMIFS(Cal_LR!$U:$U,Cal_LR!$M:$M,'P17.2_LRbySubgroupbyBen '!C$38,Cal_LR!$O:$O,'P17.2_LRbySubgroupbyBen '!$B45)),Z45)</f>
        <v>0</v>
      </c>
      <c r="D45" s="646">
        <f>IF($C$1="Raw Data",IF(OR(D$38="",$B45=""),"",SUMIFS(Cal_LR!$U:$U,Cal_LR!$M:$M,'P17.2_LRbySubgroupbyBen '!D$38,Cal_LR!$O:$O,'P17.2_LRbySubgroupbyBen '!$B45)),AA45)</f>
        <v>0</v>
      </c>
      <c r="E45" s="644">
        <f>IF($C$1="Raw Data",IF(OR(E$38="",$B45=""),"",SUMIFS(Cal_LR!$U:$U,Cal_LR!$M:$M,'P17.2_LRbySubgroupbyBen '!E$38,Cal_LR!$O:$O,'P17.2_LRbySubgroupbyBen '!$B45)),AB45)</f>
        <v>0</v>
      </c>
      <c r="F45" s="644">
        <f>IF($C$1="Raw Data",IF(OR(F$38="",$B45=""),"",SUMIFS(Cal_LR!$U:$U,Cal_LR!$M:$M,'P17.2_LRbySubgroupbyBen '!F$38,Cal_LR!$O:$O,'P17.2_LRbySubgroupbyBen '!$B45)),AC45)</f>
        <v>0</v>
      </c>
      <c r="G45" s="644">
        <f>IF($C$1="Raw Data",IF(OR(G$38="",$B45=""),"",SUMIFS(Cal_LR!$U:$U,Cal_LR!$M:$M,'P17.2_LRbySubgroupbyBen '!G$38,Cal_LR!$O:$O,'P17.2_LRbySubgroupbyBen '!$B45)),AD45)</f>
        <v>0</v>
      </c>
      <c r="H45" s="647">
        <f t="shared" si="10"/>
        <v>0</v>
      </c>
      <c r="I45" s="670">
        <f>IF($C$1="Raw Data",IF(OR(I$38="",$B45=""),"",SUMIFS(Cal_LR!$I:$I,Cal_LR!$A:$A,'P17.2_LRbySubgroupbyBen '!I$38,Cal_LR!$C:$C,'P17.2_LRbySubgroupbyBen '!$B45)),R45)</f>
        <v>0</v>
      </c>
      <c r="J45" s="644">
        <f>IF($C$1="Raw Data",IF(OR(J$38="",$B45=""),"",SUMIFS(Cal_LR!$I:$I,Cal_LR!$A:$A,'P17.2_LRbySubgroupbyBen '!J$38,Cal_LR!$C:$C,'P17.2_LRbySubgroupbyBen '!$B45)),S45)</f>
        <v>0</v>
      </c>
      <c r="K45" s="644">
        <f>IF($C$1="Raw Data",IF(OR(K$38="",$B45=""),"",SUMIFS(Cal_LR!$I:$I,Cal_LR!$A:$A,'P17.2_LRbySubgroupbyBen '!K$38,Cal_LR!$C:$C,'P17.2_LRbySubgroupbyBen '!$B45)),T45)</f>
        <v>0</v>
      </c>
      <c r="L45" s="644">
        <f>IF($C$1="Raw Data",IF(OR(L$38="",$B45=""),"",SUMIFS(Cal_LR!$I:$I,Cal_LR!$A:$A,'P17.2_LRbySubgroupbyBen '!L$38,Cal_LR!$C:$C,'P17.2_LRbySubgroupbyBen '!$B45)),U45)</f>
        <v>0</v>
      </c>
      <c r="M45" s="644">
        <f>IF($C$1="Raw Data",IF(OR(M$38="",$A45=""),"",SUMIFS(Cal_LR!$I:$I,Cal_LR!$A:$A,'P17.2_LRbySubgroupbyBen '!M$38,Cal_LR!$C:$C,'P17.2_LRbySubgroupbyBen '!$B45)),U45)</f>
        <v>0</v>
      </c>
      <c r="N45" s="647">
        <f t="shared" si="11"/>
        <v>0</v>
      </c>
      <c r="O45" s="183"/>
      <c r="P45" s="60"/>
      <c r="Q45" s="183"/>
      <c r="R45" s="653"/>
      <c r="S45" s="654"/>
      <c r="T45" s="654"/>
      <c r="U45" s="654"/>
      <c r="V45" s="655"/>
      <c r="W45" s="656"/>
      <c r="X45" s="485"/>
      <c r="Y45" s="486"/>
      <c r="Z45" s="657"/>
      <c r="AA45" s="654"/>
      <c r="AB45" s="654"/>
      <c r="AC45" s="654"/>
      <c r="AD45" s="655"/>
      <c r="AE45" s="656"/>
    </row>
    <row r="46" spans="1:31">
      <c r="A46" s="479">
        <f>IFERROR(IF($C$1="Raw Data",_xlfn.XLOOKUP(B46,#REF!,#REF!),X46),"")</f>
        <v>0</v>
      </c>
      <c r="B46" s="480">
        <v>0</v>
      </c>
      <c r="C46" s="643">
        <f>IF($C$1="Raw Data",IF(OR(C$38="",$B46=""),"",SUMIFS(Cal_LR!$U:$U,Cal_LR!$M:$M,'P17.2_LRbySubgroupbyBen '!C$38,Cal_LR!$O:$O,'P17.2_LRbySubgroupbyBen '!$B46)),Z46)</f>
        <v>0</v>
      </c>
      <c r="D46" s="646">
        <f>IF($C$1="Raw Data",IF(OR(D$38="",$B46=""),"",SUMIFS(Cal_LR!$U:$U,Cal_LR!$M:$M,'P17.2_LRbySubgroupbyBen '!D$38,Cal_LR!$O:$O,'P17.2_LRbySubgroupbyBen '!$B46)),AA46)</f>
        <v>0</v>
      </c>
      <c r="E46" s="644">
        <f>IF($C$1="Raw Data",IF(OR(E$38="",$B46=""),"",SUMIFS(Cal_LR!$U:$U,Cal_LR!$M:$M,'P17.2_LRbySubgroupbyBen '!E$38,Cal_LR!$O:$O,'P17.2_LRbySubgroupbyBen '!$B46)),AB46)</f>
        <v>0</v>
      </c>
      <c r="F46" s="644">
        <f>IF($C$1="Raw Data",IF(OR(F$38="",$B46=""),"",SUMIFS(Cal_LR!$U:$U,Cal_LR!$M:$M,'P17.2_LRbySubgroupbyBen '!F$38,Cal_LR!$O:$O,'P17.2_LRbySubgroupbyBen '!$B46)),AC46)</f>
        <v>0</v>
      </c>
      <c r="G46" s="644">
        <f>IF($C$1="Raw Data",IF(OR(G$38="",$B46=""),"",SUMIFS(Cal_LR!$U:$U,Cal_LR!$M:$M,'P17.2_LRbySubgroupbyBen '!G$38,Cal_LR!$O:$O,'P17.2_LRbySubgroupbyBen '!$B46)),AD46)</f>
        <v>0</v>
      </c>
      <c r="H46" s="647">
        <f t="shared" si="10"/>
        <v>0</v>
      </c>
      <c r="I46" s="670">
        <f>IF($C$1="Raw Data",IF(OR(I$38="",$B46=""),"",SUMIFS(Cal_LR!$I:$I,Cal_LR!$A:$A,'P17.2_LRbySubgroupbyBen '!I$38,Cal_LR!$C:$C,'P17.2_LRbySubgroupbyBen '!$B46)),R46)</f>
        <v>0</v>
      </c>
      <c r="J46" s="644">
        <f>IF($C$1="Raw Data",IF(OR(J$38="",$B46=""),"",SUMIFS(Cal_LR!$I:$I,Cal_LR!$A:$A,'P17.2_LRbySubgroupbyBen '!J$38,Cal_LR!$C:$C,'P17.2_LRbySubgroupbyBen '!$B46)),S46)</f>
        <v>0</v>
      </c>
      <c r="K46" s="644">
        <f>IF($C$1="Raw Data",IF(OR(K$38="",$B46=""),"",SUMIFS(Cal_LR!$I:$I,Cal_LR!$A:$A,'P17.2_LRbySubgroupbyBen '!K$38,Cal_LR!$C:$C,'P17.2_LRbySubgroupbyBen '!$B46)),T46)</f>
        <v>0</v>
      </c>
      <c r="L46" s="644">
        <f>IF($C$1="Raw Data",IF(OR(L$38="",$B46=""),"",SUMIFS(Cal_LR!$I:$I,Cal_LR!$A:$A,'P17.2_LRbySubgroupbyBen '!L$38,Cal_LR!$C:$C,'P17.2_LRbySubgroupbyBen '!$B46)),U46)</f>
        <v>0</v>
      </c>
      <c r="M46" s="644">
        <f>IF($C$1="Raw Data",IF(OR(M$38="",$A46=""),"",SUMIFS(Cal_LR!$I:$I,Cal_LR!$A:$A,'P17.2_LRbySubgroupbyBen '!M$38,Cal_LR!$C:$C,'P17.2_LRbySubgroupbyBen '!$B46)),U46)</f>
        <v>0</v>
      </c>
      <c r="N46" s="647">
        <f t="shared" si="11"/>
        <v>0</v>
      </c>
      <c r="O46" s="183"/>
      <c r="P46" s="60"/>
      <c r="Q46" s="183"/>
      <c r="R46" s="653"/>
      <c r="S46" s="654"/>
      <c r="T46" s="654"/>
      <c r="U46" s="654"/>
      <c r="V46" s="655"/>
      <c r="W46" s="656"/>
      <c r="X46" s="485"/>
      <c r="Y46" s="486"/>
      <c r="Z46" s="657"/>
      <c r="AA46" s="654"/>
      <c r="AB46" s="654"/>
      <c r="AC46" s="654"/>
      <c r="AD46" s="655"/>
      <c r="AE46" s="656"/>
    </row>
    <row r="47" spans="1:31">
      <c r="A47" s="479">
        <f>IFERROR(IF($C$1="Raw Data",_xlfn.XLOOKUP(B47,#REF!,#REF!),X47),"")</f>
        <v>0</v>
      </c>
      <c r="B47" s="480">
        <v>0</v>
      </c>
      <c r="C47" s="643">
        <f>IF($C$1="Raw Data",IF(OR(C$38="",$B47=""),"",SUMIFS(Cal_LR!$U:$U,Cal_LR!$M:$M,'P17.2_LRbySubgroupbyBen '!C$38,Cal_LR!$O:$O,'P17.2_LRbySubgroupbyBen '!$B47)),Z47)</f>
        <v>0</v>
      </c>
      <c r="D47" s="646">
        <f>IF($C$1="Raw Data",IF(OR(D$38="",$B47=""),"",SUMIFS(Cal_LR!$U:$U,Cal_LR!$M:$M,'P17.2_LRbySubgroupbyBen '!D$38,Cal_LR!$O:$O,'P17.2_LRbySubgroupbyBen '!$B47)),AA47)</f>
        <v>0</v>
      </c>
      <c r="E47" s="644">
        <f>IF($C$1="Raw Data",IF(OR(E$38="",$B47=""),"",SUMIFS(Cal_LR!$U:$U,Cal_LR!$M:$M,'P17.2_LRbySubgroupbyBen '!E$38,Cal_LR!$O:$O,'P17.2_LRbySubgroupbyBen '!$B47)),AB47)</f>
        <v>0</v>
      </c>
      <c r="F47" s="644">
        <f>IF($C$1="Raw Data",IF(OR(F$38="",$B47=""),"",SUMIFS(Cal_LR!$U:$U,Cal_LR!$M:$M,'P17.2_LRbySubgroupbyBen '!F$38,Cal_LR!$O:$O,'P17.2_LRbySubgroupbyBen '!$B47)),AC47)</f>
        <v>0</v>
      </c>
      <c r="G47" s="644">
        <f>IF($C$1="Raw Data",IF(OR(G$38="",$B47=""),"",SUMIFS(Cal_LR!$U:$U,Cal_LR!$M:$M,'P17.2_LRbySubgroupbyBen '!G$38,Cal_LR!$O:$O,'P17.2_LRbySubgroupbyBen '!$B47)),AD47)</f>
        <v>0</v>
      </c>
      <c r="H47" s="647">
        <f t="shared" si="10"/>
        <v>0</v>
      </c>
      <c r="I47" s="670">
        <f>IF($C$1="Raw Data",IF(OR(I$38="",$B47=""),"",SUMIFS(Cal_LR!$I:$I,Cal_LR!$A:$A,'P17.2_LRbySubgroupbyBen '!I$38,Cal_LR!$C:$C,'P17.2_LRbySubgroupbyBen '!$B47)),R47)</f>
        <v>0</v>
      </c>
      <c r="J47" s="644">
        <f>IF($C$1="Raw Data",IF(OR(J$38="",$B47=""),"",SUMIFS(Cal_LR!$I:$I,Cal_LR!$A:$A,'P17.2_LRbySubgroupbyBen '!J$38,Cal_LR!$C:$C,'P17.2_LRbySubgroupbyBen '!$B47)),S47)</f>
        <v>0</v>
      </c>
      <c r="K47" s="644">
        <f>IF($C$1="Raw Data",IF(OR(K$38="",$B47=""),"",SUMIFS(Cal_LR!$I:$I,Cal_LR!$A:$A,'P17.2_LRbySubgroupbyBen '!K$38,Cal_LR!$C:$C,'P17.2_LRbySubgroupbyBen '!$B47)),T47)</f>
        <v>0</v>
      </c>
      <c r="L47" s="644">
        <f>IF($C$1="Raw Data",IF(OR(L$38="",$B47=""),"",SUMIFS(Cal_LR!$I:$I,Cal_LR!$A:$A,'P17.2_LRbySubgroupbyBen '!L$38,Cal_LR!$C:$C,'P17.2_LRbySubgroupbyBen '!$B47)),U47)</f>
        <v>0</v>
      </c>
      <c r="M47" s="644">
        <f>IF($C$1="Raw Data",IF(OR(M$38="",$A47=""),"",SUMIFS(Cal_LR!$I:$I,Cal_LR!$A:$A,'P17.2_LRbySubgroupbyBen '!M$38,Cal_LR!$C:$C,'P17.2_LRbySubgroupbyBen '!$B47)),U47)</f>
        <v>0</v>
      </c>
      <c r="N47" s="647">
        <f t="shared" si="11"/>
        <v>0</v>
      </c>
      <c r="O47" s="183"/>
      <c r="P47" s="60"/>
      <c r="Q47" s="183"/>
      <c r="R47" s="653"/>
      <c r="S47" s="654"/>
      <c r="T47" s="654"/>
      <c r="U47" s="654"/>
      <c r="V47" s="655"/>
      <c r="W47" s="656"/>
      <c r="X47" s="485"/>
      <c r="Y47" s="486"/>
      <c r="Z47" s="657"/>
      <c r="AA47" s="654"/>
      <c r="AB47" s="654"/>
      <c r="AC47" s="654"/>
      <c r="AD47" s="655"/>
      <c r="AE47" s="656"/>
    </row>
    <row r="48" spans="1:31">
      <c r="A48" s="479">
        <f>IFERROR(IF($C$1="Raw Data",_xlfn.XLOOKUP(B48,#REF!,#REF!),X48),"")</f>
        <v>0</v>
      </c>
      <c r="B48" s="480">
        <v>0</v>
      </c>
      <c r="C48" s="643">
        <f>IF($C$1="Raw Data",IF(OR(C$38="",$B48=""),"",SUMIFS(Cal_LR!$U:$U,Cal_LR!$M:$M,'P17.2_LRbySubgroupbyBen '!C$38,Cal_LR!$O:$O,'P17.2_LRbySubgroupbyBen '!$B48)),Z48)</f>
        <v>0</v>
      </c>
      <c r="D48" s="646">
        <f>IF($C$1="Raw Data",IF(OR(D$38="",$B48=""),"",SUMIFS(Cal_LR!$U:$U,Cal_LR!$M:$M,'P17.2_LRbySubgroupbyBen '!D$38,Cal_LR!$O:$O,'P17.2_LRbySubgroupbyBen '!$B48)),AA48)</f>
        <v>0</v>
      </c>
      <c r="E48" s="644">
        <f>IF($C$1="Raw Data",IF(OR(E$38="",$B48=""),"",SUMIFS(Cal_LR!$U:$U,Cal_LR!$M:$M,'P17.2_LRbySubgroupbyBen '!E$38,Cal_LR!$O:$O,'P17.2_LRbySubgroupbyBen '!$B48)),AB48)</f>
        <v>0</v>
      </c>
      <c r="F48" s="644">
        <f>IF($C$1="Raw Data",IF(OR(F$38="",$B48=""),"",SUMIFS(Cal_LR!$U:$U,Cal_LR!$M:$M,'P17.2_LRbySubgroupbyBen '!F$38,Cal_LR!$O:$O,'P17.2_LRbySubgroupbyBen '!$B48)),AC48)</f>
        <v>0</v>
      </c>
      <c r="G48" s="644">
        <f>IF($C$1="Raw Data",IF(OR(G$38="",$B48=""),"",SUMIFS(Cal_LR!$U:$U,Cal_LR!$M:$M,'P17.2_LRbySubgroupbyBen '!G$38,Cal_LR!$O:$O,'P17.2_LRbySubgroupbyBen '!$B48)),AD48)</f>
        <v>0</v>
      </c>
      <c r="H48" s="647">
        <f t="shared" si="10"/>
        <v>0</v>
      </c>
      <c r="I48" s="670">
        <f>IF($C$1="Raw Data",IF(OR(I$38="",$B48=""),"",SUMIFS(Cal_LR!$I:$I,Cal_LR!$A:$A,'P17.2_LRbySubgroupbyBen '!I$38,Cal_LR!$C:$C,'P17.2_LRbySubgroupbyBen '!$B48)),R48)</f>
        <v>0</v>
      </c>
      <c r="J48" s="644">
        <f>IF($C$1="Raw Data",IF(OR(J$38="",$B48=""),"",SUMIFS(Cal_LR!$I:$I,Cal_LR!$A:$A,'P17.2_LRbySubgroupbyBen '!J$38,Cal_LR!$C:$C,'P17.2_LRbySubgroupbyBen '!$B48)),S48)</f>
        <v>0</v>
      </c>
      <c r="K48" s="644">
        <f>IF($C$1="Raw Data",IF(OR(K$38="",$B48=""),"",SUMIFS(Cal_LR!$I:$I,Cal_LR!$A:$A,'P17.2_LRbySubgroupbyBen '!K$38,Cal_LR!$C:$C,'P17.2_LRbySubgroupbyBen '!$B48)),T48)</f>
        <v>0</v>
      </c>
      <c r="L48" s="644">
        <f>IF($C$1="Raw Data",IF(OR(L$38="",$B48=""),"",SUMIFS(Cal_LR!$I:$I,Cal_LR!$A:$A,'P17.2_LRbySubgroupbyBen '!L$38,Cal_LR!$C:$C,'P17.2_LRbySubgroupbyBen '!$B48)),U48)</f>
        <v>0</v>
      </c>
      <c r="M48" s="644">
        <f>IF($C$1="Raw Data",IF(OR(M$38="",$A48=""),"",SUMIFS(Cal_LR!$I:$I,Cal_LR!$A:$A,'P17.2_LRbySubgroupbyBen '!M$38,Cal_LR!$C:$C,'P17.2_LRbySubgroupbyBen '!$B48)),U48)</f>
        <v>0</v>
      </c>
      <c r="N48" s="647">
        <f t="shared" si="11"/>
        <v>0</v>
      </c>
      <c r="O48" s="183"/>
      <c r="P48" s="60"/>
      <c r="Q48" s="183"/>
      <c r="R48" s="653"/>
      <c r="S48" s="654"/>
      <c r="T48" s="654"/>
      <c r="U48" s="654"/>
      <c r="V48" s="655"/>
      <c r="W48" s="656"/>
      <c r="X48" s="485"/>
      <c r="Y48" s="486"/>
      <c r="Z48" s="657"/>
      <c r="AA48" s="654"/>
      <c r="AB48" s="654"/>
      <c r="AC48" s="654"/>
      <c r="AD48" s="655"/>
      <c r="AE48" s="656"/>
    </row>
    <row r="49" spans="1:31">
      <c r="A49" s="479">
        <f>IFERROR(IF($C$1="Raw Data",_xlfn.XLOOKUP(B49,#REF!,#REF!),X49),"")</f>
        <v>0</v>
      </c>
      <c r="B49" s="480">
        <v>0</v>
      </c>
      <c r="C49" s="643">
        <f>IF($C$1="Raw Data",IF(OR(C$38="",$B49=""),"",SUMIFS(Cal_LR!$U:$U,Cal_LR!$M:$M,'P17.2_LRbySubgroupbyBen '!C$38,Cal_LR!$O:$O,'P17.2_LRbySubgroupbyBen '!$B49)),Z49)</f>
        <v>0</v>
      </c>
      <c r="D49" s="646">
        <f>IF($C$1="Raw Data",IF(OR(D$38="",$B49=""),"",SUMIFS(Cal_LR!$U:$U,Cal_LR!$M:$M,'P17.2_LRbySubgroupbyBen '!D$38,Cal_LR!$O:$O,'P17.2_LRbySubgroupbyBen '!$B49)),AA49)</f>
        <v>0</v>
      </c>
      <c r="E49" s="644">
        <f>IF($C$1="Raw Data",IF(OR(E$38="",$B49=""),"",SUMIFS(Cal_LR!$U:$U,Cal_LR!$M:$M,'P17.2_LRbySubgroupbyBen '!E$38,Cal_LR!$O:$O,'P17.2_LRbySubgroupbyBen '!$B49)),AB49)</f>
        <v>0</v>
      </c>
      <c r="F49" s="644">
        <f>IF($C$1="Raw Data",IF(OR(F$38="",$B49=""),"",SUMIFS(Cal_LR!$U:$U,Cal_LR!$M:$M,'P17.2_LRbySubgroupbyBen '!F$38,Cal_LR!$O:$O,'P17.2_LRbySubgroupbyBen '!$B49)),AC49)</f>
        <v>0</v>
      </c>
      <c r="G49" s="644">
        <f>IF($C$1="Raw Data",IF(OR(G$38="",$B49=""),"",SUMIFS(Cal_LR!$U:$U,Cal_LR!$M:$M,'P17.2_LRbySubgroupbyBen '!G$38,Cal_LR!$O:$O,'P17.2_LRbySubgroupbyBen '!$B49)),AD49)</f>
        <v>0</v>
      </c>
      <c r="H49" s="647">
        <f t="shared" si="10"/>
        <v>0</v>
      </c>
      <c r="I49" s="670">
        <f>IF($C$1="Raw Data",IF(OR(I$38="",$B49=""),"",SUMIFS(Cal_LR!$I:$I,Cal_LR!$A:$A,'P17.2_LRbySubgroupbyBen '!I$38,Cal_LR!$C:$C,'P17.2_LRbySubgroupbyBen '!$B49)),R49)</f>
        <v>0</v>
      </c>
      <c r="J49" s="644">
        <f>IF($C$1="Raw Data",IF(OR(J$38="",$B49=""),"",SUMIFS(Cal_LR!$I:$I,Cal_LR!$A:$A,'P17.2_LRbySubgroupbyBen '!J$38,Cal_LR!$C:$C,'P17.2_LRbySubgroupbyBen '!$B49)),S49)</f>
        <v>0</v>
      </c>
      <c r="K49" s="644">
        <f>IF($C$1="Raw Data",IF(OR(K$38="",$B49=""),"",SUMIFS(Cal_LR!$I:$I,Cal_LR!$A:$A,'P17.2_LRbySubgroupbyBen '!K$38,Cal_LR!$C:$C,'P17.2_LRbySubgroupbyBen '!$B49)),T49)</f>
        <v>0</v>
      </c>
      <c r="L49" s="644">
        <f>IF($C$1="Raw Data",IF(OR(L$38="",$B49=""),"",SUMIFS(Cal_LR!$I:$I,Cal_LR!$A:$A,'P17.2_LRbySubgroupbyBen '!L$38,Cal_LR!$C:$C,'P17.2_LRbySubgroupbyBen '!$B49)),U49)</f>
        <v>0</v>
      </c>
      <c r="M49" s="644">
        <f>IF($C$1="Raw Data",IF(OR(M$38="",$A49=""),"",SUMIFS(Cal_LR!$I:$I,Cal_LR!$A:$A,'P17.2_LRbySubgroupbyBen '!M$38,Cal_LR!$C:$C,'P17.2_LRbySubgroupbyBen '!$B49)),U49)</f>
        <v>0</v>
      </c>
      <c r="N49" s="647">
        <f t="shared" si="11"/>
        <v>0</v>
      </c>
      <c r="O49" s="183"/>
      <c r="P49" s="60"/>
      <c r="Q49" s="183"/>
      <c r="R49" s="653"/>
      <c r="S49" s="654"/>
      <c r="T49" s="654"/>
      <c r="U49" s="654"/>
      <c r="V49" s="655"/>
      <c r="W49" s="656"/>
      <c r="X49" s="485"/>
      <c r="Y49" s="486"/>
      <c r="Z49" s="657"/>
      <c r="AA49" s="654"/>
      <c r="AB49" s="654"/>
      <c r="AC49" s="654"/>
      <c r="AD49" s="655"/>
      <c r="AE49" s="656"/>
    </row>
    <row r="50" spans="1:31">
      <c r="A50" s="481">
        <f>IFERROR(IF($C$1="Raw Data",_xlfn.XLOOKUP(B50,#REF!,#REF!),X50),"")</f>
        <v>0</v>
      </c>
      <c r="B50" s="482">
        <v>0</v>
      </c>
      <c r="C50" s="659">
        <f>IF($C$1="Raw Data",IF(OR(C$38="",$B50=""),"",SUMIFS(Cal_LR!$U:$U,Cal_LR!$M:$M,'P17.2_LRbySubgroupbyBen '!C$38,Cal_LR!$O:$O,'P17.2_LRbySubgroupbyBen '!$B50)),Z50)</f>
        <v>0</v>
      </c>
      <c r="D50" s="660">
        <f>IF($C$1="Raw Data",IF(OR(D$38="",$B50=""),"",SUMIFS(Cal_LR!$U:$U,Cal_LR!$M:$M,'P17.2_LRbySubgroupbyBen '!D$38,Cal_LR!$O:$O,'P17.2_LRbySubgroupbyBen '!$B50)),AA50)</f>
        <v>0</v>
      </c>
      <c r="E50" s="661">
        <f>IF($C$1="Raw Data",IF(OR(E$38="",$B50=""),"",SUMIFS(Cal_LR!$U:$U,Cal_LR!$M:$M,'P17.2_LRbySubgroupbyBen '!E$38,Cal_LR!$O:$O,'P17.2_LRbySubgroupbyBen '!$B50)),AB50)</f>
        <v>0</v>
      </c>
      <c r="F50" s="661">
        <f>IF($C$1="Raw Data",IF(OR(F$38="",$B50=""),"",SUMIFS(Cal_LR!$U:$U,Cal_LR!$M:$M,'P17.2_LRbySubgroupbyBen '!F$38,Cal_LR!$O:$O,'P17.2_LRbySubgroupbyBen '!$B50)),AC50)</f>
        <v>0</v>
      </c>
      <c r="G50" s="661">
        <f>IF($C$1="Raw Data",IF(OR(G$38="",$B50=""),"",SUMIFS(Cal_LR!$U:$U,Cal_LR!$M:$M,'P17.2_LRbySubgroupbyBen '!G$38,Cal_LR!$O:$O,'P17.2_LRbySubgroupbyBen '!$B50)),AD50)</f>
        <v>0</v>
      </c>
      <c r="H50" s="662">
        <f t="shared" si="10"/>
        <v>0</v>
      </c>
      <c r="I50" s="671">
        <f>IF($C$1="Raw Data",IF(OR(I$38="",$B50=""),"",SUMIFS(Cal_LR!$I:$I,Cal_LR!$A:$A,'P17.2_LRbySubgroupbyBen '!I$38,Cal_LR!$C:$C,'P17.2_LRbySubgroupbyBen '!$B50)),R50)</f>
        <v>0</v>
      </c>
      <c r="J50" s="661">
        <f>IF($C$1="Raw Data",IF(OR(J$38="",$B50=""),"",SUMIFS(Cal_LR!$I:$I,Cal_LR!$A:$A,'P17.2_LRbySubgroupbyBen '!J$38,Cal_LR!$C:$C,'P17.2_LRbySubgroupbyBen '!$B50)),S50)</f>
        <v>0</v>
      </c>
      <c r="K50" s="661">
        <f>IF($C$1="Raw Data",IF(OR(K$38="",$B50=""),"",SUMIFS(Cal_LR!$I:$I,Cal_LR!$A:$A,'P17.2_LRbySubgroupbyBen '!K$38,Cal_LR!$C:$C,'P17.2_LRbySubgroupbyBen '!$B50)),T50)</f>
        <v>0</v>
      </c>
      <c r="L50" s="661">
        <f>IF($C$1="Raw Data",IF(OR(L$38="",$B50=""),"",SUMIFS(Cal_LR!$I:$I,Cal_LR!$A:$A,'P17.2_LRbySubgroupbyBen '!L$38,Cal_LR!$C:$C,'P17.2_LRbySubgroupbyBen '!$B50)),U50)</f>
        <v>0</v>
      </c>
      <c r="M50" s="661">
        <f>IF($C$1="Raw Data",IF(OR(M$38="",$A50=""),"",SUMIFS(Cal_LR!$I:$I,Cal_LR!$A:$A,'P17.2_LRbySubgroupbyBen '!M$38,Cal_LR!$C:$C,'P17.2_LRbySubgroupbyBen '!$B50)),U50)</f>
        <v>0</v>
      </c>
      <c r="N50" s="662">
        <f t="shared" si="11"/>
        <v>0</v>
      </c>
      <c r="O50" s="183"/>
      <c r="P50" s="60"/>
      <c r="Q50" s="183"/>
      <c r="R50" s="665"/>
      <c r="S50" s="666"/>
      <c r="T50" s="666"/>
      <c r="U50" s="666"/>
      <c r="V50" s="667"/>
      <c r="W50" s="668"/>
      <c r="X50" s="487"/>
      <c r="Y50" s="488"/>
      <c r="Z50" s="669"/>
      <c r="AA50" s="666"/>
      <c r="AB50" s="666"/>
      <c r="AC50" s="666"/>
      <c r="AD50" s="667"/>
      <c r="AE50" s="668"/>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R5:W5"/>
    <mergeCell ref="Z5:AE5"/>
    <mergeCell ref="I21:N21"/>
    <mergeCell ref="C21:H21"/>
    <mergeCell ref="R21:W21"/>
    <mergeCell ref="Z21:AE21"/>
    <mergeCell ref="A37:B37"/>
    <mergeCell ref="I37:N37"/>
    <mergeCell ref="C37:H37"/>
    <mergeCell ref="R37:W37"/>
    <mergeCell ref="Z37:AE37"/>
    <mergeCell ref="A4:N4"/>
    <mergeCell ref="A20:N20"/>
    <mergeCell ref="A36:N36"/>
    <mergeCell ref="A5:B5"/>
    <mergeCell ref="A21:B21"/>
    <mergeCell ref="I5:N5"/>
    <mergeCell ref="C5:H5"/>
  </mergeCells>
  <phoneticPr fontId="38" type="noConversion"/>
  <conditionalFormatting sqref="H7:H18 N7:N18 H23:H34 N23:N34 H39:H50 N39:N50">
    <cfRule type="cellIs" dxfId="24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52" t="s">
        <v>1307</v>
      </c>
      <c r="B5" s="953"/>
      <c r="C5" s="953"/>
      <c r="D5" s="953"/>
      <c r="E5" s="953"/>
      <c r="F5" s="953"/>
      <c r="G5" s="954"/>
      <c r="H5" s="489"/>
      <c r="I5" s="489"/>
      <c r="J5" s="502"/>
      <c r="K5" s="951" t="s">
        <v>1307</v>
      </c>
      <c r="L5" s="951"/>
      <c r="M5" s="951"/>
      <c r="N5" s="951"/>
      <c r="O5" s="951"/>
      <c r="P5" s="951"/>
      <c r="Q5" s="951"/>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48" t="s">
        <v>1322</v>
      </c>
      <c r="B18" s="949"/>
      <c r="C18" s="949"/>
      <c r="D18" s="949"/>
      <c r="E18" s="949"/>
      <c r="F18" s="949"/>
      <c r="G18" s="950"/>
      <c r="H18" s="489"/>
      <c r="I18" s="489"/>
      <c r="J18" s="502"/>
      <c r="K18" s="951" t="s">
        <v>1322</v>
      </c>
      <c r="L18" s="951"/>
      <c r="M18" s="951"/>
      <c r="N18" s="951"/>
      <c r="O18" s="951"/>
      <c r="P18" s="951"/>
      <c r="Q18" s="951"/>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52" t="s">
        <v>1307</v>
      </c>
      <c r="B34" s="953"/>
      <c r="C34" s="953"/>
      <c r="D34" s="953"/>
      <c r="E34" s="953"/>
      <c r="F34" s="953"/>
      <c r="G34" s="954"/>
      <c r="H34" s="489"/>
      <c r="I34" s="489"/>
      <c r="J34" s="502"/>
      <c r="K34" s="951" t="s">
        <v>1307</v>
      </c>
      <c r="L34" s="951"/>
      <c r="M34" s="951"/>
      <c r="N34" s="951"/>
      <c r="O34" s="951"/>
      <c r="P34" s="951"/>
      <c r="Q34" s="951"/>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0" t="s">
        <v>1311</v>
      </c>
      <c r="M36" s="293"/>
      <c r="N36" s="294"/>
      <c r="O36" s="769">
        <v>558</v>
      </c>
      <c r="P36" s="771">
        <v>134652</v>
      </c>
      <c r="Q36" s="771">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0" t="s">
        <v>1313</v>
      </c>
      <c r="M37" s="296"/>
      <c r="N37" s="292"/>
      <c r="O37" s="769">
        <v>279</v>
      </c>
      <c r="P37" s="771">
        <v>114080</v>
      </c>
      <c r="Q37" s="771">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0" t="s">
        <v>1314</v>
      </c>
      <c r="M38" s="296"/>
      <c r="N38" s="292"/>
      <c r="O38" s="769">
        <v>278</v>
      </c>
      <c r="P38" s="771">
        <v>66833</v>
      </c>
      <c r="Q38" s="771">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0" t="s">
        <v>1312</v>
      </c>
      <c r="M39" s="296"/>
      <c r="N39" s="292"/>
      <c r="O39" s="769">
        <v>253</v>
      </c>
      <c r="P39" s="771">
        <v>90581</v>
      </c>
      <c r="Q39" s="771">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0" t="s">
        <v>1315</v>
      </c>
      <c r="M40" s="296"/>
      <c r="N40" s="292"/>
      <c r="O40" s="769">
        <v>171</v>
      </c>
      <c r="P40" s="771">
        <v>55745</v>
      </c>
      <c r="Q40" s="771">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0" t="s">
        <v>1335</v>
      </c>
      <c r="M41" s="296"/>
      <c r="N41" s="292"/>
      <c r="O41" s="769">
        <v>164</v>
      </c>
      <c r="P41" s="771">
        <v>49887.399999999994</v>
      </c>
      <c r="Q41" s="771">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0" t="s">
        <v>1318</v>
      </c>
      <c r="M42" s="296"/>
      <c r="N42" s="292"/>
      <c r="O42" s="769">
        <v>144</v>
      </c>
      <c r="P42" s="771">
        <v>48041</v>
      </c>
      <c r="Q42" s="771">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0" t="s">
        <v>1336</v>
      </c>
      <c r="M43" s="296"/>
      <c r="N43" s="292"/>
      <c r="O43" s="769">
        <v>124</v>
      </c>
      <c r="P43" s="771">
        <v>34041.300000000003</v>
      </c>
      <c r="Q43" s="771">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0" t="s">
        <v>1319</v>
      </c>
      <c r="M44" s="296"/>
      <c r="N44" s="292"/>
      <c r="O44" s="769">
        <v>99</v>
      </c>
      <c r="P44" s="771">
        <v>28765</v>
      </c>
      <c r="Q44" s="771">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0" t="s">
        <v>1337</v>
      </c>
      <c r="M45" s="296"/>
      <c r="N45" s="292"/>
      <c r="O45" s="769">
        <v>95</v>
      </c>
      <c r="P45" s="771">
        <v>35035.699999999997</v>
      </c>
      <c r="Q45" s="771">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48" t="s">
        <v>1322</v>
      </c>
      <c r="B47" s="949"/>
      <c r="C47" s="949"/>
      <c r="D47" s="949"/>
      <c r="E47" s="949"/>
      <c r="F47" s="949"/>
      <c r="G47" s="950"/>
      <c r="H47" s="489"/>
      <c r="I47" s="489"/>
      <c r="J47" s="502"/>
      <c r="K47" s="951" t="s">
        <v>1322</v>
      </c>
      <c r="L47" s="951"/>
      <c r="M47" s="951"/>
      <c r="N47" s="951"/>
      <c r="O47" s="951"/>
      <c r="P47" s="951"/>
      <c r="Q47" s="951"/>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0" t="s">
        <v>1338</v>
      </c>
      <c r="M49" s="296"/>
      <c r="N49" s="292"/>
      <c r="O49" s="772">
        <v>6</v>
      </c>
      <c r="P49" s="771">
        <v>249098</v>
      </c>
      <c r="Q49" s="771">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0" t="s">
        <v>1324</v>
      </c>
      <c r="M50" s="296"/>
      <c r="N50" s="292"/>
      <c r="O50" s="772">
        <v>8</v>
      </c>
      <c r="P50" s="771">
        <v>387774</v>
      </c>
      <c r="Q50" s="771">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0" t="s">
        <v>1339</v>
      </c>
      <c r="M51" s="296"/>
      <c r="N51" s="292"/>
      <c r="O51" s="772">
        <v>12</v>
      </c>
      <c r="P51" s="771">
        <v>140947</v>
      </c>
      <c r="Q51" s="771">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0" t="s">
        <v>1327</v>
      </c>
      <c r="M52" s="296"/>
      <c r="N52" s="292"/>
      <c r="O52" s="772">
        <v>8</v>
      </c>
      <c r="P52" s="771">
        <v>107923</v>
      </c>
      <c r="Q52" s="771">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0" t="s">
        <v>1340</v>
      </c>
      <c r="M53" s="296"/>
      <c r="N53" s="292"/>
      <c r="O53" s="772" t="s">
        <v>1325</v>
      </c>
      <c r="P53" s="771">
        <v>93739</v>
      </c>
      <c r="Q53" s="771">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0" t="s">
        <v>1326</v>
      </c>
      <c r="M54" s="296"/>
      <c r="N54" s="292"/>
      <c r="O54" s="772">
        <v>11</v>
      </c>
      <c r="P54" s="771">
        <v>107022</v>
      </c>
      <c r="Q54" s="771">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0" t="s">
        <v>1320</v>
      </c>
      <c r="M55" s="296"/>
      <c r="N55" s="292"/>
      <c r="O55" s="772">
        <v>8</v>
      </c>
      <c r="P55" s="771">
        <v>97408</v>
      </c>
      <c r="Q55" s="771">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0" t="s">
        <v>1341</v>
      </c>
      <c r="M56" s="296"/>
      <c r="N56" s="292"/>
      <c r="O56" s="772" t="s">
        <v>1325</v>
      </c>
      <c r="P56" s="771">
        <v>84372</v>
      </c>
      <c r="Q56" s="771">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0" t="s">
        <v>1342</v>
      </c>
      <c r="M57" s="296"/>
      <c r="N57" s="292"/>
      <c r="O57" s="772" t="s">
        <v>1325</v>
      </c>
      <c r="P57" s="771">
        <v>73577</v>
      </c>
      <c r="Q57" s="771">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0" t="s">
        <v>1317</v>
      </c>
      <c r="M58" s="296"/>
      <c r="N58" s="292"/>
      <c r="O58" s="772">
        <v>8</v>
      </c>
      <c r="P58" s="771">
        <v>104577</v>
      </c>
      <c r="Q58" s="771">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44" priority="142">
      <formula>H7:H16="Diseases of the nervous system (G00-G99)"</formula>
    </cfRule>
    <cfRule type="expression" dxfId="243" priority="141">
      <formula>H7:H16="Diseases of the ear and mastoid process (H60-H95)"</formula>
    </cfRule>
    <cfRule type="expression" dxfId="242" priority="154">
      <formula>H7:H16="Diseases of the digestive system (K00-K93)"</formula>
    </cfRule>
    <cfRule type="expression" dxfId="241" priority="153">
      <formula>H7:H16="Diseases of the musculoskeletal system and connective tissue (M00-M99)"</formula>
    </cfRule>
    <cfRule type="expression" dxfId="240" priority="152">
      <formula>H7:H16="Diseases of the circulatory system (I00-I99)"</formula>
    </cfRule>
    <cfRule type="expression" dxfId="239" priority="151">
      <formula>H7:H16="Diseases of the respiratory system (J00-J99)"</formula>
    </cfRule>
    <cfRule type="expression" dxfId="238" priority="150">
      <formula>H7:H16="Diseases of the genitourinary system (N00-N99)"</formula>
    </cfRule>
    <cfRule type="expression" dxfId="237" priority="149">
      <formula>H7:H16="Neoplasms"</formula>
    </cfRule>
    <cfRule type="expression" dxfId="236" priority="148">
      <formula>H7:H16="Diseases of the skin and subcutaneous tissue (L00-L99)"""</formula>
    </cfRule>
    <cfRule type="expression" dxfId="235" priority="147">
      <formula>H7:H16="Diseases of the eye and adnexa (H00-H59)"</formula>
    </cfRule>
    <cfRule type="expression" dxfId="234" priority="146">
      <formula>H7:H16="Endocrine, nutritional and metabolic diseases (E00-E90)"</formula>
    </cfRule>
    <cfRule type="expression" dxfId="233" priority="145">
      <formula>H7:H16="Certain infectious and parasitic diseases (A00-B99)"</formula>
    </cfRule>
    <cfRule type="expression" dxfId="232" priority="144">
      <formula>H7:H16="Injury, poisoning and certain other consequences of external causes (S00-T98)"</formula>
    </cfRule>
    <cfRule type="expression" dxfId="231" priority="143">
      <formula>H7:H16="Symptoms, signs and abnormal clinical and laboratory findings, not elsewhere classified (R00-R99)"</formula>
    </cfRule>
  </conditionalFormatting>
  <conditionalFormatting sqref="A9:A13">
    <cfRule type="expression" dxfId="230" priority="173">
      <formula>H9:H31="Certain infectious and parasitic diseases (A00-B99)"</formula>
    </cfRule>
    <cfRule type="expression" dxfId="229" priority="180">
      <formula>H9:H31="Diseases of the circulatory system (I00-I99)"</formula>
    </cfRule>
    <cfRule type="expression" dxfId="228" priority="179">
      <formula>H9:H31="Diseases of the respiratory system (J00-J99)"</formula>
    </cfRule>
    <cfRule type="expression" dxfId="227" priority="178">
      <formula>H9:H31="Diseases of the genitourinary system (N00-N99)"</formula>
    </cfRule>
    <cfRule type="expression" dxfId="226" priority="177">
      <formula>H9:H31="Neoplasms"</formula>
    </cfRule>
    <cfRule type="expression" dxfId="225" priority="176">
      <formula>H9:H31="Diseases of the skin and subcutaneous tissue (L00-L99)"""</formula>
    </cfRule>
    <cfRule type="expression" dxfId="224" priority="175">
      <formula>H9:H31="Diseases of the eye and adnexa (H00-H59)"</formula>
    </cfRule>
    <cfRule type="expression" dxfId="223" priority="174">
      <formula>H9:H31="Endocrine, nutritional and metabolic diseases (E00-E90)"</formula>
    </cfRule>
    <cfRule type="expression" dxfId="222" priority="181">
      <formula>H9:H31="Diseases of the musculoskeletal system and connective tissue (M00-M99)"</formula>
    </cfRule>
    <cfRule type="expression" dxfId="221" priority="172">
      <formula>H9:H31="Injury, poisoning and certain other consequences of external causes (S00-T98)"</formula>
    </cfRule>
    <cfRule type="expression" dxfId="220" priority="171">
      <formula>H9:H31="Symptoms, signs and abnormal clinical and laboratory findings, not elsewhere classified (R00-R99)"</formula>
    </cfRule>
    <cfRule type="expression" dxfId="219" priority="170">
      <formula>H9:H31="Diseases of the nervous system (G00-G99)"</formula>
    </cfRule>
    <cfRule type="expression" dxfId="218" priority="169">
      <formula>H9:H31="Diseases of the ear and mastoid process (H60-H95)"</formula>
    </cfRule>
    <cfRule type="expression" dxfId="217" priority="182">
      <formula>H9:H31="Diseases of the digestive system (K00-K93)"</formula>
    </cfRule>
  </conditionalFormatting>
  <conditionalFormatting sqref="A22:A26">
    <cfRule type="expression" dxfId="216" priority="86">
      <formula>H22:H44="Diseases of the nervous system (G00-G99)"</formula>
    </cfRule>
    <cfRule type="expression" dxfId="215" priority="88">
      <formula>H22:H44="Injury, poisoning and certain other consequences of external causes (S00-T98)"</formula>
    </cfRule>
    <cfRule type="expression" dxfId="214" priority="89">
      <formula>H22:H44="Certain infectious and parasitic diseases (A00-B99)"</formula>
    </cfRule>
    <cfRule type="expression" dxfId="213" priority="90">
      <formula>H22:H44="Endocrine, nutritional and metabolic diseases (E00-E90)"</formula>
    </cfRule>
    <cfRule type="expression" dxfId="212" priority="91">
      <formula>H22:H44="Diseases of the eye and adnexa (H00-H59)"</formula>
    </cfRule>
    <cfRule type="expression" dxfId="211" priority="92">
      <formula>H22:H44="Diseases of the skin and subcutaneous tissue (L00-L99)"""</formula>
    </cfRule>
    <cfRule type="expression" dxfId="210" priority="93">
      <formula>H22:H44="Neoplasms"</formula>
    </cfRule>
    <cfRule type="expression" dxfId="209" priority="85">
      <formula>H22:H44="Diseases of the ear and mastoid process (H60-H95)"</formula>
    </cfRule>
    <cfRule type="expression" dxfId="208" priority="94">
      <formula>H22:H44="Diseases of the genitourinary system (N00-N99)"</formula>
    </cfRule>
    <cfRule type="expression" dxfId="207" priority="95">
      <formula>H22:H44="Diseases of the respiratory system (J00-J99)"</formula>
    </cfRule>
    <cfRule type="expression" dxfId="206" priority="96">
      <formula>H22:H44="Diseases of the circulatory system (I00-I99)"</formula>
    </cfRule>
    <cfRule type="expression" dxfId="205" priority="97">
      <formula>H22:H44="Diseases of the musculoskeletal system and connective tissue (M00-M99)"</formula>
    </cfRule>
    <cfRule type="expression" dxfId="204" priority="98">
      <formula>H22:H44="Diseases of the digestive system (K00-K93)"</formula>
    </cfRule>
    <cfRule type="expression" dxfId="203" priority="87">
      <formula>H22:H44="Symptoms, signs and abnormal clinical and laboratory findings, not elsewhere classified (R00-R99)"</formula>
    </cfRule>
  </conditionalFormatting>
  <conditionalFormatting sqref="A36:A37 A49:A50">
    <cfRule type="expression" dxfId="202" priority="36">
      <formula>H36:H45="Diseases of the skin and subcutaneous tissue (L00-L99)"""</formula>
    </cfRule>
    <cfRule type="expression" dxfId="201" priority="42">
      <formula>H36:H45="Diseases of the digestive system (K00-K93)"</formula>
    </cfRule>
    <cfRule type="expression" dxfId="200" priority="41">
      <formula>H36:H45="Diseases of the musculoskeletal system and connective tissue (M00-M99)"</formula>
    </cfRule>
    <cfRule type="expression" dxfId="199" priority="40">
      <formula>H36:H45="Diseases of the circulatory system (I00-I99)"</formula>
    </cfRule>
    <cfRule type="expression" dxfId="198" priority="39">
      <formula>H36:H45="Diseases of the respiratory system (J00-J99)"</formula>
    </cfRule>
    <cfRule type="expression" dxfId="197" priority="38">
      <formula>H36:H45="Diseases of the genitourinary system (N00-N99)"</formula>
    </cfRule>
    <cfRule type="expression" dxfId="196" priority="37">
      <formula>H36:H45="Neoplasms"</formula>
    </cfRule>
    <cfRule type="expression" dxfId="195" priority="35">
      <formula>H36:H45="Diseases of the eye and adnexa (H00-H59)"</formula>
    </cfRule>
    <cfRule type="expression" dxfId="194" priority="34">
      <formula>H36:H45="Endocrine, nutritional and metabolic diseases (E00-E90)"</formula>
    </cfRule>
    <cfRule type="expression" dxfId="193" priority="33">
      <formula>H36:H45="Certain infectious and parasitic diseases (A00-B99)"</formula>
    </cfRule>
    <cfRule type="expression" dxfId="192" priority="32">
      <formula>H36:H45="Injury, poisoning and certain other consequences of external causes (S00-T98)"</formula>
    </cfRule>
    <cfRule type="expression" dxfId="191" priority="31">
      <formula>H36:H45="Symptoms, signs and abnormal clinical and laboratory findings, not elsewhere classified (R00-R99)"</formula>
    </cfRule>
    <cfRule type="expression" dxfId="190" priority="30">
      <formula>H36:H45="Diseases of the nervous system (G00-G99)"</formula>
    </cfRule>
    <cfRule type="expression" dxfId="189" priority="29">
      <formula>H36:H45="Diseases of the ear and mastoid process (H60-H95)"</formula>
    </cfRule>
  </conditionalFormatting>
  <conditionalFormatting sqref="A38:A42">
    <cfRule type="expression" dxfId="188" priority="57">
      <formula>H38:H60="Diseases of the ear and mastoid process (H60-H95)"</formula>
    </cfRule>
    <cfRule type="expression" dxfId="187" priority="58">
      <formula>H38:H60="Diseases of the nervous system (G00-G99)"</formula>
    </cfRule>
    <cfRule type="expression" dxfId="186" priority="59">
      <formula>H38:H60="Symptoms, signs and abnormal clinical and laboratory findings, not elsewhere classified (R00-R99)"</formula>
    </cfRule>
    <cfRule type="expression" dxfId="185" priority="60">
      <formula>H38:H60="Injury, poisoning and certain other consequences of external causes (S00-T98)"</formula>
    </cfRule>
    <cfRule type="expression" dxfId="184" priority="61">
      <formula>H38:H60="Certain infectious and parasitic diseases (A00-B99)"</formula>
    </cfRule>
    <cfRule type="expression" dxfId="183" priority="62">
      <formula>H38:H60="Endocrine, nutritional and metabolic diseases (E00-E90)"</formula>
    </cfRule>
    <cfRule type="expression" dxfId="182" priority="63">
      <formula>H38:H60="Diseases of the eye and adnexa (H00-H59)"</formula>
    </cfRule>
    <cfRule type="expression" dxfId="181" priority="64">
      <formula>H38:H60="Diseases of the skin and subcutaneous tissue (L00-L99)"""</formula>
    </cfRule>
    <cfRule type="expression" dxfId="180" priority="65">
      <formula>H38:H60="Neoplasms"</formula>
    </cfRule>
    <cfRule type="expression" dxfId="179" priority="66">
      <formula>H38:H60="Diseases of the genitourinary system (N00-N99)"</formula>
    </cfRule>
    <cfRule type="expression" dxfId="178" priority="67">
      <formula>H38:H60="Diseases of the respiratory system (J00-J99)"</formula>
    </cfRule>
    <cfRule type="expression" dxfId="177" priority="68">
      <formula>H38:H60="Diseases of the circulatory system (I00-I99)"</formula>
    </cfRule>
    <cfRule type="expression" dxfId="176" priority="69">
      <formula>H38:H60="Diseases of the musculoskeletal system and connective tissue (M00-M99)"</formula>
    </cfRule>
    <cfRule type="expression" dxfId="175" priority="70">
      <formula>H38:H60="Diseases of the digestive system (K00-K93)"</formula>
    </cfRule>
  </conditionalFormatting>
  <conditionalFormatting sqref="A51:A55">
    <cfRule type="expression" dxfId="174" priority="3">
      <formula>H51:H73="Symptoms, signs and abnormal clinical and laboratory findings, not elsewhere classified (R00-R99)"</formula>
    </cfRule>
    <cfRule type="expression" dxfId="173" priority="14">
      <formula>H51:H73="Diseases of the digestive system (K00-K93)"</formula>
    </cfRule>
    <cfRule type="expression" dxfId="172" priority="13">
      <formula>H51:H73="Diseases of the musculoskeletal system and connective tissue (M00-M99)"</formula>
    </cfRule>
    <cfRule type="expression" dxfId="171" priority="12">
      <formula>H51:H73="Diseases of the circulatory system (I00-I99)"</formula>
    </cfRule>
    <cfRule type="expression" dxfId="170" priority="11">
      <formula>H51:H73="Diseases of the respiratory system (J00-J99)"</formula>
    </cfRule>
    <cfRule type="expression" dxfId="169" priority="10">
      <formula>H51:H73="Diseases of the genitourinary system (N00-N99)"</formula>
    </cfRule>
    <cfRule type="expression" dxfId="168" priority="9">
      <formula>H51:H73="Neoplasms"</formula>
    </cfRule>
    <cfRule type="expression" dxfId="167" priority="8">
      <formula>H51:H73="Diseases of the skin and subcutaneous tissue (L00-L99)"""</formula>
    </cfRule>
    <cfRule type="expression" dxfId="166" priority="7">
      <formula>H51:H73="Diseases of the eye and adnexa (H00-H59)"</formula>
    </cfRule>
    <cfRule type="expression" dxfId="165" priority="6">
      <formula>H51:H73="Endocrine, nutritional and metabolic diseases (E00-E90)"</formula>
    </cfRule>
    <cfRule type="expression" dxfId="164" priority="5">
      <formula>H51:H73="Certain infectious and parasitic diseases (A00-B99)"</formula>
    </cfRule>
    <cfRule type="expression" dxfId="163" priority="4">
      <formula>H51:H73="Injury, poisoning and certain other consequences of external causes (S00-T98)"</formula>
    </cfRule>
    <cfRule type="expression" dxfId="162" priority="2">
      <formula>H51:H73="Diseases of the nervous system (G00-G99)"</formula>
    </cfRule>
    <cfRule type="expression" dxfId="161" priority="1">
      <formula>H51:H73="Diseases of the ear and mastoid process (H60-H95)"</formula>
    </cfRule>
  </conditionalFormatting>
  <conditionalFormatting sqref="A7:B8 A20:B21">
    <cfRule type="expression" dxfId="160" priority="168">
      <formula>H7:I16="Diseases of the digestive system (K00-K93)"</formula>
    </cfRule>
    <cfRule type="expression" dxfId="159" priority="155">
      <formula>H7:I16="Diseases of the ear and mastoid process (H60-H95)"</formula>
    </cfRule>
    <cfRule type="expression" dxfId="158" priority="167">
      <formula>H7:I16="Diseases of the musculoskeletal system and connective tissue (M00-M99)"</formula>
    </cfRule>
    <cfRule type="expression" dxfId="157" priority="166">
      <formula>H7:I16="Diseases of the circulatory system (I00-I99)"</formula>
    </cfRule>
    <cfRule type="expression" dxfId="156" priority="165">
      <formula>H7:I16="Diseases of the respiratory system (J00-J99)"</formula>
    </cfRule>
    <cfRule type="expression" dxfId="155" priority="164">
      <formula>H7:I16="Diseases of the genitourinary system (N00-N99)"</formula>
    </cfRule>
    <cfRule type="expression" dxfId="154" priority="163">
      <formula>H7:I16="Neoplasms (C00-D48)"</formula>
    </cfRule>
    <cfRule type="expression" dxfId="153" priority="162">
      <formula>H7:I16="Diseases of the skin and subcutaneous tissue (L00-L99)"</formula>
    </cfRule>
    <cfRule type="expression" dxfId="152" priority="161">
      <formula>H7:I16="Diseases of the eye and adnexa (H00-H59)"</formula>
    </cfRule>
    <cfRule type="expression" dxfId="151" priority="160">
      <formula>H7:I16="Endocrine, nutritional and metabolic diseases (E00-E90)"</formula>
    </cfRule>
    <cfRule type="expression" dxfId="150" priority="159">
      <formula>H7:I16="Certain infectious and parasitic diseases (A00-B99)"</formula>
    </cfRule>
    <cfRule type="expression" dxfId="149" priority="158">
      <formula>H7:I16="Injury, poisoning and certain other consequences of external causes (S00-T98)"</formula>
    </cfRule>
    <cfRule type="expression" dxfId="148" priority="157">
      <formula>H7:I16="Symptoms, signs and abnormal clinical and laboratory findings, not elsewhere classified (R00-R99)"</formula>
    </cfRule>
    <cfRule type="expression" dxfId="147" priority="156">
      <formula>H7:I16="Diseases of the nervous system (G00-G99)"</formula>
    </cfRule>
  </conditionalFormatting>
  <conditionalFormatting sqref="A9:B16">
    <cfRule type="expression" dxfId="146" priority="195">
      <formula>H9:I31="Diseases of the musculoskeletal system and connective tissue (M00-M99)"</formula>
    </cfRule>
    <cfRule type="expression" dxfId="145" priority="194">
      <formula>H9:I31="Diseases of the circulatory system (I00-I99)"</formula>
    </cfRule>
    <cfRule type="expression" dxfId="144" priority="193">
      <formula>H9:I31="Diseases of the respiratory system (J00-J99)"</formula>
    </cfRule>
    <cfRule type="expression" dxfId="143" priority="192">
      <formula>H9:I31="Diseases of the genitourinary system (N00-N99)"</formula>
    </cfRule>
    <cfRule type="expression" dxfId="142" priority="191">
      <formula>H9:I31="Diseases of the blood and blood-forming organs and certain disorders involving the immune mechanism (D50-D89)"</formula>
    </cfRule>
    <cfRule type="expression" dxfId="141" priority="190">
      <formula>H9:I31="Diseases of the skin and subcutaneous tissue (L00-L99)"</formula>
    </cfRule>
    <cfRule type="expression" dxfId="140" priority="189">
      <formula>H9:I31="Diseases of the eye and adnexa (H00-H59)"</formula>
    </cfRule>
    <cfRule type="expression" dxfId="139" priority="183">
      <formula>H9:I31="Diseases of the ear and mastoid process (H60-H95)"</formula>
    </cfRule>
    <cfRule type="expression" dxfId="138" priority="196">
      <formula>H9:I31="Diseases of the digestive system (K00-K93)"</formula>
    </cfRule>
    <cfRule type="expression" dxfId="137" priority="188">
      <formula>H9:I31="Endocrine, nutritional and metabolic diseases (E00-E90)"</formula>
    </cfRule>
    <cfRule type="expression" dxfId="136" priority="187">
      <formula>H9:I31="Certain infectious and parasitic diseases (A00-B99)"</formula>
    </cfRule>
    <cfRule type="expression" dxfId="135" priority="186">
      <formula>H9:I31="Injury, poisoning and certain other consequences of external causes (S00-T98)"</formula>
    </cfRule>
    <cfRule type="expression" dxfId="134" priority="185">
      <formula>H9:I31="Symptoms, signs and abnormal clinical and laboratory findings, not elsewhere classified (R00-R99)"</formula>
    </cfRule>
    <cfRule type="expression" dxfId="133" priority="184">
      <formula>H9:I31="Diseases of the nervous system (G00-G99)"</formula>
    </cfRule>
  </conditionalFormatting>
  <conditionalFormatting sqref="A22:B29">
    <cfRule type="expression" dxfId="132" priority="106">
      <formula>H22:I44="Diseases of the skin and subcutaneous tissue (L00-L99)"</formula>
    </cfRule>
    <cfRule type="expression" dxfId="131" priority="99">
      <formula>H22:I44="Diseases of the ear and mastoid process (H60-H95)"</formula>
    </cfRule>
    <cfRule type="expression" dxfId="130" priority="112">
      <formula>H22:I44="Diseases of the digestive system (K00-K93)"</formula>
    </cfRule>
    <cfRule type="expression" dxfId="129" priority="111">
      <formula>H22:I44="Diseases of the musculoskeletal system and connective tissue (M00-M99)"</formula>
    </cfRule>
    <cfRule type="expression" dxfId="128" priority="110">
      <formula>H22:I44="Diseases of the circulatory system (I00-I99)"</formula>
    </cfRule>
    <cfRule type="expression" dxfId="127" priority="109">
      <formula>H22:I44="Diseases of the respiratory system (J00-J99)"</formula>
    </cfRule>
    <cfRule type="expression" dxfId="126" priority="108">
      <formula>H22:I44="Diseases of the genitourinary system (N00-N99)"</formula>
    </cfRule>
    <cfRule type="expression" dxfId="125" priority="107">
      <formula>H22:I44="Diseases of the blood and blood-forming organs and certain disorders involving the immune mechanism (D50-D89)"</formula>
    </cfRule>
    <cfRule type="expression" dxfId="124" priority="105">
      <formula>H22:I44="Diseases of the eye and adnexa (H00-H59)"</formula>
    </cfRule>
    <cfRule type="expression" dxfId="123" priority="104">
      <formula>H22:I44="Endocrine, nutritional and metabolic diseases (E00-E90)"</formula>
    </cfRule>
    <cfRule type="expression" dxfId="122" priority="103">
      <formula>H22:I44="Certain infectious and parasitic diseases (A00-B99)"</formula>
    </cfRule>
    <cfRule type="expression" dxfId="121" priority="102">
      <formula>H22:I44="Injury, poisoning and certain other consequences of external causes (S00-T98)"</formula>
    </cfRule>
    <cfRule type="expression" dxfId="120" priority="101">
      <formula>H22:I44="Symptoms, signs and abnormal clinical and laboratory findings, not elsewhere classified (R00-R99)"</formula>
    </cfRule>
    <cfRule type="expression" dxfId="119" priority="100">
      <formula>H22:I44="Diseases of the nervous system (G00-G99)"</formula>
    </cfRule>
  </conditionalFormatting>
  <conditionalFormatting sqref="A36:B37 A49:B50">
    <cfRule type="expression" dxfId="118" priority="43">
      <formula>H36:I45="Diseases of the ear and mastoid process (H60-H95)"</formula>
    </cfRule>
    <cfRule type="expression" dxfId="117" priority="45">
      <formula>H36:I45="Symptoms, signs and abnormal clinical and laboratory findings, not elsewhere classified (R00-R99)"</formula>
    </cfRule>
    <cfRule type="expression" dxfId="116" priority="46">
      <formula>H36:I45="Injury, poisoning and certain other consequences of external causes (S00-T98)"</formula>
    </cfRule>
    <cfRule type="expression" dxfId="115" priority="47">
      <formula>H36:I45="Certain infectious and parasitic diseases (A00-B99)"</formula>
    </cfRule>
    <cfRule type="expression" dxfId="114" priority="48">
      <formula>H36:I45="Endocrine, nutritional and metabolic diseases (E00-E90)"</formula>
    </cfRule>
    <cfRule type="expression" dxfId="113" priority="49">
      <formula>H36:I45="Diseases of the eye and adnexa (H00-H59)"</formula>
    </cfRule>
    <cfRule type="expression" dxfId="112" priority="50">
      <formula>H36:I45="Diseases of the skin and subcutaneous tissue (L00-L99)"</formula>
    </cfRule>
    <cfRule type="expression" dxfId="111" priority="51">
      <formula>H36:I45="Neoplasms (C00-D48)"</formula>
    </cfRule>
    <cfRule type="expression" dxfId="110" priority="52">
      <formula>H36:I45="Diseases of the genitourinary system (N00-N99)"</formula>
    </cfRule>
    <cfRule type="expression" dxfId="109" priority="53">
      <formula>H36:I45="Diseases of the respiratory system (J00-J99)"</formula>
    </cfRule>
    <cfRule type="expression" dxfId="108" priority="54">
      <formula>H36:I45="Diseases of the circulatory system (I00-I99)"</formula>
    </cfRule>
    <cfRule type="expression" dxfId="107" priority="55">
      <formula>H36:I45="Diseases of the musculoskeletal system and connective tissue (M00-M99)"</formula>
    </cfRule>
    <cfRule type="expression" dxfId="106" priority="56">
      <formula>H36:I45="Diseases of the digestive system (K00-K93)"</formula>
    </cfRule>
    <cfRule type="expression" dxfId="105" priority="44">
      <formula>H36:I45="Diseases of the nervous system (G00-G99)"</formula>
    </cfRule>
  </conditionalFormatting>
  <conditionalFormatting sqref="A38:B45">
    <cfRule type="expression" dxfId="104" priority="72">
      <formula>H38:I60="Diseases of the nervous system (G00-G99)"</formula>
    </cfRule>
    <cfRule type="expression" dxfId="103" priority="71">
      <formula>H38:I60="Diseases of the ear and mastoid process (H60-H95)"</formula>
    </cfRule>
    <cfRule type="expression" dxfId="102" priority="84">
      <formula>H38:I60="Diseases of the digestive system (K00-K93)"</formula>
    </cfRule>
    <cfRule type="expression" dxfId="101" priority="73">
      <formula>H38:I60="Symptoms, signs and abnormal clinical and laboratory findings, not elsewhere classified (R00-R99)"</formula>
    </cfRule>
    <cfRule type="expression" dxfId="100" priority="74">
      <formula>H38:I60="Injury, poisoning and certain other consequences of external causes (S00-T98)"</formula>
    </cfRule>
    <cfRule type="expression" dxfId="99" priority="75">
      <formula>H38:I60="Certain infectious and parasitic diseases (A00-B99)"</formula>
    </cfRule>
    <cfRule type="expression" dxfId="98" priority="76">
      <formula>H38:I60="Endocrine, nutritional and metabolic diseases (E00-E90)"</formula>
    </cfRule>
    <cfRule type="expression" dxfId="97" priority="77">
      <formula>H38:I60="Diseases of the eye and adnexa (H00-H59)"</formula>
    </cfRule>
    <cfRule type="expression" dxfId="96" priority="78">
      <formula>H38:I60="Diseases of the skin and subcutaneous tissue (L00-L99)"</formula>
    </cfRule>
    <cfRule type="expression" dxfId="95" priority="79">
      <formula>H38:I60="Diseases of the blood and blood-forming organs and certain disorders involving the immune mechanism (D50-D89)"</formula>
    </cfRule>
    <cfRule type="expression" dxfId="94" priority="80">
      <formula>H38:I60="Diseases of the genitourinary system (N00-N99)"</formula>
    </cfRule>
    <cfRule type="expression" dxfId="93" priority="81">
      <formula>H38:I60="Diseases of the respiratory system (J00-J99)"</formula>
    </cfRule>
    <cfRule type="expression" dxfId="92" priority="82">
      <formula>H38:I60="Diseases of the circulatory system (I00-I99)"</formula>
    </cfRule>
    <cfRule type="expression" dxfId="91" priority="83">
      <formula>H38:I60="Diseases of the musculoskeletal system and connective tissue (M00-M99)"</formula>
    </cfRule>
  </conditionalFormatting>
  <conditionalFormatting sqref="A51:B58">
    <cfRule type="expression" dxfId="90" priority="15">
      <formula>H51:I73="Diseases of the ear and mastoid process (H60-H95)"</formula>
    </cfRule>
    <cfRule type="expression" dxfId="89" priority="28">
      <formula>H51:I73="Diseases of the digestive system (K00-K93)"</formula>
    </cfRule>
    <cfRule type="expression" dxfId="88" priority="27">
      <formula>H51:I73="Diseases of the musculoskeletal system and connective tissue (M00-M99)"</formula>
    </cfRule>
    <cfRule type="expression" dxfId="87" priority="26">
      <formula>H51:I73="Diseases of the circulatory system (I00-I99)"</formula>
    </cfRule>
    <cfRule type="expression" dxfId="86" priority="25">
      <formula>H51:I73="Diseases of the respiratory system (J00-J99)"</formula>
    </cfRule>
    <cfRule type="expression" dxfId="85" priority="24">
      <formula>H51:I73="Diseases of the genitourinary system (N00-N99)"</formula>
    </cfRule>
    <cfRule type="expression" dxfId="84" priority="22">
      <formula>H51:I73="Diseases of the skin and subcutaneous tissue (L00-L99)"</formula>
    </cfRule>
    <cfRule type="expression" dxfId="83" priority="21">
      <formula>H51:I73="Diseases of the eye and adnexa (H00-H59)"</formula>
    </cfRule>
    <cfRule type="expression" dxfId="82" priority="20">
      <formula>H51:I73="Endocrine, nutritional and metabolic diseases (E00-E90)"</formula>
    </cfRule>
    <cfRule type="expression" dxfId="81" priority="19">
      <formula>H51:I73="Certain infectious and parasitic diseases (A00-B99)"</formula>
    </cfRule>
    <cfRule type="expression" dxfId="80" priority="18">
      <formula>H51:I73="Injury, poisoning and certain other consequences of external causes (S00-T98)"</formula>
    </cfRule>
    <cfRule type="expression" dxfId="79" priority="17">
      <formula>H51:I73="Symptoms, signs and abnormal clinical and laboratory findings, not elsewhere classified (R00-R99)"</formula>
    </cfRule>
    <cfRule type="expression" dxfId="78" priority="16">
      <formula>H51:I73="Diseases of the nervous system (G00-G99)"</formula>
    </cfRule>
    <cfRule type="expression" dxfId="77" priority="23">
      <formula>H51:I73="Diseases of the blood and blood-forming organs and certain disorders involving the immune mechanism (D50-D89)"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topLeftCell="B1" zoomScale="107" workbookViewId="0">
      <selection activeCell="G10" sqref="G10"/>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O1" s="703" t="s">
        <v>1682</v>
      </c>
      <c r="P1" t="s">
        <v>1683</v>
      </c>
      <c r="Q1" t="s">
        <v>1684</v>
      </c>
      <c r="R1" t="s">
        <v>1685</v>
      </c>
      <c r="S1" t="s">
        <v>1686</v>
      </c>
      <c r="T1" t="s">
        <v>1687</v>
      </c>
    </row>
    <row r="2" spans="2:20">
      <c r="B2" t="s">
        <v>1688</v>
      </c>
      <c r="C2" s="827" t="s">
        <v>1240</v>
      </c>
      <c r="F2" s="825" t="s">
        <v>1689</v>
      </c>
      <c r="G2" s="819" t="str">
        <f>IF(F2&lt;&gt;"",F2,"")</f>
        <v>IN-PATIENT (HOSPITALIZATION)</v>
      </c>
      <c r="H2" s="825">
        <v>1</v>
      </c>
      <c r="I2" s="818" t="str">
        <f>IF(H2&lt;&gt;"", IF($I$17=TRUE,_xlfn.CONCAT($I$16, " ", H2),H2), "")</f>
        <v>Plan 1</v>
      </c>
      <c r="O2" t="s">
        <v>1689</v>
      </c>
      <c r="P2" t="s">
        <v>18</v>
      </c>
      <c r="Q2" t="s">
        <v>18</v>
      </c>
      <c r="R2" t="s">
        <v>64</v>
      </c>
      <c r="S2" t="s">
        <v>18</v>
      </c>
      <c r="T2" t="s">
        <v>18</v>
      </c>
    </row>
    <row r="3" spans="2:20">
      <c r="F3" s="825" t="s">
        <v>1690</v>
      </c>
      <c r="G3" s="819" t="str">
        <f t="shared" ref="G3:G14" si="0">IF(F3&lt;&gt;"",F3,"")</f>
        <v>OUT-PATIENT</v>
      </c>
      <c r="H3" s="825">
        <v>2</v>
      </c>
      <c r="I3" s="818" t="str">
        <f t="shared" ref="I3:I14" si="1">IF(H3&lt;&gt;"", IF($I$17=TRUE,_xlfn.CONCAT($I$16, " ", H3),H3), "")</f>
        <v>Plan 2</v>
      </c>
      <c r="O3" t="s">
        <v>1691</v>
      </c>
      <c r="P3" t="s">
        <v>29</v>
      </c>
      <c r="R3" t="s">
        <v>68</v>
      </c>
      <c r="S3" t="s">
        <v>88</v>
      </c>
      <c r="T3" t="s">
        <v>93</v>
      </c>
    </row>
    <row r="4" spans="2:20">
      <c r="B4" t="s">
        <v>1692</v>
      </c>
      <c r="C4" s="829"/>
      <c r="F4" s="825" t="s">
        <v>1693</v>
      </c>
      <c r="G4" s="819" t="str">
        <f>IF(F4&lt;&gt;"",F4,"")</f>
        <v>GROUP DENTAL</v>
      </c>
      <c r="H4" s="825">
        <v>3</v>
      </c>
      <c r="I4" s="818" t="str">
        <f t="shared" si="1"/>
        <v>Plan 3</v>
      </c>
      <c r="O4" t="s">
        <v>1690</v>
      </c>
      <c r="P4" t="s">
        <v>35</v>
      </c>
      <c r="R4" t="s">
        <v>69</v>
      </c>
      <c r="T4" t="s">
        <v>94</v>
      </c>
    </row>
    <row r="5" spans="2:20">
      <c r="B5" t="s">
        <v>1694</v>
      </c>
      <c r="F5" s="825" t="s">
        <v>1699</v>
      </c>
      <c r="G5" s="819" t="str">
        <f>IF(F5&lt;&gt;"",F5,"")</f>
        <v>GROUP OPTICAL</v>
      </c>
      <c r="H5" s="825">
        <v>4</v>
      </c>
      <c r="I5" s="818" t="str">
        <f t="shared" si="1"/>
        <v>Plan 4</v>
      </c>
      <c r="O5" t="s">
        <v>1693</v>
      </c>
      <c r="P5" s="29" t="s">
        <v>36</v>
      </c>
      <c r="R5" t="s">
        <v>72</v>
      </c>
      <c r="T5" t="s">
        <v>95</v>
      </c>
    </row>
    <row r="6" spans="2:20">
      <c r="B6" t="s">
        <v>1695</v>
      </c>
      <c r="C6" s="826"/>
      <c r="F6" s="825" t="s">
        <v>1696</v>
      </c>
      <c r="G6" s="819" t="str">
        <f t="shared" si="0"/>
        <v>MATERNITY BENEFIT</v>
      </c>
      <c r="H6" s="825">
        <v>5</v>
      </c>
      <c r="I6" s="818" t="str">
        <f t="shared" si="1"/>
        <v>Plan 5</v>
      </c>
      <c r="O6" t="s">
        <v>1696</v>
      </c>
      <c r="P6" s="29" t="s">
        <v>37</v>
      </c>
      <c r="R6" t="s">
        <v>73</v>
      </c>
    </row>
    <row r="7" spans="2:20">
      <c r="B7" t="s">
        <v>1697</v>
      </c>
      <c r="C7" s="826"/>
      <c r="F7" s="825"/>
      <c r="G7" s="819" t="str">
        <f t="shared" si="0"/>
        <v/>
      </c>
      <c r="H7" s="825">
        <v>6</v>
      </c>
      <c r="I7" s="818" t="str">
        <f t="shared" si="1"/>
        <v>Plan 6</v>
      </c>
      <c r="O7" t="s">
        <v>1698</v>
      </c>
      <c r="P7" t="s">
        <v>38</v>
      </c>
      <c r="R7" t="s">
        <v>74</v>
      </c>
    </row>
    <row r="8" spans="2:20">
      <c r="F8" s="825"/>
      <c r="G8" s="819" t="str">
        <f t="shared" si="0"/>
        <v/>
      </c>
      <c r="H8" s="842">
        <v>7</v>
      </c>
      <c r="I8" s="818" t="str">
        <f t="shared" si="1"/>
        <v>Plan 7</v>
      </c>
      <c r="O8" t="s">
        <v>1699</v>
      </c>
      <c r="P8" t="s">
        <v>43</v>
      </c>
      <c r="R8" t="s">
        <v>75</v>
      </c>
    </row>
    <row r="9" spans="2:20">
      <c r="B9" t="s">
        <v>1700</v>
      </c>
      <c r="C9" s="829"/>
      <c r="F9" s="825"/>
      <c r="G9" s="819" t="str">
        <f t="shared" si="0"/>
        <v/>
      </c>
      <c r="H9" s="825">
        <v>8</v>
      </c>
      <c r="I9" s="818" t="str">
        <f t="shared" si="1"/>
        <v>Plan 8</v>
      </c>
      <c r="P9" t="s">
        <v>44</v>
      </c>
      <c r="R9" t="s">
        <v>76</v>
      </c>
    </row>
    <row r="10" spans="2:20">
      <c r="B10" t="s">
        <v>1701</v>
      </c>
      <c r="F10" s="825"/>
      <c r="G10" s="819" t="str">
        <f t="shared" si="0"/>
        <v/>
      </c>
      <c r="H10" s="825">
        <v>9</v>
      </c>
      <c r="I10" s="818" t="str">
        <f t="shared" si="1"/>
        <v>Plan 9</v>
      </c>
      <c r="P10" t="s">
        <v>45</v>
      </c>
      <c r="R10" t="s">
        <v>78</v>
      </c>
    </row>
    <row r="11" spans="2:20">
      <c r="B11" t="s">
        <v>1702</v>
      </c>
      <c r="C11" s="829"/>
      <c r="F11" s="825"/>
      <c r="G11" s="819" t="str">
        <f t="shared" si="0"/>
        <v/>
      </c>
      <c r="H11" s="825">
        <v>10</v>
      </c>
      <c r="I11" s="818" t="str">
        <f t="shared" si="1"/>
        <v>Plan 10</v>
      </c>
      <c r="P11" t="s">
        <v>47</v>
      </c>
      <c r="R11" t="s">
        <v>80</v>
      </c>
    </row>
    <row r="12" spans="2:20">
      <c r="B12" t="s">
        <v>1703</v>
      </c>
      <c r="C12" s="829"/>
      <c r="F12" s="825"/>
      <c r="G12" s="819" t="str">
        <f t="shared" si="0"/>
        <v/>
      </c>
      <c r="H12" s="825">
        <v>11</v>
      </c>
      <c r="I12" s="818" t="str">
        <f t="shared" si="1"/>
        <v>Plan 11</v>
      </c>
      <c r="P12" t="s">
        <v>48</v>
      </c>
      <c r="R12" t="s">
        <v>81</v>
      </c>
    </row>
    <row r="13" spans="2:20">
      <c r="F13" s="825"/>
      <c r="G13" s="819" t="str">
        <f t="shared" si="0"/>
        <v/>
      </c>
      <c r="H13" s="825">
        <v>12</v>
      </c>
      <c r="I13" s="818" t="str">
        <f t="shared" si="1"/>
        <v>Plan 12</v>
      </c>
      <c r="P13" t="s">
        <v>50</v>
      </c>
      <c r="R13" t="s">
        <v>82</v>
      </c>
    </row>
    <row r="14" spans="2:20">
      <c r="F14" s="825"/>
      <c r="G14" s="819" t="str">
        <f t="shared" si="0"/>
        <v/>
      </c>
      <c r="H14" s="825"/>
      <c r="I14" s="818" t="str">
        <f t="shared" si="1"/>
        <v/>
      </c>
      <c r="P14" t="s">
        <v>52</v>
      </c>
      <c r="R14" t="s">
        <v>83</v>
      </c>
    </row>
    <row r="15" spans="2:20">
      <c r="P15" s="29" t="s">
        <v>53</v>
      </c>
    </row>
    <row r="16" spans="2:20">
      <c r="B16" s="828" t="s">
        <v>1704</v>
      </c>
      <c r="H16" t="s">
        <v>1705</v>
      </c>
      <c r="I16" s="824"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D18" sqref="D18"/>
    </sheetView>
  </sheetViews>
  <sheetFormatPr baseColWidth="10" defaultColWidth="10.83203125" defaultRowHeight="16"/>
  <cols>
    <col min="1" max="1" width="22.1640625" style="183" customWidth="1"/>
    <col min="2" max="2" width="23.332031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2" customHeight="1">
      <c r="A4" s="979" t="s">
        <v>1289</v>
      </c>
      <c r="B4" s="980" t="s">
        <v>1714</v>
      </c>
      <c r="C4" s="981" t="s">
        <v>1296</v>
      </c>
      <c r="D4" s="981" t="s">
        <v>1715</v>
      </c>
      <c r="E4" s="982" t="s">
        <v>15</v>
      </c>
      <c r="G4" s="60"/>
      <c r="I4" s="590" t="s">
        <v>1289</v>
      </c>
      <c r="J4" s="591" t="s">
        <v>1714</v>
      </c>
      <c r="K4" s="591" t="s">
        <v>1296</v>
      </c>
      <c r="L4" s="591" t="s">
        <v>1715</v>
      </c>
      <c r="M4" s="591" t="s">
        <v>15</v>
      </c>
    </row>
    <row r="5" spans="1:13" s="287" customFormat="1" ht="32" customHeight="1">
      <c r="A5" s="833" t="str">
        <f>IF(ClaimInfo!$C$6&lt;&gt;"",ClaimInfo!$C$6,"1/1/1900")</f>
        <v>1/1/1900</v>
      </c>
      <c r="B5" s="836" t="str">
        <f>IF($A$5&lt;&gt;"",ClaimInfo!$G2,"")</f>
        <v>IN-PATIENT (HOSPITALIZATION)</v>
      </c>
      <c r="C5" s="592">
        <v>0</v>
      </c>
      <c r="D5" s="592">
        <v>0</v>
      </c>
      <c r="E5" s="602"/>
      <c r="G5" s="60"/>
      <c r="I5" s="593">
        <f>LastYr</f>
        <v>2021</v>
      </c>
      <c r="J5" s="594"/>
      <c r="K5" s="595"/>
      <c r="L5" s="595"/>
      <c r="M5" s="596"/>
    </row>
    <row r="6" spans="1:13" s="287" customFormat="1" ht="32" customHeight="1">
      <c r="A6" s="833" t="s">
        <v>1716</v>
      </c>
      <c r="B6" s="836" t="str">
        <f>IF($A$5&lt;&gt;"",ClaimInfo!$G3,"")</f>
        <v>OUT-PATIENT</v>
      </c>
      <c r="C6" s="592">
        <v>0</v>
      </c>
      <c r="D6" s="592">
        <v>0</v>
      </c>
      <c r="E6" s="602"/>
      <c r="G6" s="60"/>
      <c r="I6" s="475"/>
      <c r="J6" s="594"/>
      <c r="K6" s="595" t="str">
        <f>IF(J6="","",SUMIF([3]Cal_LR!$M$4:$M$200,'P16_LR by Benefits'!$B6,[3]Cal_LR!$S$4:$S$200))</f>
        <v/>
      </c>
      <c r="L6" s="595" t="str">
        <f>IF(K6="","",SUMIF([3]Cal_LR!$M$4:$M$200,'P16_LR by Benefits'!$B6,[3]Cal_LR!$U$4:$U$200))</f>
        <v/>
      </c>
      <c r="M6" s="596" t="str">
        <f t="shared" ref="M6:M10" si="0">IF(J6="","",L6/K6)</f>
        <v/>
      </c>
    </row>
    <row r="7" spans="1:13" s="287" customFormat="1" ht="32" customHeight="1">
      <c r="A7" s="833" t="str">
        <f>IF(ClaimInfo!$C$7&lt;&gt;"",ClaimInfo!$C$7,"1/1/1900")</f>
        <v>1/1/1900</v>
      </c>
      <c r="B7" s="836" t="str">
        <f>IF($A$5&lt;&gt;"",ClaimInfo!$G4,"")</f>
        <v>GROUP DENTAL</v>
      </c>
      <c r="C7" s="592"/>
      <c r="D7" s="592"/>
      <c r="E7" s="602"/>
      <c r="G7" s="60"/>
      <c r="I7" s="475"/>
      <c r="J7" s="594"/>
      <c r="K7" s="595" t="str">
        <f>IF(J7="","",SUMIF([3]Cal_LR!$M$4:$M$200,'P16_LR by Benefits'!$B7,[3]Cal_LR!$S$4:$S$200))</f>
        <v/>
      </c>
      <c r="L7" s="595" t="str">
        <f>IF(K7="","",SUMIF([3]Cal_LR!$M$4:$M$200,'P16_LR by Benefits'!$B7,[3]Cal_LR!$U$4:$U$200))</f>
        <v/>
      </c>
      <c r="M7" s="596" t="str">
        <f t="shared" si="0"/>
        <v/>
      </c>
    </row>
    <row r="8" spans="1:13" s="287" customFormat="1" ht="32" customHeight="1">
      <c r="A8" s="834" t="s">
        <v>1717</v>
      </c>
      <c r="B8" s="836" t="str">
        <f>IF($A$5&lt;&gt;"",ClaimInfo!$G5,"")</f>
        <v>GROUP OPTICAL</v>
      </c>
      <c r="C8" s="592"/>
      <c r="D8" s="592"/>
      <c r="E8" s="602"/>
      <c r="G8" s="60"/>
      <c r="I8" s="475"/>
      <c r="J8" s="594"/>
      <c r="K8" s="595" t="str">
        <f>IF(J8="","",SUMIF([3]Cal_LR!$M$4:$M$200,'P16_LR by Benefits'!$B8,[3]Cal_LR!$S$4:$S$200))</f>
        <v/>
      </c>
      <c r="L8" s="595" t="str">
        <f>IF(K8="","",SUMIF([3]Cal_LR!$M$4:$M$200,'P16_LR by Benefits'!$B8,[3]Cal_LR!$U$4:$U$200))</f>
        <v/>
      </c>
      <c r="M8" s="596" t="str">
        <f t="shared" si="0"/>
        <v/>
      </c>
    </row>
    <row r="9" spans="1:13" s="287" customFormat="1" ht="32" customHeight="1">
      <c r="A9" s="833" t="str">
        <f>IF(ClaimInfo!C4="", "NA", ClaimInfo!C4)</f>
        <v>NA</v>
      </c>
      <c r="B9" s="836" t="str">
        <f>IF($A$5&lt;&gt;"",ClaimInfo!$G6,"")</f>
        <v>MATERNITY BENEFIT</v>
      </c>
      <c r="C9" s="592"/>
      <c r="D9" s="592"/>
      <c r="E9" s="602"/>
      <c r="G9" s="60"/>
      <c r="I9" s="475"/>
      <c r="J9" s="594"/>
      <c r="K9" s="595"/>
      <c r="L9" s="595"/>
      <c r="M9" s="596"/>
    </row>
    <row r="10" spans="1:13" s="287" customFormat="1" ht="32" customHeight="1">
      <c r="A10" s="834"/>
      <c r="B10" s="836" t="str">
        <f>IF($A$5&lt;&gt;"",ClaimInfo!$G7,"")</f>
        <v/>
      </c>
      <c r="C10" s="592"/>
      <c r="D10" s="592"/>
      <c r="E10" s="602" t="str">
        <f t="shared" ref="E10" si="1">IFERROR(D10/C10,"")</f>
        <v/>
      </c>
      <c r="G10" s="60"/>
      <c r="I10" s="475"/>
      <c r="J10" s="594"/>
      <c r="K10" s="595" t="str">
        <f>IF(J10="","",SUMIF([3]Cal_LR!$M$4:$M$200,'P16_LR by Benefits'!$B10,[3]Cal_LR!$S$4:$S$200))</f>
        <v/>
      </c>
      <c r="L10" s="595" t="str">
        <f>IF(K10="","",SUMIF([3]Cal_LR!$M$4:$M$200,'P16_LR by Benefits'!$B10,[3]Cal_LR!$U$4:$U$200))</f>
        <v/>
      </c>
      <c r="M10" s="596" t="str">
        <f t="shared" si="0"/>
        <v/>
      </c>
    </row>
    <row r="11" spans="1:13" s="287" customFormat="1" ht="32" customHeight="1">
      <c r="A11" s="835" t="str">
        <f>_xlfn.CONCAT("PY ", RIGHT(A5,4), " Total")</f>
        <v>PY 1900 Total</v>
      </c>
      <c r="B11" s="597" t="s">
        <v>1298</v>
      </c>
      <c r="C11" s="598">
        <f>SUM(C5:C10)</f>
        <v>0</v>
      </c>
      <c r="D11" s="598">
        <f>SUM(D5:D10)</f>
        <v>0</v>
      </c>
      <c r="E11" s="476" t="str">
        <f>IFERROR(D11/C11,"NA")</f>
        <v>NA</v>
      </c>
      <c r="G11" s="60"/>
      <c r="I11" s="599" t="str">
        <f>A11</f>
        <v>PY 1900 Total</v>
      </c>
      <c r="J11" s="477"/>
      <c r="K11" s="600">
        <f>SUM(K5:K10)</f>
        <v>0</v>
      </c>
      <c r="L11" s="600">
        <f>SUM(L5:L10)</f>
        <v>0</v>
      </c>
      <c r="M11" s="478" t="e">
        <f>L11/K11</f>
        <v>#DIV/0!</v>
      </c>
    </row>
    <row r="12" spans="1:13" s="287" customFormat="1" ht="32" customHeight="1">
      <c r="A12" s="832">
        <f>ClaimInfo!C11</f>
        <v>0</v>
      </c>
      <c r="B12" s="837" t="str">
        <f>IF($A$12&lt;&gt;"",ClaimInfo!$G2,"")</f>
        <v>IN-PATIENT (HOSPITALIZATION)</v>
      </c>
      <c r="C12" s="601"/>
      <c r="D12" s="601"/>
      <c r="E12" s="602"/>
      <c r="G12" s="60"/>
      <c r="I12" s="593"/>
      <c r="J12" s="594"/>
      <c r="K12" s="595"/>
      <c r="L12" s="595"/>
      <c r="M12" s="596"/>
    </row>
    <row r="13" spans="1:13" s="287" customFormat="1" ht="32" customHeight="1">
      <c r="A13" s="833" t="s">
        <v>1716</v>
      </c>
      <c r="B13" s="837" t="str">
        <f>IF($A$12&lt;&gt;"",ClaimInfo!$G3,"")</f>
        <v>OUT-PATIENT</v>
      </c>
      <c r="C13" s="592"/>
      <c r="D13" s="592"/>
      <c r="E13" s="843"/>
      <c r="G13" s="60"/>
      <c r="I13" s="475"/>
      <c r="J13" s="594"/>
      <c r="K13" s="595"/>
      <c r="L13" s="595"/>
      <c r="M13" s="596"/>
    </row>
    <row r="14" spans="1:13" s="287" customFormat="1" ht="32" customHeight="1">
      <c r="A14" s="831">
        <f>ClaimInfo!C12</f>
        <v>0</v>
      </c>
      <c r="B14" s="837" t="str">
        <f>IF($A$12&lt;&gt;"",ClaimInfo!$G4,"")</f>
        <v>GROUP DENTAL</v>
      </c>
      <c r="C14" s="592"/>
      <c r="D14" s="592"/>
      <c r="E14" s="843"/>
      <c r="G14" s="60"/>
      <c r="I14" s="475"/>
      <c r="J14" s="594"/>
      <c r="K14" s="595"/>
      <c r="L14" s="595"/>
      <c r="M14" s="596"/>
    </row>
    <row r="15" spans="1:13" s="287" customFormat="1" ht="32" customHeight="1">
      <c r="A15" s="834" t="s">
        <v>1717</v>
      </c>
      <c r="B15" s="837" t="str">
        <f>IF($A$12&lt;&gt;"",ClaimInfo!$G5,"")</f>
        <v>GROUP OPTICAL</v>
      </c>
      <c r="C15" s="592"/>
      <c r="D15" s="592"/>
      <c r="E15" s="843"/>
      <c r="G15" s="60"/>
      <c r="I15" s="475"/>
      <c r="J15" s="594"/>
      <c r="K15" s="595"/>
      <c r="L15" s="595"/>
      <c r="M15" s="596"/>
    </row>
    <row r="16" spans="1:13" s="287" customFormat="1" ht="32" customHeight="1">
      <c r="A16" s="833" t="str">
        <f>IF(ClaimInfo!C9="", "NA", ClaimInfo!C9)</f>
        <v>NA</v>
      </c>
      <c r="B16" s="837" t="str">
        <f>IF($A$12&lt;&gt;"",ClaimInfo!$G6,"")</f>
        <v>MATERNITY BENEFIT</v>
      </c>
      <c r="C16" s="592"/>
      <c r="D16" s="592"/>
      <c r="E16" s="602"/>
      <c r="G16" s="60"/>
      <c r="I16" s="475"/>
      <c r="J16" s="594"/>
      <c r="K16" s="595"/>
      <c r="L16" s="595"/>
      <c r="M16" s="596"/>
    </row>
    <row r="17" spans="1:16" s="287" customFormat="1" ht="32" customHeight="1">
      <c r="A17" s="834"/>
      <c r="B17" s="837" t="str">
        <f>IF($A$12&lt;&gt;"",ClaimInfo!$G7,"")</f>
        <v/>
      </c>
      <c r="C17" s="592"/>
      <c r="D17" s="592"/>
      <c r="E17" s="602"/>
      <c r="G17" s="60"/>
      <c r="I17" s="475"/>
      <c r="J17" s="594"/>
      <c r="K17" s="595"/>
      <c r="L17" s="595"/>
      <c r="M17" s="596"/>
    </row>
    <row r="18" spans="1:16" s="287" customFormat="1" ht="32" customHeight="1">
      <c r="A18" s="603" t="str">
        <f>_xlfn.CONCAT("PY ", RIGHT(A12,4), " Total")</f>
        <v>PY 0 Total</v>
      </c>
      <c r="B18" s="597" t="s">
        <v>1298</v>
      </c>
      <c r="C18" s="598">
        <f>SUM(C12:C17)</f>
        <v>0</v>
      </c>
      <c r="D18" s="598">
        <f>SUM(D12:D17)</f>
        <v>0</v>
      </c>
      <c r="E18" s="476" t="e">
        <f>D18/C18</f>
        <v>#DIV/0!</v>
      </c>
      <c r="G18" s="60"/>
      <c r="I18" s="955" t="str">
        <f>A18</f>
        <v>PY 0 Total</v>
      </c>
      <c r="J18" s="955"/>
      <c r="K18" s="600">
        <f>SUM(K12:K17)</f>
        <v>0</v>
      </c>
      <c r="L18" s="600">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76" priority="6" operator="greaterThan">
      <formula>$C$2</formula>
    </cfRule>
  </conditionalFormatting>
  <conditionalFormatting sqref="E5:E11 E16:E18">
    <cfRule type="cellIs" dxfId="75" priority="2" operator="greaterThan">
      <formula>$C$2</formula>
    </cfRule>
  </conditionalFormatting>
  <conditionalFormatting sqref="E12:E15">
    <cfRule type="cellIs" dxfId="74" priority="1" operator="greaterThan">
      <formula>$F$2</formula>
    </cfRule>
  </conditionalFormatting>
  <conditionalFormatting sqref="E23:E26">
    <cfRule type="cellIs" dxfId="73" priority="4" operator="greaterThan">
      <formula>$C$2</formula>
    </cfRule>
  </conditionalFormatting>
  <conditionalFormatting sqref="E28:E31">
    <cfRule type="cellIs" dxfId="72" priority="3" operator="greaterThan">
      <formula>$C$2</formula>
    </cfRule>
  </conditionalFormatting>
  <conditionalFormatting sqref="L32:L37">
    <cfRule type="cellIs" dxfId="7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topLeftCell="A4" zoomScaleNormal="55" workbookViewId="0">
      <selection activeCell="C24" sqref="C24"/>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3" t="str">
        <f>IF(ClaimInfo!$C$6&lt;&gt;"",ClaimInfo!$C$6,"0/1/1900")</f>
        <v>0/1/1900</v>
      </c>
      <c r="C9" s="823" t="str">
        <f>IF(ClaimInfo!$C$7&lt;&gt;"",ClaimInfo!$C$7,"0/1/1900")</f>
        <v>0/1/1900</v>
      </c>
      <c r="D9" s="790"/>
      <c r="E9" s="783"/>
      <c r="F9" s="814">
        <f>ClaimInfo!$C$11</f>
        <v>0</v>
      </c>
      <c r="G9" s="814">
        <f>ClaimInfo!$C$12</f>
        <v>0</v>
      </c>
      <c r="H9" s="792"/>
      <c r="J9" s="501"/>
      <c r="K9" s="956" t="e">
        <f>LatestYr</f>
        <v>#REF!</v>
      </c>
      <c r="L9" s="957"/>
      <c r="M9" s="958"/>
      <c r="N9" s="959" t="e">
        <f>LastYr</f>
        <v>#REF!</v>
      </c>
      <c r="O9" s="960"/>
      <c r="P9" s="961"/>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38" t="str">
        <f>IF(ClaimInfo!$C$4&lt;&gt;"", ClaimInfo!$C$4, "NA")</f>
        <v>NA</v>
      </c>
      <c r="B11" s="324"/>
      <c r="C11" s="325"/>
      <c r="D11" s="326"/>
      <c r="E11" s="838">
        <f>ClaimInfo!$C$9</f>
        <v>0</v>
      </c>
      <c r="F11" s="324"/>
      <c r="G11" s="325"/>
      <c r="H11" s="326"/>
      <c r="I11" s="354">
        <v>0</v>
      </c>
      <c r="J11" s="355"/>
      <c r="K11" s="764"/>
      <c r="L11" s="764"/>
      <c r="M11" s="326"/>
      <c r="N11" s="773"/>
      <c r="O11" s="773"/>
      <c r="P11" s="326"/>
    </row>
    <row r="13" spans="1:16">
      <c r="A13" s="85" t="s">
        <v>1724</v>
      </c>
      <c r="J13" s="85" t="s">
        <v>1725</v>
      </c>
    </row>
    <row r="14" spans="1:16" ht="16" customHeight="1">
      <c r="A14" s="503"/>
      <c r="B14" s="823" t="str">
        <f>IF(ClaimInfo!$C$6&lt;&gt;"",ClaimInfo!$C$6,"0/1/1900")</f>
        <v>0/1/1900</v>
      </c>
      <c r="C14" s="823" t="str">
        <f>IF(ClaimInfo!$C$7&lt;&gt;"",ClaimInfo!$C$7,"0/1/1900")</f>
        <v>0/1/1900</v>
      </c>
      <c r="D14" s="790"/>
      <c r="E14" s="783"/>
      <c r="F14" s="814">
        <f>ClaimInfo!$C$11</f>
        <v>0</v>
      </c>
      <c r="G14" s="814">
        <f>ClaimInfo!$C$12</f>
        <v>0</v>
      </c>
      <c r="H14" s="792"/>
      <c r="J14" s="503"/>
      <c r="K14" s="959" t="e">
        <f>LatestYr</f>
        <v>#REF!</v>
      </c>
      <c r="L14" s="960"/>
      <c r="M14" s="961"/>
      <c r="N14" s="959" t="e">
        <f>LastYr</f>
        <v>#REF!</v>
      </c>
      <c r="O14" s="960"/>
      <c r="P14" s="961"/>
    </row>
    <row r="15" spans="1:16" ht="17">
      <c r="A15" s="496" t="s">
        <v>1726</v>
      </c>
      <c r="B15" s="497" t="s">
        <v>1722</v>
      </c>
      <c r="C15" s="498" t="s">
        <v>1723</v>
      </c>
      <c r="D15" s="499" t="s">
        <v>1199</v>
      </c>
      <c r="E15" s="784"/>
      <c r="F15" s="497" t="s">
        <v>1727</v>
      </c>
      <c r="G15" s="498" t="s">
        <v>1723</v>
      </c>
      <c r="H15" s="499" t="s">
        <v>1199</v>
      </c>
      <c r="J15" s="496" t="s">
        <v>1679</v>
      </c>
      <c r="K15" s="497" t="s">
        <v>1722</v>
      </c>
      <c r="L15" s="498" t="s">
        <v>1723</v>
      </c>
      <c r="M15" s="499" t="s">
        <v>1199</v>
      </c>
      <c r="N15" s="497" t="s">
        <v>1722</v>
      </c>
      <c r="O15" s="498" t="s">
        <v>1723</v>
      </c>
      <c r="P15" s="499" t="s">
        <v>1199</v>
      </c>
    </row>
    <row r="16" spans="1:16">
      <c r="A16" s="905" t="str">
        <f>ClaimInfo!G2</f>
        <v>IN-PATIENT (HOSPITALIZATION)</v>
      </c>
      <c r="B16" s="680"/>
      <c r="C16" s="329"/>
      <c r="D16" s="330"/>
      <c r="E16" s="785"/>
      <c r="F16" s="328"/>
      <c r="G16" s="329"/>
      <c r="H16" s="330"/>
      <c r="J16" s="327"/>
      <c r="K16" s="765"/>
      <c r="L16" s="765"/>
      <c r="M16" s="330"/>
      <c r="N16"/>
      <c r="O16"/>
      <c r="P16" s="330"/>
    </row>
    <row r="17" spans="1:16">
      <c r="A17" s="906" t="str">
        <f>ClaimInfo!G3</f>
        <v>OUT-PATIENT</v>
      </c>
      <c r="B17" s="680"/>
      <c r="C17" s="329"/>
      <c r="D17" s="330"/>
      <c r="E17" s="786"/>
      <c r="F17" s="332"/>
      <c r="G17" s="333"/>
      <c r="H17" s="330"/>
      <c r="J17" s="331"/>
      <c r="K17" s="765"/>
      <c r="L17" s="765"/>
      <c r="M17" s="334"/>
      <c r="N17"/>
      <c r="O17"/>
      <c r="P17" s="334"/>
    </row>
    <row r="18" spans="1:16">
      <c r="A18" s="906" t="str">
        <f>ClaimInfo!G4</f>
        <v>GROUP DENTAL</v>
      </c>
      <c r="B18" s="680"/>
      <c r="C18" s="329"/>
      <c r="D18" s="330"/>
      <c r="E18" s="786"/>
      <c r="F18" s="332"/>
      <c r="G18" s="333"/>
      <c r="H18" s="330"/>
      <c r="J18" s="331"/>
      <c r="K18" s="765"/>
      <c r="L18" s="765"/>
      <c r="M18" s="334"/>
      <c r="N18"/>
      <c r="O18"/>
      <c r="P18" s="334"/>
    </row>
    <row r="19" spans="1:16" ht="18" customHeight="1">
      <c r="A19" s="906" t="str">
        <f>ClaimInfo!G5</f>
        <v>GROUP OPTICAL</v>
      </c>
      <c r="B19" s="680"/>
      <c r="C19" s="329"/>
      <c r="D19" s="330"/>
      <c r="E19" s="786"/>
      <c r="F19" s="332"/>
      <c r="G19" s="333"/>
      <c r="H19" s="330"/>
      <c r="J19" s="331"/>
      <c r="K19" s="332"/>
      <c r="L19" s="333"/>
      <c r="M19" s="334"/>
      <c r="N19" s="332"/>
      <c r="O19" s="333"/>
      <c r="P19" s="334"/>
    </row>
    <row r="20" spans="1:16" ht="18" customHeight="1">
      <c r="A20" s="906" t="str">
        <f>ClaimInfo!G6</f>
        <v>MATERNITY BENEFIT</v>
      </c>
      <c r="B20" s="683"/>
      <c r="C20" s="333"/>
      <c r="D20" s="334"/>
      <c r="E20" s="786"/>
      <c r="F20" s="332"/>
      <c r="G20" s="333"/>
      <c r="H20" s="334"/>
      <c r="J20" s="331"/>
      <c r="K20" s="332"/>
      <c r="L20" s="333"/>
      <c r="M20" s="334"/>
      <c r="N20" s="332"/>
      <c r="O20" s="333"/>
      <c r="P20" s="334"/>
    </row>
    <row r="21" spans="1:16" ht="18" customHeight="1">
      <c r="A21" s="906" t="str">
        <f>ClaimInfo!G7</f>
        <v/>
      </c>
      <c r="B21" s="683"/>
      <c r="C21" s="333"/>
      <c r="D21" s="334"/>
      <c r="E21" s="786"/>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87"/>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3" t="str">
        <f>IF(ClaimInfo!$C$6&lt;&gt;"",ClaimInfo!$C$6,"0/1/1900")</f>
        <v>0/1/1900</v>
      </c>
      <c r="C25" s="823" t="str">
        <f>IF(ClaimInfo!$C$7&lt;&gt;"",ClaimInfo!$C$7,"0/1/1900")</f>
        <v>0/1/1900</v>
      </c>
      <c r="D25" s="790"/>
      <c r="E25" s="783"/>
      <c r="F25" s="814">
        <f>ClaimInfo!$C$11</f>
        <v>0</v>
      </c>
      <c r="G25" s="814">
        <f>ClaimInfo!$C$12</f>
        <v>0</v>
      </c>
      <c r="H25" s="792"/>
      <c r="J25" s="503"/>
      <c r="K25" s="959" t="e">
        <f>LatestYr</f>
        <v>#REF!</v>
      </c>
      <c r="L25" s="960"/>
      <c r="M25" s="961"/>
      <c r="N25" s="959" t="e">
        <f>LastYr</f>
        <v>#REF!</v>
      </c>
      <c r="O25" s="960"/>
      <c r="P25" s="961"/>
    </row>
    <row r="26" spans="1:16" ht="17">
      <c r="A26" s="496" t="s">
        <v>1731</v>
      </c>
      <c r="B26" s="873" t="s">
        <v>1727</v>
      </c>
      <c r="C26" s="874" t="s">
        <v>1732</v>
      </c>
      <c r="D26" s="875" t="s">
        <v>1199</v>
      </c>
      <c r="E26" s="784"/>
      <c r="F26" s="873" t="s">
        <v>1722</v>
      </c>
      <c r="G26" s="874" t="s">
        <v>1723</v>
      </c>
      <c r="H26" s="875" t="s">
        <v>1199</v>
      </c>
      <c r="J26" s="496" t="s">
        <v>1733</v>
      </c>
      <c r="K26" s="497" t="s">
        <v>1722</v>
      </c>
      <c r="L26" s="498" t="s">
        <v>1723</v>
      </c>
      <c r="M26" s="499" t="s">
        <v>1199</v>
      </c>
      <c r="N26" s="497" t="s">
        <v>1722</v>
      </c>
      <c r="O26" s="498" t="s">
        <v>1723</v>
      </c>
      <c r="P26" s="499" t="s">
        <v>1199</v>
      </c>
    </row>
    <row r="27" spans="1:16" ht="17">
      <c r="A27" s="839" t="s">
        <v>1193</v>
      </c>
      <c r="B27" s="876"/>
      <c r="C27" s="877"/>
      <c r="D27" s="878"/>
      <c r="E27" s="785"/>
      <c r="F27" s="900"/>
      <c r="G27" s="877"/>
      <c r="H27" s="899"/>
      <c r="J27" s="327" t="s">
        <v>1193</v>
      </c>
      <c r="K27" s="764"/>
      <c r="L27" s="764"/>
      <c r="M27" s="330"/>
      <c r="N27" s="773"/>
      <c r="O27" s="773"/>
      <c r="P27" s="330"/>
    </row>
    <row r="28" spans="1:16" ht="17">
      <c r="A28" s="840" t="s">
        <v>1734</v>
      </c>
      <c r="B28" s="879"/>
      <c r="C28" s="333"/>
      <c r="D28" s="903"/>
      <c r="E28" s="786"/>
      <c r="F28" s="901"/>
      <c r="G28" s="902"/>
      <c r="H28" s="898"/>
      <c r="J28" s="331" t="s">
        <v>1735</v>
      </c>
      <c r="K28" s="764"/>
      <c r="L28" s="764"/>
      <c r="M28" s="334"/>
      <c r="N28" s="773"/>
      <c r="O28" s="773"/>
      <c r="P28" s="334"/>
    </row>
    <row r="29" spans="1:16" ht="17">
      <c r="A29" s="335" t="s">
        <v>1284</v>
      </c>
      <c r="B29" s="880">
        <f>SUM(B27:B28)</f>
        <v>0</v>
      </c>
      <c r="C29" s="881">
        <f>SUM(C27:C28)</f>
        <v>0</v>
      </c>
      <c r="D29" s="904" t="str">
        <f>IFERROR(C29/B29,"")</f>
        <v/>
      </c>
      <c r="E29" s="788"/>
      <c r="F29" s="896">
        <f>SUM(F27:F28)</f>
        <v>0</v>
      </c>
      <c r="G29" s="897">
        <f>SUM(G27:G28)</f>
        <v>0</v>
      </c>
      <c r="H29" s="882" t="str">
        <f>IFERROR(G29/F29,"")</f>
        <v/>
      </c>
      <c r="J29" s="335" t="s">
        <v>1284</v>
      </c>
      <c r="K29" s="336"/>
      <c r="L29" s="337"/>
      <c r="M29" s="339"/>
      <c r="N29" s="336"/>
      <c r="O29" s="337"/>
      <c r="P29" s="339"/>
    </row>
    <row r="30" spans="1:16">
      <c r="A30" s="183" t="s">
        <v>1736</v>
      </c>
    </row>
    <row r="31" spans="1:16">
      <c r="A31" s="844" t="s">
        <v>1973</v>
      </c>
      <c r="B31" s="845"/>
      <c r="C31" s="845"/>
      <c r="D31" s="845"/>
      <c r="E31" s="845"/>
      <c r="F31" s="845"/>
      <c r="G31" s="845"/>
      <c r="H31" s="845"/>
    </row>
    <row r="32" spans="1:16" ht="17">
      <c r="A32" s="846"/>
      <c r="B32" s="847" t="str">
        <f>B9</f>
        <v>0/1/1900</v>
      </c>
      <c r="C32" s="847" t="str">
        <f>C9</f>
        <v>0/1/1900</v>
      </c>
      <c r="D32" s="848"/>
      <c r="E32" s="849"/>
      <c r="F32" s="850">
        <f>F9</f>
        <v>0</v>
      </c>
      <c r="G32" s="850">
        <f>G9</f>
        <v>0</v>
      </c>
      <c r="H32" s="851"/>
    </row>
    <row r="33" spans="1:8" ht="17">
      <c r="A33" s="852" t="s">
        <v>1974</v>
      </c>
      <c r="B33" s="883" t="s">
        <v>1975</v>
      </c>
      <c r="C33" s="884"/>
      <c r="D33" s="885"/>
      <c r="E33" s="856"/>
      <c r="F33" s="853" t="s">
        <v>1975</v>
      </c>
      <c r="G33" s="854"/>
      <c r="H33" s="855"/>
    </row>
    <row r="34" spans="1:8">
      <c r="A34" s="857" t="str">
        <f>A16</f>
        <v>IN-PATIENT (HOSPITALIZATION)</v>
      </c>
      <c r="B34" s="886"/>
      <c r="C34" s="887"/>
      <c r="D34" s="888"/>
      <c r="E34" s="860"/>
      <c r="F34" s="858"/>
      <c r="G34" s="859"/>
      <c r="H34" s="861"/>
    </row>
    <row r="35" spans="1:8">
      <c r="A35" s="857" t="str">
        <f t="shared" ref="A35:A38" si="0">A17</f>
        <v>OUT-PATIENT</v>
      </c>
      <c r="B35" s="889"/>
      <c r="C35" s="859"/>
      <c r="D35" s="890"/>
      <c r="E35" s="862"/>
      <c r="F35" s="858"/>
      <c r="G35" s="859"/>
      <c r="H35" s="861"/>
    </row>
    <row r="36" spans="1:8">
      <c r="A36" s="857" t="str">
        <f t="shared" si="0"/>
        <v>GROUP DENTAL</v>
      </c>
      <c r="B36" s="889"/>
      <c r="C36" s="859"/>
      <c r="D36" s="890"/>
      <c r="E36" s="862"/>
      <c r="F36" s="858"/>
      <c r="G36" s="859"/>
      <c r="H36" s="861"/>
    </row>
    <row r="37" spans="1:8">
      <c r="A37" s="857" t="str">
        <f t="shared" si="0"/>
        <v>GROUP OPTICAL</v>
      </c>
      <c r="B37" s="889"/>
      <c r="C37" s="859"/>
      <c r="D37" s="890"/>
      <c r="E37" s="862"/>
      <c r="F37" s="858"/>
      <c r="G37" s="859"/>
      <c r="H37" s="861"/>
    </row>
    <row r="38" spans="1:8">
      <c r="A38" s="857" t="str">
        <f t="shared" si="0"/>
        <v>MATERNITY BENEFIT</v>
      </c>
      <c r="B38" s="891"/>
      <c r="C38" s="863"/>
      <c r="D38" s="892"/>
      <c r="E38" s="862"/>
      <c r="F38" s="864"/>
      <c r="G38" s="863"/>
      <c r="H38" s="865"/>
    </row>
    <row r="39" spans="1:8">
      <c r="A39" s="857" t="str">
        <f>[4]ClaimInfo!G7</f>
        <v/>
      </c>
      <c r="B39" s="891"/>
      <c r="C39" s="863"/>
      <c r="D39" s="892"/>
      <c r="E39" s="862"/>
      <c r="F39" s="864"/>
      <c r="G39" s="863"/>
      <c r="H39" s="865"/>
    </row>
    <row r="40" spans="1:8" ht="17">
      <c r="A40" s="866" t="s">
        <v>1976</v>
      </c>
      <c r="B40" s="893">
        <f>SUM(B34:B39)</f>
        <v>0</v>
      </c>
      <c r="C40" s="894"/>
      <c r="D40" s="895"/>
      <c r="E40" s="868"/>
      <c r="F40" s="869">
        <f>SUM(F34:F39)</f>
        <v>0</v>
      </c>
      <c r="G40" s="867"/>
      <c r="H40" s="870"/>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0" priority="5428" operator="lessThan">
      <formula>$B$2</formula>
    </cfRule>
  </conditionalFormatting>
  <conditionalFormatting sqref="D16:D19">
    <cfRule type="cellIs" dxfId="69" priority="9" operator="lessThan">
      <formula>$B$2</formula>
    </cfRule>
  </conditionalFormatting>
  <conditionalFormatting sqref="D34:D37">
    <cfRule type="cellIs" dxfId="68" priority="3" operator="lessThan">
      <formula>$B$2</formula>
    </cfRule>
  </conditionalFormatting>
  <conditionalFormatting sqref="D40:E40 H40">
    <cfRule type="cellIs" dxfId="67" priority="4" operator="lessThan">
      <formula>$B$2</formula>
    </cfRule>
  </conditionalFormatting>
  <conditionalFormatting sqref="E16">
    <cfRule type="cellIs" dxfId="66" priority="5432" operator="lessThan">
      <formula>$B$3</formula>
    </cfRule>
  </conditionalFormatting>
  <conditionalFormatting sqref="E17 H20:H21">
    <cfRule type="cellIs" dxfId="65" priority="5434" operator="lessThan">
      <formula>$B$4</formula>
    </cfRule>
  </conditionalFormatting>
  <conditionalFormatting sqref="E18:E19 D20:E21">
    <cfRule type="cellIs" dxfId="64" priority="5436" operator="lessThan">
      <formula>$B$5</formula>
    </cfRule>
  </conditionalFormatting>
  <conditionalFormatting sqref="E34">
    <cfRule type="cellIs" dxfId="63" priority="5" operator="lessThan">
      <formula>$B$3</formula>
    </cfRule>
  </conditionalFormatting>
  <conditionalFormatting sqref="E35">
    <cfRule type="cellIs" dxfId="62" priority="6" operator="lessThan">
      <formula>$B$4</formula>
    </cfRule>
  </conditionalFormatting>
  <conditionalFormatting sqref="E36:E37 D38:E39">
    <cfRule type="cellIs" dxfId="61" priority="7" operator="lessThan">
      <formula>$B$5</formula>
    </cfRule>
  </conditionalFormatting>
  <conditionalFormatting sqref="H16:H19">
    <cfRule type="cellIs" dxfId="60" priority="8" operator="lessThan">
      <formula>$B$3</formula>
    </cfRule>
  </conditionalFormatting>
  <conditionalFormatting sqref="H34:H37">
    <cfRule type="cellIs" dxfId="59" priority="1" operator="lessThan">
      <formula>$B$2</formula>
    </cfRule>
  </conditionalFormatting>
  <conditionalFormatting sqref="H38:H39">
    <cfRule type="cellIs" dxfId="58" priority="2" operator="lessThan">
      <formula>$B$5</formula>
    </cfRule>
  </conditionalFormatting>
  <conditionalFormatting sqref="M11 P11 M22 P22 M27:M29 P27:P29">
    <cfRule type="cellIs" dxfId="57" priority="10" operator="lessThan">
      <formula>$B$2</formula>
    </cfRule>
  </conditionalFormatting>
  <conditionalFormatting sqref="M16 P16">
    <cfRule type="cellIs" dxfId="56" priority="11" operator="lessThan">
      <formula>$B$3</formula>
    </cfRule>
  </conditionalFormatting>
  <conditionalFormatting sqref="M17 P17">
    <cfRule type="cellIs" dxfId="55" priority="12" operator="lessThan">
      <formula>$B$4</formula>
    </cfRule>
  </conditionalFormatting>
  <conditionalFormatting sqref="M18:M21 P18:P21">
    <cfRule type="cellIs" dxfId="5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tabSelected="1" zoomScale="93" zoomScaleNormal="70" workbookViewId="0">
      <selection activeCell="G27" sqref="G27"/>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2"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3"/>
      <c r="B6" s="507"/>
      <c r="C6" s="823" t="str">
        <f>IF(ClaimInfo!$C$6&lt;&gt;"",ClaimInfo!$C$6,"0/1/1900")</f>
        <v>0/1/1900</v>
      </c>
      <c r="D6" s="823" t="str">
        <f>IF(ClaimInfo!$C$7&lt;&gt;"",ClaimInfo!$C$7,"0/1/1900")</f>
        <v>0/1/1900</v>
      </c>
      <c r="E6" s="793"/>
      <c r="F6" s="814">
        <f>ClaimInfo!$C$11</f>
        <v>0</v>
      </c>
      <c r="G6" s="814">
        <f>ClaimInfo!$C$12</f>
        <v>0</v>
      </c>
      <c r="H6" s="793"/>
      <c r="I6" s="502"/>
      <c r="J6" s="673"/>
      <c r="K6" s="507"/>
      <c r="L6" s="962" t="e">
        <f>LatestYr</f>
        <v>#REF!</v>
      </c>
      <c r="M6" s="963"/>
      <c r="N6" s="964"/>
      <c r="O6" s="962" t="e">
        <f>LastYr</f>
        <v>#REF!</v>
      </c>
      <c r="P6" s="963"/>
      <c r="Q6" s="964"/>
    </row>
    <row r="7" spans="1:17" ht="34">
      <c r="A7" s="674" t="s">
        <v>1741</v>
      </c>
      <c r="B7" s="675" t="s">
        <v>1280</v>
      </c>
      <c r="C7" s="676" t="s">
        <v>1722</v>
      </c>
      <c r="D7" s="677" t="s">
        <v>1723</v>
      </c>
      <c r="E7" s="675" t="s">
        <v>1199</v>
      </c>
      <c r="F7" s="676" t="s">
        <v>1722</v>
      </c>
      <c r="G7" s="677" t="s">
        <v>1723</v>
      </c>
      <c r="H7" s="675" t="s">
        <v>1199</v>
      </c>
      <c r="I7" s="500"/>
      <c r="J7" s="674" t="s">
        <v>1195</v>
      </c>
      <c r="K7" s="675" t="s">
        <v>1280</v>
      </c>
      <c r="L7" s="676" t="s">
        <v>1722</v>
      </c>
      <c r="M7" s="677" t="s">
        <v>1723</v>
      </c>
      <c r="N7" s="675" t="s">
        <v>1199</v>
      </c>
      <c r="O7" s="676" t="s">
        <v>1722</v>
      </c>
      <c r="P7" s="677" t="s">
        <v>1723</v>
      </c>
      <c r="Q7" s="675" t="s">
        <v>1199</v>
      </c>
    </row>
    <row r="8" spans="1:17" ht="17">
      <c r="A8" s="841" t="str">
        <f>ClaimInfo!I2</f>
        <v>Plan 1</v>
      </c>
      <c r="B8" s="679"/>
      <c r="C8" s="680"/>
      <c r="D8" s="329"/>
      <c r="E8" s="330"/>
      <c r="F8" s="680"/>
      <c r="G8" s="329"/>
      <c r="H8" s="330"/>
      <c r="I8" s="60"/>
      <c r="J8" s="678"/>
      <c r="K8" s="679"/>
      <c r="L8" s="766"/>
      <c r="M8" s="766"/>
      <c r="N8" s="330"/>
      <c r="O8" s="774"/>
      <c r="P8" s="774"/>
      <c r="Q8" s="330"/>
    </row>
    <row r="9" spans="1:17" ht="17">
      <c r="A9" s="841" t="str">
        <f>ClaimInfo!I3</f>
        <v>Plan 2</v>
      </c>
      <c r="B9" s="682"/>
      <c r="C9" s="683"/>
      <c r="D9" s="333"/>
      <c r="E9" s="334"/>
      <c r="F9" s="683"/>
      <c r="G9" s="333"/>
      <c r="H9" s="334"/>
      <c r="I9" s="60"/>
      <c r="J9" s="681"/>
      <c r="K9" s="682"/>
      <c r="L9" s="766"/>
      <c r="M9" s="766"/>
      <c r="N9" s="334"/>
      <c r="O9" s="774"/>
      <c r="P9" s="774"/>
      <c r="Q9" s="334"/>
    </row>
    <row r="10" spans="1:17" ht="17">
      <c r="A10" s="841" t="str">
        <f>ClaimInfo!I4</f>
        <v>Plan 3</v>
      </c>
      <c r="B10" s="682"/>
      <c r="C10" s="683"/>
      <c r="D10" s="333"/>
      <c r="E10" s="334"/>
      <c r="F10" s="683"/>
      <c r="G10" s="333"/>
      <c r="H10" s="334"/>
      <c r="I10" s="60"/>
      <c r="J10" s="681"/>
      <c r="K10" s="682"/>
      <c r="L10" s="766"/>
      <c r="M10" s="766"/>
      <c r="N10" s="334"/>
      <c r="O10" s="774"/>
      <c r="P10" s="774"/>
      <c r="Q10" s="334"/>
    </row>
    <row r="11" spans="1:17" ht="17">
      <c r="A11" s="841" t="str">
        <f>ClaimInfo!I5</f>
        <v>Plan 4</v>
      </c>
      <c r="B11" s="682"/>
      <c r="C11" s="683"/>
      <c r="D11" s="333"/>
      <c r="E11" s="334"/>
      <c r="F11" s="683"/>
      <c r="G11" s="333"/>
      <c r="H11" s="334"/>
      <c r="I11" s="60"/>
      <c r="J11" s="681"/>
      <c r="K11" s="682"/>
      <c r="L11" s="766"/>
      <c r="M11" s="766"/>
      <c r="N11" s="334"/>
      <c r="O11" s="774"/>
      <c r="P11" s="774"/>
      <c r="Q11" s="334"/>
    </row>
    <row r="12" spans="1:17" ht="17">
      <c r="A12" s="841" t="str">
        <f>ClaimInfo!I6</f>
        <v>Plan 5</v>
      </c>
      <c r="B12" s="682"/>
      <c r="C12" s="683"/>
      <c r="D12" s="333"/>
      <c r="E12" s="334"/>
      <c r="F12" s="683"/>
      <c r="G12" s="333"/>
      <c r="H12" s="334"/>
      <c r="I12" s="60"/>
      <c r="J12" s="681"/>
      <c r="K12" s="682"/>
      <c r="L12" s="766"/>
      <c r="M12" s="766"/>
      <c r="N12" s="334"/>
      <c r="O12" s="774"/>
      <c r="P12" s="774"/>
      <c r="Q12" s="334"/>
    </row>
    <row r="13" spans="1:17" ht="17">
      <c r="A13" s="841" t="str">
        <f>ClaimInfo!I7</f>
        <v>Plan 6</v>
      </c>
      <c r="B13" s="682"/>
      <c r="C13" s="683"/>
      <c r="D13" s="333"/>
      <c r="E13" s="334"/>
      <c r="F13" s="683"/>
      <c r="G13" s="333"/>
      <c r="H13" s="334"/>
      <c r="I13" s="60"/>
      <c r="J13" s="681"/>
      <c r="K13" s="682"/>
      <c r="L13" s="683"/>
      <c r="M13" s="333"/>
      <c r="N13" s="334"/>
      <c r="O13" s="683"/>
      <c r="P13" s="333"/>
      <c r="Q13" s="334"/>
    </row>
    <row r="14" spans="1:17" ht="25" customHeight="1">
      <c r="A14" s="841" t="str">
        <f>ClaimInfo!I8</f>
        <v>Plan 7</v>
      </c>
      <c r="B14" s="682"/>
      <c r="C14" s="683"/>
      <c r="D14" s="333"/>
      <c r="E14" s="334"/>
      <c r="F14" s="683"/>
      <c r="G14" s="333"/>
      <c r="H14" s="334"/>
      <c r="I14" s="60"/>
      <c r="J14" s="681"/>
      <c r="K14" s="682"/>
      <c r="L14" s="683"/>
      <c r="M14" s="333"/>
      <c r="N14" s="334"/>
      <c r="O14" s="683"/>
      <c r="P14" s="333"/>
      <c r="Q14" s="334"/>
    </row>
    <row r="15" spans="1:17" ht="25" customHeight="1">
      <c r="A15" s="841" t="str">
        <f>ClaimInfo!I9</f>
        <v>Plan 8</v>
      </c>
      <c r="B15" s="682"/>
      <c r="C15" s="683"/>
      <c r="D15" s="333"/>
      <c r="E15" s="334"/>
      <c r="F15" s="683"/>
      <c r="G15" s="333"/>
      <c r="H15" s="334"/>
      <c r="I15" s="60"/>
      <c r="J15" s="681"/>
      <c r="K15" s="682"/>
      <c r="L15" s="683"/>
      <c r="M15" s="333"/>
      <c r="N15" s="334"/>
      <c r="O15" s="683"/>
      <c r="P15" s="333"/>
      <c r="Q15" s="334"/>
    </row>
    <row r="16" spans="1:17" ht="25" customHeight="1">
      <c r="A16" s="841" t="str">
        <f>ClaimInfo!I10</f>
        <v>Plan 9</v>
      </c>
      <c r="B16" s="682"/>
      <c r="C16" s="683"/>
      <c r="D16" s="333"/>
      <c r="E16" s="334"/>
      <c r="F16" s="683"/>
      <c r="G16" s="333"/>
      <c r="H16" s="334"/>
      <c r="I16" s="60"/>
      <c r="J16" s="681"/>
      <c r="K16" s="682"/>
      <c r="L16" s="683"/>
      <c r="M16" s="333"/>
      <c r="N16" s="334"/>
      <c r="O16" s="683"/>
      <c r="P16" s="333"/>
      <c r="Q16" s="334"/>
    </row>
    <row r="17" spans="1:17" ht="25" customHeight="1">
      <c r="A17" s="841" t="str">
        <f>ClaimInfo!I11</f>
        <v>Plan 10</v>
      </c>
      <c r="B17" s="682"/>
      <c r="C17" s="683"/>
      <c r="D17" s="333"/>
      <c r="E17" s="334"/>
      <c r="F17" s="683"/>
      <c r="G17" s="333"/>
      <c r="H17" s="334"/>
      <c r="I17" s="60"/>
      <c r="J17" s="681"/>
      <c r="K17" s="682"/>
      <c r="L17" s="683"/>
      <c r="M17" s="333"/>
      <c r="N17" s="334"/>
      <c r="O17" s="683"/>
      <c r="P17" s="333"/>
      <c r="Q17" s="334"/>
    </row>
    <row r="18" spans="1:17" ht="25" customHeight="1">
      <c r="A18" s="841" t="str">
        <f>ClaimInfo!I12</f>
        <v>Plan 11</v>
      </c>
      <c r="B18" s="682"/>
      <c r="C18" s="683"/>
      <c r="D18" s="333"/>
      <c r="E18" s="334"/>
      <c r="F18" s="683"/>
      <c r="G18" s="333"/>
      <c r="H18" s="334"/>
      <c r="I18" s="60"/>
      <c r="J18" s="681"/>
      <c r="K18" s="682"/>
      <c r="L18" s="683"/>
      <c r="M18" s="333"/>
      <c r="N18" s="334"/>
      <c r="O18" s="683"/>
      <c r="P18" s="333"/>
      <c r="Q18" s="334"/>
    </row>
    <row r="19" spans="1:17" ht="25" customHeight="1">
      <c r="A19" s="841" t="str">
        <f>ClaimInfo!I13</f>
        <v>Plan 12</v>
      </c>
      <c r="B19" s="682"/>
      <c r="C19" s="683"/>
      <c r="D19" s="333"/>
      <c r="E19" s="334"/>
      <c r="F19" s="683"/>
      <c r="G19" s="333"/>
      <c r="H19" s="334"/>
      <c r="I19" s="60"/>
      <c r="J19" s="681"/>
      <c r="K19" s="682"/>
      <c r="L19" s="683"/>
      <c r="M19" s="333"/>
      <c r="N19" s="334"/>
      <c r="O19" s="683"/>
      <c r="P19" s="333"/>
      <c r="Q19" s="334"/>
    </row>
    <row r="20" spans="1:17" ht="25" customHeight="1">
      <c r="A20" s="841" t="str">
        <f>ClaimInfo!I14</f>
        <v/>
      </c>
      <c r="B20" s="685"/>
      <c r="C20" s="686"/>
      <c r="D20" s="687"/>
      <c r="E20" s="688"/>
      <c r="F20" s="686"/>
      <c r="G20" s="687"/>
      <c r="H20" s="688"/>
      <c r="I20" s="60"/>
      <c r="J20" s="684"/>
      <c r="K20" s="685"/>
      <c r="L20" s="686"/>
      <c r="M20" s="687"/>
      <c r="N20" s="688"/>
      <c r="O20" s="686"/>
      <c r="P20" s="687"/>
      <c r="Q20" s="688"/>
    </row>
    <row r="21" spans="1:17" ht="25" customHeight="1">
      <c r="A21" s="781" t="s">
        <v>1728</v>
      </c>
      <c r="B21" s="690"/>
      <c r="C21" s="691">
        <f>SUM(C8:C20)</f>
        <v>0</v>
      </c>
      <c r="D21" s="692">
        <f>SUM(D8:D20)</f>
        <v>0</v>
      </c>
      <c r="E21" s="693" t="e">
        <f t="shared" ref="E21" si="0">D21/C21</f>
        <v>#DIV/0!</v>
      </c>
      <c r="F21" s="691">
        <f>SUM(F8:F20)</f>
        <v>0</v>
      </c>
      <c r="G21" s="692">
        <f>SUM(G8:G20)</f>
        <v>0</v>
      </c>
      <c r="H21" s="693" t="e">
        <f>G21/F21</f>
        <v>#DIV/0!</v>
      </c>
      <c r="I21" s="60"/>
      <c r="J21" s="689" t="s">
        <v>1742</v>
      </c>
      <c r="K21" s="690"/>
      <c r="L21" s="691"/>
      <c r="M21" s="692"/>
      <c r="N21" s="693"/>
      <c r="O21" s="691"/>
      <c r="P21" s="692"/>
      <c r="Q21" s="693"/>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53" priority="1" operator="lessThan">
      <formula>$B$2</formula>
    </cfRule>
  </conditionalFormatting>
  <conditionalFormatting sqref="N8:Q21">
    <cfRule type="cellIs" dxfId="5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zoomScale="84" zoomScaleNormal="110" workbookViewId="0">
      <selection activeCell="H99" sqref="H9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76" customWidth="1"/>
    <col min="17" max="17" width="16.1640625" style="182" customWidth="1"/>
    <col min="18" max="16384" width="10.83203125" style="183"/>
  </cols>
  <sheetData>
    <row r="1" spans="1:17" s="58" customFormat="1" ht="26">
      <c r="A1" s="181" t="s">
        <v>1241</v>
      </c>
      <c r="B1" s="181"/>
      <c r="C1" s="67" t="s">
        <v>1286</v>
      </c>
      <c r="D1" s="59"/>
      <c r="E1" s="59"/>
      <c r="I1" s="60"/>
      <c r="O1" s="775"/>
      <c r="P1" s="775"/>
    </row>
    <row r="2" spans="1:17" s="58" customFormat="1" ht="26">
      <c r="A2" s="181" t="str">
        <f>'P20_Usage Overview'!A2</f>
        <v>Overall</v>
      </c>
      <c r="B2" s="184">
        <f>'P20_Usage Overview'!B2</f>
        <v>0.8</v>
      </c>
      <c r="C2" s="68" t="s">
        <v>1737</v>
      </c>
      <c r="D2" s="59"/>
      <c r="E2" s="59"/>
      <c r="I2" s="60"/>
      <c r="O2" s="775"/>
      <c r="P2" s="775"/>
    </row>
    <row r="3" spans="1:17" s="58" customFormat="1" ht="26">
      <c r="A3" s="181" t="str">
        <f>'P20_Usage Overview'!A3</f>
        <v>Hospital</v>
      </c>
      <c r="B3" s="184">
        <f>'P20_Usage Overview'!B3</f>
        <v>0.85</v>
      </c>
      <c r="C3" s="68" t="s">
        <v>1737</v>
      </c>
      <c r="D3" s="59"/>
      <c r="E3" s="59"/>
      <c r="I3" s="60"/>
      <c r="M3" s="352"/>
      <c r="N3" s="353"/>
      <c r="O3" s="775"/>
      <c r="P3" s="775"/>
    </row>
    <row r="4" spans="1:17" s="58" customFormat="1" ht="26">
      <c r="A4" s="181" t="str">
        <f>'P20_Usage Overview'!A4</f>
        <v>Clinical</v>
      </c>
      <c r="B4" s="184">
        <f>'P20_Usage Overview'!B4</f>
        <v>0.7</v>
      </c>
      <c r="C4" s="68" t="s">
        <v>1737</v>
      </c>
      <c r="D4" s="59"/>
      <c r="E4" s="59"/>
      <c r="I4" s="60"/>
      <c r="O4" s="775"/>
      <c r="P4" s="775"/>
    </row>
    <row r="5" spans="1:17" s="58" customFormat="1" ht="26">
      <c r="A5" s="181" t="str">
        <f>'P20_Usage Overview'!A5</f>
        <v>Others</v>
      </c>
      <c r="B5" s="184">
        <f>'P20_Usage Overview'!B5</f>
        <v>0</v>
      </c>
      <c r="C5" s="68" t="s">
        <v>1737</v>
      </c>
      <c r="D5" s="59"/>
      <c r="E5" s="59"/>
      <c r="I5" s="60"/>
      <c r="O5" s="775"/>
      <c r="P5" s="775"/>
    </row>
    <row r="6" spans="1:17">
      <c r="A6" s="183" t="s">
        <v>1743</v>
      </c>
      <c r="B6" s="185" t="s">
        <v>1719</v>
      </c>
    </row>
    <row r="7" spans="1:17">
      <c r="A7" s="185" t="s">
        <v>1744</v>
      </c>
    </row>
    <row r="8" spans="1:17">
      <c r="J8" s="64" t="s">
        <v>1288</v>
      </c>
      <c r="K8" s="64"/>
      <c r="L8" s="64"/>
      <c r="M8" s="64"/>
      <c r="N8" s="64"/>
      <c r="O8" s="777"/>
      <c r="P8" s="777"/>
      <c r="Q8" s="64"/>
    </row>
    <row r="9" spans="1:17">
      <c r="A9" s="185" t="s">
        <v>1745</v>
      </c>
      <c r="J9" s="185" t="s">
        <v>1745</v>
      </c>
    </row>
    <row r="10" spans="1:17">
      <c r="A10" s="85" t="s">
        <v>1746</v>
      </c>
      <c r="J10" s="85" t="s">
        <v>1746</v>
      </c>
    </row>
    <row r="11" spans="1:17" ht="16" customHeight="1">
      <c r="A11" s="509"/>
      <c r="B11" s="508"/>
      <c r="C11" s="185" t="s">
        <v>1721</v>
      </c>
      <c r="D11" s="815" t="str">
        <f>'P20_Usage Overview'!A11</f>
        <v>NA</v>
      </c>
      <c r="E11" s="183"/>
      <c r="F11" s="185" t="s">
        <v>1721</v>
      </c>
      <c r="G11" s="815">
        <f>ClaimInfo!$C$9</f>
        <v>0</v>
      </c>
      <c r="H11" s="813"/>
      <c r="I11" s="502"/>
      <c r="J11" s="509"/>
      <c r="K11" s="508"/>
      <c r="L11" s="969" t="e">
        <f>ContractNo</f>
        <v>#REF!</v>
      </c>
      <c r="M11" s="970"/>
      <c r="N11" s="970"/>
      <c r="O11" s="970"/>
      <c r="P11" s="970"/>
      <c r="Q11" s="971"/>
    </row>
    <row r="12" spans="1:17" ht="16" customHeight="1">
      <c r="A12" s="511"/>
      <c r="B12" s="510"/>
      <c r="C12" s="823" t="str">
        <f>IF(ClaimInfo!$C$6&lt;&gt;"",ClaimInfo!$C$6,"0/1/1900")</f>
        <v>0/1/1900</v>
      </c>
      <c r="D12" s="823" t="str">
        <f>IF(ClaimInfo!$C$7&lt;&gt;"",ClaimInfo!$C$7,"0/1/1900")</f>
        <v>0/1/1900</v>
      </c>
      <c r="E12" s="793"/>
      <c r="F12" s="814">
        <f>ClaimInfo!$C$11</f>
        <v>0</v>
      </c>
      <c r="G12" s="814">
        <f>ClaimInfo!$C$12</f>
        <v>0</v>
      </c>
      <c r="H12" s="794"/>
      <c r="I12" s="502"/>
      <c r="J12" s="511"/>
      <c r="K12" s="510"/>
      <c r="L12" s="965" t="e">
        <f>LatestYr</f>
        <v>#REF!</v>
      </c>
      <c r="M12" s="966"/>
      <c r="N12" s="967"/>
      <c r="O12" s="968" t="e">
        <f>LastYr</f>
        <v>#REF!</v>
      </c>
      <c r="P12" s="966"/>
      <c r="Q12" s="967"/>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78" t="s">
        <v>1722</v>
      </c>
      <c r="P13" s="779" t="s">
        <v>1723</v>
      </c>
      <c r="Q13" s="513" t="s">
        <v>1199</v>
      </c>
    </row>
    <row r="14" spans="1:17" ht="17">
      <c r="A14" s="910" t="str">
        <f>ClaimInfo!I2</f>
        <v>Plan 1</v>
      </c>
      <c r="B14" s="911" t="str">
        <f>IF(A14&lt;&gt;"", ClaimInfo!G$2, "")</f>
        <v>IN-PATIENT (HOSPITALIZATION)</v>
      </c>
      <c r="C14" s="907"/>
      <c r="D14" s="908"/>
      <c r="E14" s="909"/>
      <c r="F14" s="907"/>
      <c r="G14" s="908"/>
      <c r="H14" s="909"/>
      <c r="J14" s="244"/>
      <c r="K14" s="313"/>
      <c r="L14" s="765"/>
      <c r="M14" s="765"/>
      <c r="N14" s="247"/>
      <c r="O14" s="780"/>
      <c r="P14" s="780"/>
      <c r="Q14" s="247"/>
    </row>
    <row r="15" spans="1:17" ht="17">
      <c r="A15" s="230"/>
      <c r="B15" s="313" t="str">
        <f>IF(A14&lt;&gt;"", ClaimInfo!G$3, "")</f>
        <v>OUT-PATIENT</v>
      </c>
      <c r="C15" s="241"/>
      <c r="D15" s="210"/>
      <c r="E15" s="231"/>
      <c r="F15" s="241"/>
      <c r="G15" s="210"/>
      <c r="H15" s="231"/>
      <c r="J15" s="230"/>
      <c r="K15" s="313"/>
      <c r="L15" s="765"/>
      <c r="M15" s="765"/>
      <c r="N15" s="231"/>
      <c r="O15" s="780"/>
      <c r="P15" s="780"/>
      <c r="Q15" s="231"/>
    </row>
    <row r="16" spans="1:17" ht="17">
      <c r="A16" s="230"/>
      <c r="B16" s="313" t="str">
        <f>IF(A14&lt;&gt;"", ClaimInfo!G$4, "")</f>
        <v>GROUP DENTAL</v>
      </c>
      <c r="C16" s="241"/>
      <c r="D16" s="219"/>
      <c r="E16" s="231"/>
      <c r="F16" s="241"/>
      <c r="G16" s="219"/>
      <c r="H16" s="231"/>
      <c r="J16" s="230"/>
      <c r="K16" s="313"/>
      <c r="L16" s="241"/>
      <c r="M16" s="210"/>
      <c r="N16" s="231"/>
      <c r="O16" s="238"/>
      <c r="P16" s="210"/>
      <c r="Q16" s="231"/>
    </row>
    <row r="17" spans="1:17" ht="17">
      <c r="A17" s="230"/>
      <c r="B17" s="313" t="str">
        <f>IF(A14&lt;&gt;"", ClaimInfo!G$5, "")</f>
        <v>GROUP OPTICAL</v>
      </c>
      <c r="C17" s="241"/>
      <c r="D17" s="210"/>
      <c r="E17" s="231"/>
      <c r="F17" s="241"/>
      <c r="G17" s="210"/>
      <c r="H17" s="231"/>
      <c r="J17" s="230"/>
      <c r="K17" s="313"/>
      <c r="L17" s="241"/>
      <c r="M17" s="210"/>
      <c r="N17" s="231"/>
      <c r="O17" s="238"/>
      <c r="P17" s="210"/>
      <c r="Q17" s="231"/>
    </row>
    <row r="18" spans="1:17" ht="17">
      <c r="A18" s="230"/>
      <c r="B18" s="313" t="str">
        <f>IF(A14&lt;&gt;"", ClaimInfo!G$6, "")</f>
        <v>MATERNITY BENEFIT</v>
      </c>
      <c r="C18" s="241"/>
      <c r="D18" s="210"/>
      <c r="E18" s="231"/>
      <c r="F18" s="241"/>
      <c r="G18" s="219"/>
      <c r="H18" s="231"/>
      <c r="J18" s="230"/>
      <c r="K18" s="313"/>
      <c r="L18" s="241"/>
      <c r="M18" s="210"/>
      <c r="N18" s="231"/>
      <c r="O18" s="238"/>
      <c r="P18" s="219"/>
      <c r="Q18" s="231"/>
    </row>
    <row r="19" spans="1:17" ht="17">
      <c r="A19" s="232" t="str">
        <f>IF(A14&lt;&gt;"",A14,"")</f>
        <v>Plan 1</v>
      </c>
      <c r="B19" s="316" t="str">
        <f>IF(A14&lt;&gt;"", "Total", "")</f>
        <v>Total</v>
      </c>
      <c r="C19" s="242">
        <f>IF($A19&lt;&gt;"", SUM(C14:C18), "")</f>
        <v>0</v>
      </c>
      <c r="D19" s="239">
        <f>IF($A19&lt;&gt;"",SUM(D14:D18),"")</f>
        <v>0</v>
      </c>
      <c r="E19" s="233" t="str">
        <f>IFERROR(D19/C19,"")</f>
        <v/>
      </c>
      <c r="F19" s="242">
        <f>IF($A19&lt;&gt;"", SUM(F14:F18), "")</f>
        <v>0</v>
      </c>
      <c r="G19" s="211">
        <f>IF($A19&lt;&gt;"",SUM(G14:G18),"")</f>
        <v>0</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Plan 2</v>
      </c>
      <c r="B21" s="830" t="str">
        <f>IF(A21&lt;&gt;"", ClaimInfo!G$2, "")</f>
        <v>IN-PATIENT (HOSPITALIZATION)</v>
      </c>
      <c r="C21" s="241"/>
      <c r="D21" s="238"/>
      <c r="E21" s="231"/>
      <c r="F21" s="241"/>
      <c r="G21" s="210"/>
      <c r="H21" s="231"/>
      <c r="J21" s="230"/>
      <c r="K21" s="313"/>
      <c r="L21" s="765"/>
      <c r="M21" s="765"/>
      <c r="N21" s="231"/>
      <c r="O21" s="780"/>
      <c r="P21" s="780"/>
      <c r="Q21" s="231"/>
    </row>
    <row r="22" spans="1:17" ht="17">
      <c r="A22" s="230"/>
      <c r="B22" s="313" t="str">
        <f>IF(A21&lt;&gt;"", ClaimInfo!G$3, "")</f>
        <v>OUT-PATIENT</v>
      </c>
      <c r="C22" s="241"/>
      <c r="D22" s="238"/>
      <c r="E22" s="231"/>
      <c r="F22" s="241"/>
      <c r="G22" s="210"/>
      <c r="H22" s="231"/>
      <c r="J22" s="230"/>
      <c r="K22" s="313"/>
      <c r="L22" s="765"/>
      <c r="M22" s="765"/>
      <c r="N22" s="231"/>
      <c r="O22" s="780"/>
      <c r="P22" s="780"/>
      <c r="Q22" s="231"/>
    </row>
    <row r="23" spans="1:17" ht="17">
      <c r="A23" s="230"/>
      <c r="B23" s="313" t="str">
        <f>IF(A21&lt;&gt;"", ClaimInfo!G$4, "")</f>
        <v>GROUP DENTAL</v>
      </c>
      <c r="C23" s="241"/>
      <c r="D23" s="913"/>
      <c r="E23" s="231"/>
      <c r="F23" s="241"/>
      <c r="G23" s="219"/>
      <c r="H23" s="231"/>
      <c r="J23" s="230"/>
      <c r="K23" s="313"/>
      <c r="L23" s="765"/>
      <c r="M23" s="765"/>
      <c r="N23" s="231"/>
      <c r="O23" s="780"/>
      <c r="P23" s="780"/>
      <c r="Q23" s="231"/>
    </row>
    <row r="24" spans="1:17" ht="17">
      <c r="A24" s="230"/>
      <c r="B24" s="313" t="str">
        <f>IF(A21&lt;&gt;"", ClaimInfo!G$5, "")</f>
        <v>GROUP OPTICAL</v>
      </c>
      <c r="C24" s="241"/>
      <c r="D24" s="238"/>
      <c r="E24" s="231"/>
      <c r="F24" s="241"/>
      <c r="G24" s="210"/>
      <c r="H24" s="231"/>
      <c r="J24" s="230"/>
      <c r="K24" s="313"/>
      <c r="L24" s="241"/>
      <c r="M24" s="210"/>
      <c r="N24" s="231"/>
      <c r="O24" s="238"/>
      <c r="P24" s="210"/>
      <c r="Q24" s="231"/>
    </row>
    <row r="25" spans="1:17" ht="17">
      <c r="A25" s="230"/>
      <c r="B25" s="313" t="str">
        <f>IF(A21&lt;&gt;"", ClaimInfo!G$6, "")</f>
        <v>MATERNITY BENEFIT</v>
      </c>
      <c r="C25" s="241"/>
      <c r="D25" s="238"/>
      <c r="E25" s="231"/>
      <c r="F25" s="241"/>
      <c r="G25" s="210"/>
      <c r="H25" s="231"/>
      <c r="J25" s="230"/>
      <c r="K25" s="313"/>
      <c r="L25" s="241"/>
      <c r="M25" s="210"/>
      <c r="N25" s="231"/>
      <c r="O25" s="238"/>
      <c r="P25" s="210"/>
      <c r="Q25" s="231"/>
    </row>
    <row r="26" spans="1:17" ht="17">
      <c r="A26" s="232" t="str">
        <f>IF(A21&lt;&gt;"",A21,"")</f>
        <v>Plan 2</v>
      </c>
      <c r="B26" s="316" t="str">
        <f>IF(A21&lt;&gt;"", "Total", "")</f>
        <v>Total</v>
      </c>
      <c r="C26" s="242">
        <f>IF($A26&lt;&gt;"", SUM(C21:C25), "")</f>
        <v>0</v>
      </c>
      <c r="D26" s="239">
        <f>IF($A26&lt;&gt;"",SUM(D21:D25),"")</f>
        <v>0</v>
      </c>
      <c r="E26" s="233" t="str">
        <f>IFERROR(D26/C26,"")</f>
        <v/>
      </c>
      <c r="F26" s="242">
        <f>IF($A26&lt;&gt;"", SUM(F21:F25), "")</f>
        <v>0</v>
      </c>
      <c r="G26" s="211">
        <f>IF($A26&lt;&gt;"",SUM(G21:G25),"")</f>
        <v>0</v>
      </c>
      <c r="H26" s="233" t="str">
        <f>IFERROR(G26/F26,"")</f>
        <v/>
      </c>
      <c r="J26" s="232"/>
      <c r="K26" s="316"/>
      <c r="L26" s="242"/>
      <c r="M26" s="211"/>
      <c r="N26" s="233"/>
      <c r="O26" s="239"/>
      <c r="P26" s="211"/>
      <c r="Q26" s="233"/>
    </row>
    <row r="27" spans="1:17">
      <c r="A27" s="230"/>
      <c r="B27" s="315"/>
      <c r="C27" s="241"/>
      <c r="D27" s="913"/>
      <c r="E27" s="231"/>
      <c r="F27" s="241"/>
      <c r="G27" s="219"/>
      <c r="H27" s="231"/>
      <c r="J27" s="230"/>
      <c r="K27" s="315"/>
      <c r="L27" s="241"/>
      <c r="M27" s="219"/>
      <c r="N27" s="231"/>
      <c r="O27" s="238"/>
      <c r="P27" s="219"/>
      <c r="Q27" s="231"/>
    </row>
    <row r="28" spans="1:17" ht="17">
      <c r="A28" s="230" t="str">
        <f>ClaimInfo!I4</f>
        <v>Plan 3</v>
      </c>
      <c r="B28" s="830" t="str">
        <f>IF(A28&lt;&gt;"", ClaimInfo!G$2, "")</f>
        <v>IN-PATIENT (HOSPITALIZATION)</v>
      </c>
      <c r="C28" s="241"/>
      <c r="D28" s="238"/>
      <c r="E28" s="231"/>
      <c r="F28" s="241"/>
      <c r="G28" s="210"/>
      <c r="H28" s="231"/>
      <c r="J28" s="230"/>
      <c r="K28" s="313"/>
      <c r="L28" s="765"/>
      <c r="M28" s="765"/>
      <c r="N28" s="231"/>
      <c r="O28" s="780"/>
      <c r="P28" s="780"/>
      <c r="Q28" s="231"/>
    </row>
    <row r="29" spans="1:17" ht="17">
      <c r="A29" s="230"/>
      <c r="B29" s="313" t="str">
        <f>IF(A28&lt;&gt;"", ClaimInfo!G$3, "")</f>
        <v>OUT-PATIENT</v>
      </c>
      <c r="C29" s="241"/>
      <c r="D29" s="238"/>
      <c r="E29" s="231"/>
      <c r="F29" s="241"/>
      <c r="G29" s="210"/>
      <c r="H29" s="231"/>
      <c r="J29" s="230"/>
      <c r="K29" s="313"/>
      <c r="L29" s="765"/>
      <c r="M29" s="765"/>
      <c r="N29" s="231"/>
      <c r="O29" s="780"/>
      <c r="P29" s="780"/>
      <c r="Q29" s="231"/>
    </row>
    <row r="30" spans="1:17" ht="17">
      <c r="A30" s="230"/>
      <c r="B30" s="313" t="str">
        <f>IF(A28&lt;&gt;"", ClaimInfo!G$4, "")</f>
        <v>GROUP DENTAL</v>
      </c>
      <c r="C30" s="241"/>
      <c r="D30" s="913"/>
      <c r="E30" s="231"/>
      <c r="F30" s="241"/>
      <c r="G30" s="210"/>
      <c r="H30" s="231"/>
      <c r="J30" s="230"/>
      <c r="K30" s="313"/>
      <c r="L30" s="765"/>
      <c r="M30" s="765"/>
      <c r="N30" s="231"/>
      <c r="O30" s="780"/>
      <c r="P30" s="780"/>
      <c r="Q30" s="231"/>
    </row>
    <row r="31" spans="1:17" ht="17">
      <c r="A31" s="230"/>
      <c r="B31" s="313" t="str">
        <f>IF(A28&lt;&gt;"", ClaimInfo!G$5, "")</f>
        <v>GROUP OPTICAL</v>
      </c>
      <c r="C31" s="241"/>
      <c r="D31" s="238"/>
      <c r="E31" s="231"/>
      <c r="F31" s="241"/>
      <c r="G31" s="210"/>
      <c r="H31" s="231"/>
      <c r="J31" s="230"/>
      <c r="K31" s="313"/>
      <c r="L31" s="241"/>
      <c r="M31" s="210"/>
      <c r="N31" s="231"/>
      <c r="O31" s="238"/>
      <c r="P31" s="210"/>
      <c r="Q31" s="231"/>
    </row>
    <row r="32" spans="1:17" ht="17">
      <c r="A32" s="230"/>
      <c r="B32" s="313" t="str">
        <f>IF(A28&lt;&gt;"", ClaimInfo!G$6, "")</f>
        <v>MATERNITY BENEFIT</v>
      </c>
      <c r="C32" s="241"/>
      <c r="D32" s="913"/>
      <c r="E32" s="231"/>
      <c r="F32" s="241"/>
      <c r="G32" s="219"/>
      <c r="H32" s="231"/>
      <c r="J32" s="230"/>
      <c r="K32" s="313"/>
      <c r="L32" s="241"/>
      <c r="M32" s="219"/>
      <c r="N32" s="231"/>
      <c r="O32" s="238"/>
      <c r="P32" s="219"/>
      <c r="Q32" s="231"/>
    </row>
    <row r="33" spans="1:17" ht="17">
      <c r="A33" s="232" t="str">
        <f>IF(A28&lt;&gt;"",A28,"")</f>
        <v>Plan 3</v>
      </c>
      <c r="B33" s="316" t="str">
        <f>IF(A28&lt;&gt;"", "Total", "")</f>
        <v>Total</v>
      </c>
      <c r="C33" s="242">
        <f>IF($A33&lt;&gt;"", SUM(C28:C32), "")</f>
        <v>0</v>
      </c>
      <c r="D33" s="239">
        <f>IF($A33&lt;&gt;"",SUM(D28:D32),"")</f>
        <v>0</v>
      </c>
      <c r="E33" s="233" t="str">
        <f>IFERROR(D33/C33,"")</f>
        <v/>
      </c>
      <c r="F33" s="242">
        <f>IF($A33&lt;&gt;"", SUM(F28:F32), "")</f>
        <v>0</v>
      </c>
      <c r="G33" s="211">
        <f>IF($A33&lt;&gt;"",SUM(G28:G32),"")</f>
        <v>0</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Plan 4</v>
      </c>
      <c r="B35" s="830" t="str">
        <f>IF(A35&lt;&gt;"", ClaimInfo!G$2, "")</f>
        <v>IN-PATIENT (HOSPITALIZATION)</v>
      </c>
      <c r="C35" s="241"/>
      <c r="D35" s="238"/>
      <c r="E35" s="231"/>
      <c r="F35" s="241"/>
      <c r="G35" s="210"/>
      <c r="H35" s="231"/>
      <c r="J35" s="230"/>
      <c r="K35" s="313"/>
      <c r="L35" s="765"/>
      <c r="M35" s="765"/>
      <c r="N35" s="231"/>
      <c r="O35" s="780"/>
      <c r="P35" s="780"/>
      <c r="Q35" s="231"/>
    </row>
    <row r="36" spans="1:17" ht="17">
      <c r="A36" s="230"/>
      <c r="B36" s="313" t="str">
        <f>IF(A35&lt;&gt;"", ClaimInfo!G$3, "")</f>
        <v>OUT-PATIENT</v>
      </c>
      <c r="C36" s="241"/>
      <c r="D36" s="238"/>
      <c r="E36" s="231"/>
      <c r="F36" s="241"/>
      <c r="G36" s="210"/>
      <c r="H36" s="231"/>
      <c r="J36" s="230"/>
      <c r="K36" s="313"/>
      <c r="L36" s="765"/>
      <c r="M36" s="765"/>
      <c r="N36" s="231"/>
      <c r="O36" s="780"/>
      <c r="P36" s="780"/>
      <c r="Q36" s="231"/>
    </row>
    <row r="37" spans="1:17" ht="17">
      <c r="A37" s="230"/>
      <c r="B37" s="313" t="str">
        <f>IF(A35&lt;&gt;"", ClaimInfo!G$4, "")</f>
        <v>GROUP DENTAL</v>
      </c>
      <c r="C37" s="241"/>
      <c r="D37" s="913"/>
      <c r="E37" s="231"/>
      <c r="F37" s="241"/>
      <c r="G37" s="210"/>
      <c r="H37" s="231"/>
      <c r="J37" s="230"/>
      <c r="K37" s="313"/>
      <c r="L37" s="765"/>
      <c r="M37" s="765"/>
      <c r="N37" s="231"/>
      <c r="O37" s="780"/>
      <c r="P37" s="780"/>
      <c r="Q37" s="231"/>
    </row>
    <row r="38" spans="1:17" ht="17">
      <c r="A38" s="230"/>
      <c r="B38" s="313" t="str">
        <f>IF(A35&lt;&gt;"", ClaimInfo!G$5, "")</f>
        <v>GROUP OPTICAL</v>
      </c>
      <c r="C38" s="241"/>
      <c r="D38" s="238"/>
      <c r="E38" s="231"/>
      <c r="F38" s="241"/>
      <c r="G38" s="210"/>
      <c r="H38" s="231"/>
      <c r="J38" s="230"/>
      <c r="K38" s="313"/>
      <c r="L38" s="241"/>
      <c r="M38" s="210"/>
      <c r="N38" s="231"/>
      <c r="O38" s="238"/>
      <c r="P38" s="210"/>
      <c r="Q38" s="231"/>
    </row>
    <row r="39" spans="1:17" ht="17">
      <c r="A39" s="230"/>
      <c r="B39" s="313" t="str">
        <f>IF(A35&lt;&gt;"", ClaimInfo!G$6, "")</f>
        <v>MATERNITY BENEFIT</v>
      </c>
      <c r="C39" s="241"/>
      <c r="D39" s="238"/>
      <c r="E39" s="231"/>
      <c r="F39" s="241"/>
      <c r="G39" s="210"/>
      <c r="H39" s="231"/>
      <c r="J39" s="230"/>
      <c r="K39" s="313"/>
      <c r="L39" s="241"/>
      <c r="M39" s="210"/>
      <c r="N39" s="231"/>
      <c r="O39" s="238"/>
      <c r="P39" s="210"/>
      <c r="Q39" s="231"/>
    </row>
    <row r="40" spans="1:17" ht="17">
      <c r="A40" s="235" t="str">
        <f>IF(A35&lt;&gt;"",A35,"")</f>
        <v>Plan 4</v>
      </c>
      <c r="B40" s="317" t="str">
        <f>IF(A35&lt;&gt;"", "Total", "")</f>
        <v>Total</v>
      </c>
      <c r="C40" s="243">
        <f>IF($A40&lt;&gt;"", SUM(C35:C39), "")</f>
        <v>0</v>
      </c>
      <c r="D40" s="240">
        <f>IF($A40&lt;&gt;"",SUM(D35:D39),"")</f>
        <v>0</v>
      </c>
      <c r="E40" s="237" t="str">
        <f>IFERROR(D40/C40,"")</f>
        <v/>
      </c>
      <c r="F40" s="243">
        <f>IF($A40&lt;&gt;"", SUM(F35:F39), "")</f>
        <v>0</v>
      </c>
      <c r="G40" s="236">
        <f>IF($A40&lt;&gt;"",SUM(G35:G39),"")</f>
        <v>0</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5" t="str">
        <f>D11</f>
        <v>NA</v>
      </c>
      <c r="E43" s="183"/>
      <c r="F43" s="185" t="s">
        <v>1721</v>
      </c>
      <c r="G43" s="815">
        <f>ClaimInfo!$C$9</f>
        <v>0</v>
      </c>
      <c r="H43" s="817"/>
      <c r="I43" s="502"/>
      <c r="J43" s="509"/>
      <c r="K43" s="508"/>
      <c r="L43" s="969" t="e">
        <f>ContractNo</f>
        <v>#REF!</v>
      </c>
      <c r="M43" s="970"/>
      <c r="N43" s="970"/>
      <c r="O43" s="970"/>
      <c r="P43" s="970"/>
      <c r="Q43" s="971"/>
    </row>
    <row r="44" spans="1:17" ht="16" customHeight="1">
      <c r="A44" s="511"/>
      <c r="B44" s="510"/>
      <c r="C44" s="823" t="str">
        <f>IF(ClaimInfo!$C$6&lt;&gt;"",ClaimInfo!$C$6,"0/1/1900")</f>
        <v>0/1/1900</v>
      </c>
      <c r="D44" s="823" t="str">
        <f>IF(ClaimInfo!$C$7&lt;&gt;"",ClaimInfo!$C$7,"0/1/1900")</f>
        <v>0/1/1900</v>
      </c>
      <c r="E44" s="793"/>
      <c r="F44" s="814">
        <f>ClaimInfo!$C$11</f>
        <v>0</v>
      </c>
      <c r="G44" s="814">
        <f>ClaimInfo!$C$12</f>
        <v>0</v>
      </c>
      <c r="H44" s="794"/>
      <c r="I44" s="502"/>
      <c r="J44" s="511"/>
      <c r="K44" s="510"/>
      <c r="L44" s="965" t="e">
        <f t="shared" ref="L44" si="0">L12</f>
        <v>#REF!</v>
      </c>
      <c r="M44" s="966"/>
      <c r="N44" s="967"/>
      <c r="O44" s="968" t="e">
        <f t="shared" ref="O44" si="1">O12</f>
        <v>#REF!</v>
      </c>
      <c r="P44" s="966"/>
      <c r="Q44" s="967"/>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78" t="s">
        <v>1722</v>
      </c>
      <c r="P45" s="779" t="s">
        <v>1723</v>
      </c>
      <c r="Q45" s="513" t="s">
        <v>1199</v>
      </c>
    </row>
    <row r="46" spans="1:17" ht="16" customHeight="1">
      <c r="A46" s="910" t="str">
        <f>ClaimInfo!I6</f>
        <v>Plan 5</v>
      </c>
      <c r="B46" s="911" t="str">
        <f>IF(A46&lt;&gt;"", ClaimInfo!G$2, "")</f>
        <v>IN-PATIENT (HOSPITALIZATION)</v>
      </c>
      <c r="C46" s="907"/>
      <c r="D46" s="908"/>
      <c r="E46" s="909"/>
      <c r="F46" s="907"/>
      <c r="G46" s="908"/>
      <c r="H46" s="909"/>
      <c r="J46" s="244"/>
      <c r="K46" s="313"/>
      <c r="L46" s="765"/>
      <c r="M46" s="765"/>
      <c r="N46" s="247"/>
      <c r="O46" s="780"/>
      <c r="P46" s="780"/>
      <c r="Q46" s="247"/>
    </row>
    <row r="47" spans="1:17" ht="17">
      <c r="A47" s="230"/>
      <c r="B47" s="313" t="str">
        <f>IF(A46&lt;&gt;"", ClaimInfo!G$3, "")</f>
        <v>OUT-PATIENT</v>
      </c>
      <c r="C47" s="241"/>
      <c r="D47" s="210"/>
      <c r="E47" s="231"/>
      <c r="F47" s="241"/>
      <c r="G47" s="210"/>
      <c r="H47" s="231"/>
      <c r="J47" s="230"/>
      <c r="K47" s="313"/>
      <c r="L47" s="765"/>
      <c r="M47" s="765"/>
      <c r="N47" s="231"/>
      <c r="O47" s="780"/>
      <c r="P47" s="780"/>
      <c r="Q47" s="231"/>
    </row>
    <row r="48" spans="1:17" ht="16" customHeight="1">
      <c r="A48" s="230"/>
      <c r="B48" s="313" t="str">
        <f>IF(A46&lt;&gt;"", ClaimInfo!G$4, "")</f>
        <v>GROUP DENTAL</v>
      </c>
      <c r="C48" s="241"/>
      <c r="D48" s="210"/>
      <c r="E48" s="231"/>
      <c r="F48" s="241"/>
      <c r="G48" s="210"/>
      <c r="H48" s="231"/>
      <c r="J48" s="230"/>
      <c r="K48" s="313"/>
      <c r="L48" s="765"/>
      <c r="M48" s="765"/>
      <c r="N48" s="231"/>
      <c r="O48" s="780"/>
      <c r="P48" s="780"/>
      <c r="Q48" s="231"/>
    </row>
    <row r="49" spans="1:17" ht="17">
      <c r="A49" s="230"/>
      <c r="B49" s="313" t="str">
        <f>IF(A46&lt;&gt;"", ClaimInfo!G$5, "")</f>
        <v>GROUP OPTICAL</v>
      </c>
      <c r="C49" s="241"/>
      <c r="D49" s="210"/>
      <c r="E49" s="231"/>
      <c r="F49" s="241"/>
      <c r="G49" s="210"/>
      <c r="H49" s="231"/>
      <c r="J49" s="230"/>
      <c r="K49" s="313"/>
      <c r="L49" s="241"/>
      <c r="M49" s="210"/>
      <c r="N49" s="231"/>
      <c r="O49" s="238"/>
      <c r="P49" s="210"/>
      <c r="Q49" s="231"/>
    </row>
    <row r="50" spans="1:17" ht="17">
      <c r="A50" s="230"/>
      <c r="B50" s="313" t="str">
        <f>IF(A46&lt;&gt;"", ClaimInfo!G$6, "")</f>
        <v>MATERNITY BENEFIT</v>
      </c>
      <c r="C50" s="241"/>
      <c r="D50" s="210"/>
      <c r="E50" s="231"/>
      <c r="F50" s="238"/>
      <c r="G50" s="219"/>
      <c r="H50" s="231"/>
      <c r="J50" s="230"/>
      <c r="K50" s="313"/>
      <c r="L50" s="241"/>
      <c r="M50" s="210"/>
      <c r="N50" s="231"/>
      <c r="O50" s="238"/>
      <c r="P50" s="219"/>
      <c r="Q50" s="231"/>
    </row>
    <row r="51" spans="1:17" ht="17">
      <c r="A51" s="232" t="str">
        <f>IF(A46&lt;&gt;"",A46,"")</f>
        <v>Plan 5</v>
      </c>
      <c r="B51" s="316" t="str">
        <f>IF(A46&lt;&gt;"", "Total", "")</f>
        <v>Total</v>
      </c>
      <c r="C51" s="242">
        <f>IF($A51&lt;&gt;"", SUM(C46:C50), "")</f>
        <v>0</v>
      </c>
      <c r="D51" s="239">
        <f>IF($A51&lt;&gt;"",SUM(D46:D50),"")</f>
        <v>0</v>
      </c>
      <c r="E51" s="233" t="str">
        <f>IFERROR(D51/C51,"")</f>
        <v/>
      </c>
      <c r="F51" s="239">
        <f>IF($A51&lt;&gt;"", SUM(F46:F50), "")</f>
        <v>0</v>
      </c>
      <c r="G51" s="211">
        <f>IF($A51&lt;&gt;"",SUM(G46:G50),"")</f>
        <v>0</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Plan 6</v>
      </c>
      <c r="B53" s="830" t="str">
        <f>IF(A53&lt;&gt;"", ClaimInfo!G$2, "")</f>
        <v>IN-PATIENT (HOSPITALIZATION)</v>
      </c>
      <c r="C53" s="241"/>
      <c r="D53" s="238"/>
      <c r="E53" s="231"/>
      <c r="F53" s="241"/>
      <c r="G53" s="210"/>
      <c r="H53" s="231"/>
      <c r="J53" s="230"/>
      <c r="K53" s="313"/>
      <c r="L53" s="241"/>
      <c r="M53" s="210"/>
      <c r="N53" s="231"/>
      <c r="O53" s="238"/>
      <c r="P53" s="210"/>
      <c r="Q53" s="231"/>
    </row>
    <row r="54" spans="1:17" ht="17">
      <c r="A54" s="230"/>
      <c r="B54" s="313" t="str">
        <f>IF(A53&lt;&gt;"", ClaimInfo!G$3, "")</f>
        <v>OUT-PATIENT</v>
      </c>
      <c r="C54" s="241"/>
      <c r="D54" s="238"/>
      <c r="E54" s="231"/>
      <c r="F54" s="241"/>
      <c r="G54" s="210"/>
      <c r="H54" s="231"/>
      <c r="J54" s="230"/>
      <c r="K54" s="313"/>
      <c r="L54" s="241"/>
      <c r="M54" s="210"/>
      <c r="N54" s="231"/>
      <c r="O54" s="238"/>
      <c r="P54" s="210"/>
      <c r="Q54" s="231"/>
    </row>
    <row r="55" spans="1:17" ht="17">
      <c r="A55" s="230"/>
      <c r="B55" s="313" t="str">
        <f>IF(A53&lt;&gt;"", ClaimInfo!G$4, "")</f>
        <v>GROUP DENTAL</v>
      </c>
      <c r="C55" s="241"/>
      <c r="D55" s="913"/>
      <c r="E55" s="231"/>
      <c r="F55" s="241"/>
      <c r="G55" s="210"/>
      <c r="H55" s="231"/>
      <c r="J55" s="230"/>
      <c r="K55" s="313"/>
      <c r="L55" s="241"/>
      <c r="M55" s="219"/>
      <c r="N55" s="231"/>
      <c r="O55" s="238"/>
      <c r="P55" s="219"/>
      <c r="Q55" s="231"/>
    </row>
    <row r="56" spans="1:17" ht="17">
      <c r="A56" s="230"/>
      <c r="B56" s="313" t="str">
        <f>IF(A53&lt;&gt;"", ClaimInfo!G$5, "")</f>
        <v>GROUP OPTICAL</v>
      </c>
      <c r="C56" s="241"/>
      <c r="D56" s="238"/>
      <c r="E56" s="231"/>
      <c r="F56" s="241"/>
      <c r="G56" s="210"/>
      <c r="H56" s="231"/>
      <c r="J56" s="230"/>
      <c r="K56" s="313"/>
      <c r="L56" s="241"/>
      <c r="M56" s="210"/>
      <c r="N56" s="231"/>
      <c r="O56" s="238"/>
      <c r="P56" s="210"/>
      <c r="Q56" s="231"/>
    </row>
    <row r="57" spans="1:17" ht="17">
      <c r="A57" s="230"/>
      <c r="B57" s="313" t="str">
        <f>IF(A53&lt;&gt;"", ClaimInfo!G$6, "")</f>
        <v>MATERNITY BENEFIT</v>
      </c>
      <c r="C57" s="241"/>
      <c r="D57" s="238"/>
      <c r="E57" s="231"/>
      <c r="F57" s="241"/>
      <c r="G57" s="210"/>
      <c r="H57" s="231"/>
      <c r="J57" s="230"/>
      <c r="K57" s="313"/>
      <c r="L57" s="241"/>
      <c r="M57" s="210"/>
      <c r="N57" s="231"/>
      <c r="O57" s="238"/>
      <c r="P57" s="210"/>
      <c r="Q57" s="231"/>
    </row>
    <row r="58" spans="1:17" ht="17">
      <c r="A58" s="232" t="str">
        <f>IF(A53&lt;&gt;"",A53,"")</f>
        <v>Plan 6</v>
      </c>
      <c r="B58" s="316" t="str">
        <f>IF(A53&lt;&gt;"", "Total", "")</f>
        <v>Total</v>
      </c>
      <c r="C58" s="242">
        <f>IF($A58&lt;&gt;"", SUM(C53:C57), "")</f>
        <v>0</v>
      </c>
      <c r="D58" s="239">
        <f>IF($A58&lt;&gt;"",SUM(D53:D57),"")</f>
        <v>0</v>
      </c>
      <c r="E58" s="233" t="str">
        <f>IFERROR(D58/C58,"")</f>
        <v/>
      </c>
      <c r="F58" s="239">
        <f>IF($A58&lt;&gt;"", SUM(F53:F57), "")</f>
        <v>0</v>
      </c>
      <c r="G58" s="211">
        <f>IF($A58&lt;&gt;"",SUM(G53:G57),"")</f>
        <v>0</v>
      </c>
      <c r="H58" s="233" t="str">
        <f>IFERROR(G58/F58,"")</f>
        <v/>
      </c>
      <c r="J58" s="232"/>
      <c r="K58" s="316"/>
      <c r="L58" s="242"/>
      <c r="M58" s="211"/>
      <c r="N58" s="233"/>
      <c r="O58" s="239"/>
      <c r="P58" s="211"/>
      <c r="Q58" s="233"/>
    </row>
    <row r="59" spans="1:17">
      <c r="A59" s="230"/>
      <c r="B59" s="315"/>
      <c r="C59" s="241"/>
      <c r="D59" s="913"/>
      <c r="E59" s="231"/>
      <c r="F59" s="238"/>
      <c r="G59" s="219"/>
      <c r="H59" s="231"/>
      <c r="J59" s="230"/>
      <c r="K59" s="315"/>
      <c r="L59" s="241"/>
      <c r="M59" s="219"/>
      <c r="N59" s="231"/>
      <c r="O59" s="238"/>
      <c r="P59" s="219"/>
      <c r="Q59" s="231"/>
    </row>
    <row r="60" spans="1:17" ht="17">
      <c r="A60" s="230" t="str">
        <f>ClaimInfo!I8</f>
        <v>Plan 7</v>
      </c>
      <c r="B60" s="830" t="str">
        <f>IF(A60&lt;&gt;"", ClaimInfo!G$2, "")</f>
        <v>IN-PATIENT (HOSPITALIZATION)</v>
      </c>
      <c r="C60" s="241"/>
      <c r="D60" s="238"/>
      <c r="E60" s="231"/>
      <c r="F60" s="241"/>
      <c r="G60" s="210"/>
      <c r="H60" s="231"/>
      <c r="J60" s="230"/>
      <c r="K60" s="313"/>
      <c r="L60" s="241"/>
      <c r="M60" s="210"/>
      <c r="N60" s="231"/>
      <c r="O60" s="238"/>
      <c r="P60" s="210"/>
      <c r="Q60" s="231"/>
    </row>
    <row r="61" spans="1:17" ht="16" customHeight="1">
      <c r="A61" s="230"/>
      <c r="B61" s="313" t="str">
        <f>IF(A60&lt;&gt;"", ClaimInfo!G$3, "")</f>
        <v>OUT-PATIENT</v>
      </c>
      <c r="C61" s="241"/>
      <c r="D61" s="238"/>
      <c r="E61" s="231"/>
      <c r="F61" s="241"/>
      <c r="G61" s="210"/>
      <c r="H61" s="231"/>
      <c r="J61" s="230"/>
      <c r="K61" s="313"/>
      <c r="L61" s="241"/>
      <c r="M61" s="210"/>
      <c r="N61" s="231"/>
      <c r="O61" s="238"/>
      <c r="P61" s="210"/>
      <c r="Q61" s="231"/>
    </row>
    <row r="62" spans="1:17" ht="17">
      <c r="A62" s="230"/>
      <c r="B62" s="313" t="str">
        <f>IF(A60&lt;&gt;"", ClaimInfo!G$4, "")</f>
        <v>GROUP DENTAL</v>
      </c>
      <c r="C62" s="241"/>
      <c r="D62" s="238"/>
      <c r="E62" s="231"/>
      <c r="F62" s="241"/>
      <c r="G62" s="210"/>
      <c r="H62" s="231"/>
      <c r="J62" s="230"/>
      <c r="K62" s="313"/>
      <c r="L62" s="241"/>
      <c r="M62" s="210"/>
      <c r="N62" s="231"/>
      <c r="O62" s="238"/>
      <c r="P62" s="210"/>
      <c r="Q62" s="231"/>
    </row>
    <row r="63" spans="1:17" ht="17">
      <c r="A63" s="230"/>
      <c r="B63" s="313" t="str">
        <f>IF(A60&lt;&gt;"", ClaimInfo!G$5, "")</f>
        <v>GROUP OPTICAL</v>
      </c>
      <c r="C63" s="241"/>
      <c r="D63" s="238"/>
      <c r="E63" s="231"/>
      <c r="F63" s="241"/>
      <c r="G63" s="210"/>
      <c r="H63" s="231"/>
      <c r="J63" s="230"/>
      <c r="K63" s="313"/>
      <c r="L63" s="241"/>
      <c r="M63" s="210"/>
      <c r="N63" s="231"/>
      <c r="O63" s="238"/>
      <c r="P63" s="210"/>
      <c r="Q63" s="231"/>
    </row>
    <row r="64" spans="1:17" ht="17">
      <c r="A64" s="230"/>
      <c r="B64" s="313" t="str">
        <f>IF(A60&lt;&gt;"", ClaimInfo!G$6, "")</f>
        <v>MATERNITY BENEFIT</v>
      </c>
      <c r="C64" s="241"/>
      <c r="D64" s="913"/>
      <c r="E64" s="231"/>
      <c r="F64" s="241"/>
      <c r="G64" s="210"/>
      <c r="H64" s="231"/>
      <c r="J64" s="230"/>
      <c r="K64" s="313"/>
      <c r="L64" s="241"/>
      <c r="M64" s="219"/>
      <c r="N64" s="231"/>
      <c r="O64" s="238"/>
      <c r="P64" s="219"/>
      <c r="Q64" s="231"/>
    </row>
    <row r="65" spans="1:17" ht="17">
      <c r="A65" s="232" t="str">
        <f>IF(A60&lt;&gt;"",A60,"")</f>
        <v>Plan 7</v>
      </c>
      <c r="B65" s="316" t="str">
        <f>IF(A60&lt;&gt;"", "Total", "")</f>
        <v>Total</v>
      </c>
      <c r="C65" s="242">
        <f>IF($A65&lt;&gt;"", SUM(C60:C64), "")</f>
        <v>0</v>
      </c>
      <c r="D65" s="239">
        <f>IF($A65&lt;&gt;"",SUM(D60:D64),"")</f>
        <v>0</v>
      </c>
      <c r="E65" s="233" t="str">
        <f>IFERROR(D65/C65,"")</f>
        <v/>
      </c>
      <c r="F65" s="239">
        <f>IF($A65&lt;&gt;"", SUM(F60:F64), "")</f>
        <v>0</v>
      </c>
      <c r="G65" s="211">
        <f>IF($A65&lt;&gt;"",SUM(G60:G64),"")</f>
        <v>0</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17">
      <c r="A67" s="230" t="str">
        <f>ClaimInfo!I9</f>
        <v>Plan 8</v>
      </c>
      <c r="B67" s="313" t="str">
        <f>IF(A67&lt;&gt;"", ClaimInfo!G$2, "")</f>
        <v>IN-PATIENT (HOSPITALIZATION)</v>
      </c>
      <c r="C67" s="241"/>
      <c r="D67" s="238"/>
      <c r="E67" s="231"/>
      <c r="F67" s="238"/>
      <c r="G67" s="210"/>
      <c r="H67" s="231"/>
      <c r="J67" s="230"/>
      <c r="K67" s="313"/>
      <c r="L67" s="241"/>
      <c r="M67" s="210"/>
      <c r="N67" s="231"/>
      <c r="O67" s="238"/>
      <c r="P67" s="210"/>
      <c r="Q67" s="231"/>
    </row>
    <row r="68" spans="1:17" ht="17">
      <c r="A68" s="230"/>
      <c r="B68" s="313" t="str">
        <f>IF(A67&lt;&gt;"", ClaimInfo!G$3, "")</f>
        <v>OUT-PATIENT</v>
      </c>
      <c r="C68" s="241"/>
      <c r="D68" s="238"/>
      <c r="E68" s="231"/>
      <c r="F68" s="238"/>
      <c r="G68" s="210"/>
      <c r="H68" s="231"/>
      <c r="J68" s="230"/>
      <c r="K68" s="313"/>
      <c r="L68" s="241"/>
      <c r="M68" s="210"/>
      <c r="N68" s="231"/>
      <c r="O68" s="238"/>
      <c r="P68" s="210"/>
      <c r="Q68" s="231"/>
    </row>
    <row r="69" spans="1:17" ht="17">
      <c r="A69" s="230"/>
      <c r="B69" s="313" t="str">
        <f>IF(A67&lt;&gt;"", ClaimInfo!G$4, "")</f>
        <v>GROUP DENTAL</v>
      </c>
      <c r="C69" s="241"/>
      <c r="D69" s="913"/>
      <c r="E69" s="231"/>
      <c r="F69" s="238"/>
      <c r="G69" s="219"/>
      <c r="H69" s="231"/>
      <c r="J69" s="230"/>
      <c r="K69" s="313"/>
      <c r="L69" s="241"/>
      <c r="M69" s="219"/>
      <c r="N69" s="231"/>
      <c r="O69" s="238"/>
      <c r="P69" s="219"/>
      <c r="Q69" s="231"/>
    </row>
    <row r="70" spans="1:17" ht="17">
      <c r="A70" s="230"/>
      <c r="B70" s="313" t="str">
        <f>IF(A67&lt;&gt;"", ClaimInfo!G$5, "")</f>
        <v>GROUP OPTICAL</v>
      </c>
      <c r="C70" s="241"/>
      <c r="D70" s="238"/>
      <c r="E70" s="231"/>
      <c r="F70" s="238"/>
      <c r="G70" s="210"/>
      <c r="H70" s="231"/>
      <c r="J70" s="230"/>
      <c r="K70" s="313"/>
      <c r="L70" s="241"/>
      <c r="M70" s="210"/>
      <c r="N70" s="231"/>
      <c r="O70" s="238"/>
      <c r="P70" s="210"/>
      <c r="Q70" s="231"/>
    </row>
    <row r="71" spans="1:17" ht="17">
      <c r="A71" s="230"/>
      <c r="B71" s="313" t="str">
        <f>IF(A67&lt;&gt;"", ClaimInfo!G$6, "")</f>
        <v>MATERNITY BENEFIT</v>
      </c>
      <c r="C71" s="241"/>
      <c r="D71" s="238"/>
      <c r="E71" s="231"/>
      <c r="F71" s="238"/>
      <c r="G71" s="210"/>
      <c r="H71" s="231"/>
      <c r="J71" s="230"/>
      <c r="K71" s="313"/>
      <c r="L71" s="241"/>
      <c r="M71" s="210"/>
      <c r="N71" s="231"/>
      <c r="O71" s="238"/>
      <c r="P71" s="210"/>
      <c r="Q71" s="231"/>
    </row>
    <row r="72" spans="1:17" ht="17">
      <c r="A72" s="235" t="str">
        <f>IF(A67&lt;&gt;"",A67,"0")</f>
        <v>Plan 8</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5" t="str">
        <f>D43</f>
        <v>NA</v>
      </c>
      <c r="E75" s="183"/>
      <c r="F75" s="185" t="s">
        <v>1721</v>
      </c>
      <c r="G75" s="815">
        <f>ClaimInfo!$C$9</f>
        <v>0</v>
      </c>
      <c r="H75" s="813"/>
      <c r="I75" s="502"/>
      <c r="J75" s="509"/>
      <c r="K75" s="508"/>
      <c r="L75" s="969" t="e">
        <f>ContractNo</f>
        <v>#REF!</v>
      </c>
      <c r="M75" s="970"/>
      <c r="N75" s="970"/>
      <c r="O75" s="970"/>
      <c r="P75" s="970"/>
      <c r="Q75" s="971"/>
    </row>
    <row r="76" spans="1:17" ht="16" customHeight="1">
      <c r="A76" s="511"/>
      <c r="B76" s="510"/>
      <c r="C76" s="823" t="str">
        <f>IF(ClaimInfo!$C$6&lt;&gt;"",ClaimInfo!$C$6,"0/1/1900")</f>
        <v>0/1/1900</v>
      </c>
      <c r="D76" s="823" t="str">
        <f>IF(ClaimInfo!$C$7&lt;&gt;"",ClaimInfo!$C$7,"0/1/1900")</f>
        <v>0/1/1900</v>
      </c>
      <c r="E76" s="793"/>
      <c r="F76" s="814">
        <f>ClaimInfo!$C$11</f>
        <v>0</v>
      </c>
      <c r="G76" s="814">
        <f>ClaimInfo!$C$12</f>
        <v>0</v>
      </c>
      <c r="H76" s="794"/>
      <c r="I76" s="502"/>
      <c r="J76" s="511"/>
      <c r="K76" s="510"/>
      <c r="L76" s="965" t="e">
        <f>L44</f>
        <v>#REF!</v>
      </c>
      <c r="M76" s="966"/>
      <c r="N76" s="967"/>
      <c r="O76" s="968" t="e">
        <f>O44</f>
        <v>#REF!</v>
      </c>
      <c r="P76" s="966"/>
      <c r="Q76" s="967"/>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78" t="s">
        <v>1722</v>
      </c>
      <c r="P77" s="779" t="s">
        <v>1723</v>
      </c>
      <c r="Q77" s="513" t="s">
        <v>1199</v>
      </c>
    </row>
    <row r="78" spans="1:17" ht="16" customHeight="1">
      <c r="A78" s="910" t="str">
        <f>ClaimInfo!I10</f>
        <v>Plan 9</v>
      </c>
      <c r="B78" s="911" t="str">
        <f>IF(A78&lt;&gt;"", ClaimInfo!G$2, "")</f>
        <v>IN-PATIENT (HOSPITALIZATION)</v>
      </c>
      <c r="C78" s="907"/>
      <c r="D78" s="908"/>
      <c r="E78" s="909"/>
      <c r="F78" s="912"/>
      <c r="G78" s="908"/>
      <c r="H78" s="909"/>
      <c r="J78" s="244"/>
      <c r="K78" s="313"/>
      <c r="L78" s="245"/>
      <c r="M78" s="246"/>
      <c r="N78" s="247"/>
      <c r="O78" s="248"/>
      <c r="P78" s="246"/>
      <c r="Q78" s="247"/>
    </row>
    <row r="79" spans="1:17" ht="17">
      <c r="A79" s="230"/>
      <c r="B79" s="313" t="str">
        <f>IF(A78&lt;&gt;"", ClaimInfo!G$3, "")</f>
        <v>OUT-PATIENT</v>
      </c>
      <c r="C79" s="241"/>
      <c r="D79" s="210"/>
      <c r="E79" s="231"/>
      <c r="F79" s="238"/>
      <c r="G79" s="210"/>
      <c r="H79" s="231"/>
      <c r="J79" s="230"/>
      <c r="K79" s="313"/>
      <c r="L79" s="241"/>
      <c r="M79" s="210"/>
      <c r="N79" s="231"/>
      <c r="O79" s="238"/>
      <c r="P79" s="210"/>
      <c r="Q79" s="231"/>
    </row>
    <row r="80" spans="1:17" ht="17">
      <c r="A80" s="230"/>
      <c r="B80" s="313" t="str">
        <f>IF(A78&lt;&gt;"", ClaimInfo!G$4, "")</f>
        <v>GROUP DENTAL</v>
      </c>
      <c r="C80" s="241"/>
      <c r="D80" s="210"/>
      <c r="E80" s="231"/>
      <c r="F80" s="238"/>
      <c r="G80" s="210"/>
      <c r="H80" s="231"/>
      <c r="J80" s="230"/>
      <c r="K80" s="313"/>
      <c r="L80" s="241"/>
      <c r="M80" s="210"/>
      <c r="N80" s="231"/>
      <c r="O80" s="238"/>
      <c r="P80" s="210"/>
      <c r="Q80" s="231"/>
    </row>
    <row r="81" spans="1:17" ht="17">
      <c r="A81" s="230"/>
      <c r="B81" s="313" t="str">
        <f>IF(A78&lt;&gt;"", ClaimInfo!G$5, "")</f>
        <v>GROUP OPTICAL</v>
      </c>
      <c r="C81" s="241"/>
      <c r="D81" s="238"/>
      <c r="E81" s="231"/>
      <c r="F81" s="238"/>
      <c r="G81" s="210"/>
      <c r="H81" s="231"/>
      <c r="J81" s="230"/>
      <c r="K81" s="313"/>
      <c r="L81" s="241"/>
      <c r="M81" s="210"/>
      <c r="N81" s="231"/>
      <c r="O81" s="238"/>
      <c r="P81" s="210"/>
      <c r="Q81" s="231"/>
    </row>
    <row r="82" spans="1:17" ht="17">
      <c r="A82" s="230"/>
      <c r="B82" s="313" t="str">
        <f>IF(A78&lt;&gt;"", ClaimInfo!G$6, "")</f>
        <v>MATERNITY BENEFIT</v>
      </c>
      <c r="C82" s="241"/>
      <c r="D82" s="238"/>
      <c r="E82" s="231"/>
      <c r="F82" s="238"/>
      <c r="G82" s="219"/>
      <c r="H82" s="231"/>
      <c r="J82" s="230"/>
      <c r="K82" s="313"/>
      <c r="L82" s="241"/>
      <c r="M82" s="210"/>
      <c r="N82" s="231"/>
      <c r="O82" s="238"/>
      <c r="P82" s="219"/>
      <c r="Q82" s="231"/>
    </row>
    <row r="83" spans="1:17" ht="17">
      <c r="A83" s="232" t="str">
        <f>IF(A78&lt;&gt;"",A78,"")</f>
        <v>Plan 9</v>
      </c>
      <c r="B83" s="316" t="str">
        <f>IF(A78&lt;&gt;"", "Total", "")</f>
        <v>Total</v>
      </c>
      <c r="C83" s="242">
        <f>IF($A83&lt;&gt;"", SUM(C78:C82), "")</f>
        <v>0</v>
      </c>
      <c r="D83" s="239">
        <f>IF($A83&lt;&gt;"",SUM(D78:D82),"")</f>
        <v>0</v>
      </c>
      <c r="E83" s="233" t="str">
        <f>IFERROR(D83/C83,"")</f>
        <v/>
      </c>
      <c r="F83" s="239">
        <f>IF($A83&lt;&gt;"", SUM(F78:F82), "")</f>
        <v>0</v>
      </c>
      <c r="G83" s="211">
        <f>IF($A83&lt;&gt;"",SUM(G78:G82),"")</f>
        <v>0</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Plan 10</v>
      </c>
      <c r="B85" s="830" t="str">
        <f>IF(A85&lt;&gt;"", ClaimInfo!G$2, "")</f>
        <v>IN-PATIENT (HOSPITALIZATION)</v>
      </c>
      <c r="C85" s="241"/>
      <c r="D85" s="238"/>
      <c r="E85" s="231"/>
      <c r="F85" s="238"/>
      <c r="G85" s="210"/>
      <c r="H85" s="231"/>
      <c r="J85" s="230"/>
      <c r="K85" s="313"/>
      <c r="L85" s="241"/>
      <c r="M85" s="210"/>
      <c r="N85" s="231"/>
      <c r="O85" s="238"/>
      <c r="P85" s="210"/>
      <c r="Q85" s="231"/>
    </row>
    <row r="86" spans="1:17" ht="17">
      <c r="A86" s="230"/>
      <c r="B86" s="313" t="str">
        <f>IF(A85&lt;&gt;"", ClaimInfo!G$3, "")</f>
        <v>OUT-PATIENT</v>
      </c>
      <c r="C86" s="241"/>
      <c r="D86" s="238"/>
      <c r="E86" s="231"/>
      <c r="F86" s="238"/>
      <c r="G86" s="210"/>
      <c r="H86" s="231"/>
      <c r="J86" s="230"/>
      <c r="K86" s="313"/>
      <c r="L86" s="241"/>
      <c r="M86" s="210"/>
      <c r="N86" s="231"/>
      <c r="O86" s="238"/>
      <c r="P86" s="210"/>
      <c r="Q86" s="231"/>
    </row>
    <row r="87" spans="1:17" ht="17">
      <c r="A87" s="230"/>
      <c r="B87" s="313" t="str">
        <f>IF(A85&lt;&gt;"", ClaimInfo!G$4, "")</f>
        <v>GROUP DENTAL</v>
      </c>
      <c r="C87" s="241"/>
      <c r="D87" s="913"/>
      <c r="E87" s="231"/>
      <c r="F87" s="238"/>
      <c r="G87" s="219"/>
      <c r="H87" s="231"/>
      <c r="J87" s="230"/>
      <c r="K87" s="313"/>
      <c r="L87" s="241"/>
      <c r="M87" s="219"/>
      <c r="N87" s="231"/>
      <c r="O87" s="238"/>
      <c r="P87" s="219"/>
      <c r="Q87" s="231"/>
    </row>
    <row r="88" spans="1:17" ht="17">
      <c r="A88" s="230"/>
      <c r="B88" s="313" t="str">
        <f>IF(A85&lt;&gt;"", ClaimInfo!G$5, "")</f>
        <v>GROUP OPTICAL</v>
      </c>
      <c r="C88" s="241"/>
      <c r="D88" s="238"/>
      <c r="E88" s="231"/>
      <c r="F88" s="238"/>
      <c r="G88" s="210"/>
      <c r="H88" s="231"/>
      <c r="J88" s="230"/>
      <c r="K88" s="313"/>
      <c r="L88" s="241"/>
      <c r="M88" s="210"/>
      <c r="N88" s="231"/>
      <c r="O88" s="238"/>
      <c r="P88" s="210"/>
      <c r="Q88" s="231"/>
    </row>
    <row r="89" spans="1:17" ht="17">
      <c r="A89" s="230"/>
      <c r="B89" s="313" t="str">
        <f>IF(A85&lt;&gt;"", ClaimInfo!G$6, "")</f>
        <v>MATERNITY BENEFIT</v>
      </c>
      <c r="C89" s="241"/>
      <c r="D89" s="238"/>
      <c r="E89" s="231"/>
      <c r="F89" s="238"/>
      <c r="G89" s="210"/>
      <c r="H89" s="231"/>
      <c r="J89" s="230"/>
      <c r="K89" s="313"/>
      <c r="L89" s="241"/>
      <c r="M89" s="210"/>
      <c r="N89" s="231"/>
      <c r="O89" s="238"/>
      <c r="P89" s="210"/>
      <c r="Q89" s="231"/>
    </row>
    <row r="90" spans="1:17" ht="17">
      <c r="A90" s="232" t="str">
        <f>IF(A85&lt;&gt;"",A85,"")</f>
        <v>Plan 10</v>
      </c>
      <c r="B90" s="316" t="str">
        <f>IF(A85&lt;&gt;"", "Total", "")</f>
        <v>Total</v>
      </c>
      <c r="C90" s="242">
        <f>IF($A90&lt;&gt;"", SUM(C85:C89), "")</f>
        <v>0</v>
      </c>
      <c r="D90" s="239">
        <f>IF($A90&lt;&gt;"",SUM(D85:D89),"")</f>
        <v>0</v>
      </c>
      <c r="E90" s="233" t="str">
        <f>IFERROR(D90/C90,"")</f>
        <v/>
      </c>
      <c r="F90" s="239">
        <f>IF($A90&lt;&gt;"", SUM(F85:F89), "")</f>
        <v>0</v>
      </c>
      <c r="G90" s="211">
        <f>IF($A90&lt;&gt;"",SUM(G85:G89),"")</f>
        <v>0</v>
      </c>
      <c r="H90" s="233" t="str">
        <f>IFERROR(G90/F90,"")</f>
        <v/>
      </c>
      <c r="J90" s="232"/>
      <c r="K90" s="316"/>
      <c r="L90" s="242"/>
      <c r="M90" s="211"/>
      <c r="N90" s="233"/>
      <c r="O90" s="239"/>
      <c r="P90" s="211"/>
      <c r="Q90" s="233"/>
    </row>
    <row r="91" spans="1:17">
      <c r="A91" s="230"/>
      <c r="B91" s="315"/>
      <c r="C91" s="241"/>
      <c r="D91" s="913"/>
      <c r="E91" s="231"/>
      <c r="F91" s="238"/>
      <c r="G91" s="219"/>
      <c r="H91" s="231"/>
      <c r="J91" s="230"/>
      <c r="K91" s="315"/>
      <c r="L91" s="241"/>
      <c r="M91" s="219"/>
      <c r="N91" s="231"/>
      <c r="O91" s="238"/>
      <c r="P91" s="219"/>
      <c r="Q91" s="231"/>
    </row>
    <row r="92" spans="1:17" ht="16" customHeight="1">
      <c r="A92" s="230" t="str">
        <f>ClaimInfo!I12</f>
        <v>Plan 11</v>
      </c>
      <c r="B92" s="830" t="str">
        <f>IF(A92&lt;&gt;"", ClaimInfo!G$2, "")</f>
        <v>IN-PATIENT (HOSPITALIZATION)</v>
      </c>
      <c r="C92" s="241"/>
      <c r="D92" s="238"/>
      <c r="E92" s="231"/>
      <c r="F92" s="238"/>
      <c r="G92" s="210"/>
      <c r="H92" s="231"/>
      <c r="J92" s="230"/>
      <c r="K92" s="313"/>
      <c r="L92" s="241"/>
      <c r="M92" s="210"/>
      <c r="N92" s="231"/>
      <c r="O92" s="238"/>
      <c r="P92" s="210"/>
      <c r="Q92" s="231"/>
    </row>
    <row r="93" spans="1:17" ht="17">
      <c r="A93" s="230"/>
      <c r="B93" s="313" t="str">
        <f>IF(A92&lt;&gt;"", ClaimInfo!G$3, "")</f>
        <v>OUT-PATIENT</v>
      </c>
      <c r="C93" s="241"/>
      <c r="D93" s="238"/>
      <c r="E93" s="231"/>
      <c r="F93" s="238"/>
      <c r="G93" s="210"/>
      <c r="H93" s="231"/>
      <c r="J93" s="230"/>
      <c r="K93" s="313"/>
      <c r="L93" s="241"/>
      <c r="M93" s="210"/>
      <c r="N93" s="231"/>
      <c r="O93" s="238"/>
      <c r="P93" s="210"/>
      <c r="Q93" s="231"/>
    </row>
    <row r="94" spans="1:17" ht="17">
      <c r="A94" s="230"/>
      <c r="B94" s="313" t="str">
        <f>IF(A92&lt;&gt;"", ClaimInfo!G$4, "")</f>
        <v>GROUP DENTAL</v>
      </c>
      <c r="C94" s="241"/>
      <c r="D94" s="238"/>
      <c r="E94" s="231"/>
      <c r="F94" s="238"/>
      <c r="G94" s="210"/>
      <c r="H94" s="231"/>
      <c r="J94" s="230"/>
      <c r="K94" s="313"/>
      <c r="L94" s="241"/>
      <c r="M94" s="210"/>
      <c r="N94" s="231"/>
      <c r="O94" s="238"/>
      <c r="P94" s="210"/>
      <c r="Q94" s="231"/>
    </row>
    <row r="95" spans="1:17" ht="17">
      <c r="A95" s="230"/>
      <c r="B95" s="313" t="str">
        <f>IF(A92&lt;&gt;"", ClaimInfo!G$5, "")</f>
        <v>GROUP OPTICAL</v>
      </c>
      <c r="C95" s="241"/>
      <c r="D95" s="238"/>
      <c r="E95" s="231"/>
      <c r="F95" s="238"/>
      <c r="G95" s="210"/>
      <c r="H95" s="231"/>
      <c r="J95" s="230"/>
      <c r="K95" s="313"/>
      <c r="L95" s="241"/>
      <c r="M95" s="210"/>
      <c r="N95" s="231"/>
      <c r="O95" s="238"/>
      <c r="P95" s="210"/>
      <c r="Q95" s="231"/>
    </row>
    <row r="96" spans="1:17" ht="17">
      <c r="A96" s="230"/>
      <c r="B96" s="313" t="str">
        <f>IF(A92&lt;&gt;"", ClaimInfo!G$6, "")</f>
        <v>MATERNITY BENEFIT</v>
      </c>
      <c r="C96" s="241"/>
      <c r="D96" s="913"/>
      <c r="E96" s="231"/>
      <c r="F96" s="238"/>
      <c r="G96" s="219"/>
      <c r="H96" s="231"/>
      <c r="J96" s="230"/>
      <c r="K96" s="313"/>
      <c r="L96" s="241"/>
      <c r="M96" s="219"/>
      <c r="N96" s="231"/>
      <c r="O96" s="238"/>
      <c r="P96" s="219"/>
      <c r="Q96" s="231"/>
    </row>
    <row r="97" spans="1:17" ht="17">
      <c r="A97" s="232" t="str">
        <f>IF(A92&lt;&gt;"",A92,"")</f>
        <v>Plan 11</v>
      </c>
      <c r="B97" s="316" t="str">
        <f>IF(A92&lt;&gt;"", "Total", "")</f>
        <v>Total</v>
      </c>
      <c r="C97" s="242">
        <f>IF($A97&lt;&gt;"", SUM(C92:C96), "")</f>
        <v>0</v>
      </c>
      <c r="D97" s="239">
        <f>IF($A97&lt;&gt;"",SUM(D92:D96),"")</f>
        <v>0</v>
      </c>
      <c r="E97" s="233" t="str">
        <f>IFERROR(D97/C97,"")</f>
        <v/>
      </c>
      <c r="F97" s="239">
        <f>IF($A97&lt;&gt;"", SUM(F92:F96), "")</f>
        <v>0</v>
      </c>
      <c r="G97" s="211">
        <f>IF($A97&lt;&gt;"",SUM(G92:G96),"")</f>
        <v>0</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Plan 12</v>
      </c>
      <c r="B99" s="830" t="str">
        <f>IF(A99&lt;&gt;"", ClaimInfo!G$2, "")</f>
        <v>IN-PATIENT (HOSPITALIZATION)</v>
      </c>
      <c r="C99" s="241"/>
      <c r="D99" s="238"/>
      <c r="E99" s="231"/>
      <c r="F99" s="238"/>
      <c r="G99" s="210"/>
      <c r="H99" s="231"/>
      <c r="J99" s="230"/>
      <c r="K99" s="313"/>
      <c r="L99" s="241"/>
      <c r="M99" s="210"/>
      <c r="N99" s="231"/>
      <c r="O99" s="238"/>
      <c r="P99" s="210"/>
      <c r="Q99" s="231"/>
    </row>
    <row r="100" spans="1:17" ht="17">
      <c r="A100" s="230"/>
      <c r="B100" s="313" t="str">
        <f>IF(A99&lt;&gt;"", ClaimInfo!G$3, "")</f>
        <v>OUT-PATIENT</v>
      </c>
      <c r="C100" s="241"/>
      <c r="D100" s="238"/>
      <c r="E100" s="231"/>
      <c r="F100" s="238"/>
      <c r="G100" s="210"/>
      <c r="H100" s="231"/>
      <c r="J100" s="230"/>
      <c r="K100" s="313"/>
      <c r="L100" s="241"/>
      <c r="M100" s="210"/>
      <c r="N100" s="231"/>
      <c r="O100" s="238"/>
      <c r="P100" s="210"/>
      <c r="Q100" s="231"/>
    </row>
    <row r="101" spans="1:17" ht="17">
      <c r="A101" s="230"/>
      <c r="B101" s="313" t="str">
        <f>IF(A99&lt;&gt;"", ClaimInfo!G$4, "")</f>
        <v>GROUP DENTAL</v>
      </c>
      <c r="C101" s="241"/>
      <c r="D101" s="913"/>
      <c r="E101" s="231"/>
      <c r="F101" s="238"/>
      <c r="G101" s="219"/>
      <c r="H101" s="231"/>
      <c r="J101" s="230"/>
      <c r="K101" s="313"/>
      <c r="L101" s="241"/>
      <c r="M101" s="219"/>
      <c r="N101" s="231"/>
      <c r="O101" s="238"/>
      <c r="P101" s="219"/>
      <c r="Q101" s="231"/>
    </row>
    <row r="102" spans="1:17" ht="17">
      <c r="A102" s="230"/>
      <c r="B102" s="313" t="str">
        <f>IF(A99&lt;&gt;"", ClaimInfo!G$5, "")</f>
        <v>GROUP OPTICAL</v>
      </c>
      <c r="C102" s="241"/>
      <c r="D102" s="238"/>
      <c r="E102" s="231"/>
      <c r="F102" s="238"/>
      <c r="G102" s="210"/>
      <c r="H102" s="231"/>
      <c r="J102" s="230"/>
      <c r="K102" s="313"/>
      <c r="L102" s="241"/>
      <c r="M102" s="210"/>
      <c r="N102" s="231"/>
      <c r="O102" s="238"/>
      <c r="P102" s="210"/>
      <c r="Q102" s="231"/>
    </row>
    <row r="103" spans="1:17" ht="17">
      <c r="A103" s="230"/>
      <c r="B103" s="313" t="str">
        <f>IF(A99&lt;&gt;"", ClaimInfo!G$6, "")</f>
        <v>MATERNITY BENEFIT</v>
      </c>
      <c r="C103" s="241"/>
      <c r="D103" s="238"/>
      <c r="E103" s="231"/>
      <c r="F103" s="238"/>
      <c r="G103" s="210"/>
      <c r="H103" s="231"/>
      <c r="J103" s="230"/>
      <c r="K103" s="313"/>
      <c r="L103" s="241"/>
      <c r="M103" s="210"/>
      <c r="N103" s="231"/>
      <c r="O103" s="238"/>
      <c r="P103" s="210"/>
      <c r="Q103" s="231"/>
    </row>
    <row r="104" spans="1:17" ht="17">
      <c r="A104" s="235" t="str">
        <f>IF(A99&lt;&gt;"",A99,"0")</f>
        <v>Plan 12</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1" priority="13" operator="lessThan">
      <formula>$B$3</formula>
    </cfRule>
  </conditionalFormatting>
  <conditionalFormatting sqref="E15:E16 H15:H16 E23:H23 E30:H30 E37 H37 E47:E49 H47:H49 E55 H55 E69:H69 E79:H80 E87:H87 E94:H94 E101:H101">
    <cfRule type="cellIs" dxfId="50" priority="12" operator="lessThan">
      <formula>$B$4</formula>
    </cfRule>
  </conditionalFormatting>
  <conditionalFormatting sqref="E17:H18">
    <cfRule type="cellIs" dxfId="49" priority="1" operator="lessThan">
      <formula>$B$5</formula>
    </cfRule>
  </conditionalFormatting>
  <conditionalFormatting sqref="E19:H19 E26:H26 E33:H33 E40:H40 E51:H51 E58:H58 E65:H65 E72:H72 E83:H83 E90:H90 E97:H97 E104:H104">
    <cfRule type="cellIs" dxfId="48" priority="10" operator="lessThan">
      <formula>$B$2</formula>
    </cfRule>
  </conditionalFormatting>
  <conditionalFormatting sqref="E24:H25 E31:H32 E38 H38 E39:H39 E50:H50 E56:E57 H56:H57 E63:E64 H63:H64 E70:H71 E81:H82 E88:H89 E95:H96 E102:H103">
    <cfRule type="cellIs" dxfId="47" priority="11" operator="lessThan">
      <formula>$B$5</formula>
    </cfRule>
  </conditionalFormatting>
  <conditionalFormatting sqref="F14:G15">
    <cfRule type="cellIs" dxfId="46" priority="3" operator="lessThan">
      <formula>$B$3</formula>
    </cfRule>
  </conditionalFormatting>
  <conditionalFormatting sqref="F16:G16">
    <cfRule type="cellIs" dxfId="45" priority="2" operator="lessThan">
      <formula>$B$4</formula>
    </cfRule>
  </conditionalFormatting>
  <conditionalFormatting sqref="N14:Q14 N21:Q22 N28:Q29 N35:Q36 N46:Q46 N53:Q54 N60:Q62 N67:Q68 N78:Q78 N85:Q86 N92:Q93 N99:Q100">
    <cfRule type="cellIs" dxfId="44" priority="8" operator="lessThan">
      <formula>$B$3</formula>
    </cfRule>
  </conditionalFormatting>
  <conditionalFormatting sqref="N15:Q16 N23 Q23 N30:Q30 N37:Q37 N47:Q49 N55:Q55 N69:Q69 N79:Q80 N87:Q87 N94:Q94 N101:Q101">
    <cfRule type="cellIs" dxfId="43" priority="7" operator="lessThan">
      <formula>$B$4</formula>
    </cfRule>
  </conditionalFormatting>
  <conditionalFormatting sqref="N17:Q18 N24:Q25 N31:Q32 N38:Q39 N50:Q50 N56:Q57 N63:Q64 N70:Q71 N81:Q82 N88:Q89 N95:Q96 N102:Q103">
    <cfRule type="cellIs" dxfId="42" priority="6" operator="lessThan">
      <formula>$B$5</formula>
    </cfRule>
  </conditionalFormatting>
  <conditionalFormatting sqref="N19:Q19 N26:Q26 N33:Q33 N40:Q40 N51:Q51 N58:Q58 N65:Q65 N72:Q72 N83:Q83 N90:Q90 N97:Q97 N104:Q104">
    <cfRule type="cellIs" dxfId="41" priority="5" operator="lessThan">
      <formula>$B$2</formula>
    </cfRule>
  </conditionalFormatting>
  <conditionalFormatting sqref="O23:P23">
    <cfRule type="cellIs" dxfId="4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4" t="s">
        <v>1903</v>
      </c>
      <c r="B2" s="695" t="s">
        <v>1904</v>
      </c>
      <c r="C2" s="165" t="s">
        <v>1905</v>
      </c>
      <c r="D2" s="695" t="s">
        <v>1906</v>
      </c>
      <c r="E2" s="156" t="s">
        <v>1907</v>
      </c>
      <c r="F2" s="161" t="s">
        <v>1908</v>
      </c>
      <c r="G2" s="157" t="s">
        <v>1909</v>
      </c>
      <c r="H2" s="695" t="s">
        <v>1910</v>
      </c>
      <c r="I2" s="158" t="s">
        <v>1911</v>
      </c>
      <c r="J2" s="159" t="s">
        <v>1912</v>
      </c>
      <c r="K2" s="160" t="s">
        <v>1913</v>
      </c>
      <c r="L2" s="166" t="s">
        <v>1914</v>
      </c>
      <c r="M2" s="183"/>
      <c r="N2" s="696"/>
    </row>
    <row r="3" spans="1:14">
      <c r="A3" s="697" t="s">
        <v>1398</v>
      </c>
      <c r="B3" s="183"/>
      <c r="C3" s="167" t="s">
        <v>1417</v>
      </c>
      <c r="D3" s="183"/>
      <c r="E3" s="168" t="s">
        <v>1915</v>
      </c>
      <c r="F3" s="169" t="s">
        <v>1916</v>
      </c>
      <c r="G3" s="170" t="s">
        <v>1917</v>
      </c>
      <c r="H3" s="183"/>
      <c r="I3" s="171" t="s">
        <v>1918</v>
      </c>
      <c r="J3" s="172" t="s">
        <v>1919</v>
      </c>
      <c r="K3" s="173" t="s">
        <v>1556</v>
      </c>
      <c r="L3" s="698" t="s">
        <v>1630</v>
      </c>
      <c r="M3" s="183"/>
      <c r="N3" s="183"/>
    </row>
    <row r="4" spans="1:14">
      <c r="A4" s="697" t="s">
        <v>1502</v>
      </c>
      <c r="B4" s="183"/>
      <c r="C4" s="167" t="s">
        <v>1327</v>
      </c>
      <c r="D4" s="183"/>
      <c r="E4" s="177" t="s">
        <v>1413</v>
      </c>
      <c r="F4" s="169" t="s">
        <v>1598</v>
      </c>
      <c r="G4" s="170" t="s">
        <v>1920</v>
      </c>
      <c r="H4" s="183"/>
      <c r="I4" s="174" t="s">
        <v>1586</v>
      </c>
      <c r="J4" s="172" t="s">
        <v>1921</v>
      </c>
      <c r="K4" s="173" t="s">
        <v>1922</v>
      </c>
      <c r="L4" s="698" t="s">
        <v>1923</v>
      </c>
      <c r="M4" s="183"/>
      <c r="N4" s="183"/>
    </row>
    <row r="5" spans="1:14">
      <c r="A5" s="697" t="s">
        <v>1398</v>
      </c>
      <c r="B5" s="183"/>
      <c r="C5" s="167" t="s">
        <v>1552</v>
      </c>
      <c r="D5" s="183"/>
      <c r="E5" s="183"/>
      <c r="F5" s="169" t="s">
        <v>1476</v>
      </c>
      <c r="G5" s="170" t="s">
        <v>1317</v>
      </c>
      <c r="H5" s="183"/>
      <c r="I5" s="183"/>
      <c r="J5" s="172" t="s">
        <v>1924</v>
      </c>
      <c r="K5" s="173"/>
      <c r="L5" s="698" t="s">
        <v>1925</v>
      </c>
      <c r="M5" s="183"/>
      <c r="N5" s="183"/>
    </row>
    <row r="6" spans="1:14">
      <c r="A6" s="697" t="s">
        <v>1515</v>
      </c>
      <c r="B6" s="183"/>
      <c r="C6" s="167"/>
      <c r="D6" s="183"/>
      <c r="E6" s="183"/>
      <c r="F6" s="169" t="s">
        <v>1628</v>
      </c>
      <c r="G6" s="170" t="s">
        <v>1917</v>
      </c>
      <c r="H6" s="183"/>
      <c r="I6" s="183"/>
      <c r="J6" s="172" t="s">
        <v>1404</v>
      </c>
      <c r="K6" s="183"/>
      <c r="L6" s="697"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89" t="e">
        <f>LastYr</f>
        <v>#REF!</v>
      </c>
      <c r="D6" s="791">
        <v>44804</v>
      </c>
      <c r="E6" s="793"/>
      <c r="F6" s="791"/>
      <c r="G6" s="791"/>
      <c r="H6" s="796"/>
      <c r="I6" s="791">
        <v>44805</v>
      </c>
      <c r="J6" s="791">
        <v>45169</v>
      </c>
      <c r="K6" s="795"/>
      <c r="L6" s="795"/>
      <c r="M6" s="795"/>
      <c r="N6" s="796"/>
      <c r="O6" s="526"/>
      <c r="P6" s="524"/>
      <c r="Q6" s="525"/>
      <c r="R6" s="972" t="e">
        <f>LatestYr</f>
        <v>#REF!</v>
      </c>
      <c r="S6" s="973"/>
      <c r="T6" s="973"/>
      <c r="U6" s="973"/>
      <c r="V6" s="973"/>
      <c r="W6" s="974"/>
      <c r="X6" s="972" t="e">
        <f>LastYr</f>
        <v>#REF!</v>
      </c>
      <c r="Y6" s="973"/>
      <c r="Z6" s="973"/>
      <c r="AA6" s="973"/>
      <c r="AB6" s="973"/>
      <c r="AC6" s="974"/>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5">
        <v>860411</v>
      </c>
      <c r="S8" s="765">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5">
        <v>327771</v>
      </c>
      <c r="S9" s="765">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5">
        <v>644270.69999999995</v>
      </c>
      <c r="S10" s="765">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5">
        <v>45950</v>
      </c>
      <c r="S11" s="765">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5">
        <v>221611.5</v>
      </c>
      <c r="S12" s="765">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5">
        <v>82042</v>
      </c>
      <c r="S13" s="765">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5">
        <v>26650</v>
      </c>
      <c r="S14" s="765">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9" priority="3" operator="lessThan">
      <formula>$B$2</formula>
    </cfRule>
  </conditionalFormatting>
  <conditionalFormatting sqref="T8:T24 Z8:Z24">
    <cfRule type="cellIs" dxfId="3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0" customWidth="1"/>
    <col min="7" max="8" width="11.33203125" style="61" customWidth="1"/>
    <col min="9" max="9" width="11.33203125" style="204" customWidth="1"/>
    <col min="10" max="10" width="11.33203125" style="809"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799"/>
      <c r="H1" s="59"/>
      <c r="I1" s="203"/>
      <c r="J1" s="808"/>
      <c r="K1" s="60"/>
    </row>
    <row r="2" spans="1:21" s="58" customFormat="1" ht="26">
      <c r="A2" s="200" t="str">
        <f>'P20_Usage Overview'!A3</f>
        <v>Hospital</v>
      </c>
      <c r="B2" s="201">
        <f>'P20_Usage Overview'!B3</f>
        <v>0.85</v>
      </c>
      <c r="C2" s="68" t="s">
        <v>1737</v>
      </c>
      <c r="D2" s="59"/>
      <c r="E2" s="203"/>
      <c r="F2" s="799"/>
      <c r="H2" s="59"/>
      <c r="I2" s="203"/>
      <c r="J2" s="808"/>
      <c r="K2" s="60"/>
    </row>
    <row r="4" spans="1:21">
      <c r="C4" s="61" t="s">
        <v>1721</v>
      </c>
      <c r="G4" s="61" t="s">
        <v>1721</v>
      </c>
      <c r="L4" s="64" t="s">
        <v>1288</v>
      </c>
      <c r="M4" s="64"/>
      <c r="N4" s="64"/>
      <c r="O4" s="64"/>
      <c r="P4" s="64"/>
      <c r="Q4" s="64"/>
      <c r="R4" s="64"/>
      <c r="S4" s="64"/>
      <c r="T4" s="64"/>
      <c r="U4" s="64"/>
    </row>
    <row r="5" spans="1:21" ht="16" customHeight="1">
      <c r="A5" s="516"/>
      <c r="B5" s="517"/>
      <c r="C5" s="789" t="e">
        <f>LastYr</f>
        <v>#REF!</v>
      </c>
      <c r="D5" s="791">
        <v>44804</v>
      </c>
      <c r="E5" s="793"/>
      <c r="F5" s="801"/>
      <c r="G5" s="791">
        <v>44805</v>
      </c>
      <c r="H5" s="791">
        <v>45169</v>
      </c>
      <c r="I5" s="795"/>
      <c r="J5" s="810"/>
      <c r="K5" s="502"/>
      <c r="L5" s="516"/>
      <c r="M5" s="517"/>
      <c r="N5" s="973" t="e">
        <f>LatestYr</f>
        <v>#REF!</v>
      </c>
      <c r="O5" s="973"/>
      <c r="P5" s="973"/>
      <c r="Q5" s="974"/>
      <c r="R5" s="972" t="e">
        <f>LastYr</f>
        <v>#REF!</v>
      </c>
      <c r="S5" s="973"/>
      <c r="T5" s="973"/>
      <c r="U5" s="974"/>
    </row>
    <row r="6" spans="1:21" ht="30">
      <c r="A6" s="518" t="s">
        <v>1930</v>
      </c>
      <c r="B6" s="519" t="s">
        <v>1928</v>
      </c>
      <c r="C6" s="520" t="s">
        <v>1722</v>
      </c>
      <c r="D6" s="520" t="s">
        <v>1723</v>
      </c>
      <c r="E6" s="521" t="s">
        <v>1199</v>
      </c>
      <c r="F6" s="802" t="s">
        <v>1929</v>
      </c>
      <c r="G6" s="523" t="s">
        <v>1722</v>
      </c>
      <c r="H6" s="520" t="s">
        <v>1723</v>
      </c>
      <c r="I6" s="521" t="s">
        <v>1199</v>
      </c>
      <c r="J6" s="811"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3"/>
      <c r="G7" s="259">
        <v>190033.8</v>
      </c>
      <c r="H7" s="257">
        <v>66712.800000000003</v>
      </c>
      <c r="I7" s="258">
        <v>0.35105754870975586</v>
      </c>
      <c r="J7" s="812"/>
      <c r="L7" s="302"/>
      <c r="M7" s="1" t="s">
        <v>1949</v>
      </c>
      <c r="N7" s="765">
        <v>971978</v>
      </c>
      <c r="O7" s="765">
        <v>299415</v>
      </c>
      <c r="P7" s="258"/>
      <c r="Q7">
        <v>26</v>
      </c>
      <c r="R7">
        <v>545716</v>
      </c>
      <c r="S7">
        <v>106708.45</v>
      </c>
      <c r="T7" s="258"/>
      <c r="U7">
        <v>15</v>
      </c>
    </row>
    <row r="8" spans="1:21" ht="30">
      <c r="A8" s="303">
        <v>0</v>
      </c>
      <c r="B8" s="208" t="s">
        <v>1950</v>
      </c>
      <c r="C8" s="215">
        <v>297125</v>
      </c>
      <c r="D8" s="215">
        <v>195742</v>
      </c>
      <c r="E8" s="216">
        <v>0.65878670593184685</v>
      </c>
      <c r="F8" s="804"/>
      <c r="G8" s="250">
        <v>269758</v>
      </c>
      <c r="H8" s="215">
        <v>194087</v>
      </c>
      <c r="I8" s="258">
        <v>0.71948561303093883</v>
      </c>
      <c r="J8" s="812"/>
      <c r="L8" s="303"/>
      <c r="M8" s="1" t="s">
        <v>1951</v>
      </c>
      <c r="N8" s="765">
        <v>964244</v>
      </c>
      <c r="O8" s="765">
        <v>306147.68</v>
      </c>
      <c r="P8" s="216"/>
      <c r="Q8">
        <v>98</v>
      </c>
      <c r="R8">
        <v>530162</v>
      </c>
      <c r="S8">
        <v>182206.6</v>
      </c>
      <c r="T8" s="216"/>
      <c r="U8">
        <v>65</v>
      </c>
    </row>
    <row r="9" spans="1:21">
      <c r="A9" s="303">
        <v>0</v>
      </c>
      <c r="B9" s="208" t="s">
        <v>1949</v>
      </c>
      <c r="C9" s="215">
        <v>545716</v>
      </c>
      <c r="D9" s="215">
        <v>106708.45</v>
      </c>
      <c r="E9" s="216">
        <v>0.19553843024576886</v>
      </c>
      <c r="F9" s="804"/>
      <c r="G9" s="250">
        <v>971978</v>
      </c>
      <c r="H9" s="215">
        <v>299415</v>
      </c>
      <c r="I9" s="258">
        <v>0.30804709571615818</v>
      </c>
      <c r="J9" s="812"/>
      <c r="L9" s="303"/>
      <c r="M9" s="1" t="s">
        <v>1952</v>
      </c>
      <c r="N9" s="765">
        <v>464100</v>
      </c>
      <c r="O9" s="765">
        <v>67100</v>
      </c>
      <c r="P9" s="216"/>
      <c r="Q9">
        <v>16</v>
      </c>
      <c r="R9">
        <v>124117</v>
      </c>
      <c r="S9">
        <v>19090</v>
      </c>
      <c r="T9" s="216"/>
      <c r="U9">
        <v>6</v>
      </c>
    </row>
    <row r="10" spans="1:21">
      <c r="A10" s="303">
        <v>0</v>
      </c>
      <c r="B10" s="208" t="s">
        <v>1953</v>
      </c>
      <c r="C10" s="215">
        <v>293554</v>
      </c>
      <c r="D10" s="215">
        <v>124530</v>
      </c>
      <c r="E10" s="216">
        <v>0.42421496555999916</v>
      </c>
      <c r="F10" s="804"/>
      <c r="G10" s="250">
        <v>400625</v>
      </c>
      <c r="H10" s="215">
        <v>155696.16999999998</v>
      </c>
      <c r="I10" s="258">
        <v>0.38863318564742588</v>
      </c>
      <c r="J10" s="812"/>
      <c r="L10" s="303"/>
      <c r="M10" s="1" t="s">
        <v>1953</v>
      </c>
      <c r="N10" s="765">
        <v>400625</v>
      </c>
      <c r="O10" s="765">
        <v>155696.16999999998</v>
      </c>
      <c r="P10" s="216"/>
      <c r="Q10">
        <v>71</v>
      </c>
      <c r="R10">
        <v>293554</v>
      </c>
      <c r="S10">
        <v>124530</v>
      </c>
      <c r="T10" s="216"/>
      <c r="U10">
        <v>61</v>
      </c>
    </row>
    <row r="11" spans="1:21" ht="30">
      <c r="A11" s="303">
        <v>0</v>
      </c>
      <c r="B11" s="208" t="s">
        <v>1954</v>
      </c>
      <c r="C11" s="215">
        <v>52087</v>
      </c>
      <c r="D11" s="215">
        <v>27675</v>
      </c>
      <c r="E11" s="216">
        <v>0.53132259488931977</v>
      </c>
      <c r="F11" s="804"/>
      <c r="G11" s="250">
        <v>71921</v>
      </c>
      <c r="H11" s="215">
        <v>44414</v>
      </c>
      <c r="I11" s="258">
        <v>0.6175386882829772</v>
      </c>
      <c r="J11" s="812"/>
      <c r="L11" s="303"/>
      <c r="M11" s="1" t="s">
        <v>1950</v>
      </c>
      <c r="N11" s="765">
        <v>269758</v>
      </c>
      <c r="O11" s="765">
        <v>194087</v>
      </c>
      <c r="P11" s="216"/>
      <c r="Q11">
        <v>29</v>
      </c>
      <c r="R11">
        <v>297125</v>
      </c>
      <c r="S11">
        <v>195742</v>
      </c>
      <c r="T11" s="216"/>
      <c r="U11">
        <v>26</v>
      </c>
    </row>
    <row r="12" spans="1:21">
      <c r="A12" s="303">
        <v>0</v>
      </c>
      <c r="B12" s="208" t="s">
        <v>1955</v>
      </c>
      <c r="C12" s="215">
        <v>78059</v>
      </c>
      <c r="D12" s="215">
        <v>12428.16</v>
      </c>
      <c r="E12" s="216">
        <v>0.15921495279211878</v>
      </c>
      <c r="F12" s="804"/>
      <c r="G12" s="250">
        <v>100070</v>
      </c>
      <c r="H12" s="215">
        <v>21600</v>
      </c>
      <c r="I12" s="258">
        <v>0.21584890576596383</v>
      </c>
      <c r="J12" s="812"/>
      <c r="L12" s="303"/>
      <c r="M12" s="1" t="s">
        <v>1948</v>
      </c>
      <c r="N12" s="765">
        <v>190033.8</v>
      </c>
      <c r="O12" s="765">
        <v>66712.800000000003</v>
      </c>
      <c r="P12" s="216"/>
      <c r="Q12">
        <v>58</v>
      </c>
      <c r="R12">
        <v>84867</v>
      </c>
      <c r="S12">
        <v>21682</v>
      </c>
      <c r="T12" s="216"/>
      <c r="U12">
        <v>46</v>
      </c>
    </row>
    <row r="13" spans="1:21">
      <c r="A13" s="303">
        <v>0</v>
      </c>
      <c r="B13" s="208" t="s">
        <v>1956</v>
      </c>
      <c r="C13" s="215">
        <v>10982</v>
      </c>
      <c r="D13" s="215">
        <v>23700</v>
      </c>
      <c r="E13" s="216">
        <v>2.1580768530322345</v>
      </c>
      <c r="F13" s="804"/>
      <c r="G13" s="250">
        <v>37463</v>
      </c>
      <c r="H13" s="215">
        <v>11070</v>
      </c>
      <c r="I13" s="258">
        <v>0.29549155166430879</v>
      </c>
      <c r="J13" s="812"/>
      <c r="L13" s="303"/>
      <c r="M13" s="1" t="s">
        <v>1957</v>
      </c>
      <c r="N13" s="765">
        <v>155310</v>
      </c>
      <c r="O13" s="765">
        <v>67100</v>
      </c>
      <c r="P13" s="216"/>
      <c r="Q13">
        <v>22</v>
      </c>
      <c r="R13">
        <v>45661</v>
      </c>
      <c r="S13">
        <v>19700</v>
      </c>
      <c r="T13" s="216"/>
      <c r="U13">
        <v>19</v>
      </c>
    </row>
    <row r="14" spans="1:21" ht="30">
      <c r="A14" s="303">
        <v>0</v>
      </c>
      <c r="B14" s="208" t="s">
        <v>1958</v>
      </c>
      <c r="C14" s="215">
        <v>137485</v>
      </c>
      <c r="D14" s="215">
        <v>43825</v>
      </c>
      <c r="E14" s="216">
        <v>0.31876204676873843</v>
      </c>
      <c r="F14" s="804"/>
      <c r="G14" s="250">
        <v>138042</v>
      </c>
      <c r="H14" s="215">
        <v>47032</v>
      </c>
      <c r="I14" s="258">
        <v>0.34070790049405253</v>
      </c>
      <c r="J14" s="812"/>
      <c r="L14" s="303"/>
      <c r="M14" s="1" t="s">
        <v>1958</v>
      </c>
      <c r="N14" s="765">
        <v>138042</v>
      </c>
      <c r="O14" s="765">
        <v>47032</v>
      </c>
      <c r="P14" s="216"/>
      <c r="Q14">
        <v>21</v>
      </c>
      <c r="R14">
        <v>137485</v>
      </c>
      <c r="S14">
        <v>43825</v>
      </c>
      <c r="T14" s="216"/>
      <c r="U14">
        <v>22</v>
      </c>
    </row>
    <row r="15" spans="1:21">
      <c r="A15" s="303">
        <v>0</v>
      </c>
      <c r="B15" s="208" t="s">
        <v>1952</v>
      </c>
      <c r="C15" s="215">
        <v>124117</v>
      </c>
      <c r="D15" s="215">
        <v>19090</v>
      </c>
      <c r="E15" s="216">
        <v>0.15380648903856844</v>
      </c>
      <c r="F15" s="804"/>
      <c r="G15" s="250">
        <v>464100</v>
      </c>
      <c r="H15" s="215">
        <v>67100</v>
      </c>
      <c r="I15" s="258">
        <v>0.14458090928679165</v>
      </c>
      <c r="J15" s="812"/>
      <c r="L15" s="303"/>
      <c r="M15" s="1" t="s">
        <v>1959</v>
      </c>
      <c r="N15" s="765">
        <v>124746</v>
      </c>
      <c r="O15" s="765">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4"/>
      <c r="G16" s="250">
        <v>124746</v>
      </c>
      <c r="H16" s="215">
        <v>20365.559999999998</v>
      </c>
      <c r="I16" s="258">
        <v>0.16325621663219661</v>
      </c>
      <c r="J16" s="812"/>
      <c r="L16" s="303"/>
      <c r="M16" s="1" t="s">
        <v>1955</v>
      </c>
      <c r="N16" s="765">
        <v>100070</v>
      </c>
      <c r="O16" s="765">
        <v>21600</v>
      </c>
      <c r="P16" s="216"/>
      <c r="Q16">
        <v>5</v>
      </c>
      <c r="R16">
        <v>78059</v>
      </c>
      <c r="S16">
        <v>12428.16</v>
      </c>
      <c r="T16" s="216"/>
      <c r="U16">
        <v>5</v>
      </c>
    </row>
    <row r="17" spans="1:21">
      <c r="A17" s="303">
        <v>0</v>
      </c>
      <c r="B17" s="208" t="s">
        <v>1957</v>
      </c>
      <c r="C17" s="215">
        <v>45661</v>
      </c>
      <c r="D17" s="215">
        <v>19700</v>
      </c>
      <c r="E17" s="216">
        <v>0.43144039771358489</v>
      </c>
      <c r="F17" s="804"/>
      <c r="G17" s="250">
        <v>155310</v>
      </c>
      <c r="H17" s="215">
        <v>67100</v>
      </c>
      <c r="I17" s="258">
        <v>0.43203914751142874</v>
      </c>
      <c r="J17" s="812"/>
      <c r="L17" s="303"/>
      <c r="M17" s="1" t="s">
        <v>1954</v>
      </c>
      <c r="N17" s="765">
        <v>71921</v>
      </c>
      <c r="O17" s="765">
        <v>44414</v>
      </c>
      <c r="P17" s="216"/>
      <c r="Q17">
        <v>21</v>
      </c>
      <c r="R17">
        <v>52087</v>
      </c>
      <c r="S17">
        <v>27675</v>
      </c>
      <c r="T17" s="216"/>
      <c r="U17">
        <v>12</v>
      </c>
    </row>
    <row r="18" spans="1:21">
      <c r="A18" s="303">
        <v>0</v>
      </c>
      <c r="B18" s="208" t="s">
        <v>1951</v>
      </c>
      <c r="C18" s="215">
        <v>530162</v>
      </c>
      <c r="D18" s="215">
        <v>182206.6</v>
      </c>
      <c r="E18" s="216">
        <v>0.34368098807534303</v>
      </c>
      <c r="F18" s="804"/>
      <c r="G18" s="250">
        <v>964244</v>
      </c>
      <c r="H18" s="215">
        <v>306147.68</v>
      </c>
      <c r="I18" s="258">
        <v>0.31750021778719906</v>
      </c>
      <c r="J18" s="812"/>
      <c r="L18" s="303"/>
      <c r="M18" s="1" t="s">
        <v>1960</v>
      </c>
      <c r="N18" s="765">
        <v>38266</v>
      </c>
      <c r="O18" s="765">
        <v>500</v>
      </c>
      <c r="P18" s="216"/>
      <c r="Q18">
        <v>1</v>
      </c>
      <c r="R18">
        <v>325690</v>
      </c>
      <c r="S18">
        <v>2250</v>
      </c>
      <c r="T18" s="216"/>
      <c r="U18">
        <v>5</v>
      </c>
    </row>
    <row r="19" spans="1:21">
      <c r="A19" s="303">
        <v>0</v>
      </c>
      <c r="B19" s="208" t="s">
        <v>1960</v>
      </c>
      <c r="C19" s="215">
        <v>0</v>
      </c>
      <c r="D19" s="215">
        <v>2250</v>
      </c>
      <c r="E19" s="216" t="s">
        <v>1540</v>
      </c>
      <c r="F19" s="804"/>
      <c r="G19" s="250">
        <v>0</v>
      </c>
      <c r="H19" s="215">
        <v>500</v>
      </c>
      <c r="I19" s="258" t="s">
        <v>1540</v>
      </c>
      <c r="J19" s="812"/>
      <c r="L19" s="303"/>
      <c r="M19" s="1" t="s">
        <v>1956</v>
      </c>
      <c r="N19" s="765">
        <v>37463</v>
      </c>
      <c r="O19" s="765">
        <v>11070</v>
      </c>
      <c r="P19" s="216"/>
      <c r="Q19">
        <v>14</v>
      </c>
      <c r="R19">
        <v>10982</v>
      </c>
      <c r="S19">
        <v>23700</v>
      </c>
      <c r="T19" s="216"/>
      <c r="U19">
        <v>25</v>
      </c>
    </row>
    <row r="20" spans="1:21">
      <c r="A20" s="303">
        <v>0</v>
      </c>
      <c r="B20" s="208" t="s">
        <v>1961</v>
      </c>
      <c r="C20" s="215">
        <v>0</v>
      </c>
      <c r="D20" s="215">
        <v>4525.3999999999996</v>
      </c>
      <c r="E20" s="216" t="s">
        <v>1540</v>
      </c>
      <c r="F20" s="804"/>
      <c r="G20" s="250">
        <v>0</v>
      </c>
      <c r="H20" s="215">
        <v>13500</v>
      </c>
      <c r="I20" s="258" t="s">
        <v>1540</v>
      </c>
      <c r="J20" s="812"/>
      <c r="L20" s="303"/>
      <c r="M20" s="1" t="s">
        <v>1961</v>
      </c>
      <c r="N20" s="765">
        <v>7580</v>
      </c>
      <c r="O20" s="765">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3"/>
      <c r="G21" s="256">
        <v>3888290.8</v>
      </c>
      <c r="H21" s="253">
        <v>1314740.21</v>
      </c>
      <c r="I21" s="254">
        <v>0.33812805616287755</v>
      </c>
      <c r="J21" s="812"/>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5"/>
      <c r="G22" s="217">
        <v>2497674</v>
      </c>
      <c r="H22" s="217">
        <v>1530917.5999999996</v>
      </c>
      <c r="I22" s="218">
        <v>0.61293731687962461</v>
      </c>
      <c r="J22" s="812"/>
      <c r="K22" s="65"/>
      <c r="L22" s="305" t="s">
        <v>1935</v>
      </c>
      <c r="M22" s="214" t="s">
        <v>1934</v>
      </c>
      <c r="N22" s="765">
        <v>2497674</v>
      </c>
      <c r="O22" s="765">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06"/>
      <c r="G23" s="345">
        <v>6385964.7999999998</v>
      </c>
      <c r="H23" s="342">
        <v>2845657.8099999996</v>
      </c>
      <c r="I23" s="343">
        <v>0.44561125830195614</v>
      </c>
      <c r="J23" s="812"/>
      <c r="K23" s="65"/>
      <c r="L23" s="340" t="s">
        <v>1284</v>
      </c>
      <c r="M23" s="341" t="s">
        <v>1937</v>
      </c>
      <c r="N23" s="342"/>
      <c r="O23" s="342"/>
      <c r="P23" s="343"/>
      <c r="Q23" s="344"/>
      <c r="R23" s="345"/>
      <c r="S23" s="342"/>
      <c r="T23" s="343"/>
      <c r="U23" s="344"/>
    </row>
    <row r="24" spans="1:21">
      <c r="A24" s="346" t="s">
        <v>1736</v>
      </c>
      <c r="B24" s="347"/>
      <c r="C24" s="348"/>
      <c r="D24" s="348"/>
      <c r="E24" s="349"/>
      <c r="F24" s="807"/>
      <c r="G24" s="348"/>
      <c r="H24" s="348"/>
      <c r="I24" s="349"/>
    </row>
    <row r="25" spans="1:21">
      <c r="D25" s="782"/>
    </row>
  </sheetData>
  <mergeCells count="2">
    <mergeCell ref="N5:Q5"/>
    <mergeCell ref="R5:U5"/>
  </mergeCells>
  <phoneticPr fontId="38" type="noConversion"/>
  <conditionalFormatting sqref="E7:F21 I7:J21 P7:P21 T7:T21">
    <cfRule type="cellIs" dxfId="35" priority="7" operator="lessThan">
      <formula>$B$2</formula>
    </cfRule>
  </conditionalFormatting>
  <conditionalFormatting sqref="E23:F23 I23:J23">
    <cfRule type="cellIs" dxfId="34" priority="9" operator="lessThan">
      <formula>$B$2</formula>
    </cfRule>
  </conditionalFormatting>
  <conditionalFormatting sqref="P23 T23">
    <cfRule type="cellIs" dxfId="3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topLeftCell="A165" zoomScale="94" zoomScaleNormal="70" workbookViewId="0">
      <selection activeCell="A195" sqref="A195"/>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5" t="str">
        <f>'P20_Usage Overview'!A11</f>
        <v>NA</v>
      </c>
      <c r="F11" s="816"/>
      <c r="G11" s="185" t="s">
        <v>1721</v>
      </c>
      <c r="H11" s="815">
        <f>ClaimInfo!$C$9</f>
        <v>0</v>
      </c>
      <c r="I11" s="817"/>
      <c r="J11" s="502"/>
      <c r="K11" s="532"/>
      <c r="L11" s="533"/>
      <c r="M11" s="508"/>
      <c r="N11" s="969" t="e">
        <f>ContractNo</f>
        <v>#REF!</v>
      </c>
      <c r="O11" s="970"/>
      <c r="P11" s="970"/>
      <c r="Q11" s="970"/>
      <c r="R11" s="970"/>
      <c r="S11" s="971"/>
    </row>
    <row r="12" spans="1:19" ht="16" customHeight="1">
      <c r="A12" s="534"/>
      <c r="B12" s="535"/>
      <c r="C12" s="510"/>
      <c r="D12" s="823" t="str">
        <f>IF(ClaimInfo!$C$6&lt;&gt;"",ClaimInfo!$C$6,"0/1/1900")</f>
        <v>0/1/1900</v>
      </c>
      <c r="E12" s="823" t="str">
        <f>IF(ClaimInfo!$C$7&lt;&gt;"",ClaimInfo!$C$7,"0/1/1900")</f>
        <v>0/1/1900</v>
      </c>
      <c r="F12" s="797"/>
      <c r="G12" s="814">
        <f>ClaimInfo!$C$11</f>
        <v>0</v>
      </c>
      <c r="H12" s="814">
        <f>ClaimInfo!$C$12</f>
        <v>0</v>
      </c>
      <c r="I12" s="794"/>
      <c r="J12" s="502"/>
      <c r="K12" s="534"/>
      <c r="L12" s="535"/>
      <c r="M12" s="510"/>
      <c r="N12" s="968" t="e">
        <f>LatestYr</f>
        <v>#REF!</v>
      </c>
      <c r="O12" s="966"/>
      <c r="P12" s="975"/>
      <c r="Q12" s="965" t="e">
        <f>LastYr</f>
        <v>#REF!</v>
      </c>
      <c r="R12" s="966"/>
      <c r="S12" s="967"/>
    </row>
    <row r="13" spans="1:19" ht="17" customHeight="1">
      <c r="A13" s="820" t="s">
        <v>1195</v>
      </c>
      <c r="B13" s="821" t="s">
        <v>1733</v>
      </c>
      <c r="C13" s="822"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10" t="str">
        <f>IF(C14&lt;&gt;"", ClaimInfo!$I$2, "")</f>
        <v>Plan 1</v>
      </c>
      <c r="B14" s="917" t="str">
        <f>IF(C14&lt;&gt;"", "Non-Healthnet", "")</f>
        <v>Non-Healthnet</v>
      </c>
      <c r="C14" s="911"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Plan 1</v>
      </c>
      <c r="B15" s="309" t="str">
        <f t="shared" ref="B15:B18" si="0">IF(C15&lt;&gt;"", "Non-Healthnet", "")</f>
        <v>Non-Healthnet</v>
      </c>
      <c r="C15" s="830"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Plan 1</v>
      </c>
      <c r="B16" s="309" t="str">
        <f t="shared" si="0"/>
        <v>Non-Healthnet</v>
      </c>
      <c r="C16" s="830"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Plan 1</v>
      </c>
      <c r="B17" s="309" t="str">
        <f t="shared" si="0"/>
        <v>Non-Healthnet</v>
      </c>
      <c r="C17" s="830" t="str">
        <f>ClaimInfo!G$5</f>
        <v>GROUP OPTICAL</v>
      </c>
      <c r="D17" s="238"/>
      <c r="E17" s="210"/>
      <c r="F17" s="277"/>
      <c r="G17" s="241"/>
      <c r="H17" s="210"/>
      <c r="I17" s="231"/>
      <c r="K17" s="230"/>
      <c r="L17" s="309"/>
      <c r="M17" s="313"/>
      <c r="N17" s="238"/>
      <c r="O17" s="210"/>
      <c r="P17" s="277"/>
      <c r="Q17" s="241"/>
      <c r="R17" s="210"/>
      <c r="S17" s="231"/>
    </row>
    <row r="18" spans="1:19" ht="17">
      <c r="A18" s="244" t="str">
        <f>IF(C18&lt;&gt;"", ClaimInfo!$I$2, "")</f>
        <v>Plan 1</v>
      </c>
      <c r="B18" s="309" t="str">
        <f t="shared" si="0"/>
        <v>Non-Healthnet</v>
      </c>
      <c r="C18" s="830" t="str">
        <f>ClaimInfo!G$6</f>
        <v>MATERNITY BENEFIT</v>
      </c>
      <c r="D18" s="238"/>
      <c r="E18" s="210"/>
      <c r="F18" s="277"/>
      <c r="G18" s="241"/>
      <c r="H18" s="210"/>
      <c r="I18" s="231"/>
      <c r="K18" s="230"/>
      <c r="L18" s="309"/>
      <c r="M18" s="313"/>
      <c r="N18" s="238"/>
      <c r="O18" s="210"/>
      <c r="P18" s="277"/>
      <c r="Q18" s="241"/>
      <c r="R18" s="210"/>
      <c r="S18" s="231"/>
    </row>
    <row r="19" spans="1:19" ht="17">
      <c r="A19" s="232" t="str">
        <f>A14</f>
        <v>Plan 1</v>
      </c>
      <c r="B19" s="914" t="str">
        <f>B14</f>
        <v>Non-Healthnet</v>
      </c>
      <c r="C19" s="316" t="s">
        <v>1284</v>
      </c>
      <c r="D19" s="239">
        <f>IF($A19&lt;&gt;"", SUM(D14:D18), "")</f>
        <v>0</v>
      </c>
      <c r="E19" s="239">
        <f>IF($A19&lt;&gt;"",SUM(E14:E18),"")</f>
        <v>0</v>
      </c>
      <c r="F19" s="233" t="str">
        <f>IFERROR(E19/D19,"")</f>
        <v/>
      </c>
      <c r="G19" s="242">
        <f>IF($A19&lt;&gt;"", SUM(G14:G18), "")</f>
        <v>0</v>
      </c>
      <c r="H19" s="211">
        <f>IF($A19&lt;&gt;"",SUM(H14:H18),"")</f>
        <v>0</v>
      </c>
      <c r="I19" s="233" t="str">
        <f>IFERROR(H19/G19,"")</f>
        <v/>
      </c>
      <c r="K19" s="232"/>
      <c r="L19" s="311"/>
      <c r="M19" s="316"/>
      <c r="N19" s="239"/>
      <c r="O19" s="211"/>
      <c r="P19" s="278"/>
      <c r="Q19" s="242"/>
      <c r="R19" s="211"/>
      <c r="S19" s="233"/>
    </row>
    <row r="20" spans="1:19">
      <c r="A20" s="230"/>
      <c r="B20" s="915"/>
      <c r="C20" s="314"/>
      <c r="D20" s="238"/>
      <c r="E20" s="210"/>
      <c r="F20" s="277"/>
      <c r="G20" s="241"/>
      <c r="H20" s="210"/>
      <c r="I20" s="234"/>
      <c r="K20" s="230"/>
      <c r="L20" s="310"/>
      <c r="M20" s="314"/>
      <c r="N20" s="238"/>
      <c r="O20" s="210"/>
      <c r="P20" s="277"/>
      <c r="Q20" s="241"/>
      <c r="R20" s="210"/>
      <c r="S20" s="234"/>
    </row>
    <row r="21" spans="1:19" ht="17">
      <c r="A21" s="244" t="str">
        <f>IF(C21&lt;&gt;"", ClaimInfo!$I$2, "")</f>
        <v>Plan 1</v>
      </c>
      <c r="B21" s="916" t="str">
        <f>IF(C21&lt;&gt;"", "Healthnet", "")</f>
        <v>Healthnet</v>
      </c>
      <c r="C21" s="830"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Plan 1</v>
      </c>
      <c r="B22" s="916" t="str">
        <f t="shared" ref="B22:B25" si="1">IF(C22&lt;&gt;"", "Healthnet", "")</f>
        <v>Healthnet</v>
      </c>
      <c r="C22" s="830"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Plan 1</v>
      </c>
      <c r="B23" s="916" t="str">
        <f t="shared" si="1"/>
        <v>Healthnet</v>
      </c>
      <c r="C23" s="830"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Plan 1</v>
      </c>
      <c r="B24" s="916" t="str">
        <f t="shared" si="1"/>
        <v>Healthnet</v>
      </c>
      <c r="C24" s="830" t="str">
        <f>ClaimInfo!G$5</f>
        <v>GROUP OPTICAL</v>
      </c>
      <c r="D24" s="238"/>
      <c r="E24" s="210"/>
      <c r="F24" s="277"/>
      <c r="G24" s="241"/>
      <c r="H24" s="210"/>
      <c r="I24" s="231"/>
      <c r="K24" s="230"/>
      <c r="L24" s="309"/>
      <c r="M24" s="313"/>
      <c r="N24" s="238"/>
      <c r="O24" s="210"/>
      <c r="P24" s="277"/>
      <c r="Q24" s="241"/>
      <c r="R24" s="210"/>
      <c r="S24" s="231"/>
    </row>
    <row r="25" spans="1:19" ht="17">
      <c r="A25" s="244" t="str">
        <f>IF(C25&lt;&gt;"", ClaimInfo!$I$2, "")</f>
        <v>Plan 1</v>
      </c>
      <c r="B25" s="916" t="str">
        <f t="shared" si="1"/>
        <v>Healthnet</v>
      </c>
      <c r="C25" s="830" t="str">
        <f>ClaimInfo!G$6</f>
        <v>MATERNITY BENEFIT</v>
      </c>
      <c r="D25" s="238"/>
      <c r="E25" s="210"/>
      <c r="F25" s="277"/>
      <c r="G25" s="241"/>
      <c r="H25" s="210"/>
      <c r="I25" s="231"/>
      <c r="K25" s="230"/>
      <c r="L25" s="309"/>
      <c r="M25" s="313"/>
      <c r="N25" s="238"/>
      <c r="O25" s="210"/>
      <c r="P25" s="277"/>
      <c r="Q25" s="241"/>
      <c r="R25" s="210"/>
      <c r="S25" s="231"/>
    </row>
    <row r="26" spans="1:19" ht="17">
      <c r="A26" s="232" t="str">
        <f>A21</f>
        <v>Plan 1</v>
      </c>
      <c r="B26" s="914" t="str">
        <f>B21</f>
        <v>Healthnet</v>
      </c>
      <c r="C26" s="316" t="s">
        <v>1284</v>
      </c>
      <c r="D26" s="239">
        <f>IF($A26&lt;&gt;"", SUM(D21:D25), "")</f>
        <v>0</v>
      </c>
      <c r="E26" s="239">
        <f>IF($A26&lt;&gt;"",SUM(E21:E25),"")</f>
        <v>0</v>
      </c>
      <c r="F26" s="233" t="str">
        <f>IFERROR(E26/D26,"")</f>
        <v/>
      </c>
      <c r="G26" s="242">
        <f>IF($A26&lt;&gt;"", SUM(G21:G25), "")</f>
        <v>0</v>
      </c>
      <c r="H26" s="211">
        <f>IF($A26&lt;&gt;"",SUM(H21:H25),"")</f>
        <v>0</v>
      </c>
      <c r="I26" s="233" t="str">
        <f>IFERROR(H26/G26,"")</f>
        <v/>
      </c>
      <c r="K26" s="232"/>
      <c r="L26" s="311"/>
      <c r="M26" s="316"/>
      <c r="N26" s="239"/>
      <c r="O26" s="211"/>
      <c r="P26" s="278"/>
      <c r="Q26" s="242"/>
      <c r="R26" s="211"/>
      <c r="S26" s="233"/>
    </row>
    <row r="27" spans="1:19">
      <c r="A27" s="230"/>
      <c r="B27" s="915"/>
      <c r="C27" s="314"/>
      <c r="D27" s="275"/>
      <c r="E27" s="212"/>
      <c r="F27" s="279"/>
      <c r="G27" s="281"/>
      <c r="H27" s="212"/>
      <c r="I27" s="273"/>
      <c r="K27" s="230"/>
      <c r="L27" s="310"/>
      <c r="M27" s="314"/>
      <c r="N27" s="275"/>
      <c r="O27" s="212"/>
      <c r="P27" s="279"/>
      <c r="Q27" s="281"/>
      <c r="R27" s="212"/>
      <c r="S27" s="273"/>
    </row>
    <row r="28" spans="1:19" ht="18" customHeight="1">
      <c r="A28" s="244" t="str">
        <f>IF(C28&lt;&gt;"", ClaimInfo!$I$3, "")</f>
        <v>Plan 2</v>
      </c>
      <c r="B28" s="916" t="str">
        <f>IF(C28&lt;&gt;"", "Non-Healthnet", "")</f>
        <v>Non-Healthnet</v>
      </c>
      <c r="C28" s="830"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Plan 2</v>
      </c>
      <c r="B29" s="916" t="str">
        <f t="shared" ref="B29:B32" si="2">IF(C29&lt;&gt;"", "Non-Healthnet", "")</f>
        <v>Non-Healthnet</v>
      </c>
      <c r="C29" s="830"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Plan 2</v>
      </c>
      <c r="B30" s="916" t="str">
        <f t="shared" si="2"/>
        <v>Non-Healthnet</v>
      </c>
      <c r="C30" s="830"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Plan 2</v>
      </c>
      <c r="B31" s="916" t="str">
        <f t="shared" si="2"/>
        <v>Non-Healthnet</v>
      </c>
      <c r="C31" s="830" t="str">
        <f>ClaimInfo!G$5</f>
        <v>GROUP OPTICAL</v>
      </c>
      <c r="D31" s="238"/>
      <c r="E31" s="210"/>
      <c r="F31" s="277"/>
      <c r="G31" s="241"/>
      <c r="H31" s="210"/>
      <c r="I31" s="231"/>
      <c r="K31" s="230"/>
      <c r="L31" s="309"/>
      <c r="M31" s="313"/>
      <c r="N31" s="238"/>
      <c r="O31" s="210"/>
      <c r="P31" s="277"/>
      <c r="Q31" s="241"/>
      <c r="R31" s="210"/>
      <c r="S31" s="231"/>
    </row>
    <row r="32" spans="1:19" ht="17" customHeight="1">
      <c r="A32" s="244" t="str">
        <f>IF(C32&lt;&gt;"", ClaimInfo!$I$3, "")</f>
        <v>Plan 2</v>
      </c>
      <c r="B32" s="916" t="str">
        <f t="shared" si="2"/>
        <v>Non-Healthnet</v>
      </c>
      <c r="C32" s="830" t="str">
        <f>ClaimInfo!G$6</f>
        <v>MATERNITY BENEFIT</v>
      </c>
      <c r="D32" s="238"/>
      <c r="E32" s="210"/>
      <c r="F32" s="277"/>
      <c r="G32" s="241"/>
      <c r="H32" s="210"/>
      <c r="I32" s="231"/>
      <c r="K32" s="230"/>
      <c r="L32" s="309"/>
      <c r="M32" s="313"/>
      <c r="N32" s="238"/>
      <c r="O32" s="210"/>
      <c r="P32" s="277"/>
      <c r="Q32" s="241"/>
      <c r="R32" s="210"/>
      <c r="S32" s="231"/>
    </row>
    <row r="33" spans="1:19" ht="17">
      <c r="A33" s="232" t="str">
        <f>A28</f>
        <v>Plan 2</v>
      </c>
      <c r="B33" s="914" t="str">
        <f>B28</f>
        <v>Non-Healthnet</v>
      </c>
      <c r="C33" s="316" t="s">
        <v>1284</v>
      </c>
      <c r="D33" s="239">
        <f>IF($A33&lt;&gt;"", SUM(D28:D32), "")</f>
        <v>0</v>
      </c>
      <c r="E33" s="239">
        <f>IF($A33&lt;&gt;"",SUM(E28:E32),"")</f>
        <v>0</v>
      </c>
      <c r="F33" s="233" t="str">
        <f>IFERROR(E33/D33,"")</f>
        <v/>
      </c>
      <c r="G33" s="242">
        <f>IF($A33&lt;&gt;"", SUM(G28:G32), "")</f>
        <v>0</v>
      </c>
      <c r="H33" s="211">
        <f>IF($A33&lt;&gt;"",SUM(H28:H32),"")</f>
        <v>0</v>
      </c>
      <c r="I33" s="233" t="str">
        <f>IFERROR(H33/G33,"")</f>
        <v/>
      </c>
      <c r="K33" s="232"/>
      <c r="L33" s="311"/>
      <c r="M33" s="316"/>
      <c r="N33" s="239"/>
      <c r="O33" s="211"/>
      <c r="P33" s="278"/>
      <c r="Q33" s="242"/>
      <c r="R33" s="211"/>
      <c r="S33" s="233"/>
    </row>
    <row r="34" spans="1:19">
      <c r="A34" s="230"/>
      <c r="B34" s="915"/>
      <c r="C34" s="314"/>
      <c r="D34" s="238"/>
      <c r="E34" s="210"/>
      <c r="F34" s="277"/>
      <c r="G34" s="241"/>
      <c r="H34" s="210"/>
      <c r="I34" s="234"/>
      <c r="K34" s="230"/>
      <c r="L34" s="310"/>
      <c r="M34" s="314"/>
      <c r="N34" s="238"/>
      <c r="O34" s="210"/>
      <c r="P34" s="277"/>
      <c r="Q34" s="241"/>
      <c r="R34" s="210"/>
      <c r="S34" s="234"/>
    </row>
    <row r="35" spans="1:19" ht="17">
      <c r="A35" s="244" t="str">
        <f>IF(C35&lt;&gt;"", ClaimInfo!$I$3, "")</f>
        <v>Plan 2</v>
      </c>
      <c r="B35" s="916" t="str">
        <f>IF(C35&lt;&gt;"", "Healthnet", "")</f>
        <v>Healthnet</v>
      </c>
      <c r="C35" s="830"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Plan 2</v>
      </c>
      <c r="B36" s="916" t="str">
        <f t="shared" ref="B36:B39" si="3">IF(C36&lt;&gt;"", "Healthnet", "")</f>
        <v>Healthnet</v>
      </c>
      <c r="C36" s="830"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Plan 2</v>
      </c>
      <c r="B37" s="916" t="str">
        <f t="shared" si="3"/>
        <v>Healthnet</v>
      </c>
      <c r="C37" s="830"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Plan 2</v>
      </c>
      <c r="B38" s="916" t="str">
        <f t="shared" si="3"/>
        <v>Healthnet</v>
      </c>
      <c r="C38" s="830" t="str">
        <f>ClaimInfo!G$5</f>
        <v>GROUP OPTICAL</v>
      </c>
      <c r="D38" s="238"/>
      <c r="E38" s="210"/>
      <c r="F38" s="277"/>
      <c r="G38" s="241"/>
      <c r="H38" s="210"/>
      <c r="I38" s="231"/>
      <c r="K38" s="230"/>
      <c r="L38" s="309"/>
      <c r="M38" s="313"/>
      <c r="N38" s="238"/>
      <c r="O38" s="210"/>
      <c r="P38" s="277"/>
      <c r="Q38" s="241"/>
      <c r="R38" s="210"/>
      <c r="S38" s="231"/>
    </row>
    <row r="39" spans="1:19" ht="17" customHeight="1">
      <c r="A39" s="244" t="str">
        <f>IF(C39&lt;&gt;"", ClaimInfo!$I$3, "")</f>
        <v>Plan 2</v>
      </c>
      <c r="B39" s="916" t="str">
        <f t="shared" si="3"/>
        <v>Healthnet</v>
      </c>
      <c r="C39" s="830" t="str">
        <f>ClaimInfo!G$6</f>
        <v>MATERNITY BENEFIT</v>
      </c>
      <c r="D39" s="238"/>
      <c r="E39" s="210"/>
      <c r="F39" s="277"/>
      <c r="G39" s="241"/>
      <c r="H39" s="210"/>
      <c r="I39" s="231"/>
      <c r="K39" s="230"/>
      <c r="L39" s="309"/>
      <c r="M39" s="313"/>
      <c r="N39" s="238"/>
      <c r="O39" s="210"/>
      <c r="P39" s="277"/>
      <c r="Q39" s="241"/>
      <c r="R39" s="210"/>
      <c r="S39" s="231"/>
    </row>
    <row r="40" spans="1:19" ht="17">
      <c r="A40" s="232" t="str">
        <f>A35</f>
        <v>Plan 2</v>
      </c>
      <c r="B40" s="914" t="str">
        <f>B35</f>
        <v>Healthnet</v>
      </c>
      <c r="C40" s="316" t="s">
        <v>1284</v>
      </c>
      <c r="D40" s="239">
        <f>IF($A40&lt;&gt;"", SUM(D35:D39), "")</f>
        <v>0</v>
      </c>
      <c r="E40" s="239">
        <f>IF($A40&lt;&gt;"",SUM(E35:E39),"")</f>
        <v>0</v>
      </c>
      <c r="F40" s="233" t="str">
        <f>IFERROR(E40/D40,"")</f>
        <v/>
      </c>
      <c r="G40" s="242">
        <f>IF($A40&lt;&gt;"", SUM(G35:G39), "")</f>
        <v>0</v>
      </c>
      <c r="H40" s="211">
        <f>IF($A40&lt;&gt;"",SUM(H35:H39),"")</f>
        <v>0</v>
      </c>
      <c r="I40" s="233" t="str">
        <f>IFERROR(H40/G40,"")</f>
        <v/>
      </c>
      <c r="K40" s="232"/>
      <c r="L40" s="311"/>
      <c r="M40" s="316"/>
      <c r="N40" s="239"/>
      <c r="O40" s="211"/>
      <c r="P40" s="278"/>
      <c r="Q40" s="242"/>
      <c r="R40" s="211"/>
      <c r="S40" s="233"/>
    </row>
    <row r="41" spans="1:19">
      <c r="A41" s="230"/>
      <c r="B41" s="915"/>
      <c r="C41" s="315"/>
      <c r="D41" s="275"/>
      <c r="E41" s="213"/>
      <c r="F41" s="279"/>
      <c r="G41" s="281"/>
      <c r="H41" s="213"/>
      <c r="I41" s="274"/>
      <c r="K41" s="230"/>
      <c r="L41" s="310"/>
      <c r="M41" s="315"/>
      <c r="N41" s="275"/>
      <c r="O41" s="213"/>
      <c r="P41" s="279"/>
      <c r="Q41" s="281"/>
      <c r="R41" s="213"/>
      <c r="S41" s="274"/>
    </row>
    <row r="42" spans="1:19" ht="17">
      <c r="A42" s="244" t="str">
        <f>IF(C42&lt;&gt;"", ClaimInfo!$I$4, "")</f>
        <v>Plan 3</v>
      </c>
      <c r="B42" s="916" t="str">
        <f>IF(C42&lt;&gt;"", "Non-Healthnet", "")</f>
        <v>Non-Healthnet</v>
      </c>
      <c r="C42" s="830"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Plan 3</v>
      </c>
      <c r="B43" s="916" t="str">
        <f t="shared" ref="B43:B46" si="4">IF(C43&lt;&gt;"", "Non-Healthnet", "")</f>
        <v>Non-Healthnet</v>
      </c>
      <c r="C43" s="830"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Plan 3</v>
      </c>
      <c r="B44" s="309" t="str">
        <f t="shared" si="4"/>
        <v>Non-Healthnet</v>
      </c>
      <c r="C44" s="830"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Plan 3</v>
      </c>
      <c r="B45" s="916" t="str">
        <f t="shared" si="4"/>
        <v>Non-Healthnet</v>
      </c>
      <c r="C45" s="830" t="str">
        <f>ClaimInfo!G$5</f>
        <v>GROUP OPTICAL</v>
      </c>
      <c r="D45" s="238"/>
      <c r="E45" s="210"/>
      <c r="F45" s="277"/>
      <c r="G45" s="241"/>
      <c r="H45" s="210"/>
      <c r="I45" s="231"/>
      <c r="K45" s="230"/>
      <c r="L45" s="309"/>
      <c r="M45" s="313"/>
      <c r="N45" s="238"/>
      <c r="O45" s="210"/>
      <c r="P45" s="277"/>
      <c r="Q45" s="241"/>
      <c r="R45" s="210"/>
      <c r="S45" s="231"/>
    </row>
    <row r="46" spans="1:19" ht="17">
      <c r="A46" s="244" t="str">
        <f>IF(C46&lt;&gt;"", ClaimInfo!$I$4, "")</f>
        <v>Plan 3</v>
      </c>
      <c r="B46" s="916" t="str">
        <f t="shared" si="4"/>
        <v>Non-Healthnet</v>
      </c>
      <c r="C46" s="830" t="str">
        <f>ClaimInfo!G$6</f>
        <v>MATERNITY BENEFIT</v>
      </c>
      <c r="D46" s="238"/>
      <c r="E46" s="210"/>
      <c r="F46" s="277"/>
      <c r="G46" s="241"/>
      <c r="H46" s="210"/>
      <c r="I46" s="231"/>
      <c r="K46" s="230"/>
      <c r="L46" s="309"/>
      <c r="M46" s="313"/>
      <c r="N46" s="238"/>
      <c r="O46" s="210"/>
      <c r="P46" s="277"/>
      <c r="Q46" s="241"/>
      <c r="R46" s="210"/>
      <c r="S46" s="231"/>
    </row>
    <row r="47" spans="1:19" ht="17">
      <c r="A47" s="232" t="str">
        <f>A42</f>
        <v>Plan 3</v>
      </c>
      <c r="B47" s="914" t="str">
        <f>B42</f>
        <v>Non-Healthnet</v>
      </c>
      <c r="C47" s="316" t="s">
        <v>1284</v>
      </c>
      <c r="D47" s="239">
        <f>IF($A47&lt;&gt;"", SUM(D42:D46), "")</f>
        <v>0</v>
      </c>
      <c r="E47" s="239">
        <f>IF($A47&lt;&gt;"",SUM(E42:E46),"")</f>
        <v>0</v>
      </c>
      <c r="F47" s="233" t="str">
        <f>IFERROR(E47/D47,"")</f>
        <v/>
      </c>
      <c r="G47" s="242">
        <f>IF($A47&lt;&gt;"", SUM(G42:G46), "")</f>
        <v>0</v>
      </c>
      <c r="H47" s="211">
        <f>IF($A47&lt;&gt;"",SUM(H42:H46),"")</f>
        <v>0</v>
      </c>
      <c r="I47" s="233" t="str">
        <f>IFERROR(H47/G47,"")</f>
        <v/>
      </c>
      <c r="K47" s="232"/>
      <c r="L47" s="311"/>
      <c r="M47" s="316"/>
      <c r="N47" s="239"/>
      <c r="O47" s="211"/>
      <c r="P47" s="278"/>
      <c r="Q47" s="242"/>
      <c r="R47" s="211"/>
      <c r="S47" s="233"/>
    </row>
    <row r="48" spans="1:19">
      <c r="A48" s="230"/>
      <c r="B48" s="915"/>
      <c r="C48" s="314"/>
      <c r="D48" s="238"/>
      <c r="E48" s="210"/>
      <c r="F48" s="277"/>
      <c r="G48" s="241"/>
      <c r="H48" s="210"/>
      <c r="I48" s="234"/>
      <c r="K48" s="230"/>
      <c r="L48" s="310"/>
      <c r="M48" s="314"/>
      <c r="N48" s="238"/>
      <c r="O48" s="210"/>
      <c r="P48" s="277"/>
      <c r="Q48" s="241"/>
      <c r="R48" s="210"/>
      <c r="S48" s="234"/>
    </row>
    <row r="49" spans="1:19" ht="17">
      <c r="A49" s="244" t="str">
        <f>IF(C49&lt;&gt;"", ClaimInfo!$I$4, "")</f>
        <v>Plan 3</v>
      </c>
      <c r="B49" s="916" t="str">
        <f>IF(C49&lt;&gt;"", "Healthnet", "")</f>
        <v>Healthnet</v>
      </c>
      <c r="C49" s="830"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Plan 3</v>
      </c>
      <c r="B50" s="916" t="str">
        <f t="shared" ref="B50:B53" si="5">IF(C50&lt;&gt;"", "Healthnet", "")</f>
        <v>Healthnet</v>
      </c>
      <c r="C50" s="830"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Plan 3</v>
      </c>
      <c r="B51" s="916" t="str">
        <f t="shared" si="5"/>
        <v>Healthnet</v>
      </c>
      <c r="C51" s="830"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Plan 3</v>
      </c>
      <c r="B52" s="916" t="str">
        <f t="shared" si="5"/>
        <v>Healthnet</v>
      </c>
      <c r="C52" s="830" t="str">
        <f>ClaimInfo!G$5</f>
        <v>GROUP OPTICAL</v>
      </c>
      <c r="D52" s="238"/>
      <c r="E52" s="210"/>
      <c r="F52" s="277"/>
      <c r="G52" s="241"/>
      <c r="H52" s="210"/>
      <c r="I52" s="231"/>
      <c r="K52" s="230"/>
      <c r="L52" s="309"/>
      <c r="M52" s="313"/>
      <c r="N52" s="238"/>
      <c r="O52" s="210"/>
      <c r="P52" s="277"/>
      <c r="Q52" s="241"/>
      <c r="R52" s="210"/>
      <c r="S52" s="231"/>
    </row>
    <row r="53" spans="1:19" ht="17">
      <c r="A53" s="244" t="str">
        <f>IF(C53&lt;&gt;"", ClaimInfo!$I$4, "")</f>
        <v>Plan 3</v>
      </c>
      <c r="B53" s="916" t="str">
        <f t="shared" si="5"/>
        <v>Healthnet</v>
      </c>
      <c r="C53" s="830" t="str">
        <f>ClaimInfo!G$6</f>
        <v>MATERNITY BENEFIT</v>
      </c>
      <c r="D53" s="238"/>
      <c r="E53" s="210"/>
      <c r="F53" s="277"/>
      <c r="G53" s="241"/>
      <c r="H53" s="210"/>
      <c r="I53" s="231"/>
      <c r="K53" s="230"/>
      <c r="L53" s="309"/>
      <c r="M53" s="313"/>
      <c r="N53" s="238"/>
      <c r="O53" s="210"/>
      <c r="P53" s="277"/>
      <c r="Q53" s="241"/>
      <c r="R53" s="210"/>
      <c r="S53" s="231"/>
    </row>
    <row r="54" spans="1:19" ht="17">
      <c r="A54" s="235" t="str">
        <f>A49</f>
        <v>Plan 3</v>
      </c>
      <c r="B54" s="918" t="str">
        <f>B49</f>
        <v>Healthnet</v>
      </c>
      <c r="C54" s="317" t="s">
        <v>1284</v>
      </c>
      <c r="D54" s="240">
        <f>IF($A54&lt;&gt;"", SUM(D49:D53), "")</f>
        <v>0</v>
      </c>
      <c r="E54" s="236">
        <f>IF($A54&lt;&gt;"",SUM(E49:E53),"")</f>
        <v>0</v>
      </c>
      <c r="F54" s="280" t="str">
        <f>IFERROR(E54/D54,"")</f>
        <v/>
      </c>
      <c r="G54" s="243">
        <f>IF($A54&lt;&gt;"", SUM(G49:G53), "")</f>
        <v>0</v>
      </c>
      <c r="H54" s="236">
        <f>IF($A54&lt;&gt;"",SUM(H49:H53),"")</f>
        <v>0</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69">
        <f>$H$11</f>
        <v>0</v>
      </c>
      <c r="E58" s="970"/>
      <c r="F58" s="970"/>
      <c r="G58" s="970"/>
      <c r="H58" s="970"/>
      <c r="I58" s="971"/>
      <c r="J58" s="502"/>
      <c r="K58" s="532"/>
      <c r="L58" s="533"/>
      <c r="M58" s="508"/>
      <c r="N58" s="969" t="e">
        <f>ContractNo</f>
        <v>#REF!</v>
      </c>
      <c r="O58" s="970"/>
      <c r="P58" s="970"/>
      <c r="Q58" s="970"/>
      <c r="R58" s="970"/>
      <c r="S58" s="971"/>
    </row>
    <row r="59" spans="1:19" ht="16" customHeight="1">
      <c r="A59" s="534"/>
      <c r="B59" s="535"/>
      <c r="C59" s="510"/>
      <c r="D59" s="791" t="str">
        <f>$D$12</f>
        <v>0/1/1900</v>
      </c>
      <c r="E59" s="791" t="str">
        <f>$E$12</f>
        <v>0/1/1900</v>
      </c>
      <c r="F59" s="797"/>
      <c r="G59" s="791">
        <f>$G$12</f>
        <v>0</v>
      </c>
      <c r="H59" s="791">
        <f>$H$12</f>
        <v>0</v>
      </c>
      <c r="I59" s="794"/>
      <c r="J59" s="502"/>
      <c r="K59" s="534"/>
      <c r="L59" s="535"/>
      <c r="M59" s="510"/>
      <c r="N59" s="968" t="e">
        <f>N12</f>
        <v>#REF!</v>
      </c>
      <c r="O59" s="966"/>
      <c r="P59" s="975"/>
      <c r="Q59" s="965" t="e">
        <f>Q12</f>
        <v>#REF!</v>
      </c>
      <c r="R59" s="966"/>
      <c r="S59" s="967"/>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10" t="str">
        <f>IF(C61&lt;&gt;"", ClaimInfo!$I$5, "")</f>
        <v>Plan 4</v>
      </c>
      <c r="B61" s="917" t="str">
        <f>IF(C61&lt;&gt;"", "Non-Healthnet", "")</f>
        <v>Non-Healthnet</v>
      </c>
      <c r="C61" s="911"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Plan 4</v>
      </c>
      <c r="B62" s="309" t="str">
        <f t="shared" ref="B62:B65" si="6">IF(C62&lt;&gt;"", "Non-Healthnet", "")</f>
        <v>Non-Healthnet</v>
      </c>
      <c r="C62" s="830"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Plan 4</v>
      </c>
      <c r="B63" s="309" t="str">
        <f t="shared" si="6"/>
        <v>Non-Healthnet</v>
      </c>
      <c r="C63" s="830"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Plan 4</v>
      </c>
      <c r="B64" s="309" t="str">
        <f t="shared" si="6"/>
        <v>Non-Healthnet</v>
      </c>
      <c r="C64" s="830" t="str">
        <f>ClaimInfo!G$5</f>
        <v>GROUP OPTICAL</v>
      </c>
      <c r="D64" s="238"/>
      <c r="E64" s="210"/>
      <c r="F64" s="277"/>
      <c r="G64" s="241"/>
      <c r="H64" s="210"/>
      <c r="I64" s="231"/>
      <c r="K64" s="230"/>
      <c r="L64" s="309"/>
      <c r="M64" s="313"/>
      <c r="N64" s="238"/>
      <c r="O64" s="210"/>
      <c r="P64" s="277"/>
      <c r="Q64" s="241"/>
      <c r="R64" s="210"/>
      <c r="S64" s="231"/>
    </row>
    <row r="65" spans="1:19" ht="17">
      <c r="A65" s="230" t="str">
        <f>IF(C65&lt;&gt;"", ClaimInfo!$I$5, "")</f>
        <v>Plan 4</v>
      </c>
      <c r="B65" s="916" t="str">
        <f t="shared" si="6"/>
        <v>Non-Healthnet</v>
      </c>
      <c r="C65" s="830" t="str">
        <f>ClaimInfo!G$6</f>
        <v>MATERNITY BENEFIT</v>
      </c>
      <c r="D65" s="238"/>
      <c r="E65" s="210"/>
      <c r="F65" s="277"/>
      <c r="G65" s="241"/>
      <c r="H65" s="210"/>
      <c r="I65" s="231"/>
      <c r="K65" s="230"/>
      <c r="L65" s="309"/>
      <c r="M65" s="313"/>
      <c r="N65" s="238"/>
      <c r="O65" s="210"/>
      <c r="P65" s="277"/>
      <c r="Q65" s="241"/>
      <c r="R65" s="210"/>
      <c r="S65" s="231"/>
    </row>
    <row r="66" spans="1:19" ht="17">
      <c r="A66" s="232" t="str">
        <f>A61</f>
        <v>Plan 4</v>
      </c>
      <c r="B66" s="914" t="str">
        <f>B61</f>
        <v>Non-Healthnet</v>
      </c>
      <c r="C66" s="316" t="s">
        <v>1284</v>
      </c>
      <c r="D66" s="239">
        <f>IF($A66&lt;&gt;"", SUM(D61:D65), "")</f>
        <v>0</v>
      </c>
      <c r="E66" s="239">
        <f>IF($A66&lt;&gt;"",SUM(E61:E65),"")</f>
        <v>0</v>
      </c>
      <c r="F66" s="233" t="str">
        <f>IFERROR(E66/D66,"")</f>
        <v/>
      </c>
      <c r="G66" s="242">
        <f>IF($A66&lt;&gt;"", SUM(G61:G65), "")</f>
        <v>0</v>
      </c>
      <c r="H66" s="211">
        <f>IF($A66&lt;&gt;"",SUM(H61:H65),"")</f>
        <v>0</v>
      </c>
      <c r="I66" s="233" t="str">
        <f>IFERROR(H66/G66,"")</f>
        <v/>
      </c>
      <c r="K66" s="232"/>
      <c r="L66" s="311"/>
      <c r="M66" s="316"/>
      <c r="N66" s="239"/>
      <c r="O66" s="211"/>
      <c r="P66" s="278"/>
      <c r="Q66" s="242"/>
      <c r="R66" s="211"/>
      <c r="S66" s="233"/>
    </row>
    <row r="67" spans="1:19">
      <c r="A67" s="230"/>
      <c r="B67" s="915"/>
      <c r="C67" s="314"/>
      <c r="D67" s="238"/>
      <c r="E67" s="210"/>
      <c r="F67" s="277"/>
      <c r="G67" s="241"/>
      <c r="H67" s="210"/>
      <c r="I67" s="234"/>
      <c r="K67" s="230"/>
      <c r="L67" s="310"/>
      <c r="M67" s="314"/>
      <c r="N67" s="238"/>
      <c r="O67" s="210"/>
      <c r="P67" s="277"/>
      <c r="Q67" s="241"/>
      <c r="R67" s="210"/>
      <c r="S67" s="234"/>
    </row>
    <row r="68" spans="1:19" ht="17">
      <c r="A68" s="244" t="str">
        <f>IF(C68&lt;&gt;"", ClaimInfo!$I$5, "")</f>
        <v>Plan 4</v>
      </c>
      <c r="B68" s="916" t="str">
        <f>IF(C68&lt;&gt;"", "Healthnet", "")</f>
        <v>Healthnet</v>
      </c>
      <c r="C68" s="830"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Plan 4</v>
      </c>
      <c r="B69" s="916" t="str">
        <f t="shared" ref="B69:B72" si="7">IF(C69&lt;&gt;"", "Healthnet", "")</f>
        <v>Healthnet</v>
      </c>
      <c r="C69" s="830"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Plan 4</v>
      </c>
      <c r="B70" s="916" t="str">
        <f t="shared" si="7"/>
        <v>Healthnet</v>
      </c>
      <c r="C70" s="830"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Plan 4</v>
      </c>
      <c r="B71" s="916" t="str">
        <f t="shared" si="7"/>
        <v>Healthnet</v>
      </c>
      <c r="C71" s="830" t="str">
        <f>ClaimInfo!G$5</f>
        <v>GROUP OPTICAL</v>
      </c>
      <c r="D71" s="238"/>
      <c r="E71" s="210"/>
      <c r="F71" s="277"/>
      <c r="G71" s="241"/>
      <c r="H71" s="210"/>
      <c r="I71" s="231"/>
      <c r="K71" s="230"/>
      <c r="L71" s="309"/>
      <c r="M71" s="313"/>
      <c r="N71" s="238"/>
      <c r="O71" s="210"/>
      <c r="P71" s="277"/>
      <c r="Q71" s="241"/>
      <c r="R71" s="210"/>
      <c r="S71" s="231"/>
    </row>
    <row r="72" spans="1:19" ht="17">
      <c r="A72" s="244" t="str">
        <f>IF(C72&lt;&gt;"", ClaimInfo!$I$5, "")</f>
        <v>Plan 4</v>
      </c>
      <c r="B72" s="916" t="str">
        <f t="shared" si="7"/>
        <v>Healthnet</v>
      </c>
      <c r="C72" s="830" t="str">
        <f>ClaimInfo!G$6</f>
        <v>MATERNITY BENEFIT</v>
      </c>
      <c r="D72" s="238"/>
      <c r="E72" s="210"/>
      <c r="F72" s="277"/>
      <c r="G72" s="241"/>
      <c r="H72" s="210"/>
      <c r="I72" s="231"/>
      <c r="K72" s="230"/>
      <c r="L72" s="309"/>
      <c r="M72" s="313"/>
      <c r="N72" s="238"/>
      <c r="O72" s="210"/>
      <c r="P72" s="277"/>
      <c r="Q72" s="241"/>
      <c r="R72" s="210"/>
      <c r="S72" s="231"/>
    </row>
    <row r="73" spans="1:19" ht="17">
      <c r="A73" s="232" t="str">
        <f>A68</f>
        <v>Plan 4</v>
      </c>
      <c r="B73" s="914" t="str">
        <f>B68</f>
        <v>Healthnet</v>
      </c>
      <c r="C73" s="316" t="s">
        <v>1284</v>
      </c>
      <c r="D73" s="239">
        <f>IF($A73&lt;&gt;"", SUM(D68:D72), "")</f>
        <v>0</v>
      </c>
      <c r="E73" s="239">
        <f>IF($A73&lt;&gt;"",SUM(E68:E72),"")</f>
        <v>0</v>
      </c>
      <c r="F73" s="233" t="str">
        <f>IFERROR(E73/D73,"")</f>
        <v/>
      </c>
      <c r="G73" s="242">
        <f>IF($A73&lt;&gt;"", SUM(G68:G72), "")</f>
        <v>0</v>
      </c>
      <c r="H73" s="211">
        <f>IF($A73&lt;&gt;"",SUM(H68:H72),"")</f>
        <v>0</v>
      </c>
      <c r="I73" s="233" t="str">
        <f>IFERROR(H73/G73,"")</f>
        <v/>
      </c>
      <c r="K73" s="232"/>
      <c r="L73" s="311"/>
      <c r="M73" s="316"/>
      <c r="N73" s="239"/>
      <c r="O73" s="211"/>
      <c r="P73" s="278"/>
      <c r="Q73" s="242"/>
      <c r="R73" s="211"/>
      <c r="S73" s="233"/>
    </row>
    <row r="74" spans="1:19">
      <c r="A74" s="230"/>
      <c r="B74" s="915"/>
      <c r="C74" s="314"/>
      <c r="D74" s="275"/>
      <c r="E74" s="212"/>
      <c r="F74" s="279"/>
      <c r="G74" s="281"/>
      <c r="H74" s="212"/>
      <c r="I74" s="273"/>
      <c r="K74" s="230"/>
      <c r="L74" s="310"/>
      <c r="M74" s="314"/>
      <c r="N74" s="275"/>
      <c r="O74" s="212"/>
      <c r="P74" s="279"/>
      <c r="Q74" s="281"/>
      <c r="R74" s="212"/>
      <c r="S74" s="273"/>
    </row>
    <row r="75" spans="1:19" ht="17">
      <c r="A75" s="244" t="str">
        <f>IF(C75&lt;&gt;"", ClaimInfo!$I$6, "")</f>
        <v>Plan 5</v>
      </c>
      <c r="B75" s="916" t="str">
        <f>IF(C75&lt;&gt;"", "Non-Healthnet", "")</f>
        <v>Non-Healthnet</v>
      </c>
      <c r="C75" s="830"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Plan 5</v>
      </c>
      <c r="B76" s="916" t="str">
        <f t="shared" ref="B76:B79" si="8">IF(C76&lt;&gt;"", "Non-Healthnet", "")</f>
        <v>Non-Healthnet</v>
      </c>
      <c r="C76" s="830"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Plan 5</v>
      </c>
      <c r="B77" s="916" t="str">
        <f t="shared" si="8"/>
        <v>Non-Healthnet</v>
      </c>
      <c r="C77" s="830"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Plan 5</v>
      </c>
      <c r="B78" s="916" t="str">
        <f t="shared" si="8"/>
        <v>Non-Healthnet</v>
      </c>
      <c r="C78" s="830" t="str">
        <f>ClaimInfo!G$5</f>
        <v>GROUP OPTICAL</v>
      </c>
      <c r="D78" s="238"/>
      <c r="E78" s="210"/>
      <c r="F78" s="277"/>
      <c r="G78" s="241"/>
      <c r="H78" s="210"/>
      <c r="I78" s="231"/>
      <c r="K78" s="230"/>
      <c r="L78" s="309"/>
      <c r="M78" s="313"/>
      <c r="N78" s="238"/>
      <c r="O78" s="210"/>
      <c r="P78" s="277"/>
      <c r="Q78" s="241"/>
      <c r="R78" s="210"/>
      <c r="S78" s="231"/>
    </row>
    <row r="79" spans="1:19" ht="17">
      <c r="A79" s="244" t="str">
        <f>IF(C79&lt;&gt;"", ClaimInfo!$I$6, "")</f>
        <v>Plan 5</v>
      </c>
      <c r="B79" s="916" t="str">
        <f t="shared" si="8"/>
        <v>Non-Healthnet</v>
      </c>
      <c r="C79" s="830" t="str">
        <f>ClaimInfo!G$6</f>
        <v>MATERNITY BENEFIT</v>
      </c>
      <c r="D79" s="238"/>
      <c r="E79" s="210"/>
      <c r="F79" s="277"/>
      <c r="G79" s="241"/>
      <c r="H79" s="210"/>
      <c r="I79" s="231"/>
      <c r="K79" s="230"/>
      <c r="L79" s="309"/>
      <c r="M79" s="313"/>
      <c r="N79" s="238"/>
      <c r="O79" s="210"/>
      <c r="P79" s="277"/>
      <c r="Q79" s="241"/>
      <c r="R79" s="210"/>
      <c r="S79" s="231"/>
    </row>
    <row r="80" spans="1:19" ht="17">
      <c r="A80" s="232" t="str">
        <f>A75</f>
        <v>Plan 5</v>
      </c>
      <c r="B80" s="914" t="str">
        <f>B75</f>
        <v>Non-Healthnet</v>
      </c>
      <c r="C80" s="316" t="s">
        <v>1284</v>
      </c>
      <c r="D80" s="239">
        <f>IF($A80&lt;&gt;"", SUM(D75:D79), "")</f>
        <v>0</v>
      </c>
      <c r="E80" s="239">
        <f>IF($A80&lt;&gt;"",SUM(E75:E79),"")</f>
        <v>0</v>
      </c>
      <c r="F80" s="233" t="str">
        <f>IFERROR(E80/D80,"")</f>
        <v/>
      </c>
      <c r="G80" s="242">
        <f>IF($A80&lt;&gt;"", SUM(G75:G79), "")</f>
        <v>0</v>
      </c>
      <c r="H80" s="211">
        <f>IF($A80&lt;&gt;"",SUM(H75:H79),"")</f>
        <v>0</v>
      </c>
      <c r="I80" s="233" t="str">
        <f>IFERROR(H80/G80,"")</f>
        <v/>
      </c>
      <c r="K80" s="232"/>
      <c r="L80" s="311"/>
      <c r="M80" s="316"/>
      <c r="N80" s="239"/>
      <c r="O80" s="211"/>
      <c r="P80" s="278"/>
      <c r="Q80" s="242"/>
      <c r="R80" s="211"/>
      <c r="S80" s="233"/>
    </row>
    <row r="81" spans="1:19">
      <c r="A81" s="230"/>
      <c r="B81" s="915"/>
      <c r="C81" s="314"/>
      <c r="D81" s="238"/>
      <c r="E81" s="210"/>
      <c r="F81" s="277"/>
      <c r="G81" s="241"/>
      <c r="H81" s="210"/>
      <c r="I81" s="234"/>
      <c r="K81" s="230"/>
      <c r="L81" s="310"/>
      <c r="M81" s="314"/>
      <c r="N81" s="238"/>
      <c r="O81" s="210"/>
      <c r="P81" s="277"/>
      <c r="Q81" s="241"/>
      <c r="R81" s="210"/>
      <c r="S81" s="234"/>
    </row>
    <row r="82" spans="1:19" ht="17">
      <c r="A82" s="244" t="str">
        <f>IF(C82&lt;&gt;"", ClaimInfo!$I$6, "")</f>
        <v>Plan 5</v>
      </c>
      <c r="B82" s="309" t="str">
        <f>IF(C82&lt;&gt;"", "Healthnet", "")</f>
        <v>Healthnet</v>
      </c>
      <c r="C82" s="830"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Plan 5</v>
      </c>
      <c r="B83" s="309" t="str">
        <f t="shared" ref="B83:B86" si="9">IF(C83&lt;&gt;"", "Healthnet", "")</f>
        <v>Healthnet</v>
      </c>
      <c r="C83" s="830"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Plan 5</v>
      </c>
      <c r="B84" s="309" t="str">
        <f t="shared" si="9"/>
        <v>Healthnet</v>
      </c>
      <c r="C84" s="830"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Plan 5</v>
      </c>
      <c r="B85" s="916" t="str">
        <f t="shared" si="9"/>
        <v>Healthnet</v>
      </c>
      <c r="C85" s="830" t="str">
        <f>ClaimInfo!G$5</f>
        <v>GROUP OPTICAL</v>
      </c>
      <c r="D85" s="238"/>
      <c r="E85" s="210"/>
      <c r="F85" s="277"/>
      <c r="G85" s="241"/>
      <c r="H85" s="210"/>
      <c r="I85" s="231"/>
      <c r="K85" s="230"/>
      <c r="L85" s="309"/>
      <c r="M85" s="313"/>
      <c r="N85" s="238"/>
      <c r="O85" s="210"/>
      <c r="P85" s="277"/>
      <c r="Q85" s="241"/>
      <c r="R85" s="210"/>
      <c r="S85" s="231"/>
    </row>
    <row r="86" spans="1:19" ht="17">
      <c r="A86" s="244" t="str">
        <f>IF(C86&lt;&gt;"", ClaimInfo!$I$6, "")</f>
        <v>Plan 5</v>
      </c>
      <c r="B86" s="916" t="str">
        <f t="shared" si="9"/>
        <v>Healthnet</v>
      </c>
      <c r="C86" s="830" t="str">
        <f>ClaimInfo!G$6</f>
        <v>MATERNITY BENEFIT</v>
      </c>
      <c r="D86" s="238"/>
      <c r="E86" s="210"/>
      <c r="F86" s="277"/>
      <c r="G86" s="241"/>
      <c r="H86" s="210"/>
      <c r="I86" s="231"/>
      <c r="K86" s="230"/>
      <c r="L86" s="309"/>
      <c r="M86" s="313"/>
      <c r="N86" s="238"/>
      <c r="O86" s="210"/>
      <c r="P86" s="277"/>
      <c r="Q86" s="241"/>
      <c r="R86" s="210"/>
      <c r="S86" s="231"/>
    </row>
    <row r="87" spans="1:19" ht="17">
      <c r="A87" s="232" t="str">
        <f>A82</f>
        <v>Plan 5</v>
      </c>
      <c r="B87" s="914" t="str">
        <f>B82</f>
        <v>Healthnet</v>
      </c>
      <c r="C87" s="316" t="s">
        <v>1284</v>
      </c>
      <c r="D87" s="239">
        <f>IF($A87&lt;&gt;"", SUM(D82:D86), "")</f>
        <v>0</v>
      </c>
      <c r="E87" s="239">
        <f>IF($A87&lt;&gt;"",SUM(E82:E86),"")</f>
        <v>0</v>
      </c>
      <c r="F87" s="233" t="str">
        <f>IFERROR(E87/D87,"")</f>
        <v/>
      </c>
      <c r="G87" s="242">
        <f>IF($A87&lt;&gt;"", SUM(G82:G86), "")</f>
        <v>0</v>
      </c>
      <c r="H87" s="211">
        <f>IF($A87&lt;&gt;"",SUM(H82:H86),"")</f>
        <v>0</v>
      </c>
      <c r="I87" s="233" t="str">
        <f>IFERROR(H87/G87,"")</f>
        <v/>
      </c>
      <c r="K87" s="232"/>
      <c r="L87" s="311"/>
      <c r="M87" s="316"/>
      <c r="N87" s="239"/>
      <c r="O87" s="211"/>
      <c r="P87" s="278"/>
      <c r="Q87" s="242"/>
      <c r="R87" s="211"/>
      <c r="S87" s="233"/>
    </row>
    <row r="88" spans="1:19">
      <c r="A88" s="230"/>
      <c r="B88" s="915"/>
      <c r="C88" s="315"/>
      <c r="D88" s="275"/>
      <c r="E88" s="213"/>
      <c r="F88" s="279"/>
      <c r="G88" s="281"/>
      <c r="H88" s="213"/>
      <c r="I88" s="274"/>
      <c r="K88" s="230"/>
      <c r="L88" s="310"/>
      <c r="M88" s="315"/>
      <c r="N88" s="275"/>
      <c r="O88" s="213"/>
      <c r="P88" s="279"/>
      <c r="Q88" s="281"/>
      <c r="R88" s="213"/>
      <c r="S88" s="274"/>
    </row>
    <row r="89" spans="1:19" ht="17">
      <c r="A89" s="244" t="str">
        <f>IF(C89&lt;&gt;"", ClaimInfo!$I$7, "")</f>
        <v>Plan 6</v>
      </c>
      <c r="B89" s="916" t="str">
        <f>IF(C89&lt;&gt;"", "Non-Healthnet", "")</f>
        <v>Non-Healthnet</v>
      </c>
      <c r="C89" s="830"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Plan 6</v>
      </c>
      <c r="B90" s="916" t="str">
        <f t="shared" ref="B90:B93" si="10">IF(C90&lt;&gt;"", "Non-Healthnet", "")</f>
        <v>Non-Healthnet</v>
      </c>
      <c r="C90" s="830"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Plan 6</v>
      </c>
      <c r="B91" s="916" t="str">
        <f t="shared" si="10"/>
        <v>Non-Healthnet</v>
      </c>
      <c r="C91" s="830"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Plan 6</v>
      </c>
      <c r="B92" s="916" t="str">
        <f t="shared" si="10"/>
        <v>Non-Healthnet</v>
      </c>
      <c r="C92" s="830" t="str">
        <f>ClaimInfo!G$5</f>
        <v>GROUP OPTICAL</v>
      </c>
      <c r="D92" s="238"/>
      <c r="E92" s="210"/>
      <c r="F92" s="277"/>
      <c r="G92" s="241"/>
      <c r="H92" s="210"/>
      <c r="I92" s="231"/>
      <c r="K92" s="230"/>
      <c r="L92" s="309"/>
      <c r="M92" s="313"/>
      <c r="N92" s="238"/>
      <c r="O92" s="210"/>
      <c r="P92" s="277"/>
      <c r="Q92" s="241"/>
      <c r="R92" s="210"/>
      <c r="S92" s="231"/>
    </row>
    <row r="93" spans="1:19" ht="17">
      <c r="A93" s="244" t="str">
        <f>IF(C93&lt;&gt;"", ClaimInfo!$I$7, "")</f>
        <v>Plan 6</v>
      </c>
      <c r="B93" s="916" t="str">
        <f t="shared" si="10"/>
        <v>Non-Healthnet</v>
      </c>
      <c r="C93" s="830" t="str">
        <f>ClaimInfo!G$6</f>
        <v>MATERNITY BENEFIT</v>
      </c>
      <c r="D93" s="238"/>
      <c r="E93" s="210"/>
      <c r="F93" s="277"/>
      <c r="G93" s="241"/>
      <c r="H93" s="210"/>
      <c r="I93" s="231"/>
      <c r="K93" s="230"/>
      <c r="L93" s="309"/>
      <c r="M93" s="313"/>
      <c r="N93" s="238"/>
      <c r="O93" s="210"/>
      <c r="P93" s="277"/>
      <c r="Q93" s="241"/>
      <c r="R93" s="210"/>
      <c r="S93" s="231"/>
    </row>
    <row r="94" spans="1:19" ht="17">
      <c r="A94" s="232" t="str">
        <f>A89</f>
        <v>Plan 6</v>
      </c>
      <c r="B94" s="914" t="str">
        <f>B89</f>
        <v>Non-Healthnet</v>
      </c>
      <c r="C94" s="316" t="s">
        <v>1284</v>
      </c>
      <c r="D94" s="239">
        <f>IF($A94&lt;&gt;"", SUM(D89:D93), "")</f>
        <v>0</v>
      </c>
      <c r="E94" s="239">
        <f>IF($A94&lt;&gt;"",SUM(E89:E93),"")</f>
        <v>0</v>
      </c>
      <c r="F94" s="233" t="str">
        <f>IFERROR(E94/D94,"")</f>
        <v/>
      </c>
      <c r="G94" s="242">
        <f>IF($A94&lt;&gt;"", SUM(G89:G93), "")</f>
        <v>0</v>
      </c>
      <c r="H94" s="211">
        <f>IF($A94&lt;&gt;"",SUM(H89:H93),"")</f>
        <v>0</v>
      </c>
      <c r="I94" s="233" t="str">
        <f>IFERROR(H94/G94,"")</f>
        <v/>
      </c>
      <c r="K94" s="232"/>
      <c r="L94" s="311"/>
      <c r="M94" s="316"/>
      <c r="N94" s="239"/>
      <c r="O94" s="211"/>
      <c r="P94" s="278"/>
      <c r="Q94" s="242"/>
      <c r="R94" s="211"/>
      <c r="S94" s="233"/>
    </row>
    <row r="95" spans="1:19">
      <c r="A95" s="230"/>
      <c r="B95" s="915"/>
      <c r="C95" s="314"/>
      <c r="D95" s="238"/>
      <c r="E95" s="210"/>
      <c r="F95" s="277"/>
      <c r="G95" s="241"/>
      <c r="H95" s="210"/>
      <c r="I95" s="234"/>
      <c r="K95" s="230"/>
      <c r="L95" s="310"/>
      <c r="M95" s="314"/>
      <c r="N95" s="238"/>
      <c r="O95" s="210"/>
      <c r="P95" s="277"/>
      <c r="Q95" s="241"/>
      <c r="R95" s="210"/>
      <c r="S95" s="234"/>
    </row>
    <row r="96" spans="1:19" ht="17">
      <c r="A96" s="244" t="str">
        <f>IF(C96&lt;&gt;"", ClaimInfo!$I$7, "")</f>
        <v>Plan 6</v>
      </c>
      <c r="B96" s="916" t="str">
        <f>IF(C96&lt;&gt;"", "Healthnet", "")</f>
        <v>Healthnet</v>
      </c>
      <c r="C96" s="830"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Plan 6</v>
      </c>
      <c r="B97" s="916" t="str">
        <f t="shared" ref="B97:B100" si="11">IF(C97&lt;&gt;"", "Healthnet", "")</f>
        <v>Healthnet</v>
      </c>
      <c r="C97" s="830"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Plan 6</v>
      </c>
      <c r="B98" s="916" t="str">
        <f t="shared" si="11"/>
        <v>Healthnet</v>
      </c>
      <c r="C98" s="830"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Plan 6</v>
      </c>
      <c r="B99" s="916" t="str">
        <f t="shared" si="11"/>
        <v>Healthnet</v>
      </c>
      <c r="C99" s="830" t="str">
        <f>ClaimInfo!G$5</f>
        <v>GROUP OPTICAL</v>
      </c>
      <c r="D99" s="238"/>
      <c r="E99" s="210"/>
      <c r="F99" s="277"/>
      <c r="G99" s="241"/>
      <c r="H99" s="210"/>
      <c r="I99" s="231"/>
      <c r="K99" s="230"/>
      <c r="L99" s="309"/>
      <c r="M99" s="313"/>
      <c r="N99" s="238"/>
      <c r="O99" s="210"/>
      <c r="P99" s="277"/>
      <c r="Q99" s="241"/>
      <c r="R99" s="210"/>
      <c r="S99" s="231"/>
    </row>
    <row r="100" spans="1:19" ht="17">
      <c r="A100" s="244" t="str">
        <f>IF(C100&lt;&gt;"", ClaimInfo!$I$7, "")</f>
        <v>Plan 6</v>
      </c>
      <c r="B100" s="916" t="str">
        <f t="shared" si="11"/>
        <v>Healthnet</v>
      </c>
      <c r="C100" s="830" t="str">
        <f>ClaimInfo!G$6</f>
        <v>MATERNITY BENEFIT</v>
      </c>
      <c r="D100" s="238"/>
      <c r="E100" s="210"/>
      <c r="F100" s="277"/>
      <c r="G100" s="241"/>
      <c r="H100" s="210"/>
      <c r="I100" s="231"/>
      <c r="K100" s="230"/>
      <c r="L100" s="309"/>
      <c r="M100" s="313"/>
      <c r="N100" s="238"/>
      <c r="O100" s="210"/>
      <c r="P100" s="277"/>
      <c r="Q100" s="241"/>
      <c r="R100" s="210"/>
      <c r="S100" s="231"/>
    </row>
    <row r="101" spans="1:19" ht="17">
      <c r="A101" s="235" t="str">
        <f>A96</f>
        <v>Plan 6</v>
      </c>
      <c r="B101" s="918" t="str">
        <f>B96</f>
        <v>Healthnet</v>
      </c>
      <c r="C101" s="317" t="s">
        <v>1284</v>
      </c>
      <c r="D101" s="240">
        <f>IF($A101&lt;&gt;"", SUM(D96:D100), "")</f>
        <v>0</v>
      </c>
      <c r="E101" s="236">
        <f>IF($A101&lt;&gt;"",SUM(E96:E100),"")</f>
        <v>0</v>
      </c>
      <c r="F101" s="280" t="str">
        <f>IFERROR(E101/D101,"")</f>
        <v/>
      </c>
      <c r="G101" s="243">
        <f>IF($A101&lt;&gt;"", SUM(G96:G100), "")</f>
        <v>0</v>
      </c>
      <c r="H101" s="236">
        <f>IF($A101&lt;&gt;"",SUM(H96:H100),"")</f>
        <v>0</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69">
        <f>$H$11</f>
        <v>0</v>
      </c>
      <c r="E105" s="970"/>
      <c r="F105" s="970"/>
      <c r="G105" s="970"/>
      <c r="H105" s="970"/>
      <c r="I105" s="971"/>
      <c r="J105" s="502"/>
      <c r="K105" s="532"/>
      <c r="L105" s="533"/>
      <c r="M105" s="508"/>
      <c r="N105" s="969" t="e">
        <f>ContractNo</f>
        <v>#REF!</v>
      </c>
      <c r="O105" s="970"/>
      <c r="P105" s="970"/>
      <c r="Q105" s="970"/>
      <c r="R105" s="970"/>
      <c r="S105" s="971"/>
    </row>
    <row r="106" spans="1:19" ht="16" customHeight="1">
      <c r="A106" s="534"/>
      <c r="B106" s="535"/>
      <c r="C106" s="510"/>
      <c r="D106" s="791" t="str">
        <f>$D$12</f>
        <v>0/1/1900</v>
      </c>
      <c r="E106" s="791" t="str">
        <f>$E$12</f>
        <v>0/1/1900</v>
      </c>
      <c r="F106" s="797"/>
      <c r="G106" s="791">
        <f>$G$12</f>
        <v>0</v>
      </c>
      <c r="H106" s="791">
        <f>$H$12</f>
        <v>0</v>
      </c>
      <c r="I106" s="794"/>
      <c r="J106" s="502"/>
      <c r="K106" s="534"/>
      <c r="L106" s="535"/>
      <c r="M106" s="510"/>
      <c r="N106" s="968" t="e">
        <f>N59</f>
        <v>#REF!</v>
      </c>
      <c r="O106" s="966"/>
      <c r="P106" s="975"/>
      <c r="Q106" s="965" t="e">
        <f>Q59</f>
        <v>#REF!</v>
      </c>
      <c r="R106" s="966"/>
      <c r="S106" s="967"/>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10" t="str">
        <f>IF(C108&lt;&gt;"", ClaimInfo!$I$8, "")</f>
        <v>Plan 7</v>
      </c>
      <c r="B108" s="917" t="str">
        <f>IF(C108&lt;&gt;"", "Non-Healthnet", "")</f>
        <v>Non-Healthnet</v>
      </c>
      <c r="C108" s="911"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Plan 7</v>
      </c>
      <c r="B109" s="309" t="str">
        <f t="shared" ref="B109:B112" si="12">IF(C109&lt;&gt;"", "Non-Healthnet", "")</f>
        <v>Non-Healthnet</v>
      </c>
      <c r="C109" s="830"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Plan 7</v>
      </c>
      <c r="B110" s="309" t="str">
        <f t="shared" si="12"/>
        <v>Non-Healthnet</v>
      </c>
      <c r="C110" s="830"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Plan 7</v>
      </c>
      <c r="B111" s="309" t="str">
        <f t="shared" si="12"/>
        <v>Non-Healthnet</v>
      </c>
      <c r="C111" s="830" t="str">
        <f>ClaimInfo!G$5</f>
        <v>GROUP OPTICAL</v>
      </c>
      <c r="D111" s="238"/>
      <c r="E111" s="210"/>
      <c r="F111" s="277"/>
      <c r="G111" s="241"/>
      <c r="H111" s="210"/>
      <c r="I111" s="231"/>
      <c r="K111" s="230"/>
      <c r="L111" s="309"/>
      <c r="M111" s="313"/>
      <c r="N111" s="238"/>
      <c r="O111" s="210"/>
      <c r="P111" s="277"/>
      <c r="Q111" s="241"/>
      <c r="R111" s="210"/>
      <c r="S111" s="231"/>
    </row>
    <row r="112" spans="1:19" ht="17">
      <c r="A112" s="230" t="str">
        <f>IF(C112&lt;&gt;"", ClaimInfo!$I$8, "")</f>
        <v>Plan 7</v>
      </c>
      <c r="B112" s="916" t="str">
        <f t="shared" si="12"/>
        <v>Non-Healthnet</v>
      </c>
      <c r="C112" s="830" t="str">
        <f>ClaimInfo!G$6</f>
        <v>MATERNITY BENEFIT</v>
      </c>
      <c r="D112" s="238"/>
      <c r="E112" s="210"/>
      <c r="F112" s="277"/>
      <c r="G112" s="241"/>
      <c r="H112" s="210"/>
      <c r="I112" s="231"/>
      <c r="K112" s="230"/>
      <c r="L112" s="309"/>
      <c r="M112" s="313"/>
      <c r="N112" s="238"/>
      <c r="O112" s="210"/>
      <c r="P112" s="277"/>
      <c r="Q112" s="241"/>
      <c r="R112" s="210"/>
      <c r="S112" s="231"/>
    </row>
    <row r="113" spans="1:19" ht="17">
      <c r="A113" s="232" t="str">
        <f>A108</f>
        <v>Plan 7</v>
      </c>
      <c r="B113" s="914" t="str">
        <f>B108</f>
        <v>Non-Healthnet</v>
      </c>
      <c r="C113" s="316" t="s">
        <v>1284</v>
      </c>
      <c r="D113" s="239">
        <f>IF($A113&lt;&gt;"", SUM(D108:D112), "")</f>
        <v>0</v>
      </c>
      <c r="E113" s="239">
        <f>IF($A113&lt;&gt;"",SUM(E108:E112),"")</f>
        <v>0</v>
      </c>
      <c r="F113" s="233" t="str">
        <f>IFERROR(E113/D113,"")</f>
        <v/>
      </c>
      <c r="G113" s="242">
        <f>IF($A113&lt;&gt;"", SUM(G108:G112), "")</f>
        <v>0</v>
      </c>
      <c r="H113" s="211">
        <f>IF($A113&lt;&gt;"",SUM(H108:H112),"")</f>
        <v>0</v>
      </c>
      <c r="I113" s="233" t="str">
        <f>IFERROR(H113/G113,"")</f>
        <v/>
      </c>
      <c r="K113" s="232"/>
      <c r="L113" s="311"/>
      <c r="M113" s="316"/>
      <c r="N113" s="239"/>
      <c r="O113" s="211"/>
      <c r="P113" s="278"/>
      <c r="Q113" s="242"/>
      <c r="R113" s="211"/>
      <c r="S113" s="233"/>
    </row>
    <row r="114" spans="1:19">
      <c r="A114" s="230"/>
      <c r="B114" s="915"/>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Plan 7</v>
      </c>
      <c r="B115" s="916" t="str">
        <f>IF(C115&lt;&gt;"", "Healthnet", "")</f>
        <v>Healthnet</v>
      </c>
      <c r="C115" s="830"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Plan 7</v>
      </c>
      <c r="B116" s="916" t="str">
        <f t="shared" ref="B116:B119" si="13">IF(C116&lt;&gt;"", "Healthnet", "")</f>
        <v>Healthnet</v>
      </c>
      <c r="C116" s="830"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Plan 7</v>
      </c>
      <c r="B117" s="916" t="str">
        <f t="shared" si="13"/>
        <v>Healthnet</v>
      </c>
      <c r="C117" s="830"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Plan 7</v>
      </c>
      <c r="B118" s="916" t="str">
        <f t="shared" si="13"/>
        <v>Healthnet</v>
      </c>
      <c r="C118" s="830" t="str">
        <f>ClaimInfo!G$5</f>
        <v>GROUP OPTICAL</v>
      </c>
      <c r="D118" s="238"/>
      <c r="E118" s="210"/>
      <c r="F118" s="277"/>
      <c r="G118" s="241"/>
      <c r="H118" s="210"/>
      <c r="I118" s="231"/>
      <c r="K118" s="230"/>
      <c r="L118" s="309"/>
      <c r="M118" s="313"/>
      <c r="N118" s="238"/>
      <c r="O118" s="210"/>
      <c r="P118" s="277"/>
      <c r="Q118" s="241"/>
      <c r="R118" s="210"/>
      <c r="S118" s="231"/>
    </row>
    <row r="119" spans="1:19" ht="17">
      <c r="A119" s="244" t="str">
        <f>IF(C119&lt;&gt;"", ClaimInfo!$I$8, "")</f>
        <v>Plan 7</v>
      </c>
      <c r="B119" s="916" t="str">
        <f t="shared" si="13"/>
        <v>Healthnet</v>
      </c>
      <c r="C119" s="830" t="str">
        <f>ClaimInfo!G$6</f>
        <v>MATERNITY BENEFIT</v>
      </c>
      <c r="D119" s="238"/>
      <c r="E119" s="210"/>
      <c r="F119" s="277"/>
      <c r="G119" s="241"/>
      <c r="H119" s="210"/>
      <c r="I119" s="231"/>
      <c r="K119" s="230"/>
      <c r="L119" s="309"/>
      <c r="M119" s="313"/>
      <c r="N119" s="238"/>
      <c r="O119" s="210"/>
      <c r="P119" s="277"/>
      <c r="Q119" s="241"/>
      <c r="R119" s="210"/>
      <c r="S119" s="231"/>
    </row>
    <row r="120" spans="1:19" ht="17">
      <c r="A120" s="232" t="str">
        <f>A115</f>
        <v>Plan 7</v>
      </c>
      <c r="B120" s="914" t="str">
        <f>B115</f>
        <v>Healthnet</v>
      </c>
      <c r="C120" s="316" t="s">
        <v>1284</v>
      </c>
      <c r="D120" s="239">
        <f>IF($A120&lt;&gt;"", SUM(D115:D119), "")</f>
        <v>0</v>
      </c>
      <c r="E120" s="239">
        <f>IF($A120&lt;&gt;"",SUM(E115:E119),"")</f>
        <v>0</v>
      </c>
      <c r="F120" s="233" t="str">
        <f>IFERROR(E120/D120,"")</f>
        <v/>
      </c>
      <c r="G120" s="242">
        <f>IF($A120&lt;&gt;"", SUM(G115:G119), "")</f>
        <v>0</v>
      </c>
      <c r="H120" s="211">
        <f>IF($A120&lt;&gt;"",SUM(H115:H119),"")</f>
        <v>0</v>
      </c>
      <c r="I120" s="233" t="str">
        <f>IFERROR(H120/G120,"")</f>
        <v/>
      </c>
      <c r="K120" s="232"/>
      <c r="L120" s="311"/>
      <c r="M120" s="316"/>
      <c r="N120" s="239"/>
      <c r="O120" s="211"/>
      <c r="P120" s="278"/>
      <c r="Q120" s="242"/>
      <c r="R120" s="211"/>
      <c r="S120" s="233"/>
    </row>
    <row r="121" spans="1:19">
      <c r="A121" s="230"/>
      <c r="B121" s="915"/>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Plan 8</v>
      </c>
      <c r="B122" s="916" t="str">
        <f>IF(C122&lt;&gt;"", "Non-Healthnet", "")</f>
        <v>Non-Healthnet</v>
      </c>
      <c r="C122" s="830"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Plan 8</v>
      </c>
      <c r="B123" s="916" t="str">
        <f t="shared" ref="B123:B126" si="14">IF(C123&lt;&gt;"", "Non-Healthnet", "")</f>
        <v>Non-Healthnet</v>
      </c>
      <c r="C123" s="830"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Plan 8</v>
      </c>
      <c r="B124" s="916" t="str">
        <f t="shared" si="14"/>
        <v>Non-Healthnet</v>
      </c>
      <c r="C124" s="830"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Plan 8</v>
      </c>
      <c r="B125" s="916" t="str">
        <f t="shared" si="14"/>
        <v>Non-Healthnet</v>
      </c>
      <c r="C125" s="830" t="str">
        <f>ClaimInfo!G$5</f>
        <v>GROUP OPTICAL</v>
      </c>
      <c r="D125" s="238"/>
      <c r="E125" s="210"/>
      <c r="F125" s="277"/>
      <c r="G125" s="241"/>
      <c r="H125" s="210"/>
      <c r="I125" s="231"/>
      <c r="K125" s="230"/>
      <c r="L125" s="309"/>
      <c r="M125" s="313"/>
      <c r="N125" s="238"/>
      <c r="O125" s="210"/>
      <c r="P125" s="277"/>
      <c r="Q125" s="241"/>
      <c r="R125" s="210"/>
      <c r="S125" s="231"/>
    </row>
    <row r="126" spans="1:19" ht="17">
      <c r="A126" s="244" t="str">
        <f>IF(C126&lt;&gt;"", ClaimInfo!$I$9, "")</f>
        <v>Plan 8</v>
      </c>
      <c r="B126" s="916" t="str">
        <f t="shared" si="14"/>
        <v>Non-Healthnet</v>
      </c>
      <c r="C126" s="830" t="str">
        <f>ClaimInfo!G$6</f>
        <v>MATERNITY BENEFIT</v>
      </c>
      <c r="D126" s="238"/>
      <c r="E126" s="210"/>
      <c r="F126" s="277"/>
      <c r="G126" s="241"/>
      <c r="H126" s="210"/>
      <c r="I126" s="231"/>
      <c r="K126" s="230"/>
      <c r="L126" s="309"/>
      <c r="M126" s="313"/>
      <c r="N126" s="238"/>
      <c r="O126" s="210"/>
      <c r="P126" s="277"/>
      <c r="Q126" s="241"/>
      <c r="R126" s="210"/>
      <c r="S126" s="231"/>
    </row>
    <row r="127" spans="1:19" ht="17">
      <c r="A127" s="232" t="str">
        <f>A122</f>
        <v>Plan 8</v>
      </c>
      <c r="B127" s="914" t="str">
        <f>B122</f>
        <v>Non-Healthnet</v>
      </c>
      <c r="C127" s="316" t="s">
        <v>1284</v>
      </c>
      <c r="D127" s="239">
        <f>IF($A127&lt;&gt;"", SUM(D122:D126), "")</f>
        <v>0</v>
      </c>
      <c r="E127" s="239">
        <f>IF($A127&lt;&gt;"",SUM(E122:E126),"")</f>
        <v>0</v>
      </c>
      <c r="F127" s="233" t="str">
        <f>IFERROR(E127/D127,"")</f>
        <v/>
      </c>
      <c r="G127" s="242">
        <f>IF($A127&lt;&gt;"", SUM(G122:G126), "")</f>
        <v>0</v>
      </c>
      <c r="H127" s="211">
        <f>IF($A127&lt;&gt;"",SUM(H122:H126),"")</f>
        <v>0</v>
      </c>
      <c r="I127" s="233" t="str">
        <f>IFERROR(H127/G127,"")</f>
        <v/>
      </c>
      <c r="K127" s="232"/>
      <c r="L127" s="311"/>
      <c r="M127" s="316"/>
      <c r="N127" s="239"/>
      <c r="O127" s="211"/>
      <c r="P127" s="278"/>
      <c r="Q127" s="242"/>
      <c r="R127" s="211"/>
      <c r="S127" s="233"/>
    </row>
    <row r="128" spans="1:19">
      <c r="A128" s="230"/>
      <c r="B128" s="915"/>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Plan 8</v>
      </c>
      <c r="B129" s="916" t="str">
        <f>IF(C129&lt;&gt;"", "Healthnet", "")</f>
        <v>Healthnet</v>
      </c>
      <c r="C129" s="830"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Plan 8</v>
      </c>
      <c r="B130" s="916" t="str">
        <f t="shared" ref="B130:B133" si="15">IF(C130&lt;&gt;"", "Healthnet", "")</f>
        <v>Healthnet</v>
      </c>
      <c r="C130" s="830"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Plan 8</v>
      </c>
      <c r="B131" s="916" t="str">
        <f t="shared" si="15"/>
        <v>Healthnet</v>
      </c>
      <c r="C131" s="830"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Plan 8</v>
      </c>
      <c r="B132" s="916" t="str">
        <f t="shared" si="15"/>
        <v>Healthnet</v>
      </c>
      <c r="C132" s="830" t="str">
        <f>ClaimInfo!G$5</f>
        <v>GROUP OPTICAL</v>
      </c>
      <c r="D132" s="238"/>
      <c r="E132" s="210"/>
      <c r="F132" s="277"/>
      <c r="G132" s="241"/>
      <c r="H132" s="210"/>
      <c r="I132" s="231"/>
      <c r="K132" s="230"/>
      <c r="L132" s="309"/>
      <c r="M132" s="313"/>
      <c r="N132" s="238"/>
      <c r="O132" s="210"/>
      <c r="P132" s="277"/>
      <c r="Q132" s="241"/>
      <c r="R132" s="210"/>
      <c r="S132" s="231"/>
    </row>
    <row r="133" spans="1:19" ht="17">
      <c r="A133" s="244" t="str">
        <f>IF(C133&lt;&gt;"", ClaimInfo!$I$9, "")</f>
        <v>Plan 8</v>
      </c>
      <c r="B133" s="916" t="str">
        <f t="shared" si="15"/>
        <v>Healthnet</v>
      </c>
      <c r="C133" s="830" t="str">
        <f>ClaimInfo!G$6</f>
        <v>MATERNITY BENEFIT</v>
      </c>
      <c r="D133" s="238"/>
      <c r="E133" s="210"/>
      <c r="F133" s="277"/>
      <c r="G133" s="241"/>
      <c r="H133" s="210"/>
      <c r="I133" s="231"/>
      <c r="K133" s="230"/>
      <c r="L133" s="309"/>
      <c r="M133" s="313"/>
      <c r="N133" s="238"/>
      <c r="O133" s="210"/>
      <c r="P133" s="277"/>
      <c r="Q133" s="241"/>
      <c r="R133" s="210"/>
      <c r="S133" s="231"/>
    </row>
    <row r="134" spans="1:19" ht="17">
      <c r="A134" s="232" t="str">
        <f>A129</f>
        <v>Plan 8</v>
      </c>
      <c r="B134" s="914" t="str">
        <f>B129</f>
        <v>Healthnet</v>
      </c>
      <c r="C134" s="316" t="s">
        <v>1284</v>
      </c>
      <c r="D134" s="239">
        <f>IF($A134&lt;&gt;"", SUM(D129:D133), "")</f>
        <v>0</v>
      </c>
      <c r="E134" s="239">
        <f>IF($A134&lt;&gt;"",SUM(E129:E133),"")</f>
        <v>0</v>
      </c>
      <c r="F134" s="233" t="str">
        <f>IFERROR(E134/D134,"")</f>
        <v/>
      </c>
      <c r="G134" s="242">
        <f>IF($A134&lt;&gt;"", SUM(G129:G133), "")</f>
        <v>0</v>
      </c>
      <c r="H134" s="211">
        <f>IF($A134&lt;&gt;"",SUM(H129:H133),"")</f>
        <v>0</v>
      </c>
      <c r="I134" s="233" t="str">
        <f>IFERROR(H134/G134,"")</f>
        <v/>
      </c>
      <c r="K134" s="232"/>
      <c r="L134" s="311"/>
      <c r="M134" s="316"/>
      <c r="N134" s="239"/>
      <c r="O134" s="211"/>
      <c r="P134" s="278"/>
      <c r="Q134" s="242"/>
      <c r="R134" s="211"/>
      <c r="S134" s="233"/>
    </row>
    <row r="135" spans="1:19">
      <c r="A135" s="230"/>
      <c r="B135" s="915"/>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Plan 9</v>
      </c>
      <c r="B136" s="916" t="str">
        <f>IF(C136&lt;&gt;"", "Non-Healthnet", "")</f>
        <v>Non-Healthnet</v>
      </c>
      <c r="C136" s="830"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Plan 9</v>
      </c>
      <c r="B137" s="916" t="str">
        <f t="shared" ref="B137:B140" si="16">IF(C137&lt;&gt;"", "Non-Healthnet", "")</f>
        <v>Non-Healthnet</v>
      </c>
      <c r="C137" s="830"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Plan 9</v>
      </c>
      <c r="B138" s="916" t="str">
        <f t="shared" si="16"/>
        <v>Non-Healthnet</v>
      </c>
      <c r="C138" s="830"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Plan 9</v>
      </c>
      <c r="B139" s="916" t="str">
        <f t="shared" si="16"/>
        <v>Non-Healthnet</v>
      </c>
      <c r="C139" s="830" t="str">
        <f>ClaimInfo!G$5</f>
        <v>GROUP OPTICAL</v>
      </c>
      <c r="D139" s="238"/>
      <c r="E139" s="210"/>
      <c r="F139" s="277"/>
      <c r="G139" s="241"/>
      <c r="H139" s="210"/>
      <c r="I139" s="231"/>
      <c r="K139" s="230"/>
      <c r="L139" s="309"/>
      <c r="M139" s="313"/>
      <c r="N139" s="238"/>
      <c r="O139" s="210"/>
      <c r="P139" s="277"/>
      <c r="Q139" s="241"/>
      <c r="R139" s="210"/>
      <c r="S139" s="231"/>
    </row>
    <row r="140" spans="1:19" ht="17">
      <c r="A140" s="244" t="str">
        <f>IF(C140&lt;&gt;"", ClaimInfo!$I$10, "")</f>
        <v>Plan 9</v>
      </c>
      <c r="B140" s="916" t="str">
        <f t="shared" si="16"/>
        <v>Non-Healthnet</v>
      </c>
      <c r="C140" s="830" t="str">
        <f>ClaimInfo!G$6</f>
        <v>MATERNITY BENEFIT</v>
      </c>
      <c r="D140" s="238"/>
      <c r="E140" s="210"/>
      <c r="F140" s="277"/>
      <c r="G140" s="241"/>
      <c r="H140" s="210"/>
      <c r="I140" s="231"/>
      <c r="K140" s="230"/>
      <c r="L140" s="309"/>
      <c r="M140" s="313"/>
      <c r="N140" s="238"/>
      <c r="O140" s="210"/>
      <c r="P140" s="277"/>
      <c r="Q140" s="241"/>
      <c r="R140" s="210"/>
      <c r="S140" s="231"/>
    </row>
    <row r="141" spans="1:19" ht="17">
      <c r="A141" s="232" t="str">
        <f>A136</f>
        <v>Plan 9</v>
      </c>
      <c r="B141" s="914" t="str">
        <f>B136</f>
        <v>Non-Healthnet</v>
      </c>
      <c r="C141" s="316" t="s">
        <v>1284</v>
      </c>
      <c r="D141" s="239">
        <f>IF($A141&lt;&gt;"", SUM(D136:D140), "")</f>
        <v>0</v>
      </c>
      <c r="E141" s="239">
        <f>IF($A141&lt;&gt;"",SUM(E136:E140),"")</f>
        <v>0</v>
      </c>
      <c r="F141" s="233" t="str">
        <f>IFERROR(E141/D141,"")</f>
        <v/>
      </c>
      <c r="G141" s="242">
        <f>IF($A141&lt;&gt;"", SUM(G136:G140), "")</f>
        <v>0</v>
      </c>
      <c r="H141" s="211">
        <f>IF($A141&lt;&gt;"",SUM(H136:H140),"")</f>
        <v>0</v>
      </c>
      <c r="I141" s="233" t="str">
        <f>IFERROR(H141/G141,"")</f>
        <v/>
      </c>
      <c r="K141" s="232"/>
      <c r="L141" s="311"/>
      <c r="M141" s="316"/>
      <c r="N141" s="239"/>
      <c r="O141" s="211"/>
      <c r="P141" s="278"/>
      <c r="Q141" s="242"/>
      <c r="R141" s="211"/>
      <c r="S141" s="233"/>
    </row>
    <row r="142" spans="1:19">
      <c r="A142" s="230"/>
      <c r="B142" s="915"/>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Plan 9</v>
      </c>
      <c r="B143" s="916" t="str">
        <f>IF(C143&lt;&gt;"", "Healthnet", "")</f>
        <v>Healthnet</v>
      </c>
      <c r="C143" s="830"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Plan 9</v>
      </c>
      <c r="B144" s="309" t="str">
        <f t="shared" ref="B144:B147" si="17">IF(C144&lt;&gt;"", "Healthnet", "")</f>
        <v>Healthnet</v>
      </c>
      <c r="C144" s="830"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Plan 9</v>
      </c>
      <c r="B145" s="309" t="str">
        <f t="shared" si="17"/>
        <v>Healthnet</v>
      </c>
      <c r="C145" s="830"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Plan 9</v>
      </c>
      <c r="B146" s="309" t="str">
        <f t="shared" si="17"/>
        <v>Healthnet</v>
      </c>
      <c r="C146" s="830" t="str">
        <f>ClaimInfo!G$5</f>
        <v>GROUP OPTICAL</v>
      </c>
      <c r="D146" s="238"/>
      <c r="E146" s="210"/>
      <c r="F146" s="277"/>
      <c r="G146" s="241"/>
      <c r="H146" s="210"/>
      <c r="I146" s="231"/>
      <c r="K146" s="230"/>
      <c r="L146" s="309"/>
      <c r="M146" s="313"/>
      <c r="N146" s="238"/>
      <c r="O146" s="210"/>
      <c r="P146" s="277"/>
      <c r="Q146" s="241"/>
      <c r="R146" s="210"/>
      <c r="S146" s="231"/>
    </row>
    <row r="147" spans="1:19" ht="17">
      <c r="A147" s="230" t="str">
        <f>IF(C147&lt;&gt;"", ClaimInfo!$I$10, "")</f>
        <v>Plan 9</v>
      </c>
      <c r="B147" s="916" t="str">
        <f t="shared" si="17"/>
        <v>Healthnet</v>
      </c>
      <c r="C147" s="830" t="str">
        <f>ClaimInfo!G$6</f>
        <v>MATERNITY BENEFIT</v>
      </c>
      <c r="D147" s="238"/>
      <c r="E147" s="210"/>
      <c r="F147" s="277"/>
      <c r="G147" s="241"/>
      <c r="H147" s="210"/>
      <c r="I147" s="231"/>
      <c r="K147" s="230"/>
      <c r="L147" s="309"/>
      <c r="M147" s="313"/>
      <c r="N147" s="238"/>
      <c r="O147" s="210"/>
      <c r="P147" s="277"/>
      <c r="Q147" s="241"/>
      <c r="R147" s="210"/>
      <c r="S147" s="231"/>
    </row>
    <row r="148" spans="1:19" ht="17">
      <c r="A148" s="235" t="str">
        <f>A143</f>
        <v>Plan 9</v>
      </c>
      <c r="B148" s="918" t="str">
        <f>B143</f>
        <v>Healthnet</v>
      </c>
      <c r="C148" s="317" t="s">
        <v>1284</v>
      </c>
      <c r="D148" s="240">
        <f>IF($A148&lt;&gt;"", SUM(D143:D147), "")</f>
        <v>0</v>
      </c>
      <c r="E148" s="236">
        <f>IF($A148&lt;&gt;"",SUM(E143:E147),"")</f>
        <v>0</v>
      </c>
      <c r="F148" s="280" t="str">
        <f>IFERROR(E148/D148,"")</f>
        <v/>
      </c>
      <c r="G148" s="243">
        <f>IF($A148&lt;&gt;"", SUM(G143:G147), "")</f>
        <v>0</v>
      </c>
      <c r="H148" s="236">
        <f>IF($A148&lt;&gt;"",SUM(H143:H147),"")</f>
        <v>0</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69">
        <f>$H$11</f>
        <v>0</v>
      </c>
      <c r="E152" s="970"/>
      <c r="F152" s="970"/>
      <c r="G152" s="970"/>
      <c r="H152" s="970"/>
      <c r="I152" s="971"/>
      <c r="J152" s="502"/>
      <c r="K152" s="532"/>
      <c r="L152" s="533"/>
      <c r="M152" s="508"/>
      <c r="N152" s="969" t="e">
        <f>ContractNo</f>
        <v>#REF!</v>
      </c>
      <c r="O152" s="970"/>
      <c r="P152" s="970"/>
      <c r="Q152" s="970"/>
      <c r="R152" s="970"/>
      <c r="S152" s="971"/>
    </row>
    <row r="153" spans="1:19" ht="16" customHeight="1">
      <c r="A153" s="534"/>
      <c r="B153" s="535"/>
      <c r="C153" s="510"/>
      <c r="D153" s="791" t="str">
        <f>$D$12</f>
        <v>0/1/1900</v>
      </c>
      <c r="E153" s="791" t="str">
        <f>$E$12</f>
        <v>0/1/1900</v>
      </c>
      <c r="F153" s="797"/>
      <c r="G153" s="791">
        <f>$G$12</f>
        <v>0</v>
      </c>
      <c r="H153" s="791">
        <f>$H$12</f>
        <v>0</v>
      </c>
      <c r="I153" s="794"/>
      <c r="J153" s="502"/>
      <c r="K153" s="534"/>
      <c r="L153" s="535"/>
      <c r="M153" s="510"/>
      <c r="N153" s="968" t="e">
        <f>N106</f>
        <v>#REF!</v>
      </c>
      <c r="O153" s="966"/>
      <c r="P153" s="975"/>
      <c r="Q153" s="965" t="e">
        <f>Q106</f>
        <v>#REF!</v>
      </c>
      <c r="R153" s="966"/>
      <c r="S153" s="967"/>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10" t="str">
        <f>IF(C155&lt;&gt;"", ClaimInfo!$I$11, "")</f>
        <v>Plan 10</v>
      </c>
      <c r="B155" s="917" t="str">
        <f>IF(C155&lt;&gt;"", "Non-Healthnet", "")</f>
        <v>Non-Healthnet</v>
      </c>
      <c r="C155" s="911"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Plan 10</v>
      </c>
      <c r="B156" s="309" t="str">
        <f t="shared" ref="B156:B159" si="18">IF(C156&lt;&gt;"", "Non-Healthnet", "")</f>
        <v>Non-Healthnet</v>
      </c>
      <c r="C156" s="830"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Plan 10</v>
      </c>
      <c r="B157" s="309" t="str">
        <f t="shared" si="18"/>
        <v>Non-Healthnet</v>
      </c>
      <c r="C157" s="830"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Plan 10</v>
      </c>
      <c r="B158" s="309" t="str">
        <f t="shared" si="18"/>
        <v>Non-Healthnet</v>
      </c>
      <c r="C158" s="830" t="str">
        <f>ClaimInfo!G$5</f>
        <v>GROUP OPTICAL</v>
      </c>
      <c r="D158" s="238"/>
      <c r="E158" s="210"/>
      <c r="F158" s="277"/>
      <c r="G158" s="241"/>
      <c r="H158" s="210"/>
      <c r="I158" s="231"/>
      <c r="K158" s="230"/>
      <c r="L158" s="309"/>
      <c r="M158" s="313"/>
      <c r="N158" s="238"/>
      <c r="O158" s="210"/>
      <c r="P158" s="277"/>
      <c r="Q158" s="241"/>
      <c r="R158" s="210"/>
      <c r="S158" s="231"/>
    </row>
    <row r="159" spans="1:19" ht="17">
      <c r="A159" s="230" t="str">
        <f>IF(C159&lt;&gt;"", ClaimInfo!$I$11, "")</f>
        <v>Plan 10</v>
      </c>
      <c r="B159" s="916" t="str">
        <f t="shared" si="18"/>
        <v>Non-Healthnet</v>
      </c>
      <c r="C159" s="830" t="str">
        <f>ClaimInfo!G$6</f>
        <v>MATERNITY BENEFIT</v>
      </c>
      <c r="D159" s="238"/>
      <c r="E159" s="210"/>
      <c r="F159" s="277"/>
      <c r="G159" s="241"/>
      <c r="H159" s="210"/>
      <c r="I159" s="231"/>
      <c r="K159" s="230"/>
      <c r="L159" s="309"/>
      <c r="M159" s="313"/>
      <c r="N159" s="238"/>
      <c r="O159" s="210"/>
      <c r="P159" s="277"/>
      <c r="Q159" s="241"/>
      <c r="R159" s="210"/>
      <c r="S159" s="231"/>
    </row>
    <row r="160" spans="1:19" ht="17">
      <c r="A160" s="232" t="str">
        <f>A155</f>
        <v>Plan 10</v>
      </c>
      <c r="B160" s="914" t="str">
        <f>B155</f>
        <v>Non-Healthnet</v>
      </c>
      <c r="C160" s="316" t="s">
        <v>1284</v>
      </c>
      <c r="D160" s="239">
        <f>IF($A160&lt;&gt;"", SUM(D155:D159), "")</f>
        <v>0</v>
      </c>
      <c r="E160" s="239">
        <f>IF($A160&lt;&gt;"",SUM(E155:E159),"")</f>
        <v>0</v>
      </c>
      <c r="F160" s="233" t="str">
        <f>IFERROR(E160/D160,"")</f>
        <v/>
      </c>
      <c r="G160" s="242">
        <f>IF($A160&lt;&gt;"", SUM(G155:G159), "")</f>
        <v>0</v>
      </c>
      <c r="H160" s="211">
        <f>IF($A160&lt;&gt;"",SUM(H155:H159),"")</f>
        <v>0</v>
      </c>
      <c r="I160" s="233" t="str">
        <f>IFERROR(H160/G160,"")</f>
        <v/>
      </c>
      <c r="K160" s="232"/>
      <c r="L160" s="311"/>
      <c r="M160" s="316"/>
      <c r="N160" s="239"/>
      <c r="O160" s="211"/>
      <c r="P160" s="278"/>
      <c r="Q160" s="242"/>
      <c r="R160" s="211"/>
      <c r="S160" s="233"/>
    </row>
    <row r="161" spans="1:19">
      <c r="A161" s="230"/>
      <c r="B161" s="915"/>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Plan 10</v>
      </c>
      <c r="B162" s="916" t="str">
        <f>IF(C162&lt;&gt;"", "Healthnet", "")</f>
        <v>Healthnet</v>
      </c>
      <c r="C162" s="830"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Plan 10</v>
      </c>
      <c r="B163" s="916" t="str">
        <f t="shared" ref="B163:B166" si="19">IF(C163&lt;&gt;"", "Healthnet", "")</f>
        <v>Healthnet</v>
      </c>
      <c r="C163" s="830"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Plan 10</v>
      </c>
      <c r="B164" s="916" t="str">
        <f t="shared" si="19"/>
        <v>Healthnet</v>
      </c>
      <c r="C164" s="830"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Plan 10</v>
      </c>
      <c r="B165" s="916" t="str">
        <f t="shared" si="19"/>
        <v>Healthnet</v>
      </c>
      <c r="C165" s="830" t="str">
        <f>ClaimInfo!G$5</f>
        <v>GROUP OPTICAL</v>
      </c>
      <c r="D165" s="238"/>
      <c r="E165" s="210"/>
      <c r="F165" s="277"/>
      <c r="G165" s="241"/>
      <c r="H165" s="210"/>
      <c r="I165" s="231"/>
      <c r="K165" s="230"/>
      <c r="L165" s="309"/>
      <c r="M165" s="313"/>
      <c r="N165" s="238"/>
      <c r="O165" s="210"/>
      <c r="P165" s="277"/>
      <c r="Q165" s="241"/>
      <c r="R165" s="210"/>
      <c r="S165" s="231"/>
    </row>
    <row r="166" spans="1:19" ht="17">
      <c r="A166" s="244" t="str">
        <f>IF(C166&lt;&gt;"", ClaimInfo!$I$11, "")</f>
        <v>Plan 10</v>
      </c>
      <c r="B166" s="916" t="str">
        <f t="shared" si="19"/>
        <v>Healthnet</v>
      </c>
      <c r="C166" s="830" t="str">
        <f>ClaimInfo!G$6</f>
        <v>MATERNITY BENEFIT</v>
      </c>
      <c r="D166" s="238"/>
      <c r="E166" s="210"/>
      <c r="F166" s="277"/>
      <c r="G166" s="241"/>
      <c r="H166" s="210"/>
      <c r="I166" s="231"/>
      <c r="K166" s="230"/>
      <c r="L166" s="309"/>
      <c r="M166" s="313"/>
      <c r="N166" s="238"/>
      <c r="O166" s="210"/>
      <c r="P166" s="277"/>
      <c r="Q166" s="241"/>
      <c r="R166" s="210"/>
      <c r="S166" s="231"/>
    </row>
    <row r="167" spans="1:19" ht="17">
      <c r="A167" s="232" t="str">
        <f>A162</f>
        <v>Plan 10</v>
      </c>
      <c r="B167" s="914" t="str">
        <f>B162</f>
        <v>Healthnet</v>
      </c>
      <c r="C167" s="316" t="s">
        <v>1284</v>
      </c>
      <c r="D167" s="239">
        <f>IF($A167&lt;&gt;"", SUM(D162:D166), "")</f>
        <v>0</v>
      </c>
      <c r="E167" s="239">
        <f>IF($A167&lt;&gt;"",SUM(E162:E166),"")</f>
        <v>0</v>
      </c>
      <c r="F167" s="233" t="str">
        <f>IFERROR(E167/D167,"")</f>
        <v/>
      </c>
      <c r="G167" s="242">
        <f>IF($A167&lt;&gt;"", SUM(G162:G166), "")</f>
        <v>0</v>
      </c>
      <c r="H167" s="211">
        <f>IF($A167&lt;&gt;"",SUM(H162:H166),"")</f>
        <v>0</v>
      </c>
      <c r="I167" s="233" t="str">
        <f>IFERROR(H167/G167,"")</f>
        <v/>
      </c>
      <c r="K167" s="232"/>
      <c r="L167" s="311"/>
      <c r="M167" s="316"/>
      <c r="N167" s="239"/>
      <c r="O167" s="211"/>
      <c r="P167" s="278"/>
      <c r="Q167" s="242"/>
      <c r="R167" s="211"/>
      <c r="S167" s="233"/>
    </row>
    <row r="168" spans="1:19">
      <c r="A168" s="230"/>
      <c r="B168" s="915"/>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Plan 11</v>
      </c>
      <c r="B169" s="916" t="str">
        <f>IF(C169&lt;&gt;"", "Non-Healthnet", "")</f>
        <v>Non-Healthnet</v>
      </c>
      <c r="C169" s="830"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Plan 11</v>
      </c>
      <c r="B170" s="916" t="str">
        <f t="shared" ref="B170:B173" si="20">IF(C170&lt;&gt;"", "Non-Healthnet", "")</f>
        <v>Non-Healthnet</v>
      </c>
      <c r="C170" s="830"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Plan 11</v>
      </c>
      <c r="B171" s="916" t="str">
        <f t="shared" si="20"/>
        <v>Non-Healthnet</v>
      </c>
      <c r="C171" s="830"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Plan 11</v>
      </c>
      <c r="B172" s="916" t="str">
        <f t="shared" si="20"/>
        <v>Non-Healthnet</v>
      </c>
      <c r="C172" s="830" t="str">
        <f>ClaimInfo!G$5</f>
        <v>GROUP OPTICAL</v>
      </c>
      <c r="D172" s="238"/>
      <c r="E172" s="210"/>
      <c r="F172" s="277"/>
      <c r="G172" s="241"/>
      <c r="H172" s="210"/>
      <c r="I172" s="231"/>
      <c r="K172" s="230"/>
      <c r="L172" s="309"/>
      <c r="M172" s="313"/>
      <c r="N172" s="238"/>
      <c r="O172" s="210"/>
      <c r="P172" s="277"/>
      <c r="Q172" s="241"/>
      <c r="R172" s="210"/>
      <c r="S172" s="231"/>
    </row>
    <row r="173" spans="1:19" ht="17">
      <c r="A173" s="244" t="str">
        <f>IF(C173&lt;&gt;"", ClaimInfo!$I$12, "")</f>
        <v>Plan 11</v>
      </c>
      <c r="B173" s="916" t="str">
        <f t="shared" si="20"/>
        <v>Non-Healthnet</v>
      </c>
      <c r="C173" s="830" t="str">
        <f>ClaimInfo!G$6</f>
        <v>MATERNITY BENEFIT</v>
      </c>
      <c r="D173" s="238"/>
      <c r="E173" s="210"/>
      <c r="F173" s="277"/>
      <c r="G173" s="241"/>
      <c r="H173" s="210"/>
      <c r="I173" s="231"/>
      <c r="K173" s="230"/>
      <c r="L173" s="309"/>
      <c r="M173" s="313"/>
      <c r="N173" s="238"/>
      <c r="O173" s="210"/>
      <c r="P173" s="277"/>
      <c r="Q173" s="241"/>
      <c r="R173" s="210"/>
      <c r="S173" s="231"/>
    </row>
    <row r="174" spans="1:19" ht="17">
      <c r="A174" s="232" t="str">
        <f>A169</f>
        <v>Plan 11</v>
      </c>
      <c r="B174" s="914" t="str">
        <f>B169</f>
        <v>Non-Healthnet</v>
      </c>
      <c r="C174" s="316" t="s">
        <v>1284</v>
      </c>
      <c r="D174" s="239">
        <f>IF($A174&lt;&gt;"", SUM(D169:D173), "")</f>
        <v>0</v>
      </c>
      <c r="E174" s="239">
        <f>IF($A174&lt;&gt;"",SUM(E169:E173),"")</f>
        <v>0</v>
      </c>
      <c r="F174" s="233" t="str">
        <f>IFERROR(E174/D174,"")</f>
        <v/>
      </c>
      <c r="G174" s="242">
        <f>IF($A174&lt;&gt;"", SUM(G169:G173), "")</f>
        <v>0</v>
      </c>
      <c r="H174" s="211">
        <f>IF($A174&lt;&gt;"",SUM(H169:H173),"")</f>
        <v>0</v>
      </c>
      <c r="I174" s="233" t="str">
        <f>IFERROR(H174/G174,"")</f>
        <v/>
      </c>
      <c r="K174" s="232"/>
      <c r="L174" s="311"/>
      <c r="M174" s="316"/>
      <c r="N174" s="239"/>
      <c r="O174" s="211"/>
      <c r="P174" s="278"/>
      <c r="Q174" s="242"/>
      <c r="R174" s="211"/>
      <c r="S174" s="233"/>
    </row>
    <row r="175" spans="1:19">
      <c r="A175" s="230"/>
      <c r="B175" s="915"/>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Plan 11</v>
      </c>
      <c r="B176" s="916" t="str">
        <f>IF(C176&lt;&gt;"", "Healthnet", "")</f>
        <v>Healthnet</v>
      </c>
      <c r="C176" s="830"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Plan 11</v>
      </c>
      <c r="B177" s="916" t="str">
        <f t="shared" ref="B177:B180" si="21">IF(C177&lt;&gt;"", "Healthnet", "")</f>
        <v>Healthnet</v>
      </c>
      <c r="C177" s="830"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Plan 11</v>
      </c>
      <c r="B178" s="916" t="str">
        <f t="shared" si="21"/>
        <v>Healthnet</v>
      </c>
      <c r="C178" s="830"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Plan 11</v>
      </c>
      <c r="B179" s="916" t="str">
        <f t="shared" si="21"/>
        <v>Healthnet</v>
      </c>
      <c r="C179" s="830" t="str">
        <f>ClaimInfo!G$5</f>
        <v>GROUP OPTICAL</v>
      </c>
      <c r="D179" s="238"/>
      <c r="E179" s="210"/>
      <c r="F179" s="277"/>
      <c r="G179" s="241"/>
      <c r="H179" s="210"/>
      <c r="I179" s="231"/>
      <c r="K179" s="230"/>
      <c r="L179" s="309"/>
      <c r="M179" s="313"/>
      <c r="N179" s="238"/>
      <c r="O179" s="210"/>
      <c r="P179" s="277"/>
      <c r="Q179" s="241"/>
      <c r="R179" s="210"/>
      <c r="S179" s="231"/>
    </row>
    <row r="180" spans="1:19" ht="17">
      <c r="A180" s="244" t="str">
        <f>IF(C180&lt;&gt;"", ClaimInfo!$I$12, "")</f>
        <v>Plan 11</v>
      </c>
      <c r="B180" s="916" t="str">
        <f t="shared" si="21"/>
        <v>Healthnet</v>
      </c>
      <c r="C180" s="830" t="str">
        <f>ClaimInfo!G$6</f>
        <v>MATERNITY BENEFIT</v>
      </c>
      <c r="D180" s="238"/>
      <c r="E180" s="210"/>
      <c r="F180" s="277"/>
      <c r="G180" s="241"/>
      <c r="H180" s="210"/>
      <c r="I180" s="231"/>
      <c r="K180" s="230"/>
      <c r="L180" s="309"/>
      <c r="M180" s="313"/>
      <c r="N180" s="238"/>
      <c r="O180" s="210"/>
      <c r="P180" s="277"/>
      <c r="Q180" s="241"/>
      <c r="R180" s="210"/>
      <c r="S180" s="231"/>
    </row>
    <row r="181" spans="1:19" ht="17">
      <c r="A181" s="232" t="str">
        <f>A176</f>
        <v>Plan 11</v>
      </c>
      <c r="B181" s="914" t="str">
        <f>B176</f>
        <v>Healthnet</v>
      </c>
      <c r="C181" s="316" t="s">
        <v>1284</v>
      </c>
      <c r="D181" s="239">
        <f>IF($A181&lt;&gt;"", SUM(D176:D180), "")</f>
        <v>0</v>
      </c>
      <c r="E181" s="239">
        <f>IF($A181&lt;&gt;"",SUM(E176:E180),"")</f>
        <v>0</v>
      </c>
      <c r="F181" s="233" t="str">
        <f>IFERROR(E181/D181,"")</f>
        <v/>
      </c>
      <c r="G181" s="242">
        <f>IF($A181&lt;&gt;"", SUM(G176:G180), "")</f>
        <v>0</v>
      </c>
      <c r="H181" s="211">
        <f>IF($A181&lt;&gt;"",SUM(H176:H180),"")</f>
        <v>0</v>
      </c>
      <c r="I181" s="233" t="str">
        <f>IFERROR(H181/G181,"")</f>
        <v/>
      </c>
      <c r="K181" s="232"/>
      <c r="L181" s="311"/>
      <c r="M181" s="316"/>
      <c r="N181" s="239"/>
      <c r="O181" s="211"/>
      <c r="P181" s="278"/>
      <c r="Q181" s="242"/>
      <c r="R181" s="211"/>
      <c r="S181" s="233"/>
    </row>
    <row r="182" spans="1:19">
      <c r="A182" s="230"/>
      <c r="B182" s="915"/>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Plan 12</v>
      </c>
      <c r="B183" s="916" t="str">
        <f>IF(C183&lt;&gt;"", "Non-Healthnet", "")</f>
        <v>Non-Healthnet</v>
      </c>
      <c r="C183" s="830"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Plan 12</v>
      </c>
      <c r="B184" s="916" t="str">
        <f t="shared" ref="B184:B187" si="22">IF(C184&lt;&gt;"", "Non-Healthnet", "")</f>
        <v>Non-Healthnet</v>
      </c>
      <c r="C184" s="830"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Plan 12</v>
      </c>
      <c r="B185" s="916" t="str">
        <f t="shared" si="22"/>
        <v>Non-Healthnet</v>
      </c>
      <c r="C185" s="830"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Plan 12</v>
      </c>
      <c r="B186" s="916" t="str">
        <f t="shared" si="22"/>
        <v>Non-Healthnet</v>
      </c>
      <c r="C186" s="830" t="str">
        <f>ClaimInfo!G$5</f>
        <v>GROUP OPTICAL</v>
      </c>
      <c r="D186" s="238"/>
      <c r="E186" s="210"/>
      <c r="F186" s="277"/>
      <c r="G186" s="241"/>
      <c r="H186" s="210"/>
      <c r="I186" s="231"/>
      <c r="K186" s="230"/>
      <c r="L186" s="309"/>
      <c r="M186" s="313"/>
      <c r="N186" s="238"/>
      <c r="O186" s="210"/>
      <c r="P186" s="277"/>
      <c r="Q186" s="241"/>
      <c r="R186" s="210"/>
      <c r="S186" s="231"/>
    </row>
    <row r="187" spans="1:19" ht="17">
      <c r="A187" s="244" t="str">
        <f>IF(C187&lt;&gt;"", ClaimInfo!$I$13, "")</f>
        <v>Plan 12</v>
      </c>
      <c r="B187" s="916" t="str">
        <f t="shared" si="22"/>
        <v>Non-Healthnet</v>
      </c>
      <c r="C187" s="830" t="str">
        <f>ClaimInfo!G$6</f>
        <v>MATERNITY BENEFIT</v>
      </c>
      <c r="D187" s="238"/>
      <c r="E187" s="210"/>
      <c r="F187" s="277"/>
      <c r="G187" s="241"/>
      <c r="H187" s="210"/>
      <c r="I187" s="231"/>
      <c r="K187" s="230"/>
      <c r="L187" s="309"/>
      <c r="M187" s="313"/>
      <c r="N187" s="238"/>
      <c r="O187" s="210"/>
      <c r="P187" s="277"/>
      <c r="Q187" s="241"/>
      <c r="R187" s="210"/>
      <c r="S187" s="231"/>
    </row>
    <row r="188" spans="1:19" ht="17">
      <c r="A188" s="232" t="str">
        <f>A183</f>
        <v>Plan 12</v>
      </c>
      <c r="B188" s="914" t="str">
        <f>B183</f>
        <v>Non-Healthnet</v>
      </c>
      <c r="C188" s="316" t="s">
        <v>1284</v>
      </c>
      <c r="D188" s="239">
        <f>IF($A188&lt;&gt;"", SUM(D183:D187), "")</f>
        <v>0</v>
      </c>
      <c r="E188" s="239">
        <f>IF($A188&lt;&gt;"",SUM(E183:E187),"")</f>
        <v>0</v>
      </c>
      <c r="F188" s="233" t="str">
        <f>IFERROR(E188/D188,"")</f>
        <v/>
      </c>
      <c r="G188" s="242">
        <f>IF($A188&lt;&gt;"", SUM(G183:G187), "")</f>
        <v>0</v>
      </c>
      <c r="H188" s="211">
        <f>IF($A188&lt;&gt;"",SUM(H183:H187),"")</f>
        <v>0</v>
      </c>
      <c r="I188" s="233" t="str">
        <f>IFERROR(H188/G188,"")</f>
        <v/>
      </c>
      <c r="K188" s="232"/>
      <c r="L188" s="311"/>
      <c r="M188" s="316"/>
      <c r="N188" s="239"/>
      <c r="O188" s="211"/>
      <c r="P188" s="278"/>
      <c r="Q188" s="242"/>
      <c r="R188" s="211"/>
      <c r="S188" s="233"/>
    </row>
    <row r="189" spans="1:19">
      <c r="A189" s="230"/>
      <c r="B189" s="915"/>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Plan 12</v>
      </c>
      <c r="B190" s="916" t="str">
        <f>IF(C190&lt;&gt;"", "Healthnet", "")</f>
        <v>Healthnet</v>
      </c>
      <c r="C190" s="830"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Plan 12</v>
      </c>
      <c r="B191" s="309" t="str">
        <f t="shared" ref="B191:B194" si="23">IF(C191&lt;&gt;"", "Healthnet", "")</f>
        <v>Healthnet</v>
      </c>
      <c r="C191" s="830"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Plan 12</v>
      </c>
      <c r="B192" s="309" t="str">
        <f t="shared" si="23"/>
        <v>Healthnet</v>
      </c>
      <c r="C192" s="830"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Plan 12</v>
      </c>
      <c r="B193" s="309" t="str">
        <f t="shared" si="23"/>
        <v>Healthnet</v>
      </c>
      <c r="C193" s="830" t="str">
        <f>ClaimInfo!G$5</f>
        <v>GROUP OPTICAL</v>
      </c>
      <c r="D193" s="238"/>
      <c r="E193" s="210"/>
      <c r="F193" s="277"/>
      <c r="G193" s="241"/>
      <c r="H193" s="210"/>
      <c r="I193" s="231"/>
      <c r="K193" s="230"/>
      <c r="L193" s="309"/>
      <c r="M193" s="313"/>
      <c r="N193" s="238"/>
      <c r="O193" s="210"/>
      <c r="P193" s="277"/>
      <c r="Q193" s="241"/>
      <c r="R193" s="210"/>
      <c r="S193" s="231"/>
    </row>
    <row r="194" spans="1:19" ht="17">
      <c r="A194" s="230" t="str">
        <f>IF(C194&lt;&gt;"", ClaimInfo!$I$13, "")</f>
        <v>Plan 12</v>
      </c>
      <c r="B194" s="916" t="str">
        <f t="shared" si="23"/>
        <v>Healthnet</v>
      </c>
      <c r="C194" s="830" t="str">
        <f>ClaimInfo!G$6</f>
        <v>MATERNITY BENEFIT</v>
      </c>
      <c r="D194" s="238"/>
      <c r="E194" s="210"/>
      <c r="F194" s="277"/>
      <c r="G194" s="241"/>
      <c r="H194" s="210"/>
      <c r="I194" s="231"/>
      <c r="K194" s="230"/>
      <c r="L194" s="309"/>
      <c r="M194" s="313"/>
      <c r="N194" s="238"/>
      <c r="O194" s="210"/>
      <c r="P194" s="277"/>
      <c r="Q194" s="241"/>
      <c r="R194" s="210"/>
      <c r="S194" s="231"/>
    </row>
    <row r="195" spans="1:19" ht="17">
      <c r="A195" s="235" t="str">
        <f>A190</f>
        <v>Plan 12</v>
      </c>
      <c r="B195" s="918" t="str">
        <f>B190</f>
        <v>Healthnet</v>
      </c>
      <c r="C195" s="317" t="s">
        <v>1284</v>
      </c>
      <c r="D195" s="240">
        <f>IF($A195&lt;&gt;"", SUM(D190:D194), "")</f>
        <v>0</v>
      </c>
      <c r="E195" s="236">
        <f>IF($A195&lt;&gt;"",SUM(E190:E194),"")</f>
        <v>0</v>
      </c>
      <c r="F195" s="280" t="str">
        <f>IFERROR(E195/D195,"")</f>
        <v/>
      </c>
      <c r="G195" s="243">
        <f>IF($A195&lt;&gt;"", SUM(G190:G194), "")</f>
        <v>0</v>
      </c>
      <c r="H195" s="236">
        <f>IF($A195&lt;&gt;"",SUM(H190:H194),"")</f>
        <v>0</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53:P153"/>
    <mergeCell ref="Q153:S153"/>
    <mergeCell ref="D152:I152"/>
    <mergeCell ref="D58:I58"/>
    <mergeCell ref="D105:I105"/>
    <mergeCell ref="N105:S105"/>
    <mergeCell ref="N106:P106"/>
    <mergeCell ref="Q106:S106"/>
    <mergeCell ref="N152:S152"/>
    <mergeCell ref="N11:S11"/>
    <mergeCell ref="N12:P12"/>
    <mergeCell ref="Q12:S12"/>
    <mergeCell ref="N58:S58"/>
    <mergeCell ref="N59:P59"/>
    <mergeCell ref="Q59:S59"/>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5" t="str">
        <f>'P20_Usage Overview'!A11</f>
        <v>NA</v>
      </c>
      <c r="I5" s="185" t="s">
        <v>1721</v>
      </c>
      <c r="J5" s="815">
        <f>ClaimInfo!$C$9</f>
        <v>0</v>
      </c>
      <c r="P5" s="64" t="s">
        <v>1288</v>
      </c>
      <c r="Q5" s="64"/>
      <c r="R5" s="64"/>
      <c r="S5" s="64"/>
      <c r="T5" s="64"/>
      <c r="U5" s="64"/>
      <c r="V5" s="64"/>
      <c r="W5" s="64"/>
      <c r="X5" s="64"/>
      <c r="Y5" s="64"/>
      <c r="Z5" s="64"/>
      <c r="AA5" s="64"/>
      <c r="AB5" s="64"/>
      <c r="AC5" s="64"/>
    </row>
    <row r="6" spans="1:29" ht="16" customHeight="1">
      <c r="A6" s="537"/>
      <c r="B6" s="538"/>
      <c r="C6" s="823" t="str">
        <f>IF(ClaimInfo!$C$6&lt;&gt;"",ClaimInfo!$C$6,"0/1/1900")</f>
        <v>0/1/1900</v>
      </c>
      <c r="D6" s="823" t="str">
        <f>IF(ClaimInfo!$C$7&lt;&gt;"",ClaimInfo!$C$7,"0/1/1900")</f>
        <v>0/1/1900</v>
      </c>
      <c r="E6" s="797"/>
      <c r="F6" s="791"/>
      <c r="G6" s="791"/>
      <c r="H6" s="798"/>
      <c r="I6" s="814">
        <f>ClaimInfo!$C$11</f>
        <v>0</v>
      </c>
      <c r="J6" s="814">
        <f>ClaimInfo!$C$12</f>
        <v>0</v>
      </c>
      <c r="K6" s="797"/>
      <c r="L6" s="791"/>
      <c r="M6" s="791"/>
      <c r="N6" s="798"/>
      <c r="O6" s="502"/>
      <c r="P6" s="539"/>
      <c r="Q6" s="539"/>
      <c r="R6" s="976" t="e">
        <f>LatestYr</f>
        <v>#REF!</v>
      </c>
      <c r="S6" s="977"/>
      <c r="T6" s="977"/>
      <c r="U6" s="977"/>
      <c r="V6" s="977"/>
      <c r="W6" s="978"/>
      <c r="X6" s="976" t="e">
        <f>LastYr</f>
        <v>#REF!</v>
      </c>
      <c r="Y6" s="977"/>
      <c r="Z6" s="977"/>
      <c r="AA6" s="977"/>
      <c r="AB6" s="977"/>
      <c r="AC6" s="978"/>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5"/>
      <c r="S8" s="765"/>
      <c r="T8" s="35"/>
      <c r="U8"/>
      <c r="V8" s="767"/>
      <c r="W8" s="768"/>
      <c r="X8"/>
      <c r="Y8"/>
      <c r="Z8" s="35"/>
      <c r="AA8"/>
      <c r="AB8" s="36"/>
      <c r="AC8" s="37"/>
    </row>
    <row r="9" spans="1:29">
      <c r="A9" s="303"/>
      <c r="B9" s="318"/>
      <c r="C9" s="270"/>
      <c r="D9" s="205"/>
      <c r="E9" s="206"/>
      <c r="F9" s="208"/>
      <c r="G9" s="209"/>
      <c r="H9" s="261"/>
      <c r="I9" s="270"/>
      <c r="J9" s="205"/>
      <c r="K9" s="206"/>
      <c r="L9" s="205"/>
      <c r="M9" s="207"/>
      <c r="N9" s="260"/>
      <c r="P9" s="38"/>
      <c r="Q9" s="1"/>
      <c r="R9" s="765"/>
      <c r="S9" s="765"/>
      <c r="T9" s="35"/>
      <c r="U9"/>
      <c r="V9" s="767"/>
      <c r="W9" s="768"/>
      <c r="X9"/>
      <c r="Y9"/>
      <c r="Z9" s="41"/>
      <c r="AA9"/>
      <c r="AB9" s="42"/>
      <c r="AC9" s="43"/>
    </row>
    <row r="10" spans="1:29">
      <c r="A10" s="303"/>
      <c r="B10" s="318"/>
      <c r="C10" s="270"/>
      <c r="D10" s="205"/>
      <c r="E10" s="206"/>
      <c r="F10" s="208"/>
      <c r="G10" s="209"/>
      <c r="H10" s="261"/>
      <c r="I10" s="270"/>
      <c r="J10" s="205"/>
      <c r="K10" s="206"/>
      <c r="L10" s="205"/>
      <c r="M10" s="207"/>
      <c r="N10" s="260"/>
      <c r="P10" s="38"/>
      <c r="Q10" s="1"/>
      <c r="R10" s="765"/>
      <c r="S10" s="765"/>
      <c r="T10" s="35"/>
      <c r="U10"/>
      <c r="V10" s="767"/>
      <c r="W10" s="768"/>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5"/>
      <c r="S11" s="765"/>
      <c r="T11" s="35"/>
      <c r="U11"/>
      <c r="V11" s="767"/>
      <c r="W11" s="768"/>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1" t="str">
        <f>C6</f>
        <v>0/1/1900</v>
      </c>
      <c r="D27" s="791" t="str">
        <f>D6</f>
        <v>0/1/1900</v>
      </c>
      <c r="E27" s="797"/>
      <c r="F27" s="791"/>
      <c r="G27" s="791"/>
      <c r="H27" s="798"/>
      <c r="I27" s="791">
        <f>I6</f>
        <v>0</v>
      </c>
      <c r="J27" s="791">
        <f>J6</f>
        <v>0</v>
      </c>
      <c r="K27" s="797"/>
      <c r="L27" s="791"/>
      <c r="M27" s="791"/>
      <c r="N27" s="798"/>
      <c r="O27" s="502"/>
      <c r="P27" s="539"/>
      <c r="Q27" s="539"/>
      <c r="R27" s="976" t="e">
        <f>LatestYr</f>
        <v>#REF!</v>
      </c>
      <c r="S27" s="977"/>
      <c r="T27" s="977"/>
      <c r="U27" s="977"/>
      <c r="V27" s="977"/>
      <c r="W27" s="978"/>
      <c r="X27" s="976" t="e">
        <f>LastYr</f>
        <v>#REF!</v>
      </c>
      <c r="Y27" s="977"/>
      <c r="Z27" s="977"/>
      <c r="AA27" s="977"/>
      <c r="AB27" s="977"/>
      <c r="AC27" s="978"/>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1"/>
      <c r="B29" s="872"/>
      <c r="C29" s="270"/>
      <c r="D29" s="205"/>
      <c r="E29" s="206"/>
      <c r="F29" s="208"/>
      <c r="G29" s="209"/>
      <c r="H29" s="261"/>
      <c r="I29" s="270"/>
      <c r="J29" s="205"/>
      <c r="K29" s="206"/>
      <c r="L29" s="205"/>
      <c r="M29" s="207"/>
      <c r="N29" s="260"/>
      <c r="P29" s="34"/>
      <c r="Q29" s="1"/>
      <c r="R29" s="765"/>
      <c r="S29" s="765"/>
      <c r="T29" s="35"/>
      <c r="U29"/>
      <c r="V29" s="767"/>
      <c r="W29" s="768"/>
      <c r="X29"/>
      <c r="Y29"/>
      <c r="Z29" s="35"/>
      <c r="AA29"/>
      <c r="AB29" s="36"/>
      <c r="AC29" s="37"/>
    </row>
    <row r="30" spans="1:29">
      <c r="A30" s="871"/>
      <c r="B30" s="872"/>
      <c r="C30" s="270"/>
      <c r="D30" s="205"/>
      <c r="E30" s="206"/>
      <c r="F30" s="208"/>
      <c r="G30" s="209"/>
      <c r="H30" s="261"/>
      <c r="I30" s="270"/>
      <c r="J30" s="205"/>
      <c r="K30" s="206"/>
      <c r="L30" s="205"/>
      <c r="M30" s="207"/>
      <c r="N30" s="260"/>
      <c r="P30" s="38"/>
      <c r="Q30" s="1"/>
      <c r="R30" s="765"/>
      <c r="S30" s="765"/>
      <c r="T30" s="35"/>
      <c r="U30"/>
      <c r="V30" s="767"/>
      <c r="W30" s="768"/>
      <c r="X30"/>
      <c r="Y30"/>
      <c r="Z30" s="41"/>
      <c r="AA30"/>
      <c r="AB30" s="42"/>
      <c r="AC30" s="43"/>
    </row>
    <row r="31" spans="1:29">
      <c r="A31" s="871"/>
      <c r="B31" s="872"/>
      <c r="C31" s="270"/>
      <c r="D31" s="205"/>
      <c r="E31" s="206"/>
      <c r="F31" s="208"/>
      <c r="G31" s="209"/>
      <c r="H31" s="261"/>
      <c r="I31" s="270"/>
      <c r="J31" s="205"/>
      <c r="K31" s="206"/>
      <c r="L31" s="205"/>
      <c r="M31" s="207"/>
      <c r="N31" s="260"/>
      <c r="P31" s="38"/>
      <c r="Q31" s="1"/>
      <c r="R31" s="765"/>
      <c r="S31" s="765"/>
      <c r="T31" s="35"/>
      <c r="U31"/>
      <c r="V31" s="767"/>
      <c r="W31" s="768"/>
      <c r="X31"/>
      <c r="Y31"/>
      <c r="Z31" s="41"/>
      <c r="AA31"/>
      <c r="AB31" s="42"/>
      <c r="AC31" s="43"/>
    </row>
    <row r="32" spans="1:29">
      <c r="A32" s="871"/>
      <c r="B32" s="872"/>
      <c r="C32" s="270"/>
      <c r="D32" s="205"/>
      <c r="E32" s="206"/>
      <c r="F32" s="208"/>
      <c r="G32" s="209"/>
      <c r="H32" s="261"/>
      <c r="I32" s="270"/>
      <c r="J32" s="205"/>
      <c r="K32" s="206"/>
      <c r="L32" s="205"/>
      <c r="M32" s="207"/>
      <c r="N32" s="260"/>
      <c r="P32" s="38"/>
      <c r="Q32" s="1"/>
      <c r="R32" s="765"/>
      <c r="S32" s="765"/>
      <c r="T32" s="35"/>
      <c r="U32"/>
      <c r="V32" s="767"/>
      <c r="W32" s="768"/>
      <c r="X32"/>
      <c r="Y32"/>
      <c r="Z32" s="41"/>
      <c r="AA32"/>
      <c r="AB32" s="42"/>
      <c r="AC32" s="43"/>
    </row>
    <row r="33" spans="1:29">
      <c r="A33" s="871"/>
      <c r="B33" s="872"/>
      <c r="C33" s="270"/>
      <c r="D33" s="205"/>
      <c r="E33" s="206"/>
      <c r="F33" s="208"/>
      <c r="G33" s="209"/>
      <c r="H33" s="261"/>
      <c r="I33" s="270"/>
      <c r="J33" s="205"/>
      <c r="K33" s="206"/>
      <c r="L33" s="205"/>
      <c r="M33" s="207"/>
      <c r="N33" s="260"/>
      <c r="P33" s="38"/>
      <c r="Q33" s="1"/>
      <c r="R33" s="765"/>
      <c r="S33" s="765"/>
      <c r="T33" s="35"/>
      <c r="U33"/>
      <c r="V33" s="767"/>
      <c r="W33" s="768"/>
      <c r="X33"/>
      <c r="Y33"/>
      <c r="Z33" s="41"/>
      <c r="AA33"/>
      <c r="AB33" s="42"/>
      <c r="AC33" s="43"/>
    </row>
    <row r="34" spans="1:29">
      <c r="A34" s="871"/>
      <c r="B34" s="872"/>
      <c r="C34" s="270"/>
      <c r="D34" s="205"/>
      <c r="E34" s="206"/>
      <c r="F34" s="208"/>
      <c r="G34" s="209"/>
      <c r="H34" s="261"/>
      <c r="I34" s="270"/>
      <c r="J34" s="205"/>
      <c r="K34" s="206"/>
      <c r="L34" s="205"/>
      <c r="M34" s="207"/>
      <c r="N34" s="260"/>
      <c r="P34" s="38"/>
      <c r="Q34" s="1"/>
      <c r="R34" s="765"/>
      <c r="S34" s="765"/>
      <c r="T34" s="35"/>
      <c r="U34"/>
      <c r="V34" s="767"/>
      <c r="W34" s="768"/>
      <c r="X34"/>
      <c r="Y34"/>
      <c r="Z34" s="41"/>
      <c r="AA34"/>
      <c r="AB34" s="42"/>
      <c r="AC34" s="43"/>
    </row>
    <row r="35" spans="1:29">
      <c r="A35" s="871"/>
      <c r="B35" s="872"/>
      <c r="C35" s="270"/>
      <c r="D35" s="205"/>
      <c r="E35" s="206"/>
      <c r="F35" s="208"/>
      <c r="G35" s="209"/>
      <c r="H35" s="261"/>
      <c r="I35" s="270"/>
      <c r="J35" s="205"/>
      <c r="K35" s="206"/>
      <c r="L35" s="205"/>
      <c r="M35" s="207"/>
      <c r="N35" s="260"/>
      <c r="P35" s="38"/>
      <c r="Q35" s="1"/>
      <c r="R35" s="765"/>
      <c r="S35" s="765"/>
      <c r="T35" s="35"/>
      <c r="U35"/>
      <c r="V35" s="767"/>
      <c r="W35" s="768"/>
      <c r="X35"/>
      <c r="Y35"/>
      <c r="Z35" s="41"/>
      <c r="AA35"/>
      <c r="AB35" s="42"/>
      <c r="AC35" s="43"/>
    </row>
    <row r="36" spans="1:29" ht="21" customHeight="1">
      <c r="A36" s="871"/>
      <c r="B36" s="872"/>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1"/>
      <c r="B37" s="872"/>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1"/>
      <c r="B38" s="872"/>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1"/>
      <c r="B39" s="872"/>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1"/>
      <c r="B40" s="872"/>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1"/>
      <c r="B41" s="872"/>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1"/>
      <c r="B42" s="872"/>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1"/>
      <c r="B43" s="872"/>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1"/>
      <c r="B44" s="872"/>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2025-05-28T13:54:24Z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