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c688711a432be24/Documents/"/>
    </mc:Choice>
  </mc:AlternateContent>
  <xr:revisionPtr revIDLastSave="474" documentId="8_{4EED2505-7091-40BF-82B3-D6D1CD02E412}" xr6:coauthVersionLast="47" xr6:coauthVersionMax="47" xr10:uidLastSave="{1D9C8EFE-8EF4-405D-98C3-9203F6266B27}"/>
  <bookViews>
    <workbookView xWindow="28680" yWindow="-120" windowWidth="29040" windowHeight="15720" activeTab="1" xr2:uid="{5C26DA8F-A68A-4913-B6F7-9858069E5B3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20" i="2"/>
  <c r="E13" i="2"/>
  <c r="E21" i="2"/>
  <c r="E14" i="2"/>
  <c r="E30" i="2"/>
  <c r="E28" i="2"/>
  <c r="E4" i="2"/>
  <c r="E10" i="2"/>
  <c r="E24" i="2"/>
  <c r="E2" i="2"/>
  <c r="E26" i="2"/>
  <c r="E19" i="2"/>
  <c r="E7" i="2"/>
  <c r="E27" i="2"/>
  <c r="E3" i="2"/>
  <c r="E23" i="2"/>
  <c r="E22" i="2"/>
  <c r="E17" i="2"/>
  <c r="E25" i="2"/>
  <c r="E31" i="2"/>
  <c r="E29" i="2"/>
  <c r="E5" i="2"/>
  <c r="E11" i="2"/>
  <c r="E8" i="2"/>
  <c r="E6" i="2"/>
  <c r="E9" i="2"/>
  <c r="E16" i="2"/>
  <c r="E15" i="2"/>
  <c r="E12" i="2"/>
  <c r="E18" i="2"/>
  <c r="D31" i="2"/>
  <c r="D30" i="2"/>
  <c r="D29" i="2"/>
  <c r="D28" i="2"/>
  <c r="D27" i="2"/>
  <c r="D26" i="2"/>
  <c r="D25" i="2"/>
  <c r="D24" i="2"/>
  <c r="D23" i="2"/>
  <c r="D22" i="2"/>
  <c r="D20" i="2"/>
  <c r="D19" i="2"/>
  <c r="D18" i="2"/>
  <c r="D17" i="2"/>
  <c r="D16" i="2"/>
  <c r="D15" i="2"/>
  <c r="D13" i="2"/>
  <c r="D12" i="2"/>
  <c r="D11" i="2"/>
  <c r="D10" i="2"/>
  <c r="D9" i="2"/>
  <c r="D8" i="2"/>
  <c r="D7" i="2"/>
  <c r="D6" i="2"/>
  <c r="D5" i="2"/>
  <c r="D4" i="2"/>
  <c r="D14" i="2"/>
  <c r="D21" i="2"/>
  <c r="D3" i="2"/>
  <c r="D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H5" i="1"/>
  <c r="H17" i="1"/>
  <c r="H15" i="1"/>
  <c r="H8" i="1"/>
  <c r="H20" i="1"/>
  <c r="H7" i="1"/>
  <c r="H3" i="1"/>
  <c r="H30" i="1"/>
  <c r="H24" i="1"/>
  <c r="H31" i="1"/>
  <c r="H25" i="1"/>
  <c r="H22" i="1"/>
  <c r="H18" i="1"/>
  <c r="H9" i="1"/>
  <c r="H23" i="1"/>
  <c r="H29" i="1"/>
  <c r="H12" i="1"/>
  <c r="H16" i="1"/>
  <c r="H11" i="1"/>
  <c r="H4" i="1"/>
  <c r="H13" i="1"/>
  <c r="H26" i="1"/>
  <c r="H14" i="1"/>
  <c r="H2" i="1"/>
  <c r="H21" i="1"/>
  <c r="H19" i="1"/>
  <c r="H28" i="1"/>
  <c r="H10" i="1"/>
  <c r="H27" i="1"/>
  <c r="H6" i="1"/>
  <c r="G32" i="1"/>
</calcChain>
</file>

<file path=xl/sharedStrings.xml><?xml version="1.0" encoding="utf-8"?>
<sst xmlns="http://schemas.openxmlformats.org/spreadsheetml/2006/main" count="74" uniqueCount="42">
  <si>
    <t>Celtics</t>
  </si>
  <si>
    <t>Nets</t>
  </si>
  <si>
    <t>Knicks</t>
  </si>
  <si>
    <t xml:space="preserve">76ers </t>
  </si>
  <si>
    <t>Raptors</t>
  </si>
  <si>
    <t>Warriors</t>
  </si>
  <si>
    <t>Clippers</t>
  </si>
  <si>
    <t>Lakers</t>
  </si>
  <si>
    <t>Suns</t>
  </si>
  <si>
    <t>Kings</t>
  </si>
  <si>
    <t>Bulls</t>
  </si>
  <si>
    <t>Pistons</t>
  </si>
  <si>
    <t>Cavs</t>
  </si>
  <si>
    <t xml:space="preserve">Pacers </t>
  </si>
  <si>
    <t>Bucks</t>
  </si>
  <si>
    <t xml:space="preserve">Hawks </t>
  </si>
  <si>
    <t>Hornets</t>
  </si>
  <si>
    <t>Heat</t>
  </si>
  <si>
    <t>Magic</t>
  </si>
  <si>
    <t>Wizards</t>
  </si>
  <si>
    <t xml:space="preserve">Nuggets </t>
  </si>
  <si>
    <t>OKC</t>
  </si>
  <si>
    <t>Minnesota</t>
  </si>
  <si>
    <t>Blazers</t>
  </si>
  <si>
    <t>Jazz</t>
  </si>
  <si>
    <t>Mavs</t>
  </si>
  <si>
    <t>Rockets</t>
  </si>
  <si>
    <t>Grizzlies</t>
  </si>
  <si>
    <t>Pelicans</t>
  </si>
  <si>
    <t xml:space="preserve">Spurs </t>
  </si>
  <si>
    <t>Teams</t>
  </si>
  <si>
    <t>-</t>
  </si>
  <si>
    <t>5 year avg</t>
  </si>
  <si>
    <t xml:space="preserve">SF games as ref </t>
  </si>
  <si>
    <t>Win Percentage 2023</t>
  </si>
  <si>
    <t>Win Percentage 2022</t>
  </si>
  <si>
    <t>Win Percentage 2021</t>
  </si>
  <si>
    <t>Win Percentage 2020</t>
  </si>
  <si>
    <t>Win Percentage 2019</t>
  </si>
  <si>
    <t>5 year winning %</t>
  </si>
  <si>
    <t>Utah Jazz</t>
  </si>
  <si>
    <t>Los Angelos Lakers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</si>
</sst>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2">
    <xf numFmtId="0" fontId="0" fillId="0" borderId="0" xfId="0"/>
    <xf numFmtId="10" fontId="0" fillId="0" borderId="0" xfId="0" applyNumberFormat="1"/>
    <xf numFmtId="1" fontId="0" fillId="0" borderId="0" xfId="0" applyNumberFormat="1"/>
    <xf numFmtId="10" fontId="0" fillId="0" borderId="0" xfId="0" applyNumberFormat="1" applyAlignment="1">
      <alignment horizontal="center"/>
    </xf>
    <xf numFmtId="10" fontId="0" fillId="0" borderId="0" xfId="0" applyNumberFormat="1" applyAlignment="1">
      <alignment horizontal="left"/>
    </xf>
    <xf numFmtId="10" fontId="2" fillId="0" borderId="0" xfId="0" applyNumberFormat="1" applyFont="1"/>
    <xf numFmtId="0" fontId="1" fillId="0" borderId="1" xfId="0" applyFont="1" applyBorder="1"/>
    <xf numFmtId="1" fontId="0" fillId="0" borderId="2" xfId="0" applyNumberFormat="1" applyBorder="1"/>
    <xf numFmtId="10" fontId="0" fillId="0" borderId="0" xfId="1" applyNumberFormat="1" applyFont="1"/>
    <xf numFmtId="2" fontId="0" fillId="0" borderId="0" xfId="1" applyNumberFormat="1" applyFont="1"/>
    <xf numFmtId="2" fontId="0" fillId="0" borderId="0" xfId="0" applyNumberFormat="1"/>
    <xf numFmtId="0" fontId="1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A2D58-8BE6-4746-99F4-C6BAA37E7D1C}">
  <dimension ref="A1:I32"/>
  <sheetViews>
    <sheetView workbookViewId="0">
      <selection sqref="A1:A31"/>
    </sheetView>
  </sheetViews>
  <sheetFormatPr defaultRowHeight="14.4" x14ac:dyDescent="0.3"/>
  <cols>
    <col min="1" max="1" width="10.109375" bestFit="1" customWidth="1"/>
    <col min="7" max="7" width="14.5546875" bestFit="1" customWidth="1"/>
    <col min="8" max="8" width="9.44140625" bestFit="1" customWidth="1"/>
  </cols>
  <sheetData>
    <row r="1" spans="1:9" x14ac:dyDescent="0.3">
      <c r="A1" s="6" t="s">
        <v>30</v>
      </c>
      <c r="B1" s="6">
        <v>2023</v>
      </c>
      <c r="C1" s="6">
        <v>2022</v>
      </c>
      <c r="D1" s="6">
        <v>2021</v>
      </c>
      <c r="E1" s="6">
        <v>2020</v>
      </c>
      <c r="F1" s="6">
        <v>2019</v>
      </c>
      <c r="G1" s="6" t="s">
        <v>33</v>
      </c>
      <c r="H1" s="6" t="s">
        <v>32</v>
      </c>
    </row>
    <row r="2" spans="1:9" x14ac:dyDescent="0.3">
      <c r="A2" t="s">
        <v>24</v>
      </c>
      <c r="B2" s="1">
        <v>0.66700000000000004</v>
      </c>
      <c r="C2" s="1">
        <v>0.8</v>
      </c>
      <c r="D2" s="1">
        <v>0.66700000000000004</v>
      </c>
      <c r="E2" s="1">
        <v>0.5</v>
      </c>
      <c r="F2" s="1">
        <v>0.8</v>
      </c>
      <c r="G2" s="2">
        <v>22</v>
      </c>
      <c r="H2" s="1">
        <f t="shared" ref="H2:H31" si="0">AVERAGE(B2:F2)</f>
        <v>0.68680000000000008</v>
      </c>
    </row>
    <row r="3" spans="1:9" x14ac:dyDescent="0.3">
      <c r="A3" t="s">
        <v>7</v>
      </c>
      <c r="B3" s="1">
        <v>0.8</v>
      </c>
      <c r="C3" s="1">
        <v>0.66700000000000004</v>
      </c>
      <c r="D3" s="1">
        <v>0.71399999999999997</v>
      </c>
      <c r="E3" s="1">
        <v>0.5</v>
      </c>
      <c r="F3" s="1">
        <v>0.71399999999999997</v>
      </c>
      <c r="G3" s="2">
        <v>30</v>
      </c>
      <c r="H3" s="1">
        <f t="shared" si="0"/>
        <v>0.67900000000000005</v>
      </c>
    </row>
    <row r="4" spans="1:9" x14ac:dyDescent="0.3">
      <c r="A4" t="s">
        <v>20</v>
      </c>
      <c r="B4" s="1">
        <v>0.6</v>
      </c>
      <c r="C4" s="1">
        <v>0.66700000000000004</v>
      </c>
      <c r="D4" s="1">
        <v>0.5</v>
      </c>
      <c r="E4" s="1">
        <v>0.83299999999999996</v>
      </c>
      <c r="F4" s="1">
        <v>0.33300000000000002</v>
      </c>
      <c r="G4" s="2">
        <v>19</v>
      </c>
      <c r="H4" s="1">
        <f t="shared" si="0"/>
        <v>0.58660000000000001</v>
      </c>
    </row>
    <row r="5" spans="1:9" x14ac:dyDescent="0.3">
      <c r="A5" t="s">
        <v>1</v>
      </c>
      <c r="B5" s="1">
        <v>0.33300000000000002</v>
      </c>
      <c r="C5" s="1">
        <v>0.75</v>
      </c>
      <c r="D5" s="1">
        <v>0.8</v>
      </c>
      <c r="E5" s="1">
        <v>0.33300000000000002</v>
      </c>
      <c r="F5" s="1">
        <v>0.5</v>
      </c>
      <c r="G5" s="2">
        <v>19</v>
      </c>
      <c r="H5" s="1">
        <f t="shared" si="0"/>
        <v>0.54320000000000002</v>
      </c>
    </row>
    <row r="6" spans="1:9" x14ac:dyDescent="0.3">
      <c r="A6" t="s">
        <v>0</v>
      </c>
      <c r="B6" s="1">
        <v>0.66700000000000004</v>
      </c>
      <c r="C6" s="1">
        <v>0.5</v>
      </c>
      <c r="D6" s="1">
        <v>0.8</v>
      </c>
      <c r="E6" s="1">
        <v>0.01</v>
      </c>
      <c r="F6" s="1">
        <v>0.57099999999999995</v>
      </c>
      <c r="G6" s="2">
        <v>22</v>
      </c>
      <c r="H6" s="1">
        <f t="shared" si="0"/>
        <v>0.50960000000000005</v>
      </c>
      <c r="I6" s="5"/>
    </row>
    <row r="7" spans="1:9" x14ac:dyDescent="0.3">
      <c r="A7" t="s">
        <v>6</v>
      </c>
      <c r="B7" s="1">
        <v>0.2</v>
      </c>
      <c r="C7" s="1">
        <v>0.33300000000000002</v>
      </c>
      <c r="D7" s="1">
        <v>0.66700000000000004</v>
      </c>
      <c r="E7" s="1">
        <v>0.75</v>
      </c>
      <c r="F7" s="1">
        <v>0.5</v>
      </c>
      <c r="G7" s="2">
        <v>26</v>
      </c>
      <c r="H7" s="1">
        <f t="shared" si="0"/>
        <v>0.49000000000000005</v>
      </c>
    </row>
    <row r="8" spans="1:9" x14ac:dyDescent="0.3">
      <c r="A8" t="s">
        <v>4</v>
      </c>
      <c r="B8" s="1">
        <v>0.66700000000000004</v>
      </c>
      <c r="C8" s="1">
        <v>0.5</v>
      </c>
      <c r="D8" s="1">
        <v>0.5</v>
      </c>
      <c r="E8" s="1">
        <v>0.01</v>
      </c>
      <c r="F8" s="1">
        <v>0.6</v>
      </c>
      <c r="G8" s="2">
        <v>18</v>
      </c>
      <c r="H8" s="1">
        <f t="shared" si="0"/>
        <v>0.45540000000000003</v>
      </c>
    </row>
    <row r="9" spans="1:9" x14ac:dyDescent="0.3">
      <c r="A9" t="s">
        <v>14</v>
      </c>
      <c r="B9" s="1">
        <v>0.75</v>
      </c>
      <c r="C9" s="1">
        <v>0.4</v>
      </c>
      <c r="D9" s="1">
        <v>0.25</v>
      </c>
      <c r="E9" s="1">
        <v>0.66700000000000004</v>
      </c>
      <c r="F9" s="1">
        <v>0.01</v>
      </c>
      <c r="G9" s="2">
        <v>19</v>
      </c>
      <c r="H9" s="1">
        <f t="shared" si="0"/>
        <v>0.41539999999999999</v>
      </c>
    </row>
    <row r="10" spans="1:9" x14ac:dyDescent="0.3">
      <c r="A10" t="s">
        <v>28</v>
      </c>
      <c r="B10" s="1">
        <v>0.5</v>
      </c>
      <c r="C10" s="1">
        <v>0</v>
      </c>
      <c r="D10" s="1">
        <v>0.5</v>
      </c>
      <c r="E10" s="1">
        <v>0.5</v>
      </c>
      <c r="F10" s="1">
        <v>0.5</v>
      </c>
      <c r="G10" s="2">
        <v>18</v>
      </c>
      <c r="H10" s="1">
        <f t="shared" si="0"/>
        <v>0.4</v>
      </c>
    </row>
    <row r="11" spans="1:9" x14ac:dyDescent="0.3">
      <c r="A11" t="s">
        <v>19</v>
      </c>
      <c r="B11" s="1">
        <v>0.5</v>
      </c>
      <c r="C11" s="1">
        <v>0.5</v>
      </c>
      <c r="D11" s="1">
        <v>0</v>
      </c>
      <c r="E11" s="1">
        <v>0.5</v>
      </c>
      <c r="F11" s="1">
        <v>0.5</v>
      </c>
      <c r="G11" s="2">
        <v>17</v>
      </c>
      <c r="H11" s="1">
        <f t="shared" si="0"/>
        <v>0.4</v>
      </c>
    </row>
    <row r="12" spans="1:9" x14ac:dyDescent="0.3">
      <c r="A12" t="s">
        <v>17</v>
      </c>
      <c r="B12" s="1">
        <v>0</v>
      </c>
      <c r="C12" s="1">
        <v>0.25</v>
      </c>
      <c r="D12" s="1">
        <v>0.66700000000000004</v>
      </c>
      <c r="E12" s="1">
        <v>0.75</v>
      </c>
      <c r="F12" s="1">
        <v>0.2</v>
      </c>
      <c r="G12" s="2">
        <v>21</v>
      </c>
      <c r="H12" s="1">
        <f t="shared" si="0"/>
        <v>0.37340000000000001</v>
      </c>
    </row>
    <row r="13" spans="1:9" x14ac:dyDescent="0.3">
      <c r="A13" t="s">
        <v>22</v>
      </c>
      <c r="B13" s="1">
        <v>0.5</v>
      </c>
      <c r="C13" s="1">
        <v>0.66700000000000004</v>
      </c>
      <c r="D13" s="1">
        <v>0</v>
      </c>
      <c r="E13" s="1">
        <v>0.2</v>
      </c>
      <c r="F13" s="1">
        <v>0.5</v>
      </c>
      <c r="G13" s="2">
        <v>20</v>
      </c>
      <c r="H13" s="1">
        <f t="shared" si="0"/>
        <v>0.37340000000000001</v>
      </c>
    </row>
    <row r="14" spans="1:9" x14ac:dyDescent="0.3">
      <c r="A14" t="s">
        <v>23</v>
      </c>
      <c r="B14" s="1">
        <v>0.2</v>
      </c>
      <c r="C14" s="1">
        <v>0.33300000000000002</v>
      </c>
      <c r="D14" s="1">
        <v>0.6</v>
      </c>
      <c r="E14" s="1">
        <v>0</v>
      </c>
      <c r="F14" s="1">
        <v>0.66700000000000004</v>
      </c>
      <c r="G14" s="2">
        <v>24</v>
      </c>
      <c r="H14" s="1">
        <f t="shared" si="0"/>
        <v>0.36</v>
      </c>
    </row>
    <row r="15" spans="1:9" x14ac:dyDescent="0.3">
      <c r="A15" t="s">
        <v>3</v>
      </c>
      <c r="B15" s="1">
        <v>0.01</v>
      </c>
      <c r="C15" s="1">
        <v>0.5</v>
      </c>
      <c r="D15" s="1">
        <v>0.5</v>
      </c>
      <c r="E15" s="1">
        <v>0.5</v>
      </c>
      <c r="F15" s="1">
        <v>0.28599999999999998</v>
      </c>
      <c r="G15" s="2">
        <v>23</v>
      </c>
      <c r="H15" s="1">
        <f t="shared" si="0"/>
        <v>0.35920000000000002</v>
      </c>
    </row>
    <row r="16" spans="1:9" x14ac:dyDescent="0.3">
      <c r="A16" t="s">
        <v>18</v>
      </c>
      <c r="B16" s="1">
        <v>0.6</v>
      </c>
      <c r="C16" s="1">
        <v>0.01</v>
      </c>
      <c r="D16" s="3" t="s">
        <v>31</v>
      </c>
      <c r="E16" s="1">
        <v>0.01</v>
      </c>
      <c r="F16" s="1">
        <v>0.75</v>
      </c>
      <c r="G16" s="2">
        <v>11</v>
      </c>
      <c r="H16" s="1">
        <f t="shared" si="0"/>
        <v>0.34250000000000003</v>
      </c>
    </row>
    <row r="17" spans="1:8" x14ac:dyDescent="0.3">
      <c r="A17" t="s">
        <v>2</v>
      </c>
      <c r="B17" s="1">
        <v>0.66700000000000004</v>
      </c>
      <c r="C17" s="1">
        <v>0.25</v>
      </c>
      <c r="D17" s="1">
        <v>0</v>
      </c>
      <c r="E17" s="1">
        <v>0.5</v>
      </c>
      <c r="F17" s="1">
        <v>0.28599999999999998</v>
      </c>
      <c r="G17" s="2">
        <v>21</v>
      </c>
      <c r="H17" s="1">
        <f t="shared" si="0"/>
        <v>0.34060000000000001</v>
      </c>
    </row>
    <row r="18" spans="1:8" x14ac:dyDescent="0.3">
      <c r="A18" t="s">
        <v>13</v>
      </c>
      <c r="B18" s="1">
        <v>0.66700000000000004</v>
      </c>
      <c r="C18" s="1">
        <v>0</v>
      </c>
      <c r="D18" s="1">
        <v>0</v>
      </c>
      <c r="E18" s="1">
        <v>0.33300000000000002</v>
      </c>
      <c r="F18" s="1">
        <v>0.57099999999999995</v>
      </c>
      <c r="G18" s="2">
        <v>16</v>
      </c>
      <c r="H18" s="1">
        <f t="shared" si="0"/>
        <v>0.31419999999999998</v>
      </c>
    </row>
    <row r="19" spans="1:8" x14ac:dyDescent="0.3">
      <c r="A19" t="s">
        <v>26</v>
      </c>
      <c r="B19" s="1">
        <v>0</v>
      </c>
      <c r="C19" s="3" t="s">
        <v>31</v>
      </c>
      <c r="D19" s="1">
        <v>0.01</v>
      </c>
      <c r="E19" s="1">
        <v>0.5</v>
      </c>
      <c r="F19" s="1">
        <v>0.71399999999999997</v>
      </c>
      <c r="G19" s="2">
        <v>16</v>
      </c>
      <c r="H19" s="1">
        <f t="shared" si="0"/>
        <v>0.30599999999999999</v>
      </c>
    </row>
    <row r="20" spans="1:8" x14ac:dyDescent="0.3">
      <c r="A20" t="s">
        <v>5</v>
      </c>
      <c r="B20" s="1">
        <v>0.25</v>
      </c>
      <c r="C20" s="1">
        <v>0.33300000000000002</v>
      </c>
      <c r="D20" s="1">
        <v>0.66700000000000004</v>
      </c>
      <c r="E20" s="1">
        <v>0.25</v>
      </c>
      <c r="F20" s="1">
        <v>0.01</v>
      </c>
      <c r="G20" s="2">
        <v>20</v>
      </c>
      <c r="H20" s="1">
        <f t="shared" si="0"/>
        <v>0.30199999999999999</v>
      </c>
    </row>
    <row r="21" spans="1:8" x14ac:dyDescent="0.3">
      <c r="A21" t="s">
        <v>25</v>
      </c>
      <c r="B21" s="1">
        <v>0.33300000000000002</v>
      </c>
      <c r="C21" s="1">
        <v>0.5</v>
      </c>
      <c r="D21" s="1">
        <v>0.42899999999999999</v>
      </c>
      <c r="E21" s="1">
        <v>0</v>
      </c>
      <c r="F21" s="1">
        <v>0.2</v>
      </c>
      <c r="G21" s="2">
        <v>24</v>
      </c>
      <c r="H21" s="1">
        <f t="shared" si="0"/>
        <v>0.29239999999999999</v>
      </c>
    </row>
    <row r="22" spans="1:8" x14ac:dyDescent="0.3">
      <c r="A22" t="s">
        <v>11</v>
      </c>
      <c r="B22" s="1">
        <v>0</v>
      </c>
      <c r="C22" s="1">
        <v>0</v>
      </c>
      <c r="D22" s="4">
        <v>0.5</v>
      </c>
      <c r="E22" s="1">
        <v>0.33300000000000002</v>
      </c>
      <c r="F22" s="1">
        <v>0.33300000000000002</v>
      </c>
      <c r="G22" s="2">
        <v>14</v>
      </c>
      <c r="H22" s="1">
        <f t="shared" si="0"/>
        <v>0.23319999999999999</v>
      </c>
    </row>
    <row r="23" spans="1:8" x14ac:dyDescent="0.3">
      <c r="A23" t="s">
        <v>15</v>
      </c>
      <c r="B23" s="1">
        <v>0.6</v>
      </c>
      <c r="C23" s="1">
        <v>0.5</v>
      </c>
      <c r="D23" s="1">
        <v>0.01</v>
      </c>
      <c r="E23" s="1">
        <v>0</v>
      </c>
      <c r="F23" s="1">
        <v>0</v>
      </c>
      <c r="G23" s="2">
        <v>14</v>
      </c>
      <c r="H23" s="1">
        <f t="shared" si="0"/>
        <v>0.22200000000000003</v>
      </c>
    </row>
    <row r="24" spans="1:8" x14ac:dyDescent="0.3">
      <c r="A24" t="s">
        <v>9</v>
      </c>
      <c r="B24" s="1">
        <v>0.25</v>
      </c>
      <c r="C24" s="1">
        <v>0.5</v>
      </c>
      <c r="D24" s="1">
        <v>0</v>
      </c>
      <c r="E24" s="1">
        <v>0.25</v>
      </c>
      <c r="F24" s="1">
        <v>0.01</v>
      </c>
      <c r="G24" s="2">
        <v>15</v>
      </c>
      <c r="H24" s="1">
        <f t="shared" si="0"/>
        <v>0.20200000000000001</v>
      </c>
    </row>
    <row r="25" spans="1:8" x14ac:dyDescent="0.3">
      <c r="A25" t="s">
        <v>12</v>
      </c>
      <c r="B25" s="1">
        <v>0.01</v>
      </c>
      <c r="C25" s="1">
        <v>0.75</v>
      </c>
      <c r="D25" s="3" t="s">
        <v>31</v>
      </c>
      <c r="E25" s="1">
        <v>0</v>
      </c>
      <c r="F25" s="1">
        <v>0</v>
      </c>
      <c r="G25" s="2">
        <v>16</v>
      </c>
      <c r="H25" s="1">
        <f t="shared" si="0"/>
        <v>0.19</v>
      </c>
    </row>
    <row r="26" spans="1:8" x14ac:dyDescent="0.3">
      <c r="A26" t="s">
        <v>21</v>
      </c>
      <c r="B26" s="1">
        <v>0.01</v>
      </c>
      <c r="C26" s="1">
        <v>0.01</v>
      </c>
      <c r="D26" s="3" t="s">
        <v>31</v>
      </c>
      <c r="E26" s="1">
        <v>0.01</v>
      </c>
      <c r="F26" s="1">
        <v>0.66700000000000004</v>
      </c>
      <c r="G26" s="2">
        <v>11</v>
      </c>
      <c r="H26" s="1">
        <f t="shared" si="0"/>
        <v>0.17425000000000002</v>
      </c>
    </row>
    <row r="27" spans="1:8" x14ac:dyDescent="0.3">
      <c r="A27" t="s">
        <v>29</v>
      </c>
      <c r="B27" s="1">
        <v>0</v>
      </c>
      <c r="C27" s="1">
        <v>0</v>
      </c>
      <c r="D27" s="1">
        <v>0</v>
      </c>
      <c r="E27" s="1">
        <v>0</v>
      </c>
      <c r="F27" s="1">
        <v>0.8</v>
      </c>
      <c r="G27" s="2">
        <v>14</v>
      </c>
      <c r="H27" s="1">
        <f t="shared" si="0"/>
        <v>0.16</v>
      </c>
    </row>
    <row r="28" spans="1:8" x14ac:dyDescent="0.3">
      <c r="A28" t="s">
        <v>27</v>
      </c>
      <c r="B28" s="1">
        <v>0.25</v>
      </c>
      <c r="C28" s="1">
        <v>0.01</v>
      </c>
      <c r="D28" s="1">
        <v>0.01</v>
      </c>
      <c r="E28" s="1">
        <v>0.5</v>
      </c>
      <c r="F28" s="1">
        <v>0</v>
      </c>
      <c r="G28" s="2">
        <v>11</v>
      </c>
      <c r="H28" s="1">
        <f t="shared" si="0"/>
        <v>0.154</v>
      </c>
    </row>
    <row r="29" spans="1:8" x14ac:dyDescent="0.3">
      <c r="A29" t="s">
        <v>16</v>
      </c>
      <c r="B29" s="1">
        <v>0.01</v>
      </c>
      <c r="C29" s="1">
        <v>0.33300000000000002</v>
      </c>
      <c r="D29" s="1">
        <v>0</v>
      </c>
      <c r="E29" s="1">
        <v>0.01</v>
      </c>
      <c r="F29" s="1">
        <v>0.33300000000000002</v>
      </c>
      <c r="G29" s="2">
        <v>11</v>
      </c>
      <c r="H29" s="1">
        <f t="shared" si="0"/>
        <v>0.13720000000000002</v>
      </c>
    </row>
    <row r="30" spans="1:8" x14ac:dyDescent="0.3">
      <c r="A30" t="s">
        <v>8</v>
      </c>
      <c r="B30" s="1">
        <v>0.66700000000000004</v>
      </c>
      <c r="C30" s="1">
        <v>0.01</v>
      </c>
      <c r="D30" s="1">
        <v>0</v>
      </c>
      <c r="E30" s="1">
        <v>0</v>
      </c>
      <c r="F30" s="1">
        <v>0</v>
      </c>
      <c r="G30" s="2">
        <v>9</v>
      </c>
      <c r="H30" s="1">
        <f t="shared" si="0"/>
        <v>0.13540000000000002</v>
      </c>
    </row>
    <row r="31" spans="1:8" ht="15" thickBot="1" x14ac:dyDescent="0.35">
      <c r="A31" t="s">
        <v>10</v>
      </c>
      <c r="B31" s="1">
        <v>0.01</v>
      </c>
      <c r="C31" s="1">
        <v>0.5</v>
      </c>
      <c r="D31" s="1">
        <v>0.01</v>
      </c>
      <c r="E31" s="1">
        <v>0</v>
      </c>
      <c r="F31" s="1">
        <v>0</v>
      </c>
      <c r="G31" s="7">
        <v>10</v>
      </c>
      <c r="H31" s="1">
        <f t="shared" si="0"/>
        <v>0.10400000000000001</v>
      </c>
    </row>
    <row r="32" spans="1:8" ht="15" thickTop="1" x14ac:dyDescent="0.3">
      <c r="G32" s="2">
        <f>SUM(G2:G31)</f>
        <v>531</v>
      </c>
    </row>
  </sheetData>
  <sortState xmlns:xlrd2="http://schemas.microsoft.com/office/spreadsheetml/2017/richdata2" ref="A2:I38">
    <sortCondition descending="1" ref="H2:H3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7D9ED-0CDC-47BE-B5EE-332C7EAD49FF}">
  <dimension ref="A1:K32"/>
  <sheetViews>
    <sheetView tabSelected="1" workbookViewId="0">
      <selection activeCell="A3" sqref="A3"/>
    </sheetView>
  </sheetViews>
  <sheetFormatPr defaultRowHeight="14.4" x14ac:dyDescent="0.3"/>
  <cols>
    <col min="1" max="1" width="9.6640625" bestFit="1" customWidth="1"/>
    <col min="2" max="6" width="18.88671875" bestFit="1" customWidth="1"/>
    <col min="7" max="7" width="20.21875" bestFit="1" customWidth="1"/>
    <col min="8" max="8" width="9.5546875" bestFit="1" customWidth="1"/>
  </cols>
  <sheetData>
    <row r="1" spans="1:11" x14ac:dyDescent="0.3">
      <c r="A1" s="6" t="s">
        <v>30</v>
      </c>
      <c r="B1" s="6" t="s">
        <v>34</v>
      </c>
      <c r="C1" s="6" t="s">
        <v>35</v>
      </c>
      <c r="D1" s="6" t="s">
        <v>36</v>
      </c>
      <c r="E1" s="6" t="s">
        <v>37</v>
      </c>
      <c r="F1" s="6" t="s">
        <v>38</v>
      </c>
      <c r="G1" s="6" t="s">
        <v>39</v>
      </c>
      <c r="H1" s="11"/>
    </row>
    <row r="2" spans="1:11" x14ac:dyDescent="0.3">
      <c r="A2" t="s">
        <v>40</v>
      </c>
      <c r="B2" s="8">
        <v>0.45121951199999999</v>
      </c>
      <c r="C2" s="8">
        <f>0.49*1/0.82</f>
        <v>0.59756097560975607</v>
      </c>
      <c r="D2" s="8">
        <f>0.52*1/0.72</f>
        <v>0.72222222222222232</v>
      </c>
      <c r="E2" s="8">
        <f>0.44*1/0.72</f>
        <v>0.61111111111111116</v>
      </c>
      <c r="F2" s="8">
        <f>0.5*1/0.82</f>
        <v>0.6097560975609756</v>
      </c>
      <c r="G2" s="8">
        <f>AVERAGE(B2:F2)</f>
        <v>0.59837398370081307</v>
      </c>
      <c r="K2" s="9"/>
    </row>
    <row r="3" spans="1:11" x14ac:dyDescent="0.3">
      <c r="A3" t="s">
        <v>41</v>
      </c>
      <c r="B3" s="8">
        <v>0.52439999999999998</v>
      </c>
      <c r="C3" s="8">
        <f>0.33*1/0.82</f>
        <v>0.40243902439024393</v>
      </c>
      <c r="D3" s="8">
        <f>0.42*1/0.72</f>
        <v>0.58333333333333337</v>
      </c>
      <c r="E3" s="8">
        <f>0.52*1/0.71</f>
        <v>0.73239436619718312</v>
      </c>
      <c r="F3" s="8">
        <f>0.37*1/0.82</f>
        <v>0.45121951219512196</v>
      </c>
      <c r="G3" s="8">
        <f t="shared" ref="G3:G31" si="0">AVERAGE(B3:F3)</f>
        <v>0.53875724722317642</v>
      </c>
      <c r="K3" s="10"/>
    </row>
    <row r="4" spans="1:11" x14ac:dyDescent="0.3">
      <c r="A4" t="s">
        <v>20</v>
      </c>
      <c r="B4" s="8">
        <v>0.64634146341463405</v>
      </c>
      <c r="C4" s="8">
        <f>0.48*1/0.82</f>
        <v>0.58536585365853655</v>
      </c>
      <c r="D4" s="8">
        <f>0.47*1/0.72</f>
        <v>0.65277777777777779</v>
      </c>
      <c r="E4" s="8">
        <f>0.46*1/0.73</f>
        <v>0.63013698630136994</v>
      </c>
      <c r="F4" s="8">
        <f>0.54*1/0.82</f>
        <v>0.65853658536585369</v>
      </c>
      <c r="G4" s="8">
        <f t="shared" si="0"/>
        <v>0.63463173330363432</v>
      </c>
      <c r="K4" s="10"/>
    </row>
    <row r="5" spans="1:11" x14ac:dyDescent="0.3">
      <c r="A5" t="s">
        <v>1</v>
      </c>
      <c r="B5" s="8">
        <v>0.54878048780487798</v>
      </c>
      <c r="C5" s="8">
        <f>0.44*1/0.82</f>
        <v>0.53658536585365857</v>
      </c>
      <c r="D5" s="8">
        <f>0.48*1/0.72</f>
        <v>0.66666666666666663</v>
      </c>
      <c r="E5" s="8">
        <f>0.35*1/0.72</f>
        <v>0.4861111111111111</v>
      </c>
      <c r="F5" s="8">
        <f>0.42*1/0.82</f>
        <v>0.51219512195121952</v>
      </c>
      <c r="G5" s="8">
        <f t="shared" si="0"/>
        <v>0.55006775067750679</v>
      </c>
      <c r="K5" s="10"/>
    </row>
    <row r="6" spans="1:11" x14ac:dyDescent="0.3">
      <c r="A6" t="s">
        <v>0</v>
      </c>
      <c r="B6" s="8">
        <v>0.69512195121951204</v>
      </c>
      <c r="C6" s="8">
        <f>0.51*1/0.82</f>
        <v>0.62195121951219512</v>
      </c>
      <c r="D6" s="8">
        <f>0.36*1/0.72</f>
        <v>0.5</v>
      </c>
      <c r="E6" s="8">
        <f>0.48*1/0.72</f>
        <v>0.66666666666666663</v>
      </c>
      <c r="F6" s="8">
        <f>0.49*1/0.82</f>
        <v>0.59756097560975607</v>
      </c>
      <c r="G6" s="8">
        <f t="shared" si="0"/>
        <v>0.61626016260162597</v>
      </c>
      <c r="K6" s="10"/>
    </row>
    <row r="7" spans="1:11" x14ac:dyDescent="0.3">
      <c r="A7" t="s">
        <v>6</v>
      </c>
      <c r="B7" s="8">
        <v>0.53658536585365901</v>
      </c>
      <c r="C7" s="8">
        <f>0.42*1/0.82</f>
        <v>0.51219512195121952</v>
      </c>
      <c r="D7" s="8">
        <f>0.47*1/0.72</f>
        <v>0.65277777777777779</v>
      </c>
      <c r="E7" s="8">
        <f>0.49*1/0.72</f>
        <v>0.68055555555555558</v>
      </c>
      <c r="F7" s="8">
        <f>0.48*1/0.82</f>
        <v>0.58536585365853655</v>
      </c>
      <c r="G7" s="8">
        <f t="shared" si="0"/>
        <v>0.59349593495934971</v>
      </c>
      <c r="K7" s="10"/>
    </row>
    <row r="8" spans="1:11" x14ac:dyDescent="0.3">
      <c r="A8" t="s">
        <v>4</v>
      </c>
      <c r="B8" s="8">
        <v>0.5</v>
      </c>
      <c r="C8" s="8">
        <f>0.48*1/0.82</f>
        <v>0.58536585365853655</v>
      </c>
      <c r="D8" s="8">
        <f>0.27*1/0.72</f>
        <v>0.37500000000000006</v>
      </c>
      <c r="E8" s="8">
        <f>0.53*1/0.72</f>
        <v>0.73611111111111116</v>
      </c>
      <c r="F8" s="8">
        <f>0.58*1/0.82</f>
        <v>0.70731707317073167</v>
      </c>
      <c r="G8" s="8">
        <f t="shared" si="0"/>
        <v>0.58075880758807585</v>
      </c>
      <c r="K8" s="10"/>
    </row>
    <row r="9" spans="1:11" x14ac:dyDescent="0.3">
      <c r="A9" t="s">
        <v>14</v>
      </c>
      <c r="B9" s="8">
        <v>0.707317073170732</v>
      </c>
      <c r="C9" s="8">
        <f>0.51*1/0.82</f>
        <v>0.62195121951219512</v>
      </c>
      <c r="D9" s="8">
        <f>0.46*1/0.72</f>
        <v>0.63888888888888895</v>
      </c>
      <c r="E9" s="8">
        <f>0.56*1/0.73</f>
        <v>0.76712328767123295</v>
      </c>
      <c r="F9" s="8">
        <f>0.6*1/0.82</f>
        <v>0.73170731707317072</v>
      </c>
      <c r="G9" s="8">
        <f t="shared" si="0"/>
        <v>0.69339755726324392</v>
      </c>
      <c r="K9" s="10"/>
    </row>
    <row r="10" spans="1:11" x14ac:dyDescent="0.3">
      <c r="A10" t="s">
        <v>28</v>
      </c>
      <c r="B10" s="8">
        <v>0.51219512195121997</v>
      </c>
      <c r="C10" s="8">
        <f>0.36*1/0.82</f>
        <v>0.43902439024390244</v>
      </c>
      <c r="D10" s="8">
        <f>0.31*1/0.72</f>
        <v>0.43055555555555558</v>
      </c>
      <c r="E10" s="8">
        <f>0.3*1/0.72</f>
        <v>0.41666666666666669</v>
      </c>
      <c r="F10" s="8">
        <f>0.33*1/0.82</f>
        <v>0.40243902439024393</v>
      </c>
      <c r="G10" s="8">
        <f t="shared" si="0"/>
        <v>0.4401761517615177</v>
      </c>
      <c r="K10" s="10"/>
    </row>
    <row r="11" spans="1:11" x14ac:dyDescent="0.3">
      <c r="A11" t="s">
        <v>19</v>
      </c>
      <c r="B11" s="8">
        <v>0.42682926829268297</v>
      </c>
      <c r="C11" s="8">
        <f>0.35*1/0.82</f>
        <v>0.42682926829268292</v>
      </c>
      <c r="D11" s="8">
        <f>0.34*1/0.72</f>
        <v>0.47222222222222227</v>
      </c>
      <c r="E11" s="8">
        <f>0.25*1/0.72</f>
        <v>0.34722222222222221</v>
      </c>
      <c r="F11" s="8">
        <f>0.32*1/0.82</f>
        <v>0.3902439024390244</v>
      </c>
      <c r="G11" s="8">
        <f t="shared" si="0"/>
        <v>0.41266937669376691</v>
      </c>
      <c r="K11" s="10"/>
    </row>
    <row r="12" spans="1:11" x14ac:dyDescent="0.3">
      <c r="A12" t="s">
        <v>17</v>
      </c>
      <c r="B12" s="8">
        <v>0.53658536585365901</v>
      </c>
      <c r="C12" s="8">
        <f>0.53*1/0.82</f>
        <v>0.64634146341463417</v>
      </c>
      <c r="D12" s="8">
        <f>0.4*1/0.72</f>
        <v>0.55555555555555558</v>
      </c>
      <c r="E12" s="8">
        <f>0.44*1/0.73</f>
        <v>0.60273972602739723</v>
      </c>
      <c r="F12" s="8">
        <f>0.39*1/0.82</f>
        <v>0.47560975609756101</v>
      </c>
      <c r="G12" s="8">
        <f t="shared" si="0"/>
        <v>0.56336637338976137</v>
      </c>
      <c r="K12" s="10"/>
    </row>
    <row r="13" spans="1:11" x14ac:dyDescent="0.3">
      <c r="A13" t="s">
        <v>22</v>
      </c>
      <c r="B13" s="8">
        <v>0.51219512195121997</v>
      </c>
      <c r="C13" s="8">
        <f>0.46*1/0.82</f>
        <v>0.56097560975609762</v>
      </c>
      <c r="D13" s="8">
        <f>0.23*1/0.72</f>
        <v>0.31944444444444448</v>
      </c>
      <c r="E13" s="8">
        <f>0.19*1/0.64</f>
        <v>0.296875</v>
      </c>
      <c r="F13" s="8">
        <f>0.36*1/0.82</f>
        <v>0.43902439024390244</v>
      </c>
      <c r="G13" s="8">
        <f t="shared" si="0"/>
        <v>0.4257029132791329</v>
      </c>
      <c r="K13" s="10"/>
    </row>
    <row r="14" spans="1:11" x14ac:dyDescent="0.3">
      <c r="A14" t="s">
        <v>23</v>
      </c>
      <c r="B14" s="8">
        <v>0.40243902439024398</v>
      </c>
      <c r="C14" s="8">
        <f>0.27*1/0.82</f>
        <v>0.32926829268292684</v>
      </c>
      <c r="D14" s="8">
        <f t="shared" ref="D14:D21" si="1">0.42*1/0.72</f>
        <v>0.58333333333333337</v>
      </c>
      <c r="E14" s="8">
        <f>0.35*1/0.74</f>
        <v>0.47297297297297297</v>
      </c>
      <c r="F14" s="8">
        <f>0.53*1/0.82</f>
        <v>0.64634146341463417</v>
      </c>
      <c r="G14" s="8">
        <f t="shared" si="0"/>
        <v>0.48687101735882232</v>
      </c>
      <c r="K14" s="10"/>
    </row>
    <row r="15" spans="1:11" x14ac:dyDescent="0.3">
      <c r="A15" t="s">
        <v>3</v>
      </c>
      <c r="B15" s="8">
        <v>0.65853658536585402</v>
      </c>
      <c r="C15" s="8">
        <f>0.51*1/0.82</f>
        <v>0.62195121951219512</v>
      </c>
      <c r="D15" s="8">
        <f>0.49*1/0.72</f>
        <v>0.68055555555555558</v>
      </c>
      <c r="E15" s="8">
        <f>0.43*1/0.73</f>
        <v>0.58904109589041098</v>
      </c>
      <c r="F15" s="8">
        <f>0.51*1/0.82</f>
        <v>0.62195121951219512</v>
      </c>
      <c r="G15" s="8">
        <f t="shared" si="0"/>
        <v>0.63440713516724212</v>
      </c>
      <c r="K15" s="10"/>
    </row>
    <row r="16" spans="1:11" x14ac:dyDescent="0.3">
      <c r="A16" t="s">
        <v>18</v>
      </c>
      <c r="B16" s="8">
        <v>0.41463414634146301</v>
      </c>
      <c r="C16" s="8">
        <f>0.22*1/0.82</f>
        <v>0.26829268292682928</v>
      </c>
      <c r="D16" s="8">
        <f>0.21*1/0.72</f>
        <v>0.29166666666666669</v>
      </c>
      <c r="E16" s="8">
        <f>0.33*1/0.73</f>
        <v>0.45205479452054798</v>
      </c>
      <c r="F16" s="8">
        <f>0.42*1/0.82</f>
        <v>0.51219512195121952</v>
      </c>
      <c r="G16" s="8">
        <f t="shared" si="0"/>
        <v>0.38776868248134527</v>
      </c>
      <c r="K16" s="10"/>
    </row>
    <row r="17" spans="1:11" x14ac:dyDescent="0.3">
      <c r="A17" t="s">
        <v>2</v>
      </c>
      <c r="B17" s="8">
        <v>0.57317073170731703</v>
      </c>
      <c r="C17" s="8">
        <f>0.37*1/0.82</f>
        <v>0.45121951219512196</v>
      </c>
      <c r="D17" s="8">
        <f>0.41*1/0.72</f>
        <v>0.56944444444444442</v>
      </c>
      <c r="E17" s="8">
        <f>0.21*1/0.66</f>
        <v>0.31818181818181818</v>
      </c>
      <c r="F17" s="8">
        <f>0.17*1/0.82</f>
        <v>0.20731707317073172</v>
      </c>
      <c r="G17" s="8">
        <f t="shared" si="0"/>
        <v>0.42386671593988667</v>
      </c>
      <c r="K17" s="10"/>
    </row>
    <row r="18" spans="1:11" x14ac:dyDescent="0.3">
      <c r="A18" t="s">
        <v>13</v>
      </c>
      <c r="B18" s="8">
        <v>0.42682926829268297</v>
      </c>
      <c r="C18" s="8">
        <f>0.25*1/0.82</f>
        <v>0.3048780487804878</v>
      </c>
      <c r="D18" s="8">
        <f>0.34*1/0.72</f>
        <v>0.47222222222222227</v>
      </c>
      <c r="E18" s="8">
        <f>0.45*1/0.73</f>
        <v>0.61643835616438358</v>
      </c>
      <c r="F18" s="8">
        <f>0.48*1/0.82</f>
        <v>0.58536585365853655</v>
      </c>
      <c r="G18" s="8">
        <f t="shared" si="0"/>
        <v>0.48114674982366268</v>
      </c>
      <c r="K18" s="10"/>
    </row>
    <row r="19" spans="1:11" x14ac:dyDescent="0.3">
      <c r="A19" t="s">
        <v>26</v>
      </c>
      <c r="B19" s="8">
        <v>0.26829268292682901</v>
      </c>
      <c r="C19" s="8">
        <f>0.2*1/0.82</f>
        <v>0.24390243902439027</v>
      </c>
      <c r="D19" s="8">
        <f>0.17*1/0.72</f>
        <v>0.23611111111111113</v>
      </c>
      <c r="E19" s="8">
        <f>0.44*1/0.72</f>
        <v>0.61111111111111116</v>
      </c>
      <c r="F19" s="8">
        <f>0.53*1/0.82</f>
        <v>0.64634146341463417</v>
      </c>
      <c r="G19" s="8">
        <f t="shared" si="0"/>
        <v>0.40115176151761511</v>
      </c>
      <c r="K19" s="10"/>
    </row>
    <row r="20" spans="1:11" x14ac:dyDescent="0.3">
      <c r="A20" t="s">
        <v>5</v>
      </c>
      <c r="B20" s="8">
        <v>0.53658536585365901</v>
      </c>
      <c r="C20" s="8">
        <f>0.53*1/0.82</f>
        <v>0.64634146341463417</v>
      </c>
      <c r="D20" s="8">
        <f>0.39*1/0.72</f>
        <v>0.54166666666666674</v>
      </c>
      <c r="E20" s="8">
        <f>0.15*1/0.65</f>
        <v>0.23076923076923075</v>
      </c>
      <c r="F20" s="8">
        <f>0.57*1/0.82</f>
        <v>0.69512195121951215</v>
      </c>
      <c r="G20" s="8">
        <f t="shared" si="0"/>
        <v>0.53009693558474058</v>
      </c>
      <c r="K20" s="10"/>
    </row>
    <row r="21" spans="1:11" x14ac:dyDescent="0.3">
      <c r="A21" t="s">
        <v>25</v>
      </c>
      <c r="B21" s="8">
        <v>0.46341463414634099</v>
      </c>
      <c r="C21" s="8">
        <f>0.52*1/0.82</f>
        <v>0.63414634146341464</v>
      </c>
      <c r="D21" s="8">
        <f t="shared" si="1"/>
        <v>0.58333333333333337</v>
      </c>
      <c r="E21" s="8">
        <f>0.43*1/0.75</f>
        <v>0.57333333333333336</v>
      </c>
      <c r="F21" s="8">
        <f>0.33*1/0.82</f>
        <v>0.40243902439024393</v>
      </c>
      <c r="G21" s="8">
        <f t="shared" si="0"/>
        <v>0.53133333333333321</v>
      </c>
      <c r="K21" s="10"/>
    </row>
    <row r="22" spans="1:11" x14ac:dyDescent="0.3">
      <c r="A22" t="s">
        <v>11</v>
      </c>
      <c r="B22" s="8">
        <v>0.207317073170732</v>
      </c>
      <c r="C22" s="8">
        <f>0.23*1/0.82</f>
        <v>0.28048780487804881</v>
      </c>
      <c r="D22" s="8">
        <f>0.2*1/0.72</f>
        <v>0.27777777777777779</v>
      </c>
      <c r="E22" s="8">
        <f>0.2*1/0.66</f>
        <v>0.30303030303030304</v>
      </c>
      <c r="F22" s="8">
        <f>0.41*1/0.82</f>
        <v>0.5</v>
      </c>
      <c r="G22" s="8">
        <f t="shared" si="0"/>
        <v>0.31372259177137229</v>
      </c>
      <c r="K22" s="10"/>
    </row>
    <row r="23" spans="1:11" x14ac:dyDescent="0.3">
      <c r="A23" t="s">
        <v>15</v>
      </c>
      <c r="B23" s="8">
        <v>0.5</v>
      </c>
      <c r="C23" s="8">
        <f>0.43*1/0.82</f>
        <v>0.52439024390243905</v>
      </c>
      <c r="D23" s="8">
        <f>0.41*1/0.72</f>
        <v>0.56944444444444442</v>
      </c>
      <c r="E23" s="8">
        <f>0.2*1/0.67</f>
        <v>0.29850746268656714</v>
      </c>
      <c r="F23" s="8">
        <f>0.29*1/0.82</f>
        <v>0.35365853658536583</v>
      </c>
      <c r="G23" s="8">
        <f t="shared" si="0"/>
        <v>0.44920013752376331</v>
      </c>
      <c r="K23" s="10"/>
    </row>
    <row r="24" spans="1:11" x14ac:dyDescent="0.3">
      <c r="A24" t="s">
        <v>9</v>
      </c>
      <c r="B24" s="8">
        <v>0.58536585365853699</v>
      </c>
      <c r="C24" s="8">
        <f>0.3*1/0.82</f>
        <v>0.36585365853658536</v>
      </c>
      <c r="D24" s="8">
        <f>0.31*1/0.72</f>
        <v>0.43055555555555558</v>
      </c>
      <c r="E24" s="8">
        <f>0.31*1/0.72</f>
        <v>0.43055555555555558</v>
      </c>
      <c r="F24" s="8">
        <f>0.39*1/0.82</f>
        <v>0.47560975609756101</v>
      </c>
      <c r="G24" s="8">
        <f t="shared" si="0"/>
        <v>0.45758807588075889</v>
      </c>
      <c r="K24" s="10"/>
    </row>
    <row r="25" spans="1:11" x14ac:dyDescent="0.3">
      <c r="A25" t="s">
        <v>12</v>
      </c>
      <c r="B25" s="8">
        <v>0.62195121951219501</v>
      </c>
      <c r="C25" s="8">
        <f>0.44*1/0.82</f>
        <v>0.53658536585365857</v>
      </c>
      <c r="D25" s="8">
        <f>0.22*1/0.72</f>
        <v>0.30555555555555558</v>
      </c>
      <c r="E25" s="8">
        <f>0.19*1/0.65</f>
        <v>0.29230769230769232</v>
      </c>
      <c r="F25" s="8">
        <f>0.19*1/0.82</f>
        <v>0.23170731707317074</v>
      </c>
      <c r="G25" s="8">
        <f t="shared" si="0"/>
        <v>0.39762143006045447</v>
      </c>
      <c r="K25" s="10"/>
    </row>
    <row r="26" spans="1:11" x14ac:dyDescent="0.3">
      <c r="A26" t="s">
        <v>21</v>
      </c>
      <c r="B26" s="8">
        <v>0.48780487804877998</v>
      </c>
      <c r="C26" s="8">
        <f>0.24*1/0.82</f>
        <v>0.29268292682926828</v>
      </c>
      <c r="D26" s="8">
        <f>0.22*1/0.72</f>
        <v>0.30555555555555558</v>
      </c>
      <c r="E26" s="8">
        <f>0.44*1/0.72</f>
        <v>0.61111111111111116</v>
      </c>
      <c r="F26" s="8">
        <f>0.49*1/0.82</f>
        <v>0.59756097560975607</v>
      </c>
      <c r="G26" s="8">
        <f t="shared" si="0"/>
        <v>0.45894308943089424</v>
      </c>
      <c r="K26" s="10"/>
    </row>
    <row r="27" spans="1:11" x14ac:dyDescent="0.3">
      <c r="A27" t="s">
        <v>29</v>
      </c>
      <c r="B27" s="8">
        <v>0.26829268292682901</v>
      </c>
      <c r="C27" s="8">
        <f>0.34*1/0.82</f>
        <v>0.41463414634146345</v>
      </c>
      <c r="D27" s="8">
        <f>0.33*1/0.72</f>
        <v>0.45833333333333337</v>
      </c>
      <c r="E27" s="8">
        <f>0.32*1/0.71</f>
        <v>0.45070422535211269</v>
      </c>
      <c r="F27" s="8">
        <f>0.48*1/0.82</f>
        <v>0.58536585365853655</v>
      </c>
      <c r="G27" s="8">
        <f t="shared" si="0"/>
        <v>0.435466048322455</v>
      </c>
      <c r="K27" s="10"/>
    </row>
    <row r="28" spans="1:11" x14ac:dyDescent="0.3">
      <c r="A28" t="s">
        <v>27</v>
      </c>
      <c r="B28" s="8">
        <v>0.62195121951219501</v>
      </c>
      <c r="C28" s="8">
        <f>0.56*1/0.82</f>
        <v>0.68292682926829273</v>
      </c>
      <c r="D28" s="8">
        <f>0.38*1/0.72</f>
        <v>0.52777777777777779</v>
      </c>
      <c r="E28" s="8">
        <f>0.34*1/0.73</f>
        <v>0.46575342465753428</v>
      </c>
      <c r="F28" s="8">
        <f>0.33*1/0.82</f>
        <v>0.40243902439024393</v>
      </c>
      <c r="G28" s="8">
        <f t="shared" si="0"/>
        <v>0.54016965512120874</v>
      </c>
      <c r="K28" s="10"/>
    </row>
    <row r="29" spans="1:11" x14ac:dyDescent="0.3">
      <c r="A29" t="s">
        <v>16</v>
      </c>
      <c r="B29" s="8">
        <v>0.32926829268292002</v>
      </c>
      <c r="C29" s="8">
        <f>0.43*1/0.82</f>
        <v>0.52439024390243905</v>
      </c>
      <c r="D29" s="8">
        <f>0.33*1/0.72</f>
        <v>0.45833333333333337</v>
      </c>
      <c r="E29" s="8">
        <f>0.23*1/0.65</f>
        <v>0.35384615384615387</v>
      </c>
      <c r="F29" s="8">
        <f>0.39*1/0.82</f>
        <v>0.47560975609756101</v>
      </c>
      <c r="G29" s="8">
        <f t="shared" si="0"/>
        <v>0.42828955597248147</v>
      </c>
      <c r="K29" s="10"/>
    </row>
    <row r="30" spans="1:11" x14ac:dyDescent="0.3">
      <c r="A30" t="s">
        <v>8</v>
      </c>
      <c r="B30" s="8">
        <v>0.54878048780487798</v>
      </c>
      <c r="C30" s="8">
        <f>0.64*1/0.82</f>
        <v>0.78048780487804881</v>
      </c>
      <c r="D30" s="8">
        <f>0.51*1/0.72</f>
        <v>0.70833333333333337</v>
      </c>
      <c r="E30" s="8">
        <f>0.34*1/0.73</f>
        <v>0.46575342465753428</v>
      </c>
      <c r="F30" s="8">
        <f>0.19*1/0.82</f>
        <v>0.23170731707317074</v>
      </c>
      <c r="G30" s="8">
        <f t="shared" si="0"/>
        <v>0.54701247354939309</v>
      </c>
      <c r="K30" s="10"/>
    </row>
    <row r="31" spans="1:11" x14ac:dyDescent="0.3">
      <c r="A31" t="s">
        <v>10</v>
      </c>
      <c r="B31" s="8">
        <v>0.48780487804877998</v>
      </c>
      <c r="C31" s="8">
        <f>0.46*1/0.82</f>
        <v>0.56097560975609762</v>
      </c>
      <c r="D31" s="8">
        <f>0.31*1/0.72</f>
        <v>0.43055555555555558</v>
      </c>
      <c r="E31" s="8">
        <f>0.22*1/0.65</f>
        <v>0.33846153846153842</v>
      </c>
      <c r="F31" s="8">
        <f>0.22*1/0.82</f>
        <v>0.26829268292682928</v>
      </c>
      <c r="G31" s="8">
        <f t="shared" si="0"/>
        <v>0.41721805294976022</v>
      </c>
      <c r="K31" s="10"/>
    </row>
    <row r="32" spans="1:11" x14ac:dyDescent="0.3">
      <c r="B32" s="1"/>
      <c r="C32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Hidalgo</dc:creator>
  <cp:lastModifiedBy>Michelle Hidalgo</cp:lastModifiedBy>
  <dcterms:created xsi:type="dcterms:W3CDTF">2023-05-19T12:13:33Z</dcterms:created>
  <dcterms:modified xsi:type="dcterms:W3CDTF">2023-06-01T15:04:25Z</dcterms:modified>
</cp:coreProperties>
</file>