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Desktop\Excel Mastercalss\Adventure work Excel Dashboard\Adventure work Excel Dashboard\Databases\Excel-Adventure-Works-Dashboard\"/>
    </mc:Choice>
  </mc:AlternateContent>
  <xr:revisionPtr revIDLastSave="0" documentId="13_ncr:1_{B0BCAE85-9D05-4EE8-8690-2910CC95A2C1}" xr6:coauthVersionLast="47" xr6:coauthVersionMax="47" xr10:uidLastSave="{00000000-0000-0000-0000-000000000000}"/>
  <bookViews>
    <workbookView xWindow="-98" yWindow="-98" windowWidth="20715" windowHeight="13276" xr2:uid="{58D1E8A0-7F1E-4CC6-B181-5B0F1F1C752B}"/>
  </bookViews>
  <sheets>
    <sheet name="Time_Series_Dashboard" sheetId="2" r:id="rId1"/>
    <sheet name="Analysis1" sheetId="1" r:id="rId2"/>
    <sheet name="Analysis1 (2)" sheetId="3" r:id="rId3"/>
  </sheets>
  <definedNames>
    <definedName name="LookupTable" localSheetId="2">'Analysis1 (2)'!#REF!</definedName>
    <definedName name="LookupTable">Analysis1!$M$2:$S$6</definedName>
    <definedName name="Slicer_Country">#N/A</definedName>
    <definedName name="Slicer_Month_Name">#N/A</definedName>
    <definedName name="Slicer_Year">#N/A</definedName>
  </definedNames>
  <calcPr calcId="191029"/>
  <pivotCaches>
    <pivotCache cacheId="496" r:id="rId4"/>
    <pivotCache cacheId="502" r:id="rId5"/>
    <pivotCache cacheId="577" r:id="rId6"/>
    <pivotCache cacheId="580" r:id="rId7"/>
    <pivotCache cacheId="583" r:id="rId8"/>
    <pivotCache cacheId="586" r:id="rId9"/>
    <pivotCache cacheId="589" r:id="rId10"/>
    <pivotCache cacheId="592" r:id="rId11"/>
  </pivotCaches>
  <extLst>
    <ext xmlns:x14="http://schemas.microsoft.com/office/spreadsheetml/2009/9/main" uri="{876F7934-8845-4945-9796-88D515C7AA90}">
      <x14:pivotCaches>
        <pivotCache cacheId="53" r:id="rId12"/>
        <pivotCache cacheId="60" r:id="rId13"/>
        <pivotCache cacheId="94"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abf23324-9d04-4c9f-a831-a081b3518dd4" name="FactInternetSales" connection="Query - FactInternetSales"/>
          <x15:modelTable id="DimSalesTerritory_c0a567c8-0367-4156-8b2c-82182e70d572" name="DimSalesTerritory" connection="Query - DimSalesTerritory"/>
          <x15:modelTable id="DimProduct_af169639-503b-42f5-95bd-1dcb3fc5ac1d" name="DimProduct" connection="Query - DimProduct"/>
          <x15:modelTable id="DimGeography_f6e38622-2248-40cb-b844-f20f5ad4f280" name="DimGeography" connection="Query - DimGeography"/>
          <x15:modelTable id="DimDate_58639ecc-29de-4164-a1dc-cc3c04a3c086" name="DimDate" connection="Query - DimDate"/>
          <x15:modelTable id="DimCustomer_c4aa04c5-c414-4b90-b3f3-a794fd6aeaa7" name="DimCustomer" connection="Query - DimCustomer"/>
          <x15:modelTable id="All_Measures_e0d2b45e-7117-47f7-82a8-f64f97d1ebf0" name="All_Measures" connection="Query - All_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 Date"/>
          <x15:modelRelationship fromTable="FactInternetSales" fromColumn="SalesTerritoryKey" toTable="DimSalesTerritory" toColumn="SalesTerritory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B5" i="3" l="1"/>
  <c r="AB4" i="3"/>
  <c r="O5" i="3"/>
  <c r="P5" i="3"/>
  <c r="O6" i="3"/>
  <c r="P6" i="3"/>
  <c r="O7" i="3"/>
  <c r="P7" i="3"/>
  <c r="O8" i="3"/>
  <c r="P8" i="3"/>
  <c r="O9" i="3"/>
  <c r="P9" i="3"/>
  <c r="O10" i="3"/>
  <c r="P10" i="3"/>
  <c r="O11" i="3"/>
  <c r="P11" i="3"/>
  <c r="P4" i="3"/>
  <c r="O4" i="3"/>
  <c r="F18" i="3"/>
  <c r="F11" i="3"/>
  <c r="G11" i="3" s="1"/>
  <c r="F12" i="3"/>
  <c r="G12" i="3" s="1"/>
  <c r="F10" i="3"/>
  <c r="G10" i="3" s="1"/>
  <c r="X43" i="1"/>
  <c r="X36" i="1"/>
  <c r="X29" i="1"/>
  <c r="X22" i="1"/>
  <c r="X15" i="1"/>
  <c r="X8" i="1"/>
  <c r="W3" i="1"/>
  <c r="C17" i="1"/>
  <c r="D26" i="1" s="1"/>
  <c r="C18" i="1"/>
  <c r="C19" i="1"/>
  <c r="C20" i="1"/>
  <c r="C21" i="1"/>
  <c r="B18" i="1"/>
  <c r="B19" i="1"/>
  <c r="B20" i="1"/>
  <c r="B21" i="1"/>
  <c r="B17" i="1"/>
  <c r="Z9" i="3" l="1"/>
  <c r="Z10" i="3" s="1"/>
  <c r="U5" i="3"/>
  <c r="U6" i="3"/>
  <c r="U4" i="3"/>
  <c r="F15" i="3"/>
  <c r="Y22" i="1"/>
  <c r="Y43" i="1"/>
  <c r="X21" i="1"/>
  <c r="Y21" i="1" s="1"/>
  <c r="X42" i="1"/>
  <c r="Y42" i="1" s="1"/>
  <c r="X28" i="1"/>
  <c r="Y28" i="1" s="1"/>
  <c r="X14" i="1"/>
  <c r="Y14" i="1" s="1"/>
  <c r="X35" i="1"/>
  <c r="Y35" i="1" s="1"/>
  <c r="Y29" i="1"/>
  <c r="X7" i="1"/>
  <c r="Y7" i="1" s="1"/>
  <c r="Y15" i="1"/>
  <c r="Y36" i="1"/>
  <c r="Y8" i="1"/>
  <c r="D17" i="1"/>
  <c r="D19" i="1"/>
  <c r="E19" i="1" s="1"/>
  <c r="D18" i="1"/>
  <c r="E18" i="1" s="1"/>
  <c r="D21" i="1"/>
  <c r="E21" i="1" s="1"/>
  <c r="D20" i="1"/>
  <c r="E20" i="1" s="1"/>
  <c r="Q8" i="3" l="1"/>
  <c r="Q6" i="3"/>
  <c r="Q7" i="3"/>
  <c r="Q11" i="3"/>
  <c r="Q9" i="3"/>
  <c r="Q10" i="3"/>
  <c r="Q5" i="3"/>
  <c r="Z43" i="1"/>
  <c r="Z42" i="1"/>
  <c r="Z36" i="1"/>
  <c r="Z35" i="1"/>
  <c r="Z29" i="1"/>
  <c r="Z28" i="1"/>
  <c r="Z22" i="1"/>
  <c r="Z21" i="1"/>
  <c r="Z15" i="1"/>
  <c r="Z14" i="1"/>
  <c r="Z8" i="1"/>
  <c r="Z7" i="1"/>
  <c r="B26" i="1"/>
  <c r="B27" i="1" s="1"/>
  <c r="Q14" i="3" l="1"/>
  <c r="Z45" i="1"/>
  <c r="Z17" i="1"/>
  <c r="Z31" i="1"/>
  <c r="Z38" i="1"/>
  <c r="Z10" i="1"/>
  <c r="Z2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FEBF34-4A85-4870-8116-4715D3632847}" name="Query - All_Measures" description="Connection to the 'All_Measures' query in the workbook." type="100" refreshedVersion="7" minRefreshableVersion="5">
    <extLst>
      <ext xmlns:x15="http://schemas.microsoft.com/office/spreadsheetml/2010/11/main" uri="{DE250136-89BD-433C-8126-D09CA5730AF9}">
        <x15:connection id="a4ed0c99-b2c6-4503-bcc2-88213a3ec649"/>
      </ext>
    </extLst>
  </connection>
  <connection id="2" xr16:uid="{EC3ED71E-7F32-435C-8B16-C9876C143436}" name="Query - DimCustomer" description="Connection to the 'DimCustomer' query in the workbook." type="100" refreshedVersion="7" minRefreshableVersion="5">
    <extLst>
      <ext xmlns:x15="http://schemas.microsoft.com/office/spreadsheetml/2010/11/main" uri="{DE250136-89BD-433C-8126-D09CA5730AF9}">
        <x15:connection id="f97c2826-84e8-41d8-80a4-de6109dfeac4"/>
      </ext>
    </extLst>
  </connection>
  <connection id="3" xr16:uid="{7D993958-3B4B-4E3C-84D1-40E13FF4AC7E}" name="Query - DimDate" description="Connection to the 'DimDate' query in the workbook." type="100" refreshedVersion="7" minRefreshableVersion="5">
    <extLst>
      <ext xmlns:x15="http://schemas.microsoft.com/office/spreadsheetml/2010/11/main" uri="{DE250136-89BD-433C-8126-D09CA5730AF9}">
        <x15:connection id="209e15b3-2cc3-405f-a85c-9b2464f7a68c"/>
      </ext>
    </extLst>
  </connection>
  <connection id="4" xr16:uid="{C0B99030-5C42-4C5D-896A-EE7958442568}" name="Query - DimGeography" description="Connection to the 'DimGeography' query in the workbook." type="100" refreshedVersion="7" minRefreshableVersion="5">
    <extLst>
      <ext xmlns:x15="http://schemas.microsoft.com/office/spreadsheetml/2010/11/main" uri="{DE250136-89BD-433C-8126-D09CA5730AF9}">
        <x15:connection id="29d40a42-76e3-4eba-9978-440a14852442"/>
      </ext>
    </extLst>
  </connection>
  <connection id="5" xr16:uid="{EC3A2E63-0AF6-4EEB-9FF9-89BD5FB659B6}" name="Query - DimProduct" description="Connection to the 'DimProduct' query in the workbook." type="100" refreshedVersion="7" minRefreshableVersion="5">
    <extLst>
      <ext xmlns:x15="http://schemas.microsoft.com/office/spreadsheetml/2010/11/main" uri="{DE250136-89BD-433C-8126-D09CA5730AF9}">
        <x15:connection id="b3ee4997-e0cf-4d2f-96e6-e310803fd3e7"/>
      </ext>
    </extLst>
  </connection>
  <connection id="6" xr16:uid="{B23EB3C2-E90E-49E0-8269-50C1C6803813}" name="Query - DimSalesTerritory" description="Connection to the 'DimSalesTerritory' query in the workbook." type="100" refreshedVersion="7" minRefreshableVersion="5">
    <extLst>
      <ext xmlns:x15="http://schemas.microsoft.com/office/spreadsheetml/2010/11/main" uri="{DE250136-89BD-433C-8126-D09CA5730AF9}">
        <x15:connection id="24907d66-260b-4a3d-a8c4-92fb8c07d468"/>
      </ext>
    </extLst>
  </connection>
  <connection id="7" xr16:uid="{472E3757-2765-4BE1-A9D8-11DFB5BD75D3}" name="Query - FactInternetSales" description="Connection to the 'FactInternetSales' query in the workbook." type="100" refreshedVersion="7" minRefreshableVersion="5">
    <extLst>
      <ext xmlns:x15="http://schemas.microsoft.com/office/spreadsheetml/2010/11/main" uri="{DE250136-89BD-433C-8126-D09CA5730AF9}">
        <x15:connection id="8d5df80c-157d-4449-a33b-f6d0f70e2369"/>
      </ext>
    </extLst>
  </connection>
  <connection id="8" xr16:uid="{89F05473-C9D7-4AFA-AD4C-D545F6496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<sst xmlns="http://schemas.openxmlformats.org/spreadsheetml/2006/main" count="108" uniqueCount="63">
  <si>
    <t>#Transactions</t>
  </si>
  <si>
    <t>Sum of COGS</t>
  </si>
  <si>
    <t>Sum of Total Revenue</t>
  </si>
  <si>
    <t>Sum of Profit</t>
  </si>
  <si>
    <t>All_Products</t>
  </si>
  <si>
    <t>Sold_Products</t>
  </si>
  <si>
    <t>Unsold_Products</t>
  </si>
  <si>
    <t>% Profit Margin</t>
  </si>
  <si>
    <t xml:space="preserve"> Total Revenue</t>
  </si>
  <si>
    <t>Total Profit</t>
  </si>
  <si>
    <t>Year</t>
  </si>
  <si>
    <t>Option Button</t>
  </si>
  <si>
    <t>Above Average</t>
  </si>
  <si>
    <t>Total Qty</t>
  </si>
  <si>
    <t>Total</t>
  </si>
  <si>
    <t>Percentage</t>
  </si>
  <si>
    <t>Caption</t>
  </si>
  <si>
    <t>Check Selected Year</t>
  </si>
  <si>
    <t>Selected Year</t>
  </si>
  <si>
    <t>Previous Year</t>
  </si>
  <si>
    <t>Profit</t>
  </si>
  <si>
    <t>YoY Change</t>
  </si>
  <si>
    <t>Total Revenue</t>
  </si>
  <si>
    <t>Revenue</t>
  </si>
  <si>
    <t>Total Transaction</t>
  </si>
  <si>
    <t>COGS</t>
  </si>
  <si>
    <t>Transaction</t>
  </si>
  <si>
    <t>%Profit Margin</t>
  </si>
  <si>
    <t>% Profit</t>
  </si>
  <si>
    <t>QTY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</si>
  <si>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</si>
  <si>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</si>
  <si>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</si>
  <si>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</si>
  <si>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</si>
  <si>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</si>
  <si>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</si>
  <si>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</si>
  <si>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</si>
  <si>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</si>
  <si>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</si>
  <si>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</si>
  <si>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</si>
  <si>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</si>
  <si>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</si>
  <si>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</si>
  <si>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</si>
  <si>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</si>
  <si>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</si>
  <si>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</si>
  <si>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</si>
  <si>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</si>
  <si>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Day Type</t>
  </si>
  <si>
    <t>Weekday</t>
  </si>
  <si>
    <t>Weekend</t>
  </si>
  <si>
    <t>%</t>
  </si>
  <si>
    <t>Top</t>
  </si>
  <si>
    <t>Quarter</t>
  </si>
  <si>
    <t>QT- 1</t>
  </si>
  <si>
    <t>QT- 2</t>
  </si>
  <si>
    <t>QT- 3</t>
  </si>
  <si>
    <t>QT- 4</t>
  </si>
  <si>
    <t>Sum of Profit2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</si>
</sst>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0.00%"/>
    <numFmt numFmtId="165" formatCode="[&lt;999999]0.00,\ &quot;K&quot;;[&lt;999999999]&quot;$&quot;0.00,,\ &quot;M&quot;;&quot;$&quot;0.00,,\ &quot;B&quot;"/>
    <numFmt numFmtId="166" formatCode="0.0%"/>
    <numFmt numFmtId="167" formatCode="[&lt;999999]#,\ &quot;K&quot;;[&lt;999999999]&quot;$&quot;0#,,\ &quot;M&quot;;&quot;$&quot;#,,\ &quot;B&quot;"/>
    <numFmt numFmtId="168" formatCode="\+0.00%;\-0.00%;0.00%"/>
  </numFmts>
  <fonts count="4"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2" tint="-0.74999237037263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2" borderId="0" xfId="0" applyFill="1"/>
    <xf numFmtId="0" fontId="1" fillId="0" borderId="0" xfId="0" applyFont="1"/>
    <xf numFmtId="0" fontId="0" fillId="0" borderId="1" xfId="0" pivotButton="1" applyBorder="1"/>
    <xf numFmtId="0" fontId="0" fillId="0" borderId="1" xfId="0" applyBorder="1"/>
    <xf numFmtId="165" fontId="0" fillId="0" borderId="1" xfId="0" applyNumberFormat="1" applyBorder="1"/>
    <xf numFmtId="1" fontId="0" fillId="0" borderId="1" xfId="0" applyNumberFormat="1" applyBorder="1"/>
    <xf numFmtId="164" fontId="0" fillId="0" borderId="1" xfId="0" applyNumberFormat="1" applyBorder="1"/>
    <xf numFmtId="2" fontId="0" fillId="0" borderId="1" xfId="0" applyNumberFormat="1" applyBorder="1"/>
    <xf numFmtId="166" fontId="0" fillId="0" borderId="0" xfId="0" applyNumberFormat="1"/>
    <xf numFmtId="167" fontId="0" fillId="0" borderId="1" xfId="0" applyNumberFormat="1" applyBorder="1"/>
    <xf numFmtId="0" fontId="0" fillId="3" borderId="0" xfId="0" applyFill="1"/>
    <xf numFmtId="0" fontId="3" fillId="4" borderId="1" xfId="0" applyFont="1" applyFill="1" applyBorder="1"/>
    <xf numFmtId="9" fontId="0" fillId="0" borderId="1" xfId="0" applyNumberFormat="1" applyBorder="1"/>
    <xf numFmtId="0" fontId="3" fillId="5" borderId="0" xfId="0" applyFont="1" applyFill="1"/>
    <xf numFmtId="168" fontId="3" fillId="5" borderId="0" xfId="0" applyNumberFormat="1" applyFont="1" applyFill="1"/>
    <xf numFmtId="165" fontId="0" fillId="0" borderId="0" xfId="0" applyNumberFormat="1"/>
    <xf numFmtId="0" fontId="0" fillId="6" borderId="0" xfId="0" applyFill="1"/>
  </cellXfs>
  <cellStyles count="1">
    <cellStyle name="Normal" xfId="0" builtinId="0"/>
  </cellStyles>
  <dxfs count="1049">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4" formatCode="0.0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Invisible" pivot="0" table="0" count="0" xr9:uid="{615CB193-DD2C-422B-AD96-0136EFBF8D0C}"/>
    <tableStyle name="SlicerStyleLight1 2" pivot="0" table="0" count="10" xr9:uid="{ECDC51B2-3AEC-4542-A503-350563D82C46}">
      <tableStyleElement type="wholeTable" dxfId="1048"/>
      <tableStyleElement type="headerRow" dxfId="1047"/>
    </tableStyle>
  </tableStyles>
  <colors>
    <mruColors>
      <color rgb="FFF75606"/>
      <color rgb="FFE2EA45"/>
      <color rgb="FF4DC1F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6.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xml"/><Relationship Id="rId10" Type="http://schemas.openxmlformats.org/officeDocument/2006/relationships/pivotCacheDefinition" Target="pivotCache/pivotCacheDefinition7.xml"/><Relationship Id="rId19" Type="http://schemas.openxmlformats.org/officeDocument/2006/relationships/connections" Target="connections.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pivotCacheDefinition" Target="pivotCache/pivotCacheDefinition5.xml"/><Relationship Id="rId51"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3.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tyles" Target="styles.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Analysis1!$B$17</c:f>
              <c:strCache>
                <c:ptCount val="1"/>
                <c:pt idx="0">
                  <c:v>Year</c:v>
                </c:pt>
              </c:strCache>
            </c:strRef>
          </c:tx>
          <c:spPr>
            <a:solidFill>
              <a:schemeClr val="accent1"/>
            </a:solidFill>
            <a:ln>
              <a:noFill/>
            </a:ln>
            <a:effectLst/>
          </c:spPr>
          <c:invertIfNegative val="0"/>
          <c:cat>
            <c:numRef>
              <c:f>Analysis1!$B$18:$B$21</c:f>
              <c:numCache>
                <c:formatCode>General</c:formatCode>
                <c:ptCount val="4"/>
                <c:pt idx="0">
                  <c:v>2005</c:v>
                </c:pt>
                <c:pt idx="1">
                  <c:v>2006</c:v>
                </c:pt>
                <c:pt idx="2">
                  <c:v>2007</c:v>
                </c:pt>
                <c:pt idx="3">
                  <c:v>2008</c:v>
                </c:pt>
              </c:numCache>
            </c:numRef>
          </c:cat>
          <c:val>
            <c:numRef>
              <c:f>Analysis1!$B$18:$B$21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7917-4FFA-85CB-2678498B07F9}"/>
            </c:ext>
          </c:extLst>
        </c:ser>
        <c:ser>
          <c:idx val="1"/>
          <c:order val="1"/>
          <c:tx>
            <c:strRef>
              <c:f>Analysis1!$C$17</c:f>
              <c:strCache>
                <c:ptCount val="1"/>
                <c:pt idx="0">
                  <c:v>#Transactions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Analysis1!$B$18:$B$21</c:f>
              <c:numCache>
                <c:formatCode>General</c:formatCode>
                <c:ptCount val="4"/>
                <c:pt idx="0">
                  <c:v>2005</c:v>
                </c:pt>
                <c:pt idx="1">
                  <c:v>2006</c:v>
                </c:pt>
                <c:pt idx="2">
                  <c:v>2007</c:v>
                </c:pt>
                <c:pt idx="3">
                  <c:v>2008</c:v>
                </c:pt>
              </c:numCache>
            </c:numRef>
          </c:cat>
          <c:val>
            <c:numRef>
              <c:f>Analysis1!$C$18:$C$21</c:f>
              <c:numCache>
                <c:formatCode>[&lt;999999]#,\ "K";[&lt;999999999]"$"0#,,\ "M";"$"#,,\ "B"</c:formatCode>
                <c:ptCount val="4"/>
                <c:pt idx="0">
                  <c:v>341</c:v>
                </c:pt>
                <c:pt idx="1">
                  <c:v>861</c:v>
                </c:pt>
                <c:pt idx="2">
                  <c:v>8511</c:v>
                </c:pt>
                <c:pt idx="3">
                  <c:v>11631</c:v>
                </c:pt>
              </c:numCache>
            </c:numRef>
          </c:val>
          <c:extLst>
            <c:ext xmlns:c16="http://schemas.microsoft.com/office/drawing/2014/chart" uri="{C3380CC4-5D6E-409C-BE32-E72D297353CC}">
              <c16:uniqueId val="{00000001-7917-4FFA-85CB-2678498B07F9}"/>
            </c:ext>
          </c:extLst>
        </c:ser>
        <c:ser>
          <c:idx val="3"/>
          <c:order val="3"/>
          <c:tx>
            <c:strRef>
              <c:f>Analysis1!$E$17</c:f>
              <c:strCache>
                <c:ptCount val="1"/>
                <c:pt idx="0">
                  <c:v>Above Average</c:v>
                </c:pt>
              </c:strCache>
            </c:strRef>
          </c:tx>
          <c:spPr>
            <a:solidFill>
              <a:srgbClr val="4DC1F5"/>
            </a:solidFill>
            <a:ln>
              <a:noFill/>
            </a:ln>
            <a:effectLst/>
          </c:spPr>
          <c:invertIfNegative val="0"/>
          <c:val>
            <c:numRef>
              <c:f>Analysis1!$E$18:$E$21</c:f>
              <c:numCache>
                <c:formatCode>General</c:formatCode>
                <c:ptCount val="4"/>
                <c:pt idx="0">
                  <c:v>0</c:v>
                </c:pt>
                <c:pt idx="1">
                  <c:v>0</c:v>
                </c:pt>
                <c:pt idx="2">
                  <c:v>8511</c:v>
                </c:pt>
                <c:pt idx="3">
                  <c:v>11631</c:v>
                </c:pt>
              </c:numCache>
            </c:numRef>
          </c:val>
          <c:extLst>
            <c:ext xmlns:c16="http://schemas.microsoft.com/office/drawing/2014/chart" uri="{C3380CC4-5D6E-409C-BE32-E72D297353CC}">
              <c16:uniqueId val="{00000004-7917-4FFA-85CB-2678498B07F9}"/>
            </c:ext>
          </c:extLst>
        </c:ser>
        <c:dLbls>
          <c:showLegendKey val="0"/>
          <c:showVal val="0"/>
          <c:showCatName val="0"/>
          <c:showSerName val="0"/>
          <c:showPercent val="0"/>
          <c:showBubbleSize val="0"/>
        </c:dLbls>
        <c:gapWidth val="219"/>
        <c:overlap val="100"/>
        <c:axId val="254636991"/>
        <c:axId val="254636575"/>
      </c:barChart>
      <c:lineChart>
        <c:grouping val="standard"/>
        <c:varyColors val="0"/>
        <c:ser>
          <c:idx val="2"/>
          <c:order val="2"/>
          <c:tx>
            <c:strRef>
              <c:f>Analysis1!$D$17</c:f>
              <c:strCache>
                <c:ptCount val="1"/>
                <c:pt idx="0">
                  <c:v>Average#Transactions</c:v>
                </c:pt>
              </c:strCache>
            </c:strRef>
          </c:tx>
          <c:spPr>
            <a:ln w="12700" cap="rnd">
              <a:solidFill>
                <a:schemeClr val="accent3"/>
              </a:solidFill>
              <a:round/>
            </a:ln>
            <a:effectLst/>
          </c:spPr>
          <c:marker>
            <c:symbol val="none"/>
          </c:marker>
          <c:val>
            <c:numRef>
              <c:f>Analysis1!$D$18:$D$21</c:f>
              <c:numCache>
                <c:formatCode>0.00</c:formatCode>
                <c:ptCount val="4"/>
                <c:pt idx="0">
                  <c:v>5336</c:v>
                </c:pt>
                <c:pt idx="1">
                  <c:v>5336</c:v>
                </c:pt>
                <c:pt idx="2">
                  <c:v>5336</c:v>
                </c:pt>
                <c:pt idx="3">
                  <c:v>5336</c:v>
                </c:pt>
              </c:numCache>
            </c:numRef>
          </c:val>
          <c:smooth val="0"/>
          <c:extLst>
            <c:ext xmlns:c16="http://schemas.microsoft.com/office/drawing/2014/chart" uri="{C3380CC4-5D6E-409C-BE32-E72D297353CC}">
              <c16:uniqueId val="{00000003-7917-4FFA-85CB-2678498B07F9}"/>
            </c:ext>
          </c:extLst>
        </c:ser>
        <c:dLbls>
          <c:showLegendKey val="0"/>
          <c:showVal val="0"/>
          <c:showCatName val="0"/>
          <c:showSerName val="0"/>
          <c:showPercent val="0"/>
          <c:showBubbleSize val="0"/>
        </c:dLbls>
        <c:marker val="1"/>
        <c:smooth val="0"/>
        <c:axId val="254636991"/>
        <c:axId val="254636575"/>
      </c:lineChart>
      <c:catAx>
        <c:axId val="25463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36575"/>
        <c:crosses val="autoZero"/>
        <c:auto val="1"/>
        <c:lblAlgn val="ctr"/>
        <c:lblOffset val="100"/>
        <c:noMultiLvlLbl val="0"/>
      </c:catAx>
      <c:valAx>
        <c:axId val="2546365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5463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2026_06_09_3_16.xlsm]Analysis1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2.4132723136478722E-3"/>
              <c:y val="8.1255794637466544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0"/>
              <c:y val="6.995833677330692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0"/>
              <c:y val="8.3862764230601891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9712586137629E-16"/>
              <c:y val="-2.954756168635146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7.2398316258764318E-3"/>
              <c:y val="-5.431561210619352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layout>
            <c:manualLayout>
              <c:x val="2.4133417761877801E-3"/>
              <c:y val="-5.518411063735180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tx1"/>
            </a:solidFill>
            <a:round/>
          </a:ln>
          <a:effectLst/>
        </c:spPr>
        <c:marker>
          <c:symbol val="none"/>
        </c:marker>
        <c:dLbl>
          <c:idx val="0"/>
          <c:layout>
            <c:manualLayout>
              <c:x val="-7.380072371197928E-3"/>
              <c:y val="3.780373883417073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tx1"/>
            </a:solidFill>
            <a:round/>
          </a:ln>
          <a:effectLst/>
        </c:spPr>
        <c:marker>
          <c:symbol val="none"/>
        </c:marker>
        <c:dLbl>
          <c:idx val="0"/>
          <c:layout>
            <c:manualLayout>
              <c:x val="0"/>
              <c:y val="-5.431561210619344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1"/>
            </a:solidFill>
            <a:round/>
          </a:ln>
          <a:effectLst/>
        </c:spPr>
        <c:marker>
          <c:symbol val="none"/>
        </c:marker>
        <c:dLbl>
          <c:idx val="0"/>
          <c:layout>
            <c:manualLayout>
              <c:x val="2.41327231364785E-3"/>
              <c:y val="3.693445210793933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tx1"/>
            </a:solidFill>
            <a:round/>
          </a:ln>
          <a:effectLst/>
        </c:spPr>
        <c:marker>
          <c:symbol val="none"/>
        </c:marker>
        <c:dLbl>
          <c:idx val="0"/>
          <c:layout>
            <c:manualLayout>
              <c:x val="2.2731010308662393E-3"/>
              <c:y val="2.563695851294337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tx1"/>
            </a:solidFill>
            <a:round/>
          </a:ln>
          <a:effectLst/>
        </c:spPr>
        <c:marker>
          <c:symbol val="none"/>
        </c:marker>
        <c:dLbl>
          <c:idx val="0"/>
          <c:layout>
            <c:manualLayout>
              <c:x val="-9.0199842540584929E-17"/>
              <c:y val="2.476780990803406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19153477278374E-2"/>
          <c:y val="0.39889208276574484"/>
          <c:w val="0.94844205220117039"/>
          <c:h val="0.43713174606313632"/>
        </c:manualLayout>
      </c:layout>
      <c:lineChart>
        <c:grouping val="standard"/>
        <c:varyColors val="0"/>
        <c:ser>
          <c:idx val="0"/>
          <c:order val="0"/>
          <c:tx>
            <c:strRef>
              <c:f>'Analysis1 (2)'!$B$10</c:f>
              <c:strCache>
                <c:ptCount val="1"/>
                <c:pt idx="0">
                  <c:v>Total</c:v>
                </c:pt>
              </c:strCache>
            </c:strRef>
          </c:tx>
          <c:spPr>
            <a:ln w="28575" cap="rnd">
              <a:solidFill>
                <a:schemeClr val="tx1"/>
              </a:solidFill>
              <a:round/>
            </a:ln>
            <a:effectLst/>
          </c:spPr>
          <c:marker>
            <c:symbol val="none"/>
          </c:marker>
          <c:dPt>
            <c:idx val="0"/>
            <c:marker>
              <c:symbol val="none"/>
            </c:marker>
            <c:bubble3D val="0"/>
            <c:extLst>
              <c:ext xmlns:c16="http://schemas.microsoft.com/office/drawing/2014/chart" uri="{C3380CC4-5D6E-409C-BE32-E72D297353CC}">
                <c16:uniqueId val="{00000007-6F31-4222-822E-811C0A17D387}"/>
              </c:ext>
            </c:extLst>
          </c:dPt>
          <c:dPt>
            <c:idx val="1"/>
            <c:marker>
              <c:symbol val="none"/>
            </c:marker>
            <c:bubble3D val="0"/>
            <c:extLst>
              <c:ext xmlns:c16="http://schemas.microsoft.com/office/drawing/2014/chart" uri="{C3380CC4-5D6E-409C-BE32-E72D297353CC}">
                <c16:uniqueId val="{0000000A-6F31-4222-822E-811C0A17D387}"/>
              </c:ext>
            </c:extLst>
          </c:dPt>
          <c:dPt>
            <c:idx val="2"/>
            <c:marker>
              <c:symbol val="none"/>
            </c:marker>
            <c:bubble3D val="0"/>
            <c:extLst>
              <c:ext xmlns:c16="http://schemas.microsoft.com/office/drawing/2014/chart" uri="{C3380CC4-5D6E-409C-BE32-E72D297353CC}">
                <c16:uniqueId val="{00000006-6F31-4222-822E-811C0A17D387}"/>
              </c:ext>
            </c:extLst>
          </c:dPt>
          <c:dPt>
            <c:idx val="3"/>
            <c:marker>
              <c:symbol val="none"/>
            </c:marker>
            <c:bubble3D val="0"/>
            <c:extLst>
              <c:ext xmlns:c16="http://schemas.microsoft.com/office/drawing/2014/chart" uri="{C3380CC4-5D6E-409C-BE32-E72D297353CC}">
                <c16:uniqueId val="{00000008-6F31-4222-822E-811C0A17D387}"/>
              </c:ext>
            </c:extLst>
          </c:dPt>
          <c:dPt>
            <c:idx val="4"/>
            <c:marker>
              <c:symbol val="none"/>
            </c:marker>
            <c:bubble3D val="0"/>
            <c:extLst>
              <c:ext xmlns:c16="http://schemas.microsoft.com/office/drawing/2014/chart" uri="{C3380CC4-5D6E-409C-BE32-E72D297353CC}">
                <c16:uniqueId val="{00000003-6F31-4222-822E-811C0A17D387}"/>
              </c:ext>
            </c:extLst>
          </c:dPt>
          <c:dPt>
            <c:idx val="5"/>
            <c:marker>
              <c:symbol val="none"/>
            </c:marker>
            <c:bubble3D val="0"/>
            <c:extLst>
              <c:ext xmlns:c16="http://schemas.microsoft.com/office/drawing/2014/chart" uri="{C3380CC4-5D6E-409C-BE32-E72D297353CC}">
                <c16:uniqueId val="{0000000B-6F31-4222-822E-811C0A17D387}"/>
              </c:ext>
            </c:extLst>
          </c:dPt>
          <c:dPt>
            <c:idx val="6"/>
            <c:marker>
              <c:symbol val="none"/>
            </c:marker>
            <c:bubble3D val="0"/>
            <c:extLst>
              <c:ext xmlns:c16="http://schemas.microsoft.com/office/drawing/2014/chart" uri="{C3380CC4-5D6E-409C-BE32-E72D297353CC}">
                <c16:uniqueId val="{00000004-6F31-4222-822E-811C0A17D387}"/>
              </c:ext>
            </c:extLst>
          </c:dPt>
          <c:dPt>
            <c:idx val="7"/>
            <c:marker>
              <c:symbol val="none"/>
            </c:marker>
            <c:bubble3D val="0"/>
            <c:extLst>
              <c:ext xmlns:c16="http://schemas.microsoft.com/office/drawing/2014/chart" uri="{C3380CC4-5D6E-409C-BE32-E72D297353CC}">
                <c16:uniqueId val="{0000000C-6F31-4222-822E-811C0A17D387}"/>
              </c:ext>
            </c:extLst>
          </c:dPt>
          <c:dPt>
            <c:idx val="8"/>
            <c:marker>
              <c:symbol val="none"/>
            </c:marker>
            <c:bubble3D val="0"/>
            <c:extLst>
              <c:ext xmlns:c16="http://schemas.microsoft.com/office/drawing/2014/chart" uri="{C3380CC4-5D6E-409C-BE32-E72D297353CC}">
                <c16:uniqueId val="{00000005-6F31-4222-822E-811C0A17D387}"/>
              </c:ext>
            </c:extLst>
          </c:dPt>
          <c:dPt>
            <c:idx val="9"/>
            <c:marker>
              <c:symbol val="none"/>
            </c:marker>
            <c:bubble3D val="0"/>
            <c:extLst>
              <c:ext xmlns:c16="http://schemas.microsoft.com/office/drawing/2014/chart" uri="{C3380CC4-5D6E-409C-BE32-E72D297353CC}">
                <c16:uniqueId val="{00000009-6F31-4222-822E-811C0A17D387}"/>
              </c:ext>
            </c:extLst>
          </c:dPt>
          <c:dPt>
            <c:idx val="11"/>
            <c:marker>
              <c:symbol val="none"/>
            </c:marker>
            <c:bubble3D val="0"/>
            <c:extLst>
              <c:ext xmlns:c16="http://schemas.microsoft.com/office/drawing/2014/chart" uri="{C3380CC4-5D6E-409C-BE32-E72D297353CC}">
                <c16:uniqueId val="{00000002-6F31-4222-822E-811C0A17D387}"/>
              </c:ext>
            </c:extLst>
          </c:dPt>
          <c:dLbls>
            <c:dLbl>
              <c:idx val="0"/>
              <c:layout>
                <c:manualLayout>
                  <c:x val="2.4133417761877801E-3"/>
                  <c:y val="-5.5184110637351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31-4222-822E-811C0A17D387}"/>
                </c:ext>
              </c:extLst>
            </c:dLbl>
            <c:dLbl>
              <c:idx val="1"/>
              <c:layout>
                <c:manualLayout>
                  <c:x val="2.41327231364785E-3"/>
                  <c:y val="3.6934452107939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F31-4222-822E-811C0A17D387}"/>
                </c:ext>
              </c:extLst>
            </c:dLbl>
            <c:dLbl>
              <c:idx val="2"/>
              <c:layout>
                <c:manualLayout>
                  <c:x val="7.2398316258764318E-3"/>
                  <c:y val="-5.4315612106193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31-4222-822E-811C0A17D387}"/>
                </c:ext>
              </c:extLst>
            </c:dLbl>
            <c:dLbl>
              <c:idx val="3"/>
              <c:layout>
                <c:manualLayout>
                  <c:x val="-7.380072371197928E-3"/>
                  <c:y val="3.78037388341707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31-4222-822E-811C0A17D387}"/>
                </c:ext>
              </c:extLst>
            </c:dLbl>
            <c:dLbl>
              <c:idx val="4"/>
              <c:layout>
                <c:manualLayout>
                  <c:x val="2.4132723136478722E-3"/>
                  <c:y val="8.1255794637466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31-4222-822E-811C0A17D387}"/>
                </c:ext>
              </c:extLst>
            </c:dLbl>
            <c:dLbl>
              <c:idx val="5"/>
              <c:layout>
                <c:manualLayout>
                  <c:x val="2.2731010308662393E-3"/>
                  <c:y val="2.563695851294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F31-4222-822E-811C0A17D387}"/>
                </c:ext>
              </c:extLst>
            </c:dLbl>
            <c:dLbl>
              <c:idx val="6"/>
              <c:layout>
                <c:manualLayout>
                  <c:x val="0"/>
                  <c:y val="6.9958336773306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31-4222-822E-811C0A17D387}"/>
                </c:ext>
              </c:extLst>
            </c:dLbl>
            <c:dLbl>
              <c:idx val="7"/>
              <c:layout>
                <c:manualLayout>
                  <c:x val="-9.0199842540584929E-17"/>
                  <c:y val="2.4767809908034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F31-4222-822E-811C0A17D387}"/>
                </c:ext>
              </c:extLst>
            </c:dLbl>
            <c:dLbl>
              <c:idx val="8"/>
              <c:layout>
                <c:manualLayout>
                  <c:x val="0"/>
                  <c:y val="8.38627642306018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31-4222-822E-811C0A17D387}"/>
                </c:ext>
              </c:extLst>
            </c:dLbl>
            <c:dLbl>
              <c:idx val="9"/>
              <c:layout>
                <c:manualLayout>
                  <c:x val="0"/>
                  <c:y val="-5.4315612106193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31-4222-822E-811C0A17D387}"/>
                </c:ext>
              </c:extLst>
            </c:dLbl>
            <c:dLbl>
              <c:idx val="11"/>
              <c:layout>
                <c:manualLayout>
                  <c:x val="-1.769712586137629E-16"/>
                  <c:y val="-2.9547561686351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31-4222-822E-811C0A17D387}"/>
                </c:ext>
              </c:extLst>
            </c:dLbl>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(2)'!$A$11:$A$22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(2)'!$B$11:$B$22</c:f>
              <c:numCache>
                <c:formatCode>[&lt;999999]0.00,\ "K";[&lt;999999999]"$"0.00,,\ "M";"$"0.00,,\ "B"</c:formatCode>
                <c:ptCount val="12"/>
                <c:pt idx="0">
                  <c:v>441574.67870000011</c:v>
                </c:pt>
                <c:pt idx="1">
                  <c:v>413766.10739999992</c:v>
                </c:pt>
                <c:pt idx="2">
                  <c:v>374375.59629999998</c:v>
                </c:pt>
                <c:pt idx="3">
                  <c:v>532500.21689999977</c:v>
                </c:pt>
                <c:pt idx="4">
                  <c:v>615223.98369999975</c:v>
                </c:pt>
                <c:pt idx="5">
                  <c:v>581831.54869999958</c:v>
                </c:pt>
                <c:pt idx="6">
                  <c:v>1161022.8523000006</c:v>
                </c:pt>
                <c:pt idx="7">
                  <c:v>1259007.2844000023</c:v>
                </c:pt>
                <c:pt idx="8">
                  <c:v>1257403.9353000021</c:v>
                </c:pt>
                <c:pt idx="9">
                  <c:v>1498096.111700003</c:v>
                </c:pt>
                <c:pt idx="10">
                  <c:v>1747530.1633000001</c:v>
                </c:pt>
                <c:pt idx="11">
                  <c:v>2820340.24329999</c:v>
                </c:pt>
              </c:numCache>
            </c:numRef>
          </c:val>
          <c:smooth val="1"/>
          <c:extLst>
            <c:ext xmlns:c16="http://schemas.microsoft.com/office/drawing/2014/chart" uri="{C3380CC4-5D6E-409C-BE32-E72D297353CC}">
              <c16:uniqueId val="{00000000-6F31-4222-822E-811C0A17D387}"/>
            </c:ext>
          </c:extLst>
        </c:ser>
        <c:dLbls>
          <c:showLegendKey val="0"/>
          <c:showVal val="0"/>
          <c:showCatName val="0"/>
          <c:showSerName val="0"/>
          <c:showPercent val="0"/>
          <c:showBubbleSize val="0"/>
        </c:dLbls>
        <c:smooth val="0"/>
        <c:axId val="2018101536"/>
        <c:axId val="2018085312"/>
      </c:lineChart>
      <c:catAx>
        <c:axId val="20181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85312"/>
        <c:crosses val="autoZero"/>
        <c:auto val="1"/>
        <c:lblAlgn val="ctr"/>
        <c:lblOffset val="100"/>
        <c:noMultiLvlLbl val="0"/>
      </c:catAx>
      <c:valAx>
        <c:axId val="2018085312"/>
        <c:scaling>
          <c:orientation val="minMax"/>
        </c:scaling>
        <c:delete val="1"/>
        <c:axPos val="l"/>
        <c:numFmt formatCode="[&lt;999999]0.00,\ &quot;K&quot;;[&lt;999999999]&quot;$&quot;0.00,,\ &quot;M&quot;;&quot;$&quot;0.00,,\ &quot;B&quot;" sourceLinked="1"/>
        <c:majorTickMark val="none"/>
        <c:minorTickMark val="none"/>
        <c:tickLblPos val="nextTo"/>
        <c:crossAx val="201810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 (2)'!$P$4</c:f>
              <c:strCache>
                <c:ptCount val="1"/>
                <c:pt idx="0">
                  <c:v>Sum of Profit</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(2)'!$O$5:$O$11</c:f>
              <c:strCache>
                <c:ptCount val="7"/>
                <c:pt idx="0">
                  <c:v>Sun</c:v>
                </c:pt>
                <c:pt idx="1">
                  <c:v>Mon</c:v>
                </c:pt>
                <c:pt idx="2">
                  <c:v>Tue</c:v>
                </c:pt>
                <c:pt idx="3">
                  <c:v>Wed</c:v>
                </c:pt>
                <c:pt idx="4">
                  <c:v>Thu</c:v>
                </c:pt>
                <c:pt idx="5">
                  <c:v>Fri</c:v>
                </c:pt>
                <c:pt idx="6">
                  <c:v>Sat</c:v>
                </c:pt>
              </c:strCache>
            </c:strRef>
          </c:cat>
          <c:val>
            <c:numRef>
              <c:f>'Analysis1 (2)'!$P$5:$P$11</c:f>
              <c:numCache>
                <c:formatCode>[&lt;999999]0.00,\ "K";[&lt;999999999]"$"0.00,,\ "M";"$"0.00,,\ "B"</c:formatCode>
                <c:ptCount val="7"/>
                <c:pt idx="0">
                  <c:v>1678963.3248000015</c:v>
                </c:pt>
                <c:pt idx="1">
                  <c:v>1768595.1939000005</c:v>
                </c:pt>
                <c:pt idx="2">
                  <c:v>1932293.6835999989</c:v>
                </c:pt>
                <c:pt idx="3">
                  <c:v>1882254.4342000016</c:v>
                </c:pt>
                <c:pt idx="4">
                  <c:v>1811605.4975000026</c:v>
                </c:pt>
                <c:pt idx="5">
                  <c:v>1767384.5235000004</c:v>
                </c:pt>
                <c:pt idx="6">
                  <c:v>1861576.064500002</c:v>
                </c:pt>
              </c:numCache>
            </c:numRef>
          </c:val>
          <c:extLst>
            <c:ext xmlns:c16="http://schemas.microsoft.com/office/drawing/2014/chart" uri="{C3380CC4-5D6E-409C-BE32-E72D297353CC}">
              <c16:uniqueId val="{00000000-E3F6-4A2E-B8FF-0BA35FA59C21}"/>
            </c:ext>
          </c:extLst>
        </c:ser>
        <c:ser>
          <c:idx val="1"/>
          <c:order val="1"/>
          <c:tx>
            <c:strRef>
              <c:f>'Analysis1 (2)'!$Q$4</c:f>
              <c:strCache>
                <c:ptCount val="1"/>
                <c:pt idx="0">
                  <c:v>Highlight</c:v>
                </c:pt>
              </c:strCache>
            </c:strRef>
          </c:tx>
          <c:spPr>
            <a:solidFill>
              <a:srgbClr val="4DC1F5"/>
            </a:solidFill>
            <a:ln>
              <a:noFill/>
            </a:ln>
            <a:effectLst/>
          </c:spPr>
          <c:invertIfNegative val="0"/>
          <c:val>
            <c:numRef>
              <c:f>'Analysis1 (2)'!$Q$5:$Q$11</c:f>
              <c:numCache>
                <c:formatCode>General</c:formatCode>
                <c:ptCount val="7"/>
                <c:pt idx="0">
                  <c:v>0</c:v>
                </c:pt>
                <c:pt idx="1">
                  <c:v>0</c:v>
                </c:pt>
                <c:pt idx="2">
                  <c:v>1932293.6835999989</c:v>
                </c:pt>
                <c:pt idx="3">
                  <c:v>1882254.4342000016</c:v>
                </c:pt>
                <c:pt idx="4">
                  <c:v>0</c:v>
                </c:pt>
                <c:pt idx="5">
                  <c:v>0</c:v>
                </c:pt>
                <c:pt idx="6">
                  <c:v>1861576.064500002</c:v>
                </c:pt>
              </c:numCache>
            </c:numRef>
          </c:val>
          <c:extLst>
            <c:ext xmlns:c16="http://schemas.microsoft.com/office/drawing/2014/chart" uri="{C3380CC4-5D6E-409C-BE32-E72D297353CC}">
              <c16:uniqueId val="{00000001-E3F6-4A2E-B8FF-0BA35FA59C21}"/>
            </c:ext>
          </c:extLst>
        </c:ser>
        <c:dLbls>
          <c:showLegendKey val="0"/>
          <c:showVal val="0"/>
          <c:showCatName val="0"/>
          <c:showSerName val="0"/>
          <c:showPercent val="0"/>
          <c:showBubbleSize val="0"/>
        </c:dLbls>
        <c:gapWidth val="219"/>
        <c:overlap val="100"/>
        <c:axId val="1626162767"/>
        <c:axId val="1626173167"/>
      </c:barChart>
      <c:catAx>
        <c:axId val="162616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73167"/>
        <c:crosses val="autoZero"/>
        <c:auto val="1"/>
        <c:lblAlgn val="ctr"/>
        <c:lblOffset val="100"/>
        <c:noMultiLvlLbl val="0"/>
      </c:catAx>
      <c:valAx>
        <c:axId val="1626173167"/>
        <c:scaling>
          <c:orientation val="minMax"/>
        </c:scaling>
        <c:delete val="1"/>
        <c:axPos val="l"/>
        <c:numFmt formatCode="[&lt;999999]0.00,\ &quot;K&quot;;[&lt;999999999]&quot;$&quot;0.00,,\ &quot;M&quot;;&quot;$&quot;0.00,,\ &quot;B&quot;" sourceLinked="1"/>
        <c:majorTickMark val="none"/>
        <c:minorTickMark val="none"/>
        <c:tickLblPos val="nextTo"/>
        <c:crossAx val="1626162767"/>
        <c:crosses val="autoZero"/>
        <c:crossBetween val="between"/>
      </c:valAx>
      <c:spPr>
        <a:solidFill>
          <a:schemeClr val="bg1">
            <a:lumMod val="95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2026_06_09_3_16.xlsm]Analysis1 (2)!PivotTable3</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noFill/>
          </a:ln>
          <a:effectLst/>
        </c:spPr>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Lst>
        </c:dLbl>
      </c:pivotFmt>
      <c:pivotFmt>
        <c:idx val="8"/>
        <c:spPr>
          <a:solidFill>
            <a:schemeClr val="bg1">
              <a:lumMod val="85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Lst>
        </c:dLbl>
      </c:pivotFmt>
    </c:pivotFmts>
    <c:plotArea>
      <c:layout/>
      <c:pieChart>
        <c:varyColors val="1"/>
        <c:ser>
          <c:idx val="0"/>
          <c:order val="0"/>
          <c:tx>
            <c:strRef>
              <c:f>'Analysis1 (2)'!$AA$3</c:f>
              <c:strCache>
                <c:ptCount val="1"/>
                <c:pt idx="0">
                  <c:v>Total</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C248-45B4-BB8E-90B7B6C7AD6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248-45B4-BB8E-90B7B6C7AD69}"/>
              </c:ext>
            </c:extLst>
          </c:dPt>
          <c:dLbls>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 xmlns:c16="http://schemas.microsoft.com/office/drawing/2014/chart" uri="{C3380CC4-5D6E-409C-BE32-E72D297353CC}">
                  <c16:uniqueId val="{00000001-C248-45B4-BB8E-90B7B6C7AD69}"/>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 xmlns:c16="http://schemas.microsoft.com/office/drawing/2014/chart" uri="{C3380CC4-5D6E-409C-BE32-E72D297353CC}">
                  <c16:uniqueId val="{00000003-C248-45B4-BB8E-90B7B6C7AD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 (2)'!$Z$4:$Z$5</c:f>
              <c:strCache>
                <c:ptCount val="2"/>
                <c:pt idx="0">
                  <c:v>Weekday</c:v>
                </c:pt>
                <c:pt idx="1">
                  <c:v>Weekend</c:v>
                </c:pt>
              </c:strCache>
            </c:strRef>
          </c:cat>
          <c:val>
            <c:numRef>
              <c:f>'Analysis1 (2)'!$AA$4:$AA$5</c:f>
              <c:numCache>
                <c:formatCode>[&lt;999999]0.00,\ "K";[&lt;999999999]"$"0.00,,\ "M";"$"0.00,,\ "B"</c:formatCode>
                <c:ptCount val="2"/>
                <c:pt idx="0">
                  <c:v>9162133.3327000272</c:v>
                </c:pt>
                <c:pt idx="1">
                  <c:v>3540539.3892999962</c:v>
                </c:pt>
              </c:numCache>
            </c:numRef>
          </c:val>
          <c:extLst>
            <c:ext xmlns:c16="http://schemas.microsoft.com/office/drawing/2014/chart" uri="{C3380CC4-5D6E-409C-BE32-E72D297353CC}">
              <c16:uniqueId val="{00000004-C248-45B4-BB8E-90B7B6C7AD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C$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466726</xdr:colOff>
      <xdr:row>24</xdr:row>
      <xdr:rowOff>85725</xdr:rowOff>
    </xdr:from>
    <xdr:to>
      <xdr:col>12</xdr:col>
      <xdr:colOff>361950</xdr:colOff>
      <xdr:row>36</xdr:row>
      <xdr:rowOff>114301</xdr:rowOff>
    </xdr:to>
    <xdr:sp macro="" textlink="">
      <xdr:nvSpPr>
        <xdr:cNvPr id="87" name="Rectangle: Rounded Corners 86">
          <a:extLst>
            <a:ext uri="{FF2B5EF4-FFF2-40B4-BE49-F238E27FC236}">
              <a16:creationId xmlns:a16="http://schemas.microsoft.com/office/drawing/2014/main" id="{768B2742-1E78-4AC6-A2D3-DBD92DD4C24B}"/>
            </a:ext>
          </a:extLst>
        </xdr:cNvPr>
        <xdr:cNvSpPr/>
      </xdr:nvSpPr>
      <xdr:spPr>
        <a:xfrm>
          <a:off x="3705226" y="4429125"/>
          <a:ext cx="4429124" cy="2200276"/>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24</xdr:row>
      <xdr:rowOff>85724</xdr:rowOff>
    </xdr:from>
    <xdr:to>
      <xdr:col>5</xdr:col>
      <xdr:colOff>285750</xdr:colOff>
      <xdr:row>36</xdr:row>
      <xdr:rowOff>171449</xdr:rowOff>
    </xdr:to>
    <xdr:sp macro="" textlink="">
      <xdr:nvSpPr>
        <xdr:cNvPr id="82" name="Rectangle: Rounded Corners 81">
          <a:extLst>
            <a:ext uri="{FF2B5EF4-FFF2-40B4-BE49-F238E27FC236}">
              <a16:creationId xmlns:a16="http://schemas.microsoft.com/office/drawing/2014/main" id="{842CFE10-BFFB-47CA-BE4B-F665418E1700}"/>
            </a:ext>
          </a:extLst>
        </xdr:cNvPr>
        <xdr:cNvSpPr/>
      </xdr:nvSpPr>
      <xdr:spPr>
        <a:xfrm>
          <a:off x="176213" y="4429124"/>
          <a:ext cx="3348037" cy="22574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85726</xdr:colOff>
      <xdr:row>14</xdr:row>
      <xdr:rowOff>71438</xdr:rowOff>
    </xdr:from>
    <xdr:to>
      <xdr:col>19</xdr:col>
      <xdr:colOff>319087</xdr:colOff>
      <xdr:row>23</xdr:row>
      <xdr:rowOff>119063</xdr:rowOff>
    </xdr:to>
    <xdr:sp macro="" textlink="">
      <xdr:nvSpPr>
        <xdr:cNvPr id="68" name="Rectangle: Rounded Corners 67">
          <a:extLst>
            <a:ext uri="{FF2B5EF4-FFF2-40B4-BE49-F238E27FC236}">
              <a16:creationId xmlns:a16="http://schemas.microsoft.com/office/drawing/2014/main" id="{37333BFF-1878-4ED5-B22D-A5FA0539DC50}"/>
            </a:ext>
          </a:extLst>
        </xdr:cNvPr>
        <xdr:cNvSpPr/>
      </xdr:nvSpPr>
      <xdr:spPr>
        <a:xfrm>
          <a:off x="7858126" y="2605088"/>
          <a:ext cx="4767261" cy="167640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252414</xdr:colOff>
      <xdr:row>14</xdr:row>
      <xdr:rowOff>114300</xdr:rowOff>
    </xdr:from>
    <xdr:to>
      <xdr:col>11</xdr:col>
      <xdr:colOff>628650</xdr:colOff>
      <xdr:row>23</xdr:row>
      <xdr:rowOff>71438</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6081714" y="2647950"/>
          <a:ext cx="1671636" cy="15859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176212</xdr:colOff>
      <xdr:row>14</xdr:row>
      <xdr:rowOff>114300</xdr:rowOff>
    </xdr:from>
    <xdr:to>
      <xdr:col>9</xdr:col>
      <xdr:colOff>109538</xdr:colOff>
      <xdr:row>23</xdr:row>
      <xdr:rowOff>95250</xdr:rowOff>
    </xdr:to>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176212" y="2647950"/>
          <a:ext cx="5762626" cy="16097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366713</xdr:colOff>
      <xdr:row>2</xdr:row>
      <xdr:rowOff>38101</xdr:rowOff>
    </xdr:from>
    <xdr:to>
      <xdr:col>14</xdr:col>
      <xdr:colOff>80963</xdr:colOff>
      <xdr:row>13</xdr:row>
      <xdr:rowOff>61913</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66713" y="400051"/>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204787</xdr:colOff>
      <xdr:row>3</xdr:row>
      <xdr:rowOff>123826</xdr:rowOff>
    </xdr:from>
    <xdr:to>
      <xdr:col>2</xdr:col>
      <xdr:colOff>157162</xdr:colOff>
      <xdr:row>12</xdr:row>
      <xdr:rowOff>166689</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04787" y="666751"/>
          <a:ext cx="1247775" cy="1671638"/>
        </a:xfrm>
        <a:prstGeom prst="roundRect">
          <a:avLst>
            <a:gd name="adj" fmla="val 17929"/>
          </a:avLst>
        </a:prstGeom>
        <a:solidFill>
          <a:schemeClr val="tx1"/>
        </a:solidFill>
        <a:ln>
          <a:noFill/>
        </a:ln>
        <a:effectLst>
          <a:outerShdw blurRad="50800" dist="38100" dir="5400000" algn="t"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523875</xdr:colOff>
      <xdr:row>3</xdr:row>
      <xdr:rowOff>123826</xdr:rowOff>
    </xdr:from>
    <xdr:to>
      <xdr:col>4</xdr:col>
      <xdr:colOff>476250</xdr:colOff>
      <xdr:row>12</xdr:row>
      <xdr:rowOff>166689</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819275"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195263</xdr:colOff>
      <xdr:row>3</xdr:row>
      <xdr:rowOff>123826</xdr:rowOff>
    </xdr:from>
    <xdr:to>
      <xdr:col>7</xdr:col>
      <xdr:colOff>147638</xdr:colOff>
      <xdr:row>12</xdr:row>
      <xdr:rowOff>166689</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433763"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514351</xdr:colOff>
      <xdr:row>3</xdr:row>
      <xdr:rowOff>123826</xdr:rowOff>
    </xdr:from>
    <xdr:to>
      <xdr:col>9</xdr:col>
      <xdr:colOff>466726</xdr:colOff>
      <xdr:row>12</xdr:row>
      <xdr:rowOff>166689</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048251"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185739</xdr:colOff>
      <xdr:row>3</xdr:row>
      <xdr:rowOff>123826</xdr:rowOff>
    </xdr:from>
    <xdr:to>
      <xdr:col>12</xdr:col>
      <xdr:colOff>138114</xdr:colOff>
      <xdr:row>12</xdr:row>
      <xdr:rowOff>166689</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6662739"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3</xdr:row>
      <xdr:rowOff>123826</xdr:rowOff>
    </xdr:from>
    <xdr:to>
      <xdr:col>14</xdr:col>
      <xdr:colOff>457200</xdr:colOff>
      <xdr:row>12</xdr:row>
      <xdr:rowOff>166689</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8277225" y="666751"/>
          <a:ext cx="1247775" cy="1671638"/>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254794</xdr:colOff>
      <xdr:row>2</xdr:row>
      <xdr:rowOff>95250</xdr:rowOff>
    </xdr:from>
    <xdr:to>
      <xdr:col>4</xdr:col>
      <xdr:colOff>97631</xdr:colOff>
      <xdr:row>5</xdr:row>
      <xdr:rowOff>42862</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2197894"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564358</xdr:colOff>
      <xdr:row>2</xdr:row>
      <xdr:rowOff>95250</xdr:rowOff>
    </xdr:from>
    <xdr:to>
      <xdr:col>11</xdr:col>
      <xdr:colOff>407195</xdr:colOff>
      <xdr:row>5</xdr:row>
      <xdr:rowOff>42862</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7041358"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245270</xdr:colOff>
      <xdr:row>2</xdr:row>
      <xdr:rowOff>95250</xdr:rowOff>
    </xdr:from>
    <xdr:to>
      <xdr:col>9</xdr:col>
      <xdr:colOff>88107</xdr:colOff>
      <xdr:row>5</xdr:row>
      <xdr:rowOff>42862</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5426870"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573882</xdr:colOff>
      <xdr:row>2</xdr:row>
      <xdr:rowOff>95250</xdr:rowOff>
    </xdr:from>
    <xdr:to>
      <xdr:col>6</xdr:col>
      <xdr:colOff>416719</xdr:colOff>
      <xdr:row>5</xdr:row>
      <xdr:rowOff>42862</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812382"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xdr:colOff>
      <xdr:row>10</xdr:row>
      <xdr:rowOff>109538</xdr:rowOff>
    </xdr:from>
    <xdr:to>
      <xdr:col>12</xdr:col>
      <xdr:colOff>547687</xdr:colOff>
      <xdr:row>13</xdr:row>
      <xdr:rowOff>57150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7829550" y="1919288"/>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10</xdr:row>
      <xdr:rowOff>123826</xdr:rowOff>
    </xdr:from>
    <xdr:to>
      <xdr:col>2</xdr:col>
      <xdr:colOff>585787</xdr:colOff>
      <xdr:row>13</xdr:row>
      <xdr:rowOff>71438</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390650" y="1933576"/>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576263</xdr:colOff>
      <xdr:row>2</xdr:row>
      <xdr:rowOff>71438</xdr:rowOff>
    </xdr:from>
    <xdr:to>
      <xdr:col>19</xdr:col>
      <xdr:colOff>385763</xdr:colOff>
      <xdr:row>13</xdr:row>
      <xdr:rowOff>95250</xdr:rowOff>
    </xdr:to>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9644063" y="433388"/>
          <a:ext cx="304800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154110</xdr:colOff>
      <xdr:row>11</xdr:row>
      <xdr:rowOff>11871</xdr:rowOff>
    </xdr:from>
    <xdr:to>
      <xdr:col>2</xdr:col>
      <xdr:colOff>519114</xdr:colOff>
      <xdr:row>13</xdr:row>
      <xdr:rowOff>14925</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9510" y="2002596"/>
          <a:ext cx="365004" cy="365004"/>
        </a:xfrm>
        <a:prstGeom prst="rect">
          <a:avLst/>
        </a:prstGeom>
      </xdr:spPr>
    </xdr:pic>
    <xdr:clientData/>
  </xdr:twoCellAnchor>
  <xdr:twoCellAnchor editAs="oneCell">
    <xdr:from>
      <xdr:col>10</xdr:col>
      <xdr:colOff>642543</xdr:colOff>
      <xdr:row>2</xdr:row>
      <xdr:rowOff>177534</xdr:rowOff>
    </xdr:from>
    <xdr:to>
      <xdr:col>11</xdr:col>
      <xdr:colOff>317369</xdr:colOff>
      <xdr:row>4</xdr:row>
      <xdr:rowOff>138110</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7119543" y="539484"/>
          <a:ext cx="322526" cy="322526"/>
        </a:xfrm>
        <a:prstGeom prst="rect">
          <a:avLst/>
        </a:prstGeom>
      </xdr:spPr>
    </xdr:pic>
    <xdr:clientData/>
  </xdr:twoCellAnchor>
  <xdr:twoCellAnchor editAs="oneCell">
    <xdr:from>
      <xdr:col>3</xdr:col>
      <xdr:colOff>330579</xdr:colOff>
      <xdr:row>3</xdr:row>
      <xdr:rowOff>8449</xdr:rowOff>
    </xdr:from>
    <xdr:to>
      <xdr:col>4</xdr:col>
      <xdr:colOff>5405</xdr:colOff>
      <xdr:row>4</xdr:row>
      <xdr:rowOff>150000</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73679" y="551374"/>
          <a:ext cx="322526" cy="322526"/>
        </a:xfrm>
        <a:prstGeom prst="rect">
          <a:avLst/>
        </a:prstGeom>
      </xdr:spPr>
    </xdr:pic>
    <xdr:clientData/>
  </xdr:twoCellAnchor>
  <xdr:twoCellAnchor editAs="oneCell">
    <xdr:from>
      <xdr:col>8</xdr:col>
      <xdr:colOff>291152</xdr:colOff>
      <xdr:row>2</xdr:row>
      <xdr:rowOff>126182</xdr:rowOff>
    </xdr:from>
    <xdr:to>
      <xdr:col>9</xdr:col>
      <xdr:colOff>33338</xdr:colOff>
      <xdr:row>4</xdr:row>
      <xdr:rowOff>154118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72752" y="488132"/>
          <a:ext cx="389886" cy="389886"/>
        </a:xfrm>
        <a:prstGeom prst="rect">
          <a:avLst/>
        </a:prstGeom>
      </xdr:spPr>
    </xdr:pic>
    <xdr:clientData/>
  </xdr:twoCellAnchor>
  <xdr:twoCellAnchor editAs="oneCell">
    <xdr:from>
      <xdr:col>12</xdr:col>
      <xdr:colOff>115935</xdr:colOff>
      <xdr:row>11</xdr:row>
      <xdr:rowOff>11723</xdr:rowOff>
    </xdr:from>
    <xdr:to>
      <xdr:col>12</xdr:col>
      <xdr:colOff>466724</xdr:colOff>
      <xdr:row>13</xdr:row>
      <xdr:rowOff>562</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8335" y="2002448"/>
          <a:ext cx="350789" cy="350789"/>
        </a:xfrm>
        <a:prstGeom prst="rect">
          <a:avLst/>
        </a:prstGeom>
      </xdr:spPr>
    </xdr:pic>
    <xdr:clientData/>
  </xdr:twoCellAnchor>
  <xdr:twoCellAnchor editAs="oneCell">
    <xdr:from>
      <xdr:col>6</xdr:col>
      <xdr:colOff>47154</xdr:colOff>
      <xdr:row>2</xdr:row>
      <xdr:rowOff>147091</xdr:rowOff>
    </xdr:from>
    <xdr:to>
      <xdr:col>6</xdr:col>
      <xdr:colOff>342900</xdr:colOff>
      <xdr:row>4</xdr:row>
      <xdr:rowOff>80887</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3933354" y="509041"/>
          <a:ext cx="295746" cy="295746"/>
        </a:xfrm>
        <a:prstGeom prst="rect">
          <a:avLst/>
        </a:prstGeom>
      </xdr:spPr>
    </xdr:pic>
    <xdr:clientData/>
  </xdr:twoCellAnchor>
  <xdr:twoCellAnchor>
    <xdr:from>
      <xdr:col>0</xdr:col>
      <xdr:colOff>385763</xdr:colOff>
      <xdr:row>5</xdr:row>
      <xdr:rowOff>52387</xdr:rowOff>
    </xdr:from>
    <xdr:to>
      <xdr:col>1</xdr:col>
      <xdr:colOff>633413</xdr:colOff>
      <xdr:row>6</xdr:row>
      <xdr:rowOff>166687</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85763" y="957262"/>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3</xdr:col>
      <xdr:colOff>61913</xdr:colOff>
      <xdr:row>6</xdr:row>
      <xdr:rowOff>71439</xdr:rowOff>
    </xdr:from>
    <xdr:to>
      <xdr:col>4</xdr:col>
      <xdr:colOff>309563</xdr:colOff>
      <xdr:row>8</xdr:row>
      <xdr:rowOff>4764</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005013"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COGS</a:t>
          </a:r>
        </a:p>
      </xdr:txBody>
    </xdr:sp>
    <xdr:clientData/>
  </xdr:twoCellAnchor>
  <xdr:twoCellAnchor>
    <xdr:from>
      <xdr:col>5</xdr:col>
      <xdr:colOff>242888</xdr:colOff>
      <xdr:row>6</xdr:row>
      <xdr:rowOff>71439</xdr:rowOff>
    </xdr:from>
    <xdr:to>
      <xdr:col>7</xdr:col>
      <xdr:colOff>95250</xdr:colOff>
      <xdr:row>8</xdr:row>
      <xdr:rowOff>4764</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481388" y="1157289"/>
          <a:ext cx="114776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Revenue</a:t>
          </a:r>
        </a:p>
      </xdr:txBody>
    </xdr:sp>
    <xdr:clientData/>
  </xdr:twoCellAnchor>
  <xdr:twoCellAnchor>
    <xdr:from>
      <xdr:col>8</xdr:col>
      <xdr:colOff>33339</xdr:colOff>
      <xdr:row>6</xdr:row>
      <xdr:rowOff>71439</xdr:rowOff>
    </xdr:from>
    <xdr:to>
      <xdr:col>9</xdr:col>
      <xdr:colOff>280989</xdr:colOff>
      <xdr:row>8</xdr:row>
      <xdr:rowOff>4764</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5214939"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Profit</a:t>
          </a:r>
        </a:p>
      </xdr:txBody>
    </xdr:sp>
    <xdr:clientData/>
  </xdr:twoCellAnchor>
  <xdr:twoCellAnchor>
    <xdr:from>
      <xdr:col>10</xdr:col>
      <xdr:colOff>219075</xdr:colOff>
      <xdr:row>6</xdr:row>
      <xdr:rowOff>71439</xdr:rowOff>
    </xdr:from>
    <xdr:to>
      <xdr:col>12</xdr:col>
      <xdr:colOff>57150</xdr:colOff>
      <xdr:row>8</xdr:row>
      <xdr:rowOff>4764</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696075" y="1157289"/>
          <a:ext cx="1133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Profit Margin</a:t>
          </a:r>
        </a:p>
      </xdr:txBody>
    </xdr:sp>
    <xdr:clientData/>
  </xdr:twoCellAnchor>
  <xdr:twoCellAnchor>
    <xdr:from>
      <xdr:col>12</xdr:col>
      <xdr:colOff>619126</xdr:colOff>
      <xdr:row>5</xdr:row>
      <xdr:rowOff>57151</xdr:rowOff>
    </xdr:from>
    <xdr:to>
      <xdr:col>14</xdr:col>
      <xdr:colOff>338138</xdr:colOff>
      <xdr:row>6</xdr:row>
      <xdr:rowOff>171451</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391526" y="962026"/>
          <a:ext cx="1014412"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1">
              <a:solidFill>
                <a:schemeClr val="bg1"/>
              </a:solidFill>
            </a:rPr>
            <a:t>Transactions</a:t>
          </a:r>
        </a:p>
      </xdr:txBody>
    </xdr:sp>
    <xdr:clientData/>
  </xdr:twoCellAnchor>
  <xdr:twoCellAnchor>
    <xdr:from>
      <xdr:col>3</xdr:col>
      <xdr:colOff>61913</xdr:colOff>
      <xdr:row>8</xdr:row>
      <xdr:rowOff>14289</xdr:rowOff>
    </xdr:from>
    <xdr:to>
      <xdr:col>4</xdr:col>
      <xdr:colOff>339659</xdr:colOff>
      <xdr:row>9</xdr:row>
      <xdr:rowOff>128589</xdr:rowOff>
    </xdr:to>
    <xdr:sp macro="" textlink="Analysis1!B2">
      <xdr:nvSpPr>
        <xdr:cNvPr id="51" name="TextBox 50">
          <a:extLst>
            <a:ext uri="{FF2B5EF4-FFF2-40B4-BE49-F238E27FC236}">
              <a16:creationId xmlns:a16="http://schemas.microsoft.com/office/drawing/2014/main" id="{00000000-0008-0000-0000-000033000000}"/>
            </a:ext>
          </a:extLst>
        </xdr:cNvPr>
        <xdr:cNvSpPr txBox="1"/>
      </xdr:nvSpPr>
      <xdr:spPr>
        <a:xfrm>
          <a:off x="2005013"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9EEEAF-796E-4752-9CE5-D1A94A0900E8}" type="TxLink">
            <a:rPr lang="en-US" sz="1600" b="1" i="0" u="none" strike="noStrike">
              <a:solidFill>
                <a:srgbClr val="000000"/>
              </a:solidFill>
              <a:latin typeface="Arial" panose="020B0604020202020204" pitchFamily="34" charset="0"/>
              <a:cs typeface="Arial" panose="020B0604020202020204" pitchFamily="34" charset="0"/>
            </a:rPr>
            <a:pPr algn="ctr"/>
            <a:t>$17.24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219076</xdr:colOff>
      <xdr:row>8</xdr:row>
      <xdr:rowOff>14289</xdr:rowOff>
    </xdr:from>
    <xdr:to>
      <xdr:col>7</xdr:col>
      <xdr:colOff>110018</xdr:colOff>
      <xdr:row>9</xdr:row>
      <xdr:rowOff>128589</xdr:rowOff>
    </xdr:to>
    <xdr:sp macro="" textlink="Analysis1!C2">
      <xdr:nvSpPr>
        <xdr:cNvPr id="52" name="TextBox 51">
          <a:extLst>
            <a:ext uri="{FF2B5EF4-FFF2-40B4-BE49-F238E27FC236}">
              <a16:creationId xmlns:a16="http://schemas.microsoft.com/office/drawing/2014/main" id="{00000000-0008-0000-0000-000034000000}"/>
            </a:ext>
          </a:extLst>
        </xdr:cNvPr>
        <xdr:cNvSpPr txBox="1"/>
      </xdr:nvSpPr>
      <xdr:spPr>
        <a:xfrm>
          <a:off x="3457576" y="1462089"/>
          <a:ext cx="118634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E3E20-FA78-46E6-B018-717BD9E0F201}"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$29.95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47626</xdr:colOff>
      <xdr:row>8</xdr:row>
      <xdr:rowOff>14289</xdr:rowOff>
    </xdr:from>
    <xdr:to>
      <xdr:col>9</xdr:col>
      <xdr:colOff>325372</xdr:colOff>
      <xdr:row>9</xdr:row>
      <xdr:rowOff>128589</xdr:rowOff>
    </xdr:to>
    <xdr:sp macro="" textlink="Analysis1!D2">
      <xdr:nvSpPr>
        <xdr:cNvPr id="53" name="TextBox 52">
          <a:extLst>
            <a:ext uri="{FF2B5EF4-FFF2-40B4-BE49-F238E27FC236}">
              <a16:creationId xmlns:a16="http://schemas.microsoft.com/office/drawing/2014/main" id="{00000000-0008-0000-0000-000035000000}"/>
            </a:ext>
          </a:extLst>
        </xdr:cNvPr>
        <xdr:cNvSpPr txBox="1"/>
      </xdr:nvSpPr>
      <xdr:spPr>
        <a:xfrm>
          <a:off x="5229226"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7FE72B-9F02-44DC-891C-5593CB86AC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$12.70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190500</xdr:colOff>
      <xdr:row>8</xdr:row>
      <xdr:rowOff>14289</xdr:rowOff>
    </xdr:from>
    <xdr:to>
      <xdr:col>12</xdr:col>
      <xdr:colOff>66675</xdr:colOff>
      <xdr:row>9</xdr:row>
      <xdr:rowOff>128589</xdr:rowOff>
    </xdr:to>
    <xdr:sp macro="" textlink="Analysis1!H2">
      <xdr:nvSpPr>
        <xdr:cNvPr id="54" name="TextBox 53">
          <a:extLst>
            <a:ext uri="{FF2B5EF4-FFF2-40B4-BE49-F238E27FC236}">
              <a16:creationId xmlns:a16="http://schemas.microsoft.com/office/drawing/2014/main" id="{00000000-0008-0000-0000-000036000000}"/>
            </a:ext>
          </a:extLst>
        </xdr:cNvPr>
        <xdr:cNvSpPr txBox="1"/>
      </xdr:nvSpPr>
      <xdr:spPr>
        <a:xfrm>
          <a:off x="6667500" y="146208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99E131-CE1A-409F-AEE9-5EAB4AB477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42.42%</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552450</xdr:colOff>
      <xdr:row>7</xdr:row>
      <xdr:rowOff>85726</xdr:rowOff>
    </xdr:from>
    <xdr:to>
      <xdr:col>14</xdr:col>
      <xdr:colOff>428625</xdr:colOff>
      <xdr:row>9</xdr:row>
      <xdr:rowOff>19051</xdr:rowOff>
    </xdr:to>
    <xdr:sp macro="" textlink="Analysis1!A2">
      <xdr:nvSpPr>
        <xdr:cNvPr id="33" name="TextBox 32">
          <a:extLst>
            <a:ext uri="{FF2B5EF4-FFF2-40B4-BE49-F238E27FC236}">
              <a16:creationId xmlns:a16="http://schemas.microsoft.com/office/drawing/2014/main" id="{00000000-0008-0000-0000-000021000000}"/>
            </a:ext>
          </a:extLst>
        </xdr:cNvPr>
        <xdr:cNvSpPr txBox="1"/>
      </xdr:nvSpPr>
      <xdr:spPr>
        <a:xfrm>
          <a:off x="8324850" y="1352551"/>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4E223D-F427-4A49-8C31-C5012CDBA641}" type="TxLink">
            <a:rPr lang="en-US" sz="1600" b="1" i="0" u="none" strike="noStrike">
              <a:solidFill>
                <a:schemeClr val="bg1"/>
              </a:solidFill>
              <a:latin typeface="Arial" panose="020B0604020202020204" pitchFamily="34" charset="0"/>
              <a:cs typeface="Arial" panose="020B0604020202020204" pitchFamily="34" charset="0"/>
            </a:rPr>
            <a:pPr algn="ctr"/>
            <a:t>8.51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280987</xdr:colOff>
      <xdr:row>7</xdr:row>
      <xdr:rowOff>71439</xdr:rowOff>
    </xdr:from>
    <xdr:to>
      <xdr:col>2</xdr:col>
      <xdr:colOff>157162</xdr:colOff>
      <xdr:row>9</xdr:row>
      <xdr:rowOff>4764</xdr:rowOff>
    </xdr:to>
    <xdr:sp macro="" textlink="Analysis1!G2">
      <xdr:nvSpPr>
        <xdr:cNvPr id="34" name="TextBox 33">
          <a:extLst>
            <a:ext uri="{FF2B5EF4-FFF2-40B4-BE49-F238E27FC236}">
              <a16:creationId xmlns:a16="http://schemas.microsoft.com/office/drawing/2014/main" id="{00000000-0008-0000-0000-000022000000}"/>
            </a:ext>
          </a:extLst>
        </xdr:cNvPr>
        <xdr:cNvSpPr txBox="1"/>
      </xdr:nvSpPr>
      <xdr:spPr>
        <a:xfrm>
          <a:off x="280987" y="1338264"/>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6FA939-18DE-4DB0-BB80-496DBE427A39}"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473</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23813</xdr:rowOff>
        </xdr:from>
        <xdr:to>
          <xdr:col>16</xdr:col>
          <xdr:colOff>276225</xdr:colOff>
          <xdr:row>4</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3</xdr:row>
          <xdr:rowOff>23813</xdr:rowOff>
        </xdr:from>
        <xdr:to>
          <xdr:col>17</xdr:col>
          <xdr:colOff>481013</xdr:colOff>
          <xdr:row>4</xdr:row>
          <xdr:rowOff>76200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xdr:row>
          <xdr:rowOff>23813</xdr:rowOff>
        </xdr:from>
        <xdr:to>
          <xdr:col>19</xdr:col>
          <xdr:colOff>119063</xdr:colOff>
          <xdr:row>4</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114300</xdr:colOff>
      <xdr:row>7</xdr:row>
      <xdr:rowOff>4763</xdr:rowOff>
    </xdr:from>
    <xdr:to>
      <xdr:col>19</xdr:col>
      <xdr:colOff>314325</xdr:colOff>
      <xdr:row>12</xdr:row>
      <xdr:rowOff>142876</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304801</xdr:colOff>
      <xdr:row>11</xdr:row>
      <xdr:rowOff>71437</xdr:rowOff>
    </xdr:from>
    <xdr:to>
      <xdr:col>19</xdr:col>
      <xdr:colOff>271465</xdr:colOff>
      <xdr:row>13</xdr:row>
      <xdr:rowOff>66674</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4588" y="2047876"/>
              <a:ext cx="2571750"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538162</xdr:colOff>
      <xdr:row>4</xdr:row>
      <xdr:rowOff>71439</xdr:rowOff>
    </xdr:from>
    <xdr:to>
      <xdr:col>16</xdr:col>
      <xdr:colOff>57149</xdr:colOff>
      <xdr:row>5</xdr:row>
      <xdr:rowOff>142875</xdr:rowOff>
    </xdr:to>
    <xdr:sp macro="" textlink="Analysis1!B27">
      <xdr:nvSpPr>
        <xdr:cNvPr id="44" name="TextBox 43">
          <a:extLst>
            <a:ext uri="{FF2B5EF4-FFF2-40B4-BE49-F238E27FC236}">
              <a16:creationId xmlns:a16="http://schemas.microsoft.com/office/drawing/2014/main" id="{00000000-0008-0000-0000-00002C000000}"/>
            </a:ext>
          </a:extLst>
        </xdr:cNvPr>
        <xdr:cNvSpPr txBox="1"/>
      </xdr:nvSpPr>
      <xdr:spPr>
        <a:xfrm>
          <a:off x="9605962" y="795339"/>
          <a:ext cx="814387" cy="252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50D266-8641-4686-8BC5-BE4977278A11}"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94.4%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447673</xdr:colOff>
      <xdr:row>5</xdr:row>
      <xdr:rowOff>109540</xdr:rowOff>
    </xdr:from>
    <xdr:to>
      <xdr:col>19</xdr:col>
      <xdr:colOff>266698</xdr:colOff>
      <xdr:row>7</xdr:row>
      <xdr:rowOff>42865</xdr:rowOff>
    </xdr:to>
    <xdr:sp macro="" textlink="Analysis1!D26">
      <xdr:nvSpPr>
        <xdr:cNvPr id="45" name="TextBox 44">
          <a:extLst>
            <a:ext uri="{FF2B5EF4-FFF2-40B4-BE49-F238E27FC236}">
              <a16:creationId xmlns:a16="http://schemas.microsoft.com/office/drawing/2014/main" id="{00000000-0008-0000-0000-00002D000000}"/>
            </a:ext>
          </a:extLst>
        </xdr:cNvPr>
        <xdr:cNvSpPr txBox="1"/>
      </xdr:nvSpPr>
      <xdr:spPr>
        <a:xfrm>
          <a:off x="9515473" y="1014415"/>
          <a:ext cx="3057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FC84E3-2FA1-4E34-9252-13DF20B2EA5E}" type="TxLink">
            <a:rPr lang="en-US" sz="1000" b="0" i="0" u="none" strike="noStrike">
              <a:solidFill>
                <a:srgbClr val="000000"/>
              </a:solidFill>
              <a:latin typeface="Calibri"/>
              <a:ea typeface="+mn-ea"/>
              <a:cs typeface="Calibri"/>
            </a:rPr>
            <a:pPr marL="0" indent="0" algn="ctr"/>
            <a:t>of#Transactions came from the highlighted years</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538162</xdr:colOff>
      <xdr:row>6</xdr:row>
      <xdr:rowOff>57150</xdr:rowOff>
    </xdr:from>
    <xdr:to>
      <xdr:col>16</xdr:col>
      <xdr:colOff>57149</xdr:colOff>
      <xdr:row>7</xdr:row>
      <xdr:rowOff>171450</xdr:rowOff>
    </xdr:to>
    <xdr:sp macro="" textlink="Analysis1!D18">
      <xdr:nvSpPr>
        <xdr:cNvPr id="46" name="TextBox 45">
          <a:extLst>
            <a:ext uri="{FF2B5EF4-FFF2-40B4-BE49-F238E27FC236}">
              <a16:creationId xmlns:a16="http://schemas.microsoft.com/office/drawing/2014/main" id="{00000000-0008-0000-0000-00002E000000}"/>
            </a:ext>
          </a:extLst>
        </xdr:cNvPr>
        <xdr:cNvSpPr txBox="1"/>
      </xdr:nvSpPr>
      <xdr:spPr>
        <a:xfrm>
          <a:off x="9605962" y="1143000"/>
          <a:ext cx="8143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EACAD-4F0D-4455-A898-6E3726170444}" type="TxLink">
            <a:rPr lang="en-US" sz="1100" b="1" i="0" u="none" strike="noStrike">
              <a:solidFill>
                <a:srgbClr val="000000"/>
              </a:solidFill>
              <a:latin typeface="Calibri"/>
              <a:ea typeface="+mn-ea"/>
              <a:cs typeface="Calibri"/>
            </a:rPr>
            <a:pPr marL="0" indent="0" algn="ctr"/>
            <a:t>5336.00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404812</xdr:colOff>
      <xdr:row>7</xdr:row>
      <xdr:rowOff>47626</xdr:rowOff>
    </xdr:from>
    <xdr:to>
      <xdr:col>17</xdr:col>
      <xdr:colOff>9526</xdr:colOff>
      <xdr:row>8</xdr:row>
      <xdr:rowOff>71438</xdr:rowOff>
    </xdr:to>
    <xdr:sp macro="" textlink="Analysis1!D17">
      <xdr:nvSpPr>
        <xdr:cNvPr id="47" name="TextBox 46">
          <a:extLst>
            <a:ext uri="{FF2B5EF4-FFF2-40B4-BE49-F238E27FC236}">
              <a16:creationId xmlns:a16="http://schemas.microsoft.com/office/drawing/2014/main" id="{00000000-0008-0000-0000-00002F000000}"/>
            </a:ext>
          </a:extLst>
        </xdr:cNvPr>
        <xdr:cNvSpPr txBox="1"/>
      </xdr:nvSpPr>
      <xdr:spPr>
        <a:xfrm>
          <a:off x="9472612" y="1314451"/>
          <a:ext cx="154781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C3143-31E4-4BD9-A493-1BB2EA374304}" type="TxLink">
            <a:rPr lang="en-US" sz="900" b="0" i="0" u="none" strike="noStrike">
              <a:solidFill>
                <a:srgbClr val="000000"/>
              </a:solidFill>
              <a:latin typeface="Calibri"/>
              <a:ea typeface="+mn-ea"/>
              <a:cs typeface="Calibri"/>
            </a:rPr>
            <a:pPr marL="0" indent="0" algn="ctr"/>
            <a:t>Average#Transactions</a:t>
          </a:fld>
          <a:endParaRPr lang="en-US" sz="11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15</xdr:col>
      <xdr:colOff>14288</xdr:colOff>
      <xdr:row>8</xdr:row>
      <xdr:rowOff>61912</xdr:rowOff>
    </xdr:from>
    <xdr:to>
      <xdr:col>15</xdr:col>
      <xdr:colOff>223838</xdr:colOff>
      <xdr:row>8</xdr:row>
      <xdr:rowOff>61912</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9729788" y="1509712"/>
          <a:ext cx="209550"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395289</xdr:colOff>
      <xdr:row>10</xdr:row>
      <xdr:rowOff>23812</xdr:rowOff>
    </xdr:from>
    <xdr:to>
      <xdr:col>11</xdr:col>
      <xdr:colOff>561977</xdr:colOff>
      <xdr:row>11</xdr:row>
      <xdr:rowOff>147637</xdr:rowOff>
    </xdr:to>
    <xdr:sp macro="" textlink="Analysis1!Z24">
      <xdr:nvSpPr>
        <xdr:cNvPr id="49" name="Rectangle: Rounded Corners 48">
          <a:extLst>
            <a:ext uri="{FF2B5EF4-FFF2-40B4-BE49-F238E27FC236}">
              <a16:creationId xmlns:a16="http://schemas.microsoft.com/office/drawing/2014/main" id="{00000000-0008-0000-0000-000031000000}"/>
            </a:ext>
          </a:extLst>
        </xdr:cNvPr>
        <xdr:cNvSpPr/>
      </xdr:nvSpPr>
      <xdr:spPr>
        <a:xfrm>
          <a:off x="68722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003B958-7366-4B69-ABA8-308E868CF79D}" type="TxLink">
            <a:rPr lang="en-US" sz="1400" b="1" i="0" u="none" strike="noStrike">
              <a:solidFill>
                <a:schemeClr val="tx1"/>
              </a:solidFill>
              <a:latin typeface="Calibri"/>
              <a:ea typeface="+mn-ea"/>
              <a:cs typeface="Calibri"/>
            </a:rPr>
            <a:pPr marL="0" indent="0" algn="ctr"/>
            <a:t>+3.36%</a:t>
          </a:fld>
          <a:endParaRPr lang="en-US" sz="1400" b="1" i="0" u="none" strike="noStrike">
            <a:solidFill>
              <a:schemeClr val="tx1"/>
            </a:solidFill>
            <a:latin typeface="Calibri"/>
            <a:ea typeface="+mn-ea"/>
            <a:cs typeface="Calibri"/>
          </a:endParaRPr>
        </a:p>
      </xdr:txBody>
    </xdr:sp>
    <xdr:clientData/>
  </xdr:twoCellAnchor>
  <xdr:twoCellAnchor>
    <xdr:from>
      <xdr:col>8</xdr:col>
      <xdr:colOff>157164</xdr:colOff>
      <xdr:row>10</xdr:row>
      <xdr:rowOff>23812</xdr:rowOff>
    </xdr:from>
    <xdr:to>
      <xdr:col>9</xdr:col>
      <xdr:colOff>323852</xdr:colOff>
      <xdr:row>11</xdr:row>
      <xdr:rowOff>147637</xdr:rowOff>
    </xdr:to>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5338764" y="1833562"/>
          <a:ext cx="814388" cy="304800"/>
        </a:xfrm>
        <a:prstGeom prst="roundRect">
          <a:avLst>
            <a:gd name="adj" fmla="val 17929"/>
          </a:avLst>
        </a:prstGeom>
        <a:solidFill>
          <a:schemeClr val="bg1">
            <a:lumMod val="75000"/>
          </a:schemeClr>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361950</xdr:colOff>
      <xdr:row>10</xdr:row>
      <xdr:rowOff>23812</xdr:rowOff>
    </xdr:from>
    <xdr:to>
      <xdr:col>7</xdr:col>
      <xdr:colOff>23813</xdr:colOff>
      <xdr:row>11</xdr:row>
      <xdr:rowOff>147637</xdr:rowOff>
    </xdr:to>
    <xdr:sp macro="" textlink="Analysis1!Z17">
      <xdr:nvSpPr>
        <xdr:cNvPr id="55" name="Rectangle: Rounded Corners 54">
          <a:extLst>
            <a:ext uri="{FF2B5EF4-FFF2-40B4-BE49-F238E27FC236}">
              <a16:creationId xmlns:a16="http://schemas.microsoft.com/office/drawing/2014/main" id="{00000000-0008-0000-0000-000037000000}"/>
            </a:ext>
          </a:extLst>
        </xdr:cNvPr>
        <xdr:cNvSpPr/>
      </xdr:nvSpPr>
      <xdr:spPr>
        <a:xfrm>
          <a:off x="3600450" y="1833562"/>
          <a:ext cx="957263"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BFFD5B3-4CA8-43FF-9D85-FDE567D146C1}" type="TxLink">
            <a:rPr lang="en-US" sz="1400" b="1" i="0" u="none" strike="noStrike">
              <a:solidFill>
                <a:schemeClr val="tx1"/>
              </a:solidFill>
              <a:latin typeface="Calibri"/>
              <a:ea typeface="+mn-ea"/>
              <a:cs typeface="Calibri"/>
            </a:rPr>
            <a:pPr marL="0" indent="0" algn="ctr"/>
            <a:t>-32.62%</a:t>
          </a:fld>
          <a:endParaRPr lang="en-US" sz="1400" b="1" i="0" u="none" strike="noStrike">
            <a:solidFill>
              <a:schemeClr val="tx1"/>
            </a:solidFill>
            <a:latin typeface="Calibri"/>
            <a:ea typeface="+mn-ea"/>
            <a:cs typeface="Calibri"/>
          </a:endParaRPr>
        </a:p>
      </xdr:txBody>
    </xdr:sp>
    <xdr:clientData/>
  </xdr:twoCellAnchor>
  <xdr:twoCellAnchor>
    <xdr:from>
      <xdr:col>3</xdr:col>
      <xdr:colOff>128589</xdr:colOff>
      <xdr:row>10</xdr:row>
      <xdr:rowOff>23812</xdr:rowOff>
    </xdr:from>
    <xdr:to>
      <xdr:col>4</xdr:col>
      <xdr:colOff>295277</xdr:colOff>
      <xdr:row>11</xdr:row>
      <xdr:rowOff>147637</xdr:rowOff>
    </xdr:to>
    <xdr:sp macro="" textlink="Analysis1!Z38">
      <xdr:nvSpPr>
        <xdr:cNvPr id="56" name="Rectangle: Rounded Corners 55">
          <a:extLst>
            <a:ext uri="{FF2B5EF4-FFF2-40B4-BE49-F238E27FC236}">
              <a16:creationId xmlns:a16="http://schemas.microsoft.com/office/drawing/2014/main" id="{00000000-0008-0000-0000-000038000000}"/>
            </a:ext>
          </a:extLst>
        </xdr:cNvPr>
        <xdr:cNvSpPr/>
      </xdr:nvSpPr>
      <xdr:spPr>
        <a:xfrm>
          <a:off x="20716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DDD89F8-9D5D-453C-A28D-9A164B986E4F}" type="TxLink">
            <a:rPr lang="en-US" sz="1400" b="1" i="0" u="none" strike="noStrike">
              <a:solidFill>
                <a:schemeClr val="tx1"/>
              </a:solidFill>
              <a:latin typeface="Calibri"/>
              <a:ea typeface="+mn-ea"/>
              <a:cs typeface="Calibri"/>
            </a:rPr>
            <a:pPr marL="0" indent="0" algn="ctr"/>
            <a:t>-34.71%</a:t>
          </a:fld>
          <a:endParaRPr lang="en-US" sz="1400" b="1" i="0" u="none" strike="noStrike">
            <a:solidFill>
              <a:schemeClr val="tx1"/>
            </a:solidFill>
            <a:latin typeface="Calibri"/>
            <a:ea typeface="+mn-ea"/>
            <a:cs typeface="Calibri"/>
          </a:endParaRPr>
        </a:p>
      </xdr:txBody>
    </xdr:sp>
    <xdr:clientData/>
  </xdr:twoCellAnchor>
  <xdr:twoCellAnchor>
    <xdr:from>
      <xdr:col>8</xdr:col>
      <xdr:colOff>142875</xdr:colOff>
      <xdr:row>10</xdr:row>
      <xdr:rowOff>9525</xdr:rowOff>
    </xdr:from>
    <xdr:to>
      <xdr:col>9</xdr:col>
      <xdr:colOff>314325</xdr:colOff>
      <xdr:row>11</xdr:row>
      <xdr:rowOff>152401</xdr:rowOff>
    </xdr:to>
    <xdr:sp macro="" textlink="Analysis1!Z10">
      <xdr:nvSpPr>
        <xdr:cNvPr id="57" name="TextBox 56">
          <a:extLst>
            <a:ext uri="{FF2B5EF4-FFF2-40B4-BE49-F238E27FC236}">
              <a16:creationId xmlns:a16="http://schemas.microsoft.com/office/drawing/2014/main" id="{00000000-0008-0000-0000-000039000000}"/>
            </a:ext>
          </a:extLst>
        </xdr:cNvPr>
        <xdr:cNvSpPr txBox="1"/>
      </xdr:nvSpPr>
      <xdr:spPr>
        <a:xfrm>
          <a:off x="5324475" y="1819275"/>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A1F335-A3B0-4896-B45D-23BE3917A56A}" type="TxLink">
            <a:rPr lang="en-US" sz="1400" b="1" i="0" u="none" strike="noStrike">
              <a:solidFill>
                <a:schemeClr val="tx1"/>
              </a:solidFill>
              <a:latin typeface="Calibri"/>
              <a:ea typeface="+mn-ea"/>
              <a:cs typeface="Calibri"/>
            </a:rPr>
            <a:pPr marL="0" indent="0" algn="ctr"/>
            <a:t>-29.59%</a:t>
          </a:fld>
          <a:endParaRPr lang="en-US" sz="1400" b="1" i="0" u="none" strike="noStrike">
            <a:solidFill>
              <a:schemeClr val="tx1"/>
            </a:solidFill>
            <a:latin typeface="Calibri"/>
            <a:ea typeface="+mn-ea"/>
            <a:cs typeface="Calibri"/>
          </a:endParaRPr>
        </a:p>
      </xdr:txBody>
    </xdr:sp>
    <xdr:clientData/>
  </xdr:twoCellAnchor>
  <xdr:twoCellAnchor>
    <xdr:from>
      <xdr:col>13</xdr:col>
      <xdr:colOff>119063</xdr:colOff>
      <xdr:row>9</xdr:row>
      <xdr:rowOff>128587</xdr:rowOff>
    </xdr:from>
    <xdr:to>
      <xdr:col>14</xdr:col>
      <xdr:colOff>290513</xdr:colOff>
      <xdr:row>11</xdr:row>
      <xdr:rowOff>90488</xdr:rowOff>
    </xdr:to>
    <xdr:sp macro="" textlink="Analysis1!Z31">
      <xdr:nvSpPr>
        <xdr:cNvPr id="59" name="TextBox 58">
          <a:extLst>
            <a:ext uri="{FF2B5EF4-FFF2-40B4-BE49-F238E27FC236}">
              <a16:creationId xmlns:a16="http://schemas.microsoft.com/office/drawing/2014/main" id="{00000000-0008-0000-0000-00003B000000}"/>
            </a:ext>
          </a:extLst>
        </xdr:cNvPr>
        <xdr:cNvSpPr txBox="1"/>
      </xdr:nvSpPr>
      <xdr:spPr>
        <a:xfrm>
          <a:off x="8539163" y="1757362"/>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E0E1D7-481C-467F-A7D2-0D3C5648DBAB}" type="TxLink">
            <a:rPr lang="en-US" sz="1400" b="1" i="0" u="none" strike="noStrike">
              <a:solidFill>
                <a:schemeClr val="tx1"/>
              </a:solidFill>
              <a:latin typeface="Calibri"/>
              <a:ea typeface="+mn-ea"/>
              <a:cs typeface="Calibri"/>
            </a:rPr>
            <a:pPr marL="0" indent="0" algn="ctr"/>
            <a:t>-4.69%</a:t>
          </a:fld>
          <a:endParaRPr lang="en-US" sz="1400" b="1" i="0" u="none" strike="noStrike">
            <a:solidFill>
              <a:schemeClr val="tx1"/>
            </a:solidFill>
            <a:latin typeface="Calibri"/>
            <a:ea typeface="+mn-ea"/>
            <a:cs typeface="Calibri"/>
          </a:endParaRPr>
        </a:p>
      </xdr:txBody>
    </xdr:sp>
    <xdr:clientData/>
  </xdr:twoCellAnchor>
  <xdr:twoCellAnchor>
    <xdr:from>
      <xdr:col>0</xdr:col>
      <xdr:colOff>423864</xdr:colOff>
      <xdr:row>9</xdr:row>
      <xdr:rowOff>128587</xdr:rowOff>
    </xdr:from>
    <xdr:to>
      <xdr:col>1</xdr:col>
      <xdr:colOff>590552</xdr:colOff>
      <xdr:row>11</xdr:row>
      <xdr:rowOff>71437</xdr:rowOff>
    </xdr:to>
    <xdr:sp macro="" textlink="Analysis1!Z45">
      <xdr:nvSpPr>
        <xdr:cNvPr id="60" name="Rectangle: Rounded Corners 59">
          <a:extLst>
            <a:ext uri="{FF2B5EF4-FFF2-40B4-BE49-F238E27FC236}">
              <a16:creationId xmlns:a16="http://schemas.microsoft.com/office/drawing/2014/main" id="{00000000-0008-0000-0000-00003C000000}"/>
            </a:ext>
          </a:extLst>
        </xdr:cNvPr>
        <xdr:cNvSpPr/>
      </xdr:nvSpPr>
      <xdr:spPr>
        <a:xfrm>
          <a:off x="423864" y="17573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1199BE-01BD-4F21-85BD-F6A40A41C4F4}" type="TxLink">
            <a:rPr lang="en-US" sz="1400" b="1" i="0" u="none" strike="noStrike">
              <a:solidFill>
                <a:schemeClr val="tx1"/>
              </a:solidFill>
              <a:latin typeface="Calibri"/>
              <a:ea typeface="+mn-ea"/>
              <a:cs typeface="Calibri"/>
            </a:rPr>
            <a:pPr marL="0" indent="0" algn="ctr"/>
            <a:t>-0.51%</a:t>
          </a:fld>
          <a:endParaRPr lang="en-US" sz="1400" b="1" i="0" u="none" strike="noStrike">
            <a:solidFill>
              <a:schemeClr val="tx1"/>
            </a:solidFill>
            <a:latin typeface="Calibri"/>
            <a:ea typeface="+mn-ea"/>
            <a:cs typeface="Calibri"/>
          </a:endParaRPr>
        </a:p>
      </xdr:txBody>
    </xdr:sp>
    <xdr:clientData/>
  </xdr:twoCellAnchor>
  <xdr:twoCellAnchor editAs="oneCell">
    <xdr:from>
      <xdr:col>9</xdr:col>
      <xdr:colOff>338136</xdr:colOff>
      <xdr:row>15</xdr:row>
      <xdr:rowOff>14287</xdr:rowOff>
    </xdr:from>
    <xdr:to>
      <xdr:col>11</xdr:col>
      <xdr:colOff>500061</xdr:colOff>
      <xdr:row>23</xdr:row>
      <xdr:rowOff>0</xdr:rowOff>
    </xdr:to>
    <mc:AlternateContent xmlns:mc="http://schemas.openxmlformats.org/markup-compatibility/2006">
      <mc:Choice xmlns:a14="http://schemas.microsoft.com/office/drawing/2010/main" Requires="a14">
        <xdr:graphicFrame macro="">
          <xdr:nvGraphicFramePr>
            <xdr:cNvPr id="61" name="Month Name">
              <a:extLst>
                <a:ext uri="{FF2B5EF4-FFF2-40B4-BE49-F238E27FC236}">
                  <a16:creationId xmlns:a16="http://schemas.microsoft.com/office/drawing/2014/main" id="{00000000-0008-0000-00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6167436" y="2728912"/>
              <a:ext cx="1457325" cy="14335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290512</xdr:colOff>
      <xdr:row>14</xdr:row>
      <xdr:rowOff>171449</xdr:rowOff>
    </xdr:from>
    <xdr:to>
      <xdr:col>8</xdr:col>
      <xdr:colOff>547688</xdr:colOff>
      <xdr:row>23</xdr:row>
      <xdr:rowOff>80961</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285749</xdr:colOff>
      <xdr:row>15</xdr:row>
      <xdr:rowOff>14287</xdr:rowOff>
    </xdr:from>
    <xdr:to>
      <xdr:col>1</xdr:col>
      <xdr:colOff>319088</xdr:colOff>
      <xdr:row>16</xdr:row>
      <xdr:rowOff>85725</xdr:rowOff>
    </xdr:to>
    <xdr:sp macro="" textlink="'Analysis1 (2)'!F18">
      <xdr:nvSpPr>
        <xdr:cNvPr id="64" name="Rectangle: Rounded Corners 63">
          <a:extLst>
            <a:ext uri="{FF2B5EF4-FFF2-40B4-BE49-F238E27FC236}">
              <a16:creationId xmlns:a16="http://schemas.microsoft.com/office/drawing/2014/main" id="{00000000-0008-0000-0000-000040000000}"/>
            </a:ext>
          </a:extLst>
        </xdr:cNvPr>
        <xdr:cNvSpPr/>
      </xdr:nvSpPr>
      <xdr:spPr>
        <a:xfrm>
          <a:off x="285749" y="2728912"/>
          <a:ext cx="681039" cy="252413"/>
        </a:xfrm>
        <a:prstGeom prst="roundRect">
          <a:avLst>
            <a:gd name="adj" fmla="val 17929"/>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78737C-638A-4A23-BCB5-CC34232BB251}" type="TxLink">
            <a:rPr lang="en-US" sz="1100" b="0" i="0" u="none" strike="noStrike">
              <a:solidFill>
                <a:srgbClr val="000000"/>
              </a:solidFill>
              <a:latin typeface="Calibri"/>
              <a:ea typeface="+mn-ea"/>
              <a:cs typeface="Calibri"/>
            </a:rPr>
            <a:pPr marL="0" indent="0" algn="ctr"/>
            <a:t>In 2007</a:t>
          </a:fld>
          <a:endParaRPr lang="en-US" sz="1400" b="1" i="0" u="none" strike="noStrike">
            <a:solidFill>
              <a:schemeClr val="tx1"/>
            </a:solidFill>
            <a:latin typeface="Calibri"/>
            <a:ea typeface="+mn-ea"/>
            <a:cs typeface="Calibri"/>
          </a:endParaRPr>
        </a:p>
      </xdr:txBody>
    </xdr:sp>
    <xdr:clientData/>
  </xdr:twoCellAnchor>
  <xdr:twoCellAnchor>
    <xdr:from>
      <xdr:col>1</xdr:col>
      <xdr:colOff>383976</xdr:colOff>
      <xdr:row>15</xdr:row>
      <xdr:rowOff>14287</xdr:rowOff>
    </xdr:from>
    <xdr:to>
      <xdr:col>2</xdr:col>
      <xdr:colOff>212528</xdr:colOff>
      <xdr:row>16</xdr:row>
      <xdr:rowOff>85725</xdr:rowOff>
    </xdr:to>
    <xdr:sp macro="" textlink="'Analysis1 (2)'!G10">
      <xdr:nvSpPr>
        <xdr:cNvPr id="65" name="Rectangle: Rounded Corners 64">
          <a:extLst>
            <a:ext uri="{FF2B5EF4-FFF2-40B4-BE49-F238E27FC236}">
              <a16:creationId xmlns:a16="http://schemas.microsoft.com/office/drawing/2014/main" id="{00000000-0008-0000-0000-000041000000}"/>
            </a:ext>
          </a:extLst>
        </xdr:cNvPr>
        <xdr:cNvSpPr/>
      </xdr:nvSpPr>
      <xdr:spPr>
        <a:xfrm>
          <a:off x="103167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69EEF3-582A-4601-BD21-BD9C0FED588E}" type="TxLink">
            <a:rPr lang="en-US" sz="1100" b="0" i="0" u="none" strike="noStrike">
              <a:solidFill>
                <a:srgbClr val="000000"/>
              </a:solidFill>
              <a:latin typeface="Calibri"/>
              <a:ea typeface="+mn-ea"/>
              <a:cs typeface="Calibri"/>
            </a:rPr>
            <a:pPr marL="0" indent="0" algn="ctr"/>
            <a:t>Dec</a:t>
          </a:fld>
          <a:endParaRPr lang="en-US" sz="1400" b="1" i="0" u="none" strike="noStrike">
            <a:solidFill>
              <a:schemeClr val="tx1"/>
            </a:solidFill>
            <a:latin typeface="Calibri"/>
            <a:ea typeface="+mn-ea"/>
            <a:cs typeface="Calibri"/>
          </a:endParaRPr>
        </a:p>
      </xdr:txBody>
    </xdr:sp>
    <xdr:clientData/>
  </xdr:twoCellAnchor>
  <xdr:twoCellAnchor>
    <xdr:from>
      <xdr:col>2</xdr:col>
      <xdr:colOff>277416</xdr:colOff>
      <xdr:row>15</xdr:row>
      <xdr:rowOff>14287</xdr:rowOff>
    </xdr:from>
    <xdr:to>
      <xdr:col>3</xdr:col>
      <xdr:colOff>105968</xdr:colOff>
      <xdr:row>16</xdr:row>
      <xdr:rowOff>85725</xdr:rowOff>
    </xdr:to>
    <xdr:sp macro="" textlink="'Analysis1 (2)'!G11">
      <xdr:nvSpPr>
        <xdr:cNvPr id="67" name="Rectangle: Rounded Corners 66">
          <a:extLst>
            <a:ext uri="{FF2B5EF4-FFF2-40B4-BE49-F238E27FC236}">
              <a16:creationId xmlns:a16="http://schemas.microsoft.com/office/drawing/2014/main" id="{00000000-0008-0000-0000-000043000000}"/>
            </a:ext>
          </a:extLst>
        </xdr:cNvPr>
        <xdr:cNvSpPr/>
      </xdr:nvSpPr>
      <xdr:spPr>
        <a:xfrm>
          <a:off x="157281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7C96DB-C3AF-4959-B235-75F76E469A2A}" type="TxLink">
            <a:rPr lang="en-US" sz="1100" b="0" i="0" u="none" strike="noStrike">
              <a:solidFill>
                <a:srgbClr val="000000"/>
              </a:solidFill>
              <a:latin typeface="Calibri"/>
              <a:ea typeface="+mn-ea"/>
              <a:cs typeface="Calibri"/>
            </a:rPr>
            <a:pPr marL="0" indent="0" algn="ctr"/>
            <a:t>Nov</a:t>
          </a:fld>
          <a:endParaRPr lang="en-US" sz="1400" b="1" i="0" u="none" strike="noStrike">
            <a:solidFill>
              <a:schemeClr val="tx1"/>
            </a:solidFill>
            <a:latin typeface="Calibri"/>
            <a:ea typeface="+mn-ea"/>
            <a:cs typeface="Calibri"/>
          </a:endParaRPr>
        </a:p>
      </xdr:txBody>
    </xdr:sp>
    <xdr:clientData/>
  </xdr:twoCellAnchor>
  <xdr:twoCellAnchor>
    <xdr:from>
      <xdr:col>3</xdr:col>
      <xdr:colOff>170856</xdr:colOff>
      <xdr:row>15</xdr:row>
      <xdr:rowOff>14287</xdr:rowOff>
    </xdr:from>
    <xdr:to>
      <xdr:col>3</xdr:col>
      <xdr:colOff>433985</xdr:colOff>
      <xdr:row>16</xdr:row>
      <xdr:rowOff>85725</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113956" y="2728912"/>
          <a:ext cx="263129"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&amp; </a:t>
          </a:r>
        </a:p>
      </xdr:txBody>
    </xdr:sp>
    <xdr:clientData/>
  </xdr:twoCellAnchor>
  <xdr:twoCellAnchor>
    <xdr:from>
      <xdr:col>3</xdr:col>
      <xdr:colOff>498873</xdr:colOff>
      <xdr:row>15</xdr:row>
      <xdr:rowOff>14287</xdr:rowOff>
    </xdr:from>
    <xdr:to>
      <xdr:col>4</xdr:col>
      <xdr:colOff>327425</xdr:colOff>
      <xdr:row>16</xdr:row>
      <xdr:rowOff>85725</xdr:rowOff>
    </xdr:to>
    <xdr:sp macro="" textlink="'Analysis1 (2)'!G12">
      <xdr:nvSpPr>
        <xdr:cNvPr id="72" name="Rectangle: Rounded Corners 71">
          <a:extLst>
            <a:ext uri="{FF2B5EF4-FFF2-40B4-BE49-F238E27FC236}">
              <a16:creationId xmlns:a16="http://schemas.microsoft.com/office/drawing/2014/main" id="{00000000-0008-0000-0000-000048000000}"/>
            </a:ext>
          </a:extLst>
        </xdr:cNvPr>
        <xdr:cNvSpPr/>
      </xdr:nvSpPr>
      <xdr:spPr>
        <a:xfrm>
          <a:off x="2441973"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81270B2-5731-4CBA-9C80-58DF21AC614F}" type="TxLink">
            <a:rPr lang="en-US" sz="1100" b="0" i="0" u="none" strike="noStrike">
              <a:solidFill>
                <a:srgbClr val="000000"/>
              </a:solidFill>
              <a:latin typeface="Calibri"/>
              <a:ea typeface="+mn-ea"/>
              <a:cs typeface="Calibri"/>
            </a:rPr>
            <a:t>Oct</a:t>
          </a:fld>
          <a:endParaRPr lang="en-US" sz="1400" b="1" i="0" u="none" strike="noStrike">
            <a:solidFill>
              <a:schemeClr val="tx1"/>
            </a:solidFill>
            <a:latin typeface="Calibri"/>
            <a:ea typeface="+mn-ea"/>
            <a:cs typeface="Calibri"/>
          </a:endParaRPr>
        </a:p>
      </xdr:txBody>
    </xdr:sp>
    <xdr:clientData/>
  </xdr:twoCellAnchor>
  <xdr:twoCellAnchor>
    <xdr:from>
      <xdr:col>4</xdr:col>
      <xdr:colOff>392313</xdr:colOff>
      <xdr:row>15</xdr:row>
      <xdr:rowOff>14287</xdr:rowOff>
    </xdr:from>
    <xdr:to>
      <xdr:col>7</xdr:col>
      <xdr:colOff>135137</xdr:colOff>
      <xdr:row>16</xdr:row>
      <xdr:rowOff>85725</xdr:rowOff>
    </xdr:to>
    <xdr:sp macro="" textlink="">
      <xdr:nvSpPr>
        <xdr:cNvPr id="73" name="Rectangle: Rounded Corners 72">
          <a:extLst>
            <a:ext uri="{FF2B5EF4-FFF2-40B4-BE49-F238E27FC236}">
              <a16:creationId xmlns:a16="http://schemas.microsoft.com/office/drawing/2014/main" id="{00000000-0008-0000-0000-000049000000}"/>
            </a:ext>
          </a:extLst>
        </xdr:cNvPr>
        <xdr:cNvSpPr/>
      </xdr:nvSpPr>
      <xdr:spPr>
        <a:xfrm>
          <a:off x="2983113" y="2728912"/>
          <a:ext cx="1685924"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Collectively</a:t>
          </a:r>
          <a:r>
            <a:rPr lang="en-US" sz="1050" b="0" i="0" u="none" strike="noStrike" baseline="0">
              <a:solidFill>
                <a:srgbClr val="000000"/>
              </a:solidFill>
              <a:latin typeface="Calibri"/>
              <a:ea typeface="+mn-ea"/>
              <a:cs typeface="Calibri"/>
            </a:rPr>
            <a:t> Accounted For</a:t>
          </a:r>
          <a:r>
            <a:rPr lang="en-US" sz="1050" b="0" i="0" u="none" strike="noStrike">
              <a:solidFill>
                <a:srgbClr val="000000"/>
              </a:solidFill>
              <a:latin typeface="Calibri"/>
              <a:ea typeface="+mn-ea"/>
              <a:cs typeface="Calibri"/>
            </a:rPr>
            <a:t> </a:t>
          </a:r>
        </a:p>
      </xdr:txBody>
    </xdr:sp>
    <xdr:clientData/>
  </xdr:twoCellAnchor>
  <xdr:twoCellAnchor>
    <xdr:from>
      <xdr:col>7</xdr:col>
      <xdr:colOff>166688</xdr:colOff>
      <xdr:row>14</xdr:row>
      <xdr:rowOff>166687</xdr:rowOff>
    </xdr:from>
    <xdr:to>
      <xdr:col>8</xdr:col>
      <xdr:colOff>352425</xdr:colOff>
      <xdr:row>16</xdr:row>
      <xdr:rowOff>85725</xdr:rowOff>
    </xdr:to>
    <xdr:sp macro="" textlink="'Analysis1 (2)'!F15">
      <xdr:nvSpPr>
        <xdr:cNvPr id="74" name="Rectangle: Rounded Corners 73">
          <a:extLst>
            <a:ext uri="{FF2B5EF4-FFF2-40B4-BE49-F238E27FC236}">
              <a16:creationId xmlns:a16="http://schemas.microsoft.com/office/drawing/2014/main" id="{00000000-0008-0000-0000-00004A000000}"/>
            </a:ext>
          </a:extLst>
        </xdr:cNvPr>
        <xdr:cNvSpPr/>
      </xdr:nvSpPr>
      <xdr:spPr>
        <a:xfrm>
          <a:off x="4700588" y="2700337"/>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CC55C8-0D24-431A-9682-4E91F558B9DC}"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47.8%</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7</xdr:col>
      <xdr:colOff>9525</xdr:colOff>
      <xdr:row>16</xdr:row>
      <xdr:rowOff>100012</xdr:rowOff>
    </xdr:from>
    <xdr:to>
      <xdr:col>8</xdr:col>
      <xdr:colOff>390526</xdr:colOff>
      <xdr:row>17</xdr:row>
      <xdr:rowOff>138113</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4543425" y="2995612"/>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12</xdr:col>
      <xdr:colOff>233364</xdr:colOff>
      <xdr:row>16</xdr:row>
      <xdr:rowOff>19050</xdr:rowOff>
    </xdr:from>
    <xdr:to>
      <xdr:col>19</xdr:col>
      <xdr:colOff>214313</xdr:colOff>
      <xdr:row>22</xdr:row>
      <xdr:rowOff>180974</xdr:rowOff>
    </xdr:to>
    <xdr:graphicFrame macro="">
      <xdr:nvGraphicFramePr>
        <xdr:cNvPr id="66" name="Chart 65">
          <a:extLst>
            <a:ext uri="{FF2B5EF4-FFF2-40B4-BE49-F238E27FC236}">
              <a16:creationId xmlns:a16="http://schemas.microsoft.com/office/drawing/2014/main" id="{03DDA3FF-E893-4198-A6DE-908E4C20C6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333375</xdr:colOff>
      <xdr:row>14</xdr:row>
      <xdr:rowOff>66674</xdr:rowOff>
    </xdr:from>
    <xdr:to>
      <xdr:col>17</xdr:col>
      <xdr:colOff>519112</xdr:colOff>
      <xdr:row>15</xdr:row>
      <xdr:rowOff>166687</xdr:rowOff>
    </xdr:to>
    <xdr:sp macro="" textlink="'Analysis1 (2)'!Q14">
      <xdr:nvSpPr>
        <xdr:cNvPr id="69" name="Rectangle: Rounded Corners 68">
          <a:extLst>
            <a:ext uri="{FF2B5EF4-FFF2-40B4-BE49-F238E27FC236}">
              <a16:creationId xmlns:a16="http://schemas.microsoft.com/office/drawing/2014/main" id="{66F82CE7-6BE2-444E-A6C3-8F10292D0B05}"/>
            </a:ext>
          </a:extLst>
        </xdr:cNvPr>
        <xdr:cNvSpPr/>
      </xdr:nvSpPr>
      <xdr:spPr>
        <a:xfrm>
          <a:off x="10696575" y="2600324"/>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D970F4-0301-4492-9E0D-883F705F818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44.7%</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12</xdr:col>
      <xdr:colOff>247651</xdr:colOff>
      <xdr:row>14</xdr:row>
      <xdr:rowOff>109538</xdr:rowOff>
    </xdr:from>
    <xdr:to>
      <xdr:col>17</xdr:col>
      <xdr:colOff>33338</xdr:colOff>
      <xdr:row>16</xdr:row>
      <xdr:rowOff>1</xdr:rowOff>
    </xdr:to>
    <xdr:sp macro="" textlink="">
      <xdr:nvSpPr>
        <xdr:cNvPr id="78" name="Rectangle: Rounded Corners 77">
          <a:extLst>
            <a:ext uri="{FF2B5EF4-FFF2-40B4-BE49-F238E27FC236}">
              <a16:creationId xmlns:a16="http://schemas.microsoft.com/office/drawing/2014/main" id="{A9F87862-6044-4766-B7AC-E4BF6F9D79FA}"/>
            </a:ext>
          </a:extLst>
        </xdr:cNvPr>
        <xdr:cNvSpPr/>
      </xdr:nvSpPr>
      <xdr:spPr>
        <a:xfrm>
          <a:off x="8020051" y="2643188"/>
          <a:ext cx="3024187"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The highlighted Weekdays Contributed</a:t>
          </a:r>
        </a:p>
      </xdr:txBody>
    </xdr:sp>
    <xdr:clientData/>
  </xdr:twoCellAnchor>
  <xdr:twoCellAnchor>
    <xdr:from>
      <xdr:col>17</xdr:col>
      <xdr:colOff>342900</xdr:colOff>
      <xdr:row>14</xdr:row>
      <xdr:rowOff>109538</xdr:rowOff>
    </xdr:from>
    <xdr:to>
      <xdr:col>19</xdr:col>
      <xdr:colOff>76201</xdr:colOff>
      <xdr:row>15</xdr:row>
      <xdr:rowOff>147639</xdr:rowOff>
    </xdr:to>
    <xdr:sp macro="" textlink="">
      <xdr:nvSpPr>
        <xdr:cNvPr id="80" name="Rectangle: Rounded Corners 79">
          <a:extLst>
            <a:ext uri="{FF2B5EF4-FFF2-40B4-BE49-F238E27FC236}">
              <a16:creationId xmlns:a16="http://schemas.microsoft.com/office/drawing/2014/main" id="{A56982EE-E393-464D-9358-71C1889DAA3A}"/>
            </a:ext>
          </a:extLst>
        </xdr:cNvPr>
        <xdr:cNvSpPr/>
      </xdr:nvSpPr>
      <xdr:spPr>
        <a:xfrm>
          <a:off x="11353800" y="2643188"/>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0</xdr:col>
      <xdr:colOff>323850</xdr:colOff>
      <xdr:row>25</xdr:row>
      <xdr:rowOff>71438</xdr:rowOff>
    </xdr:from>
    <xdr:to>
      <xdr:col>3</xdr:col>
      <xdr:colOff>423863</xdr:colOff>
      <xdr:row>36</xdr:row>
      <xdr:rowOff>76200</xdr:rowOff>
    </xdr:to>
    <xdr:graphicFrame macro="">
      <xdr:nvGraphicFramePr>
        <xdr:cNvPr id="81" name="Chart 80">
          <a:extLst>
            <a:ext uri="{FF2B5EF4-FFF2-40B4-BE49-F238E27FC236}">
              <a16:creationId xmlns:a16="http://schemas.microsoft.com/office/drawing/2014/main" id="{6ACFE3D8-E6F8-4666-81FA-4881A169B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509587</xdr:colOff>
      <xdr:row>26</xdr:row>
      <xdr:rowOff>128589</xdr:rowOff>
    </xdr:from>
    <xdr:to>
      <xdr:col>5</xdr:col>
      <xdr:colOff>271462</xdr:colOff>
      <xdr:row>28</xdr:row>
      <xdr:rowOff>61914</xdr:rowOff>
    </xdr:to>
    <xdr:sp macro="" textlink="'Analysis1 (2)'!Z10">
      <xdr:nvSpPr>
        <xdr:cNvPr id="83" name="TextBox 82">
          <a:extLst>
            <a:ext uri="{FF2B5EF4-FFF2-40B4-BE49-F238E27FC236}">
              <a16:creationId xmlns:a16="http://schemas.microsoft.com/office/drawing/2014/main" id="{E95711DD-B3BC-45B8-AEC5-C3E28A51DD20}"/>
            </a:ext>
          </a:extLst>
        </xdr:cNvPr>
        <xdr:cNvSpPr txBox="1"/>
      </xdr:nvSpPr>
      <xdr:spPr>
        <a:xfrm>
          <a:off x="1804987" y="4833939"/>
          <a:ext cx="17049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E77FDFE-3184-4668-BEC5-65CE8B1E7BB3}" type="TxLink">
            <a:rPr lang="en-US" sz="1100" b="1" i="0" u="none" strike="noStrike">
              <a:solidFill>
                <a:srgbClr val="000000"/>
              </a:solidFill>
              <a:latin typeface="Calibri"/>
              <a:ea typeface="+mn-ea"/>
              <a:cs typeface="Calibri"/>
            </a:rPr>
            <a:t>WEEKDAY makes up</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14288</xdr:colOff>
      <xdr:row>27</xdr:row>
      <xdr:rowOff>152401</xdr:rowOff>
    </xdr:from>
    <xdr:to>
      <xdr:col>4</xdr:col>
      <xdr:colOff>481013</xdr:colOff>
      <xdr:row>29</xdr:row>
      <xdr:rowOff>85726</xdr:rowOff>
    </xdr:to>
    <xdr:sp macro="" textlink="'Analysis1 (2)'!Z9">
      <xdr:nvSpPr>
        <xdr:cNvPr id="84" name="TextBox 83">
          <a:extLst>
            <a:ext uri="{FF2B5EF4-FFF2-40B4-BE49-F238E27FC236}">
              <a16:creationId xmlns:a16="http://schemas.microsoft.com/office/drawing/2014/main" id="{30C38E14-5F41-4585-8DE1-2353FD62FB2C}"/>
            </a:ext>
          </a:extLst>
        </xdr:cNvPr>
        <xdr:cNvSpPr txBox="1"/>
      </xdr:nvSpPr>
      <xdr:spPr>
        <a:xfrm>
          <a:off x="1957388" y="5038726"/>
          <a:ext cx="11144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BF2FEE-A561-496D-9182-FF435CB4B7D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72.1%</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3</xdr:col>
      <xdr:colOff>185737</xdr:colOff>
      <xdr:row>29</xdr:row>
      <xdr:rowOff>47625</xdr:rowOff>
    </xdr:from>
    <xdr:to>
      <xdr:col>4</xdr:col>
      <xdr:colOff>566738</xdr:colOff>
      <xdr:row>30</xdr:row>
      <xdr:rowOff>85726</xdr:rowOff>
    </xdr:to>
    <xdr:sp macro="" textlink="">
      <xdr:nvSpPr>
        <xdr:cNvPr id="85" name="Rectangle: Rounded Corners 84">
          <a:extLst>
            <a:ext uri="{FF2B5EF4-FFF2-40B4-BE49-F238E27FC236}">
              <a16:creationId xmlns:a16="http://schemas.microsoft.com/office/drawing/2014/main" id="{B7C3D117-A895-41E3-B916-01FD0B99229F}"/>
            </a:ext>
          </a:extLst>
        </xdr:cNvPr>
        <xdr:cNvSpPr/>
      </xdr:nvSpPr>
      <xdr:spPr>
        <a:xfrm>
          <a:off x="2128837" y="5295900"/>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xdr:col>
      <xdr:colOff>166687</xdr:colOff>
      <xdr:row>27</xdr:row>
      <xdr:rowOff>28575</xdr:rowOff>
    </xdr:from>
    <xdr:to>
      <xdr:col>2</xdr:col>
      <xdr:colOff>561974</xdr:colOff>
      <xdr:row>32</xdr:row>
      <xdr:rowOff>166687</xdr:rowOff>
    </xdr:to>
    <xdr:sp macro="" textlink="">
      <xdr:nvSpPr>
        <xdr:cNvPr id="3" name="Oval 2">
          <a:extLst>
            <a:ext uri="{FF2B5EF4-FFF2-40B4-BE49-F238E27FC236}">
              <a16:creationId xmlns:a16="http://schemas.microsoft.com/office/drawing/2014/main" id="{3A3ED4DD-1833-442F-BAB4-10ED7C584C81}"/>
            </a:ext>
          </a:extLst>
        </xdr:cNvPr>
        <xdr:cNvSpPr/>
      </xdr:nvSpPr>
      <xdr:spPr>
        <a:xfrm>
          <a:off x="814387" y="4914900"/>
          <a:ext cx="1042987" cy="104298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333377</xdr:colOff>
      <xdr:row>28</xdr:row>
      <xdr:rowOff>47626</xdr:rowOff>
    </xdr:from>
    <xdr:to>
      <xdr:col>2</xdr:col>
      <xdr:colOff>371476</xdr:colOff>
      <xdr:row>32</xdr:row>
      <xdr:rowOff>9525</xdr:rowOff>
    </xdr:to>
    <xdr:pic>
      <xdr:nvPicPr>
        <xdr:cNvPr id="5" name="Picture 4">
          <a:extLst>
            <a:ext uri="{FF2B5EF4-FFF2-40B4-BE49-F238E27FC236}">
              <a16:creationId xmlns:a16="http://schemas.microsoft.com/office/drawing/2014/main" id="{F6D70A9D-B94E-493F-8C72-7484D8FE0B7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81077" y="5114926"/>
          <a:ext cx="685799" cy="685799"/>
        </a:xfrm>
        <a:prstGeom prst="rect">
          <a:avLst/>
        </a:prstGeom>
      </xdr:spPr>
    </xdr:pic>
    <xdr:clientData/>
  </xdr:twoCellAnchor>
  <xdr:twoCellAnchor>
    <xdr:from>
      <xdr:col>10</xdr:col>
      <xdr:colOff>471487</xdr:colOff>
      <xdr:row>27</xdr:row>
      <xdr:rowOff>128589</xdr:rowOff>
    </xdr:from>
    <xdr:to>
      <xdr:col>12</xdr:col>
      <xdr:colOff>80962</xdr:colOff>
      <xdr:row>33</xdr:row>
      <xdr:rowOff>76202</xdr:rowOff>
    </xdr:to>
    <xdr:sp macro="" textlink="">
      <xdr:nvSpPr>
        <xdr:cNvPr id="86" name="Rectangle: Rounded Corners 85">
          <a:extLst>
            <a:ext uri="{FF2B5EF4-FFF2-40B4-BE49-F238E27FC236}">
              <a16:creationId xmlns:a16="http://schemas.microsoft.com/office/drawing/2014/main" id="{31FF8195-1357-49A4-BB1B-7F6E49FC7E7E}"/>
            </a:ext>
          </a:extLst>
        </xdr:cNvPr>
        <xdr:cNvSpPr/>
      </xdr:nvSpPr>
      <xdr:spPr>
        <a:xfrm>
          <a:off x="6948487" y="5014914"/>
          <a:ext cx="904875" cy="1033463"/>
        </a:xfrm>
        <a:prstGeom prst="roundRect">
          <a:avLst>
            <a:gd name="adj" fmla="val 17929"/>
          </a:avLst>
        </a:prstGeom>
        <a:solidFill>
          <a:srgbClr val="F75606"/>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312738</xdr:colOff>
      <xdr:row>27</xdr:row>
      <xdr:rowOff>128589</xdr:rowOff>
    </xdr:from>
    <xdr:to>
      <xdr:col>8</xdr:col>
      <xdr:colOff>569913</xdr:colOff>
      <xdr:row>33</xdr:row>
      <xdr:rowOff>76202</xdr:rowOff>
    </xdr:to>
    <xdr:sp macro="" textlink="">
      <xdr:nvSpPr>
        <xdr:cNvPr id="88" name="Rectangle: Rounded Corners 87">
          <a:extLst>
            <a:ext uri="{FF2B5EF4-FFF2-40B4-BE49-F238E27FC236}">
              <a16:creationId xmlns:a16="http://schemas.microsoft.com/office/drawing/2014/main" id="{88A577D4-4327-4ABB-A2CA-1452F2A8EE6C}"/>
            </a:ext>
          </a:extLst>
        </xdr:cNvPr>
        <xdr:cNvSpPr/>
      </xdr:nvSpPr>
      <xdr:spPr>
        <a:xfrm>
          <a:off x="4846638" y="5014914"/>
          <a:ext cx="904875" cy="1033463"/>
        </a:xfrm>
        <a:prstGeom prst="roundRect">
          <a:avLst>
            <a:gd name="adj" fmla="val 17929"/>
          </a:avLst>
        </a:prstGeom>
        <a:solidFill>
          <a:srgbClr val="E2EA45"/>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68263</xdr:colOff>
      <xdr:row>27</xdr:row>
      <xdr:rowOff>128589</xdr:rowOff>
    </xdr:from>
    <xdr:to>
      <xdr:col>10</xdr:col>
      <xdr:colOff>325438</xdr:colOff>
      <xdr:row>33</xdr:row>
      <xdr:rowOff>76202</xdr:rowOff>
    </xdr:to>
    <xdr:sp macro="" textlink="">
      <xdr:nvSpPr>
        <xdr:cNvPr id="89" name="Rectangle: Rounded Corners 88">
          <a:extLst>
            <a:ext uri="{FF2B5EF4-FFF2-40B4-BE49-F238E27FC236}">
              <a16:creationId xmlns:a16="http://schemas.microsoft.com/office/drawing/2014/main" id="{4FBA797D-896D-4750-8B6D-9971B445656C}"/>
            </a:ext>
          </a:extLst>
        </xdr:cNvPr>
        <xdr:cNvSpPr/>
      </xdr:nvSpPr>
      <xdr:spPr>
        <a:xfrm>
          <a:off x="5897563" y="5014914"/>
          <a:ext cx="904875" cy="1033463"/>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557213</xdr:colOff>
      <xdr:row>27</xdr:row>
      <xdr:rowOff>128589</xdr:rowOff>
    </xdr:from>
    <xdr:to>
      <xdr:col>7</xdr:col>
      <xdr:colOff>166688</xdr:colOff>
      <xdr:row>33</xdr:row>
      <xdr:rowOff>76202</xdr:rowOff>
    </xdr:to>
    <xdr:sp macro="" textlink="">
      <xdr:nvSpPr>
        <xdr:cNvPr id="90" name="Rectangle: Rounded Corners 89">
          <a:extLst>
            <a:ext uri="{FF2B5EF4-FFF2-40B4-BE49-F238E27FC236}">
              <a16:creationId xmlns:a16="http://schemas.microsoft.com/office/drawing/2014/main" id="{CCA3A316-D8D6-4A98-A456-80B918C79B94}"/>
            </a:ext>
          </a:extLst>
        </xdr:cNvPr>
        <xdr:cNvSpPr/>
      </xdr:nvSpPr>
      <xdr:spPr>
        <a:xfrm>
          <a:off x="3795713" y="5014914"/>
          <a:ext cx="904875" cy="1033463"/>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552451</xdr:colOff>
      <xdr:row>32</xdr:row>
      <xdr:rowOff>33339</xdr:rowOff>
    </xdr:from>
    <xdr:to>
      <xdr:col>12</xdr:col>
      <xdr:colOff>319087</xdr:colOff>
      <xdr:row>34</xdr:row>
      <xdr:rowOff>85725</xdr:rowOff>
    </xdr:to>
    <xdr:sp macro="" textlink="">
      <xdr:nvSpPr>
        <xdr:cNvPr id="91" name="Oval 90">
          <a:extLst>
            <a:ext uri="{FF2B5EF4-FFF2-40B4-BE49-F238E27FC236}">
              <a16:creationId xmlns:a16="http://schemas.microsoft.com/office/drawing/2014/main" id="{5C6D91DB-1553-4FB6-8B44-5828DB322BEE}"/>
            </a:ext>
          </a:extLst>
        </xdr:cNvPr>
        <xdr:cNvSpPr/>
      </xdr:nvSpPr>
      <xdr:spPr>
        <a:xfrm>
          <a:off x="7677151"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90489</xdr:colOff>
      <xdr:row>32</xdr:row>
      <xdr:rowOff>33339</xdr:rowOff>
    </xdr:from>
    <xdr:to>
      <xdr:col>10</xdr:col>
      <xdr:colOff>504825</xdr:colOff>
      <xdr:row>34</xdr:row>
      <xdr:rowOff>85725</xdr:rowOff>
    </xdr:to>
    <xdr:sp macro="" textlink="">
      <xdr:nvSpPr>
        <xdr:cNvPr id="92" name="Oval 91">
          <a:extLst>
            <a:ext uri="{FF2B5EF4-FFF2-40B4-BE49-F238E27FC236}">
              <a16:creationId xmlns:a16="http://schemas.microsoft.com/office/drawing/2014/main" id="{DF821714-84F9-4206-87A0-EE553D13A17B}"/>
            </a:ext>
          </a:extLst>
        </xdr:cNvPr>
        <xdr:cNvSpPr/>
      </xdr:nvSpPr>
      <xdr:spPr>
        <a:xfrm>
          <a:off x="6567489"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600076</xdr:colOff>
      <xdr:row>32</xdr:row>
      <xdr:rowOff>33339</xdr:rowOff>
    </xdr:from>
    <xdr:to>
      <xdr:col>7</xdr:col>
      <xdr:colOff>366712</xdr:colOff>
      <xdr:row>34</xdr:row>
      <xdr:rowOff>85725</xdr:rowOff>
    </xdr:to>
    <xdr:sp macro="" textlink="">
      <xdr:nvSpPr>
        <xdr:cNvPr id="93" name="Oval 92">
          <a:extLst>
            <a:ext uri="{FF2B5EF4-FFF2-40B4-BE49-F238E27FC236}">
              <a16:creationId xmlns:a16="http://schemas.microsoft.com/office/drawing/2014/main" id="{5C98464E-64D9-4E70-9F05-F32A51EA1A2D}"/>
            </a:ext>
          </a:extLst>
        </xdr:cNvPr>
        <xdr:cNvSpPr/>
      </xdr:nvSpPr>
      <xdr:spPr>
        <a:xfrm>
          <a:off x="4486276"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333376</xdr:colOff>
      <xdr:row>32</xdr:row>
      <xdr:rowOff>33339</xdr:rowOff>
    </xdr:from>
    <xdr:to>
      <xdr:col>9</xdr:col>
      <xdr:colOff>100012</xdr:colOff>
      <xdr:row>34</xdr:row>
      <xdr:rowOff>85725</xdr:rowOff>
    </xdr:to>
    <xdr:sp macro="" textlink="">
      <xdr:nvSpPr>
        <xdr:cNvPr id="94" name="Oval 93">
          <a:extLst>
            <a:ext uri="{FF2B5EF4-FFF2-40B4-BE49-F238E27FC236}">
              <a16:creationId xmlns:a16="http://schemas.microsoft.com/office/drawing/2014/main" id="{93F00F18-44C6-44D1-B660-F602A68B7A1F}"/>
            </a:ext>
          </a:extLst>
        </xdr:cNvPr>
        <xdr:cNvSpPr/>
      </xdr:nvSpPr>
      <xdr:spPr>
        <a:xfrm>
          <a:off x="5514976"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581023</xdr:colOff>
      <xdr:row>28</xdr:row>
      <xdr:rowOff>152398</xdr:rowOff>
    </xdr:from>
    <xdr:to>
      <xdr:col>7</xdr:col>
      <xdr:colOff>138113</xdr:colOff>
      <xdr:row>30</xdr:row>
      <xdr:rowOff>28574</xdr:rowOff>
    </xdr:to>
    <xdr:sp macro="" textlink="'Analysis1 (2)'!AG4">
      <xdr:nvSpPr>
        <xdr:cNvPr id="95" name="Rectangle: Rounded Corners 94">
          <a:extLst>
            <a:ext uri="{FF2B5EF4-FFF2-40B4-BE49-F238E27FC236}">
              <a16:creationId xmlns:a16="http://schemas.microsoft.com/office/drawing/2014/main" id="{0DDE6DFD-F09E-4653-9D89-80364742373B}"/>
            </a:ext>
          </a:extLst>
        </xdr:cNvPr>
        <xdr:cNvSpPr/>
      </xdr:nvSpPr>
      <xdr:spPr>
        <a:xfrm>
          <a:off x="3819523" y="5219698"/>
          <a:ext cx="852490"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107B3F-B94B-4134-872A-64CAD791EF3E}" type="TxLink">
            <a:rPr lang="en-US" sz="1100" b="1" i="0" u="none" strike="noStrike">
              <a:solidFill>
                <a:schemeClr val="bg1"/>
              </a:solidFill>
              <a:latin typeface="Calibri"/>
              <a:ea typeface="+mn-ea"/>
              <a:cs typeface="Calibri"/>
            </a:rPr>
            <a:t>$6.10 M</a:t>
          </a:fld>
          <a:endParaRPr lang="en-US" sz="1100" b="1" i="0" u="none" strike="noStrike">
            <a:solidFill>
              <a:schemeClr val="bg1"/>
            </a:solidFill>
            <a:latin typeface="Calibri"/>
            <a:ea typeface="+mn-ea"/>
            <a:cs typeface="Calibri"/>
          </a:endParaRPr>
        </a:p>
      </xdr:txBody>
    </xdr:sp>
    <xdr:clientData/>
  </xdr:twoCellAnchor>
  <xdr:twoCellAnchor>
    <xdr:from>
      <xdr:col>9</xdr:col>
      <xdr:colOff>19050</xdr:colOff>
      <xdr:row>28</xdr:row>
      <xdr:rowOff>152398</xdr:rowOff>
    </xdr:from>
    <xdr:to>
      <xdr:col>10</xdr:col>
      <xdr:colOff>300037</xdr:colOff>
      <xdr:row>30</xdr:row>
      <xdr:rowOff>28574</xdr:rowOff>
    </xdr:to>
    <xdr:sp macro="" textlink="'Analysis1 (2)'!AG6">
      <xdr:nvSpPr>
        <xdr:cNvPr id="96" name="Rectangle: Rounded Corners 95">
          <a:extLst>
            <a:ext uri="{FF2B5EF4-FFF2-40B4-BE49-F238E27FC236}">
              <a16:creationId xmlns:a16="http://schemas.microsoft.com/office/drawing/2014/main" id="{25650AF1-B4C4-478C-A34C-209C775E1A25}"/>
            </a:ext>
          </a:extLst>
        </xdr:cNvPr>
        <xdr:cNvSpPr/>
      </xdr:nvSpPr>
      <xdr:spPr>
        <a:xfrm>
          <a:off x="5848350" y="5219698"/>
          <a:ext cx="928687"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80997F-5105-4CFB-8C5A-12740B769EE5}" type="TxLink">
            <a:rPr lang="en-US" sz="1400" b="1" i="0" u="none" strike="noStrike">
              <a:solidFill>
                <a:sysClr val="windowText" lastClr="000000"/>
              </a:solidFill>
              <a:latin typeface="Calibri"/>
              <a:ea typeface="+mn-ea"/>
              <a:cs typeface="Calibri"/>
            </a:rPr>
            <a:pPr marL="0" indent="0" algn="ctr"/>
            <a:t>$11.88 M</a:t>
          </a:fld>
          <a:endParaRPr lang="en-US" sz="1400" b="1" i="0" u="none" strike="noStrike">
            <a:solidFill>
              <a:sysClr val="windowText" lastClr="000000"/>
            </a:solidFill>
            <a:latin typeface="Calibri"/>
            <a:ea typeface="+mn-ea"/>
            <a:cs typeface="Calibri"/>
          </a:endParaRPr>
        </a:p>
      </xdr:txBody>
    </xdr:sp>
    <xdr:clientData/>
  </xdr:twoCellAnchor>
  <xdr:twoCellAnchor>
    <xdr:from>
      <xdr:col>7</xdr:col>
      <xdr:colOff>319086</xdr:colOff>
      <xdr:row>28</xdr:row>
      <xdr:rowOff>152398</xdr:rowOff>
    </xdr:from>
    <xdr:to>
      <xdr:col>8</xdr:col>
      <xdr:colOff>547688</xdr:colOff>
      <xdr:row>30</xdr:row>
      <xdr:rowOff>28574</xdr:rowOff>
    </xdr:to>
    <xdr:sp macro="" textlink="'Analysis1 (2)'!AG5">
      <xdr:nvSpPr>
        <xdr:cNvPr id="97" name="Rectangle: Rounded Corners 96">
          <a:extLst>
            <a:ext uri="{FF2B5EF4-FFF2-40B4-BE49-F238E27FC236}">
              <a16:creationId xmlns:a16="http://schemas.microsoft.com/office/drawing/2014/main" id="{FA18FA31-60A1-4392-8589-4629E1134E05}"/>
            </a:ext>
          </a:extLst>
        </xdr:cNvPr>
        <xdr:cNvSpPr/>
      </xdr:nvSpPr>
      <xdr:spPr>
        <a:xfrm>
          <a:off x="4852986" y="5219698"/>
          <a:ext cx="876302"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0765EC-4093-47D2-B421-D61280F691AA}" type="TxLink">
            <a:rPr lang="en-US" sz="1400" b="1" i="0" u="none" strike="noStrike">
              <a:solidFill>
                <a:sysClr val="windowText" lastClr="000000"/>
              </a:solidFill>
              <a:latin typeface="Calibri"/>
              <a:ea typeface="+mn-ea"/>
              <a:cs typeface="Calibri"/>
            </a:rPr>
            <a:pPr marL="0" indent="0" algn="ctr"/>
            <a:t>$6.94 M</a:t>
          </a:fld>
          <a:endParaRPr lang="en-US" sz="1400" b="1" i="0" u="none" strike="noStrike">
            <a:solidFill>
              <a:sysClr val="windowText" lastClr="000000"/>
            </a:solidFill>
            <a:latin typeface="Calibri"/>
            <a:ea typeface="+mn-ea"/>
            <a:cs typeface="Calibri"/>
          </a:endParaRPr>
        </a:p>
      </xdr:txBody>
    </xdr:sp>
    <xdr:clientData/>
  </xdr:twoCellAnchor>
  <xdr:twoCellAnchor>
    <xdr:from>
      <xdr:col>10</xdr:col>
      <xdr:colOff>442913</xdr:colOff>
      <xdr:row>28</xdr:row>
      <xdr:rowOff>152398</xdr:rowOff>
    </xdr:from>
    <xdr:to>
      <xdr:col>12</xdr:col>
      <xdr:colOff>61912</xdr:colOff>
      <xdr:row>30</xdr:row>
      <xdr:rowOff>28574</xdr:rowOff>
    </xdr:to>
    <xdr:sp macro="" textlink="'Analysis1 (2)'!AG7">
      <xdr:nvSpPr>
        <xdr:cNvPr id="98" name="Rectangle: Rounded Corners 97">
          <a:extLst>
            <a:ext uri="{FF2B5EF4-FFF2-40B4-BE49-F238E27FC236}">
              <a16:creationId xmlns:a16="http://schemas.microsoft.com/office/drawing/2014/main" id="{094C2718-5B66-4574-8E06-DA378999BCC4}"/>
            </a:ext>
          </a:extLst>
        </xdr:cNvPr>
        <xdr:cNvSpPr/>
      </xdr:nvSpPr>
      <xdr:spPr>
        <a:xfrm>
          <a:off x="6919913" y="5219698"/>
          <a:ext cx="914399"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6A7806-6AE7-4AF2-ACB2-8AFCED1E57AE}" type="TxLink">
            <a:rPr lang="en-US" sz="1400" b="1" i="0" u="none" strike="noStrike">
              <a:solidFill>
                <a:sysClr val="windowText" lastClr="000000"/>
              </a:solidFill>
              <a:latin typeface="Calibri"/>
              <a:ea typeface="+mn-ea"/>
              <a:cs typeface="Calibri"/>
            </a:rPr>
            <a:pPr marL="0" indent="0" algn="ctr"/>
            <a:t>$17.63 M</a:t>
          </a:fld>
          <a:endParaRPr lang="en-US" sz="1400" b="1" i="0" u="none" strike="noStrike">
            <a:solidFill>
              <a:sysClr val="windowText" lastClr="000000"/>
            </a:solidFill>
            <a:latin typeface="Calibri"/>
            <a:ea typeface="+mn-ea"/>
            <a:cs typeface="Calibri"/>
          </a:endParaRPr>
        </a:p>
      </xdr:txBody>
    </xdr:sp>
    <xdr:clientData/>
  </xdr:twoCellAnchor>
  <xdr:twoCellAnchor>
    <xdr:from>
      <xdr:col>5</xdr:col>
      <xdr:colOff>552449</xdr:colOff>
      <xdr:row>30</xdr:row>
      <xdr:rowOff>138111</xdr:rowOff>
    </xdr:from>
    <xdr:to>
      <xdr:col>7</xdr:col>
      <xdr:colOff>57150</xdr:colOff>
      <xdr:row>32</xdr:row>
      <xdr:rowOff>14287</xdr:rowOff>
    </xdr:to>
    <xdr:sp macro="" textlink="">
      <xdr:nvSpPr>
        <xdr:cNvPr id="100" name="Rectangle: Rounded Corners 99">
          <a:extLst>
            <a:ext uri="{FF2B5EF4-FFF2-40B4-BE49-F238E27FC236}">
              <a16:creationId xmlns:a16="http://schemas.microsoft.com/office/drawing/2014/main" id="{A456960D-4CA9-465C-B564-9802E5005FD3}"/>
            </a:ext>
          </a:extLst>
        </xdr:cNvPr>
        <xdr:cNvSpPr/>
      </xdr:nvSpPr>
      <xdr:spPr>
        <a:xfrm>
          <a:off x="3790949"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bg1"/>
              </a:solidFill>
              <a:latin typeface="Calibri"/>
              <a:ea typeface="+mn-ea"/>
              <a:cs typeface="Calibri"/>
            </a:rPr>
            <a:t>Quater</a:t>
          </a:r>
          <a:r>
            <a:rPr lang="en-US" sz="1000" b="1" i="0" u="none" strike="noStrike" baseline="0">
              <a:solidFill>
                <a:schemeClr val="bg1"/>
              </a:solidFill>
              <a:latin typeface="Calibri"/>
              <a:ea typeface="+mn-ea"/>
              <a:cs typeface="Calibri"/>
            </a:rPr>
            <a:t> 1</a:t>
          </a:r>
          <a:endParaRPr lang="en-US" sz="1000" b="1" i="0" u="none" strike="noStrike">
            <a:solidFill>
              <a:schemeClr val="bg1"/>
            </a:solidFill>
            <a:latin typeface="Calibri"/>
            <a:ea typeface="+mn-ea"/>
            <a:cs typeface="Calibri"/>
          </a:endParaRPr>
        </a:p>
      </xdr:txBody>
    </xdr:sp>
    <xdr:clientData/>
  </xdr:twoCellAnchor>
  <xdr:twoCellAnchor>
    <xdr:from>
      <xdr:col>9</xdr:col>
      <xdr:colOff>100011</xdr:colOff>
      <xdr:row>30</xdr:row>
      <xdr:rowOff>138111</xdr:rowOff>
    </xdr:from>
    <xdr:to>
      <xdr:col>10</xdr:col>
      <xdr:colOff>252412</xdr:colOff>
      <xdr:row>32</xdr:row>
      <xdr:rowOff>14287</xdr:rowOff>
    </xdr:to>
    <xdr:sp macro="" textlink="">
      <xdr:nvSpPr>
        <xdr:cNvPr id="101" name="Rectangle: Rounded Corners 100">
          <a:extLst>
            <a:ext uri="{FF2B5EF4-FFF2-40B4-BE49-F238E27FC236}">
              <a16:creationId xmlns:a16="http://schemas.microsoft.com/office/drawing/2014/main" id="{DF90194A-FBEA-4ACA-A3DC-37091447B06D}"/>
            </a:ext>
          </a:extLst>
        </xdr:cNvPr>
        <xdr:cNvSpPr/>
      </xdr:nvSpPr>
      <xdr:spPr>
        <a:xfrm>
          <a:off x="5929311"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a:t>
          </a:r>
          <a:r>
            <a:rPr lang="en-US" sz="1000" b="1" i="0" u="none" strike="noStrike" baseline="0">
              <a:solidFill>
                <a:schemeClr val="tx1"/>
              </a:solidFill>
              <a:latin typeface="Calibri"/>
              <a:ea typeface="+mn-ea"/>
              <a:cs typeface="Calibri"/>
            </a:rPr>
            <a:t> 3</a:t>
          </a:r>
          <a:endParaRPr lang="en-US" sz="1000" b="1" i="0" u="none" strike="noStrike">
            <a:solidFill>
              <a:schemeClr val="tx1"/>
            </a:solidFill>
            <a:latin typeface="Calibri"/>
            <a:ea typeface="+mn-ea"/>
            <a:cs typeface="Calibri"/>
          </a:endParaRPr>
        </a:p>
      </xdr:txBody>
    </xdr:sp>
    <xdr:clientData/>
  </xdr:twoCellAnchor>
  <xdr:twoCellAnchor>
    <xdr:from>
      <xdr:col>7</xdr:col>
      <xdr:colOff>361948</xdr:colOff>
      <xdr:row>30</xdr:row>
      <xdr:rowOff>133348</xdr:rowOff>
    </xdr:from>
    <xdr:to>
      <xdr:col>8</xdr:col>
      <xdr:colOff>514349</xdr:colOff>
      <xdr:row>32</xdr:row>
      <xdr:rowOff>9524</xdr:rowOff>
    </xdr:to>
    <xdr:sp macro="" textlink="">
      <xdr:nvSpPr>
        <xdr:cNvPr id="102" name="Rectangle: Rounded Corners 101">
          <a:extLst>
            <a:ext uri="{FF2B5EF4-FFF2-40B4-BE49-F238E27FC236}">
              <a16:creationId xmlns:a16="http://schemas.microsoft.com/office/drawing/2014/main" id="{F82506E1-1B58-4533-B224-78DF2511784F}"/>
            </a:ext>
          </a:extLst>
        </xdr:cNvPr>
        <xdr:cNvSpPr/>
      </xdr:nvSpPr>
      <xdr:spPr>
        <a:xfrm>
          <a:off x="4895848" y="5562598"/>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2</a:t>
          </a:r>
        </a:p>
      </xdr:txBody>
    </xdr:sp>
    <xdr:clientData/>
  </xdr:twoCellAnchor>
  <xdr:twoCellAnchor>
    <xdr:from>
      <xdr:col>10</xdr:col>
      <xdr:colOff>557210</xdr:colOff>
      <xdr:row>30</xdr:row>
      <xdr:rowOff>138111</xdr:rowOff>
    </xdr:from>
    <xdr:to>
      <xdr:col>12</xdr:col>
      <xdr:colOff>61911</xdr:colOff>
      <xdr:row>32</xdr:row>
      <xdr:rowOff>14287</xdr:rowOff>
    </xdr:to>
    <xdr:sp macro="" textlink="">
      <xdr:nvSpPr>
        <xdr:cNvPr id="103" name="Rectangle: Rounded Corners 102">
          <a:extLst>
            <a:ext uri="{FF2B5EF4-FFF2-40B4-BE49-F238E27FC236}">
              <a16:creationId xmlns:a16="http://schemas.microsoft.com/office/drawing/2014/main" id="{D814932E-A568-4827-B69F-07CBB36A78B7}"/>
            </a:ext>
          </a:extLst>
        </xdr:cNvPr>
        <xdr:cNvSpPr/>
      </xdr:nvSpPr>
      <xdr:spPr>
        <a:xfrm>
          <a:off x="7034210"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4</a:t>
          </a:r>
        </a:p>
      </xdr:txBody>
    </xdr:sp>
    <xdr:clientData/>
  </xdr:twoCellAnchor>
  <xdr:twoCellAnchor>
    <xdr:from>
      <xdr:col>6</xdr:col>
      <xdr:colOff>542924</xdr:colOff>
      <xdr:row>32</xdr:row>
      <xdr:rowOff>109536</xdr:rowOff>
    </xdr:from>
    <xdr:to>
      <xdr:col>7</xdr:col>
      <xdr:colOff>390525</xdr:colOff>
      <xdr:row>33</xdr:row>
      <xdr:rowOff>166687</xdr:rowOff>
    </xdr:to>
    <xdr:sp macro="" textlink="'Analysis1 (2)'!AH4">
      <xdr:nvSpPr>
        <xdr:cNvPr id="104" name="Rectangle: Rounded Corners 103">
          <a:extLst>
            <a:ext uri="{FF2B5EF4-FFF2-40B4-BE49-F238E27FC236}">
              <a16:creationId xmlns:a16="http://schemas.microsoft.com/office/drawing/2014/main" id="{90B11C15-419A-4C5C-B947-78821DE01050}"/>
            </a:ext>
          </a:extLst>
        </xdr:cNvPr>
        <xdr:cNvSpPr/>
      </xdr:nvSpPr>
      <xdr:spPr>
        <a:xfrm>
          <a:off x="4429124" y="5900736"/>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A1EECE-388B-4590-976F-9B21F41654DC}" type="TxLink">
            <a:rPr lang="en-US" sz="1100" b="1" i="0" u="none" strike="noStrike">
              <a:solidFill>
                <a:srgbClr val="000000"/>
              </a:solidFill>
              <a:latin typeface="Calibri"/>
              <a:ea typeface="+mn-ea"/>
              <a:cs typeface="Calibri"/>
            </a:rPr>
            <a:t>14%</a:t>
          </a:fld>
          <a:endParaRPr lang="en-US" sz="1000" b="1" i="0" u="none" strike="noStrike">
            <a:solidFill>
              <a:schemeClr val="bg1"/>
            </a:solidFill>
            <a:latin typeface="Calibri"/>
            <a:ea typeface="+mn-ea"/>
            <a:cs typeface="Calibri"/>
          </a:endParaRPr>
        </a:p>
      </xdr:txBody>
    </xdr:sp>
    <xdr:clientData/>
  </xdr:twoCellAnchor>
  <xdr:twoCellAnchor>
    <xdr:from>
      <xdr:col>11</xdr:col>
      <xdr:colOff>519111</xdr:colOff>
      <xdr:row>32</xdr:row>
      <xdr:rowOff>100011</xdr:rowOff>
    </xdr:from>
    <xdr:to>
      <xdr:col>12</xdr:col>
      <xdr:colOff>366712</xdr:colOff>
      <xdr:row>33</xdr:row>
      <xdr:rowOff>157162</xdr:rowOff>
    </xdr:to>
    <xdr:sp macro="" textlink="'Analysis1 (2)'!AH7">
      <xdr:nvSpPr>
        <xdr:cNvPr id="105" name="Rectangle: Rounded Corners 104">
          <a:extLst>
            <a:ext uri="{FF2B5EF4-FFF2-40B4-BE49-F238E27FC236}">
              <a16:creationId xmlns:a16="http://schemas.microsoft.com/office/drawing/2014/main" id="{C18221C0-A1B1-4B06-A03D-0E4AEE9D6C68}"/>
            </a:ext>
          </a:extLst>
        </xdr:cNvPr>
        <xdr:cNvSpPr/>
      </xdr:nvSpPr>
      <xdr:spPr>
        <a:xfrm>
          <a:off x="7643811" y="5891211"/>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52216D-D1AD-4EB2-A081-43767ECA39CC}" type="TxLink">
            <a:rPr lang="en-US" sz="1100" b="1" i="0" u="none" strike="noStrike">
              <a:solidFill>
                <a:srgbClr val="000000"/>
              </a:solidFill>
              <a:latin typeface="Calibri"/>
              <a:ea typeface="+mn-ea"/>
              <a:cs typeface="Calibri"/>
            </a:rPr>
            <a:t>41%</a:t>
          </a:fld>
          <a:endParaRPr lang="en-US" sz="1000" b="1" i="0" u="none" strike="noStrike">
            <a:solidFill>
              <a:schemeClr val="bg1"/>
            </a:solidFill>
            <a:latin typeface="Calibri"/>
            <a:ea typeface="+mn-ea"/>
            <a:cs typeface="Calibri"/>
          </a:endParaRPr>
        </a:p>
      </xdr:txBody>
    </xdr:sp>
    <xdr:clientData/>
  </xdr:twoCellAnchor>
  <xdr:twoCellAnchor>
    <xdr:from>
      <xdr:col>10</xdr:col>
      <xdr:colOff>52386</xdr:colOff>
      <xdr:row>32</xdr:row>
      <xdr:rowOff>85724</xdr:rowOff>
    </xdr:from>
    <xdr:to>
      <xdr:col>10</xdr:col>
      <xdr:colOff>547687</xdr:colOff>
      <xdr:row>33</xdr:row>
      <xdr:rowOff>142875</xdr:rowOff>
    </xdr:to>
    <xdr:sp macro="" textlink="'Analysis1 (2)'!AH6">
      <xdr:nvSpPr>
        <xdr:cNvPr id="106" name="Rectangle: Rounded Corners 105">
          <a:extLst>
            <a:ext uri="{FF2B5EF4-FFF2-40B4-BE49-F238E27FC236}">
              <a16:creationId xmlns:a16="http://schemas.microsoft.com/office/drawing/2014/main" id="{C3D3363B-3C85-4650-B034-66921A585125}"/>
            </a:ext>
          </a:extLst>
        </xdr:cNvPr>
        <xdr:cNvSpPr/>
      </xdr:nvSpPr>
      <xdr:spPr>
        <a:xfrm>
          <a:off x="6529386" y="5876924"/>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EA438A-BC17-4C12-8835-5A1732AD3047}" type="TxLink">
            <a:rPr lang="en-US" sz="1100" b="1" i="0" u="none" strike="noStrike">
              <a:solidFill>
                <a:srgbClr val="000000"/>
              </a:solidFill>
              <a:latin typeface="Calibri"/>
              <a:ea typeface="+mn-ea"/>
              <a:cs typeface="Calibri"/>
            </a:rPr>
            <a:t>28%</a:t>
          </a:fld>
          <a:endParaRPr lang="en-US" sz="1000" b="1" i="0" u="none" strike="noStrike">
            <a:solidFill>
              <a:schemeClr val="bg1"/>
            </a:solidFill>
            <a:latin typeface="Calibri"/>
            <a:ea typeface="+mn-ea"/>
            <a:cs typeface="Calibri"/>
          </a:endParaRPr>
        </a:p>
      </xdr:txBody>
    </xdr:sp>
    <xdr:clientData/>
  </xdr:twoCellAnchor>
  <xdr:twoCellAnchor>
    <xdr:from>
      <xdr:col>8</xdr:col>
      <xdr:colOff>266699</xdr:colOff>
      <xdr:row>32</xdr:row>
      <xdr:rowOff>114298</xdr:rowOff>
    </xdr:from>
    <xdr:to>
      <xdr:col>9</xdr:col>
      <xdr:colOff>114300</xdr:colOff>
      <xdr:row>33</xdr:row>
      <xdr:rowOff>171449</xdr:rowOff>
    </xdr:to>
    <xdr:sp macro="" textlink="'Analysis1 (2)'!AH5">
      <xdr:nvSpPr>
        <xdr:cNvPr id="107" name="Rectangle: Rounded Corners 106">
          <a:extLst>
            <a:ext uri="{FF2B5EF4-FFF2-40B4-BE49-F238E27FC236}">
              <a16:creationId xmlns:a16="http://schemas.microsoft.com/office/drawing/2014/main" id="{87EC26B8-F68A-4FB0-843D-20A67EA6219C}"/>
            </a:ext>
          </a:extLst>
        </xdr:cNvPr>
        <xdr:cNvSpPr/>
      </xdr:nvSpPr>
      <xdr:spPr>
        <a:xfrm>
          <a:off x="5448299" y="5905498"/>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2C471A-C744-4FF7-B0FA-7327DEFC30CE}" type="TxLink">
            <a:rPr lang="en-US" sz="1100" b="1" i="0" u="none" strike="noStrike">
              <a:solidFill>
                <a:srgbClr val="000000"/>
              </a:solidFill>
              <a:latin typeface="Calibri"/>
              <a:ea typeface="+mn-ea"/>
              <a:cs typeface="Calibri"/>
            </a:rPr>
            <a:t>16%</a:t>
          </a:fld>
          <a:endParaRPr lang="en-US" sz="1000" b="1" i="0" u="none" strike="noStrike">
            <a:solidFill>
              <a:schemeClr val="bg1"/>
            </a:solidFill>
            <a:latin typeface="Calibri"/>
            <a:ea typeface="+mn-ea"/>
            <a:cs typeface="Calibri"/>
          </a:endParaRPr>
        </a:p>
      </xdr:txBody>
    </xdr:sp>
    <xdr:clientData/>
  </xdr:twoCellAnchor>
  <xdr:twoCellAnchor>
    <xdr:from>
      <xdr:col>6</xdr:col>
      <xdr:colOff>66674</xdr:colOff>
      <xdr:row>25</xdr:row>
      <xdr:rowOff>4763</xdr:rowOff>
    </xdr:from>
    <xdr:to>
      <xdr:col>9</xdr:col>
      <xdr:colOff>376238</xdr:colOff>
      <xdr:row>26</xdr:row>
      <xdr:rowOff>104776</xdr:rowOff>
    </xdr:to>
    <xdr:sp macro="" textlink="">
      <xdr:nvSpPr>
        <xdr:cNvPr id="108" name="Rectangle: Rounded Corners 107">
          <a:extLst>
            <a:ext uri="{FF2B5EF4-FFF2-40B4-BE49-F238E27FC236}">
              <a16:creationId xmlns:a16="http://schemas.microsoft.com/office/drawing/2014/main" id="{C40428B6-829E-4723-9785-A2742414D682}"/>
            </a:ext>
          </a:extLst>
        </xdr:cNvPr>
        <xdr:cNvSpPr/>
      </xdr:nvSpPr>
      <xdr:spPr>
        <a:xfrm>
          <a:off x="3952874" y="4529138"/>
          <a:ext cx="2252664"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Quaterly View by </a:t>
          </a:r>
          <a:r>
            <a:rPr lang="en-US" sz="1000" b="1" i="0" u="none" strike="noStrike">
              <a:solidFill>
                <a:srgbClr val="000000"/>
              </a:solidFill>
              <a:latin typeface="Calibri"/>
              <a:ea typeface="+mn-ea"/>
              <a:cs typeface="Calibri"/>
            </a:rPr>
            <a:t>Profit</a:t>
          </a:r>
        </a:p>
      </xdr:txBody>
    </xdr:sp>
    <xdr:clientData/>
  </xdr:twoCellAnchor>
  <xdr:twoCellAnchor>
    <xdr:from>
      <xdr:col>12</xdr:col>
      <xdr:colOff>538163</xdr:colOff>
      <xdr:row>24</xdr:row>
      <xdr:rowOff>85725</xdr:rowOff>
    </xdr:from>
    <xdr:to>
      <xdr:col>19</xdr:col>
      <xdr:colOff>433387</xdr:colOff>
      <xdr:row>36</xdr:row>
      <xdr:rowOff>128589</xdr:rowOff>
    </xdr:to>
    <xdr:sp macro="" textlink="">
      <xdr:nvSpPr>
        <xdr:cNvPr id="109" name="Rectangle: Rounded Corners 108">
          <a:extLst>
            <a:ext uri="{FF2B5EF4-FFF2-40B4-BE49-F238E27FC236}">
              <a16:creationId xmlns:a16="http://schemas.microsoft.com/office/drawing/2014/main" id="{BC216FE8-A0F4-43E3-85F2-ACB72A646F16}"/>
            </a:ext>
          </a:extLst>
        </xdr:cNvPr>
        <xdr:cNvSpPr/>
      </xdr:nvSpPr>
      <xdr:spPr>
        <a:xfrm>
          <a:off x="8310563" y="4429125"/>
          <a:ext cx="4429124" cy="221456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123824</xdr:colOff>
      <xdr:row>25</xdr:row>
      <xdr:rowOff>114299</xdr:rowOff>
    </xdr:from>
    <xdr:to>
      <xdr:col>19</xdr:col>
      <xdr:colOff>242887</xdr:colOff>
      <xdr:row>35</xdr:row>
      <xdr:rowOff>95249</xdr:rowOff>
    </xdr:to>
    <mc:AlternateContent xmlns:mc="http://schemas.openxmlformats.org/markup-compatibility/2006">
      <mc:Choice xmlns:a14="http://schemas.microsoft.com/office/drawing/2010/main" Requires="a14">
        <xdr:graphicFrame macro="">
          <xdr:nvGraphicFramePr>
            <xdr:cNvPr id="110" name="Country">
              <a:extLst>
                <a:ext uri="{FF2B5EF4-FFF2-40B4-BE49-F238E27FC236}">
                  <a16:creationId xmlns:a16="http://schemas.microsoft.com/office/drawing/2014/main" id="{7C6A9810-1E3D-42F4-B35C-CCBB7226D72E}"/>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8543924" y="4638674"/>
              <a:ext cx="4005263" cy="179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5888425928" backgroundQuery="1" createdVersion="7" refreshedVersion="7" minRefreshableVersion="3" recordCount="0" supportSubquery="1" supportAdvancedDrill="1" xr:uid="{00CF2599-3278-4BE2-B689-6BFAFDB22B90}">
  <cacheSource type="external" connectionId="8"/>
  <cacheFields count="10">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 Profit Margin]" caption="% Profit Margin" numFmtId="0" hierarchy="47"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Unsold_Products]" caption="Unsold_Products" numFmtId="0" hierarchy="46" level="32767"/>
    <cacheField name="[DimDate].[Month Name].[Month Name]" caption="Month Name" numFmtId="0" hierarchy="10" level="1">
      <sharedItems containsSemiMixedTypes="0" containsNonDate="0" containsString="0"/>
    </cacheField>
    <cacheField name="[Measures].[Total Qty]" caption="Total Qty" numFmtId="0" hierarchy="48" level="32767"/>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4"/>
      </fieldsUsage>
    </cacheHierarchy>
    <cacheHierarchy uniqueName="[Measures].[Total Qty]" caption="Total Qty" measure="1" displayFolder="" measureGroup="All_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5889814814" backgroundQuery="1" createdVersion="7" refreshedVersion="7" minRefreshableVersion="3" recordCount="0" supportSubquery="1" supportAdvancedDrill="1" xr:uid="{7EF31FC5-C21E-4513-80EC-EAE14B88A21B}">
  <cacheSource type="external" connectionId="8"/>
  <cacheFields count="5">
    <cacheField name="[Measures].[#Transactions]" caption="#Transactions" numFmtId="0" hierarchy="43" level="32767"/>
    <cacheField name="[Measures].[Sum of Total Revenue]" caption="Sum of Total Revenue" numFmtId="0" hierarchy="58" level="32767"/>
    <cacheField name="[Measures].[Sum of Profit]" caption="Sum of Profit" numFmtId="0" hierarchy="5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29398149" backgroundQuery="1" createdVersion="7" refreshedVersion="7" minRefreshableVersion="3" recordCount="0" supportSubquery="1" supportAdvancedDrill="1" xr:uid="{DEDBE1DB-B810-4ED4-A077-119388480B89}">
  <cacheSource type="external" connectionId="8"/>
  <cacheFields count="10">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All_Products]" caption="All_Products" numFmtId="0" hierarchy="44" level="32767"/>
    <cacheField name="[Measures].[Sold_Products]" caption="Sold_Products" numFmtId="0" hierarchy="45" level="32767"/>
    <cacheField name="[Measures].[Unsold_Products]" caption="Unsold_Products" numFmtId="0" hierarchy="46" level="32767"/>
    <cacheField name="[Measures].[% Profit Margin]" caption="% Profit Margin" numFmtId="0" hierarchy="47"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8"/>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oneField="1">
      <fieldsUsage count="1">
        <fieldUsage x="4"/>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7"/>
      </fieldsUsage>
    </cacheHierarchy>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0092596" backgroundQuery="1" createdVersion="7" refreshedVersion="7" minRefreshableVersion="3" recordCount="0" supportSubquery="1" supportAdvancedDrill="1" xr:uid="{16A4C5D5-F959-4948-AD18-56E5B0C320F7}">
  <cacheSource type="external" connectionId="8"/>
  <cacheFields count="1">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0671297" backgroundQuery="1" createdVersion="7" refreshedVersion="7" minRefreshableVersion="3" recordCount="0" supportSubquery="1" supportAdvancedDrill="1" xr:uid="{2E1453CF-7C0A-47AE-91D3-3073622371E1}">
  <cacheSource type="external" connectionId="8"/>
  <cacheFields count="4">
    <cacheField name="[Measures].[Sum of Profit]" caption="Sum of Profit" numFmtId="0" hierarchy="59"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1134258" backgroundQuery="1" createdVersion="7" refreshedVersion="7" minRefreshableVersion="3" recordCount="0" supportSubquery="1" supportAdvancedDrill="1" xr:uid="{5D1D01EA-11B6-4F92-9E2B-245088DBFD30}">
  <cacheSource type="external" connectionId="8"/>
  <cacheFields count="4">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1712966" backgroundQuery="1" createdVersion="7" refreshedVersion="7" minRefreshableVersion="3" recordCount="0" supportSubquery="1" supportAdvancedDrill="1" xr:uid="{49E8A20A-A272-44C8-8B1D-99A98EAD1EA2}">
  <cacheSource type="external" connectionId="8"/>
  <cacheFields count="5">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Day Type].[Day Type]" caption="Day Type" numFmtId="0" hierarchy="13" level="1">
      <sharedItems count="2">
        <s v="Weekday"/>
        <s v="Weekend"/>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3"/>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6732175928" backgroundQuery="1" createdVersion="7" refreshedVersion="7" minRefreshableVersion="3" recordCount="0" supportSubquery="1" supportAdvancedDrill="1" xr:uid="{CF4509BD-B538-4BC2-8858-29B9B410BEE1}">
  <cacheSource type="external" connectionId="8"/>
  <cacheFields count="6">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Quarter].[Quarter]" caption="Quarter" numFmtId="0" hierarchy="12" level="1">
      <sharedItems count="4">
        <s v="QT- 1"/>
        <s v="QT- 2"/>
        <s v="QT- 3"/>
        <s v="QT- 4"/>
      </sharedItems>
    </cacheField>
    <cacheField name="[DimDate].[Month Name].[Month Name]" caption="Month Name" numFmtId="0" hierarchy="10"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Type]" caption="Day Type" attribute="1" defaultMemberUniqueName="[DimDate].[Day Type].[All]" allUniqueName="[DimDate].[Day Type].[All]" dimensionUniqueName="[DimDate]" displayFolder="" count="2"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y uniqueName="Dummy0" caption="All_Measures" measure="1" count="0">
      <extLst>
        <ext xmlns:x14="http://schemas.microsoft.com/office/spreadsheetml/2009/9/main" uri="{8CF416AD-EC4C-4aba-99F5-12A058AE0983}">
          <x14:cacheHierarchy ignore="1"/>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43157754632" backgroundQuery="1" createdVersion="3" refreshedVersion="7" minRefreshableVersion="3" recordCount="0" supportSubquery="1" supportAdvancedDrill="1" xr:uid="{693E3D98-98C0-4BF8-9FF2-71F2FF47AFA8}">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149433087"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43170370371" backgroundQuery="1" createdVersion="3" refreshedVersion="7" minRefreshableVersion="3" recordCount="0" supportSubquery="1" supportAdvancedDrill="1" xr:uid="{E879F128-AEE6-4719-9B18-C1EFB5AA8C62}">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086610835"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18528356483" backgroundQuery="1" createdVersion="3" refreshedVersion="7" minRefreshableVersion="3" recordCount="0" supportSubquery="1" supportAdvancedDrill="1" xr:uid="{601DD99E-6E5E-47B0-A0EA-DC575DBBD4E1}">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94929132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73AFB-5EC1-499E-B89B-D3F53F385ED4}" name="PivotTable5" cacheId="496" applyNumberFormats="0" applyBorderFormats="0" applyFontFormats="0" applyPatternFormats="0" applyAlignmentFormats="0" applyWidthHeightFormats="1" dataCaption="Values" tag="cff69322-de01-45e3-9a26-98beb1c327b1" updatedVersion="7" minRefreshableVersion="3" useAutoFormatting="1" rowGrandTotals="0" colGrandTotals="0" itemPrintTitles="1" createdVersion="7" indent="0" compact="0" compactData="0" multipleFieldFilters="0">
  <location ref="M2:T6" firstHeaderRow="0" firstDataRow="1" firstDataCol="1"/>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7">
    <i>
      <x/>
    </i>
    <i i="1">
      <x v="1"/>
    </i>
    <i i="2">
      <x v="2"/>
    </i>
    <i i="3">
      <x v="3"/>
    </i>
    <i i="4">
      <x v="4"/>
    </i>
    <i i="5">
      <x v="5"/>
    </i>
    <i i="6">
      <x v="6"/>
    </i>
  </colItems>
  <dataFields count="7">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6" subtotal="count" baseField="0" baseItem="0"/>
    <dataField fld="8" subtotal="count" baseField="0" baseItem="0"/>
  </dataFields>
  <formats count="7">
    <format dxfId="1018">
      <pivotArea outline="0" collapsedLevelsAreSubtotals="1" fieldPosition="0">
        <references count="1">
          <reference field="4294967294" count="1" selected="0">
            <x v="0"/>
          </reference>
        </references>
      </pivotArea>
    </format>
    <format dxfId="1017">
      <pivotArea outline="0" collapsedLevelsAreSubtotals="1" fieldPosition="0">
        <references count="1">
          <reference field="4294967294" count="1" selected="0">
            <x v="1"/>
          </reference>
        </references>
      </pivotArea>
    </format>
    <format dxfId="1016">
      <pivotArea outline="0" collapsedLevelsAreSubtotals="1" fieldPosition="0">
        <references count="1">
          <reference field="4294967294" count="1" selected="0">
            <x v="2"/>
          </reference>
        </references>
      </pivotArea>
    </format>
    <format dxfId="1015">
      <pivotArea outline="0" collapsedLevelsAreSubtotals="1" fieldPosition="0">
        <references count="1">
          <reference field="4294967294" count="1" selected="0">
            <x v="3"/>
          </reference>
        </references>
      </pivotArea>
    </format>
    <format dxfId="1014">
      <pivotArea type="all" dataOnly="0" outline="0" fieldPosition="0"/>
    </format>
    <format dxfId="1013">
      <pivotArea outline="0" collapsedLevelsAreSubtotals="1" fieldPosition="0"/>
    </format>
    <format dxfId="1012">
      <pivotArea dataOnly="0" labelOnly="1" outline="0" fieldPosition="0">
        <references count="1">
          <reference field="4294967294" count="5">
            <x v="0"/>
            <x v="1"/>
            <x v="2"/>
            <x v="3"/>
            <x v="4"/>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542B8-1331-49E5-ACEA-B2132F99671F}" name="PivotTable4" cacheId="580" applyNumberFormats="0" applyBorderFormats="0" applyFontFormats="0" applyPatternFormats="0" applyAlignmentFormats="0" applyWidthHeightFormats="1" dataCaption="Values" tag="a7e95ebd-857e-4220-a00d-8b810a0fe97f" updatedVersion="7" minRefreshableVersion="3" useAutoFormatting="1" subtotalHiddenItems="1" rowGrandTotals="0" colGrandTotals="0" itemPrintTitles="1" createdVersion="7" indent="0" compact="0" compactData="0" multipleFieldFilters="0">
  <location ref="U2:U3"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8">
    <format dxfId="1026">
      <pivotArea type="all" dataOnly="0" outline="0" fieldPosition="0"/>
    </format>
    <format dxfId="1025">
      <pivotArea outline="0" collapsedLevelsAreSubtotals="1" fieldPosition="0"/>
    </format>
    <format dxfId="1024">
      <pivotArea field="0" type="button" dataOnly="0" labelOnly="1" outline="0" axis="axisRow" fieldPosition="0"/>
    </format>
    <format dxfId="1023">
      <pivotArea dataOnly="0" labelOnly="1" outline="0" fieldPosition="0">
        <references count="1">
          <reference field="0" count="0"/>
        </references>
      </pivotArea>
    </format>
    <format dxfId="1022">
      <pivotArea type="all" dataOnly="0" outline="0" fieldPosition="0"/>
    </format>
    <format dxfId="1021">
      <pivotArea outline="0" collapsedLevelsAreSubtotals="1" fieldPosition="0"/>
    </format>
    <format dxfId="1020">
      <pivotArea field="0" type="button" dataOnly="0" labelOnly="1" outline="0" axis="axisRow" fieldPosition="0"/>
    </format>
    <format dxfId="1019">
      <pivotArea dataOnly="0" labelOnly="1" outline="0" fieldPosition="0">
        <references count="1">
          <reference field="0" count="0"/>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5793E-1C34-4FE6-BE70-C5C7FFFCCB3C}" name="PivotTable1" cacheId="577" applyNumberFormats="0" applyBorderFormats="0" applyFontFormats="0" applyPatternFormats="0" applyAlignmentFormats="0" applyWidthHeightFormats="1" dataCaption="Values" tag="78ec91da-7deb-48f7-b016-111ee7232daf" updatedVersion="7" minRefreshableVersion="3" useAutoFormatting="1" subtotalHiddenItems="1" itemPrintTitles="1" createdVersion="7" indent="0" outline="1" outlineData="1" multipleFieldFilters="0">
  <location ref="A1:H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5" subtotal="count" baseField="0" baseItem="0"/>
    <dataField fld="6" subtotal="count" baseField="0" baseItem="0"/>
    <dataField fld="7" subtotal="count" baseField="0" baseItem="0"/>
  </dataFields>
  <formats count="7">
    <format dxfId="1033">
      <pivotArea outline="0" collapsedLevelsAreSubtotals="1" fieldPosition="0">
        <references count="1">
          <reference field="4294967294" count="1" selected="0">
            <x v="0"/>
          </reference>
        </references>
      </pivotArea>
    </format>
    <format dxfId="1032">
      <pivotArea outline="0" collapsedLevelsAreSubtotals="1" fieldPosition="0">
        <references count="1">
          <reference field="4294967294" count="1" selected="0">
            <x v="1"/>
          </reference>
        </references>
      </pivotArea>
    </format>
    <format dxfId="1031">
      <pivotArea outline="0" collapsedLevelsAreSubtotals="1" fieldPosition="0">
        <references count="1">
          <reference field="4294967294" count="1" selected="0">
            <x v="2"/>
          </reference>
        </references>
      </pivotArea>
    </format>
    <format dxfId="1030">
      <pivotArea outline="0" collapsedLevelsAreSubtotals="1" fieldPosition="0">
        <references count="1">
          <reference field="4294967294" count="1" selected="0">
            <x v="3"/>
          </reference>
        </references>
      </pivotArea>
    </format>
    <format dxfId="1029">
      <pivotArea type="all" dataOnly="0" outline="0" fieldPosition="0"/>
    </format>
    <format dxfId="1028">
      <pivotArea outline="0" collapsedLevelsAreSubtotals="1" fieldPosition="0"/>
    </format>
    <format dxfId="1027">
      <pivotArea dataOnly="0" labelOnly="1" outline="0" fieldPosition="0">
        <references count="1">
          <reference field="4294967294" count="8">
            <x v="0"/>
            <x v="1"/>
            <x v="2"/>
            <x v="3"/>
            <x v="4"/>
            <x v="5"/>
            <x v="6"/>
            <x v="7"/>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6EFBF6-5532-4EF9-927C-BE7D96002D8A}" name="PivotTable2" cacheId="502" applyNumberFormats="0" applyBorderFormats="0" applyFontFormats="0" applyPatternFormats="0" applyAlignmentFormats="0" applyWidthHeightFormats="1" dataCaption="Values" tag="ea724a72-ec6f-4466-9d08-b2b6d9c8642c" updatedVersion="7" minRefreshableVersion="3" useAutoFormatting="1" subtotalHiddenItems="1" rowGrandTotals="0" colGrandTotals="0" itemPrintTitles="1" createdVersion="7" indent="0" compact="0" compactData="0" multipleFieldFilters="0">
  <location ref="B8:E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Total Revenue" fld="1" baseField="0" baseItem="2" numFmtId="165"/>
    <dataField name="Total Profit" fld="2" baseField="0" baseItem="2" numFmtId="165"/>
  </dataFields>
  <formats count="13">
    <format dxfId="1046">
      <pivotArea outline="0" collapsedLevelsAreSubtotals="1" fieldPosition="0">
        <references count="1">
          <reference field="4294967294" count="1" selected="0">
            <x v="0"/>
          </reference>
        </references>
      </pivotArea>
    </format>
    <format dxfId="1045">
      <pivotArea outline="0" collapsedLevelsAreSubtotals="1" fieldPosition="0">
        <references count="1">
          <reference field="4294967294" count="1" selected="0">
            <x v="1"/>
          </reference>
        </references>
      </pivotArea>
    </format>
    <format dxfId="1044">
      <pivotArea outline="0" collapsedLevelsAreSubtotals="1" fieldPosition="0">
        <references count="1">
          <reference field="4294967294" count="1" selected="0">
            <x v="2"/>
          </reference>
        </references>
      </pivotArea>
    </format>
    <format dxfId="1043">
      <pivotArea type="all" dataOnly="0" outline="0" fieldPosition="0"/>
    </format>
    <format dxfId="1042">
      <pivotArea outline="0" collapsedLevelsAreSubtotals="1" fieldPosition="0"/>
    </format>
    <format dxfId="1041">
      <pivotArea field="3" type="button" dataOnly="0" labelOnly="1" outline="0" axis="axisRow" fieldPosition="0"/>
    </format>
    <format dxfId="1040">
      <pivotArea dataOnly="0" labelOnly="1" outline="0" fieldPosition="0">
        <references count="1">
          <reference field="3" count="0"/>
        </references>
      </pivotArea>
    </format>
    <format dxfId="1039">
      <pivotArea dataOnly="0" labelOnly="1" outline="0" fieldPosition="0">
        <references count="1">
          <reference field="4294967294" count="3">
            <x v="0"/>
            <x v="1"/>
            <x v="2"/>
          </reference>
        </references>
      </pivotArea>
    </format>
    <format dxfId="1038">
      <pivotArea type="all" dataOnly="0" outline="0" fieldPosition="0"/>
    </format>
    <format dxfId="1037">
      <pivotArea outline="0" collapsedLevelsAreSubtotals="1" fieldPosition="0"/>
    </format>
    <format dxfId="1036">
      <pivotArea field="3" type="button" dataOnly="0" labelOnly="1" outline="0" axis="axisRow" fieldPosition="0"/>
    </format>
    <format dxfId="1035">
      <pivotArea dataOnly="0" labelOnly="1" outline="0" fieldPosition="0">
        <references count="1">
          <reference field="3" count="0"/>
        </references>
      </pivotArea>
    </format>
    <format dxfId="1034">
      <pivotArea dataOnly="0" labelOnly="1" outline="0" fieldPosition="0">
        <references count="1">
          <reference field="4294967294" count="3">
            <x v="0"/>
            <x v="1"/>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BEF9F6-EE66-4429-AF17-BF74339B1847}" name="PivotTable4" cacheId="592" applyNumberFormats="0" applyBorderFormats="0" applyFontFormats="0" applyPatternFormats="0" applyAlignmentFormats="0" applyWidthHeightFormats="1" dataCaption="Values" tag="eaed692f-d651-4a21-b388-ae7af862315e" updatedVersion="7" minRefreshableVersion="3" useAutoFormatting="1" subtotalHiddenItems="1" rowGrandTotals="0" colGrandTotals="0" itemPrintTitles="1" createdVersion="7" indent="0" compact="0" compactData="0" multipleFieldFilters="0" chartFormat="13">
  <location ref="AF3:AH7"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5"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996">
      <pivotArea outline="0" collapsedLevelsAreSubtotals="1" fieldPosition="0">
        <references count="1">
          <reference field="4294967294" count="1" selected="0">
            <x v="0"/>
          </reference>
        </references>
      </pivotArea>
    </format>
    <format dxfId="997">
      <pivotArea type="all" dataOnly="0" outline="0" fieldPosition="0"/>
    </format>
    <format dxfId="998">
      <pivotArea outline="0" collapsedLevelsAreSubtotals="1" fieldPosition="0"/>
    </format>
    <format dxfId="999">
      <pivotArea dataOnly="0" labelOnly="1" outline="0" fieldPosition="0">
        <references count="1">
          <reference field="4294967294" count="1">
            <x v="0"/>
          </reference>
        </references>
      </pivotArea>
    </format>
    <format dxfId="995">
      <pivotArea outline="0" fieldPosition="0">
        <references count="1">
          <reference field="4294967294" count="1">
            <x v="1"/>
          </reference>
        </references>
      </pivotArea>
    </format>
    <format dxfId="994">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FCB06C-944C-4880-92C6-E5E20A8BF0A2}" name="PivotTable3" cacheId="589" applyNumberFormats="0" applyBorderFormats="0" applyFontFormats="0" applyPatternFormats="0" applyAlignmentFormats="0" applyWidthHeightFormats="1" dataCaption="Values" tag="68ecb236-f435-4d8b-9058-9f667cb0bad7" updatedVersion="7" minRefreshableVersion="3" useAutoFormatting="1" subtotalHiddenItems="1" rowGrandTotals="0" colGrandTotals="0" itemPrintTitles="1" createdVersion="7" indent="0" compact="0" compactData="0" multipleFieldFilters="0" chartFormat="13">
  <location ref="Z3:AA5"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Sum of Profit" fld="0" baseField="0" baseItem="0" numFmtId="165"/>
  </dataFields>
  <formats count="4">
    <format dxfId="1000">
      <pivotArea outline="0" collapsedLevelsAreSubtotals="1" fieldPosition="0">
        <references count="1">
          <reference field="4294967294" count="1" selected="0">
            <x v="0"/>
          </reference>
        </references>
      </pivotArea>
    </format>
    <format dxfId="1001">
      <pivotArea type="all" dataOnly="0" outline="0" fieldPosition="0"/>
    </format>
    <format dxfId="1002">
      <pivotArea outline="0" collapsedLevelsAreSubtotals="1" fieldPosition="0"/>
    </format>
    <format dxfId="1003">
      <pivotArea dataOnly="0" labelOnly="1" outline="0" fieldPosition="0">
        <references count="1">
          <reference field="4294967294" count="1">
            <x v="0"/>
          </reference>
        </references>
      </pivotArea>
    </format>
  </formats>
  <chartFormats count="4">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3" count="1" selected="0">
            <x v="0"/>
          </reference>
        </references>
      </pivotArea>
    </chartFormat>
    <chartFormat chart="12" format="8">
      <pivotArea type="data" outline="0" fieldPosition="0">
        <references count="2">
          <reference field="4294967294" count="1" selected="0">
            <x v="0"/>
          </reference>
          <reference field="3"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F0AF25-382A-49AE-9C4F-2E0C454B09DC}" name="PivotTable1" cacheId="583" applyNumberFormats="0" applyBorderFormats="0" applyFontFormats="0" applyPatternFormats="0" applyAlignmentFormats="0" applyWidthHeightFormats="1" dataCaption="Values" tag="6c4f65ac-f807-4dfe-a178-9496229b93af" updatedVersion="7" minRefreshableVersion="3" useAutoFormatting="1" subtotalHiddenItems="1" rowGrandTotals="0" colGrandTotals="0" itemPrintTitles="1" createdVersion="7" indent="0" compact="0" compactData="0" multipleFieldFilters="0" chartFormat="8">
  <location ref="A10:B22"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1011">
      <pivotArea outline="0" collapsedLevelsAreSubtotals="1" fieldPosition="0">
        <references count="1">
          <reference field="4294967294" count="1" selected="0">
            <x v="0"/>
          </reference>
        </references>
      </pivotArea>
    </format>
    <format dxfId="1010">
      <pivotArea type="all" dataOnly="0" outline="0" fieldPosition="0"/>
    </format>
    <format dxfId="1009">
      <pivotArea outline="0" collapsedLevelsAreSubtotals="1" fieldPosition="0"/>
    </format>
    <format dxfId="1008">
      <pivotArea dataOnly="0" labelOnly="1" outline="0" fieldPosition="0">
        <references count="1">
          <reference field="4294967294" count="1">
            <x v="0"/>
          </reference>
        </references>
      </pivotArea>
    </format>
  </formats>
  <chartFormats count="1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4"/>
          </reference>
        </references>
      </pivotArea>
    </chartFormat>
    <chartFormat chart="6" format="4">
      <pivotArea type="data" outline="0" fieldPosition="0">
        <references count="2">
          <reference field="4294967294" count="1" selected="0">
            <x v="0"/>
          </reference>
          <reference field="2" count="1" selected="0">
            <x v="6"/>
          </reference>
        </references>
      </pivotArea>
    </chartFormat>
    <chartFormat chart="6" format="5">
      <pivotArea type="data" outline="0" fieldPosition="0">
        <references count="2">
          <reference field="4294967294" count="1" selected="0">
            <x v="0"/>
          </reference>
          <reference field="2" count="1" selected="0">
            <x v="8"/>
          </reference>
        </references>
      </pivotArea>
    </chartFormat>
    <chartFormat chart="6" format="6">
      <pivotArea type="data" outline="0" fieldPosition="0">
        <references count="2">
          <reference field="4294967294" count="1" selected="0">
            <x v="0"/>
          </reference>
          <reference field="2" count="1" selected="0">
            <x v="11"/>
          </reference>
        </references>
      </pivotArea>
    </chartFormat>
    <chartFormat chart="6" format="7">
      <pivotArea type="data" outline="0" fieldPosition="0">
        <references count="2">
          <reference field="4294967294" count="1" selected="0">
            <x v="0"/>
          </reference>
          <reference field="2" count="1" selected="0">
            <x v="2"/>
          </reference>
        </references>
      </pivotArea>
    </chartFormat>
    <chartFormat chart="6" format="8">
      <pivotArea type="data" outline="0" fieldPosition="0">
        <references count="2">
          <reference field="4294967294" count="1" selected="0">
            <x v="0"/>
          </reference>
          <reference field="2" count="1" selected="0">
            <x v="0"/>
          </reference>
        </references>
      </pivotArea>
    </chartFormat>
    <chartFormat chart="6" format="9">
      <pivotArea type="data" outline="0" fieldPosition="0">
        <references count="2">
          <reference field="4294967294" count="1" selected="0">
            <x v="0"/>
          </reference>
          <reference field="2" count="1" selected="0">
            <x v="3"/>
          </reference>
        </references>
      </pivotArea>
    </chartFormat>
    <chartFormat chart="6" format="10">
      <pivotArea type="data" outline="0" fieldPosition="0">
        <references count="2">
          <reference field="4294967294" count="1" selected="0">
            <x v="0"/>
          </reference>
          <reference field="2" count="1" selected="0">
            <x v="9"/>
          </reference>
        </references>
      </pivotArea>
    </chartFormat>
    <chartFormat chart="6" format="11">
      <pivotArea type="data" outline="0" fieldPosition="0">
        <references count="2">
          <reference field="4294967294" count="1" selected="0">
            <x v="0"/>
          </reference>
          <reference field="2" count="1" selected="0">
            <x v="1"/>
          </reference>
        </references>
      </pivotArea>
    </chartFormat>
    <chartFormat chart="6" format="12">
      <pivotArea type="data" outline="0" fieldPosition="0">
        <references count="2">
          <reference field="4294967294" count="1" selected="0">
            <x v="0"/>
          </reference>
          <reference field="2" count="1" selected="0">
            <x v="5"/>
          </reference>
        </references>
      </pivotArea>
    </chartFormat>
    <chartFormat chart="6" format="13">
      <pivotArea type="data" outline="0" fieldPosition="0">
        <references count="2">
          <reference field="4294967294" count="1" selected="0">
            <x v="0"/>
          </reference>
          <reference field="2" count="1" selected="0">
            <x v="7"/>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B3868D-2CB1-4280-982E-59C2CFE616A7}" name="PivotTable2" cacheId="586"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4">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5"/>
  </dataFields>
  <formats count="4">
    <format dxfId="1004">
      <pivotArea outline="0" collapsedLevelsAreSubtotals="1" fieldPosition="0">
        <references count="1">
          <reference field="4294967294" count="1" selected="0">
            <x v="0"/>
          </reference>
        </references>
      </pivotArea>
    </format>
    <format dxfId="1005">
      <pivotArea type="all" dataOnly="0" outline="0" fieldPosition="0"/>
    </format>
    <format dxfId="1006">
      <pivotArea outline="0" collapsedLevelsAreSubtotals="1" fieldPosition="0"/>
    </format>
    <format dxfId="1007">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5003889-0E32-4CF1-BAD1-BE40629EB312}" sourceName="[DimDate].[Year]">
  <pivotTables>
    <pivotTable tabId="1" name="PivotTable1"/>
    <pivotTable tabId="1" name="PivotTable4"/>
    <pivotTable tabId="3" name="PivotTable1"/>
    <pivotTable tabId="3" name="PivotTable2"/>
    <pivotTable tabId="3" name="PivotTable3"/>
    <pivotTable tabId="3" name="PivotTable4"/>
  </pivotTables>
  <data>
    <olap pivotCacheId="2086610835">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1640B83-17B4-4B2F-8371-1F17D8A0C7B3}" sourceName="[DimDate].[Month Name]">
  <pivotTables>
    <pivotTable tabId="1" name="PivotTable5"/>
  </pivotTables>
  <data>
    <olap pivotCacheId="114943308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Ja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BA17AC2-2E79-46F0-8898-7D4214D1E071}" sourceName="[DimGeography].[Country]">
  <pivotTables>
    <pivotTable tabId="3" name="PivotTable3"/>
    <pivotTable tabId="3" name="PivotTable2"/>
    <pivotTable tabId="3" name="PivotTable1"/>
    <pivotTable tabId="1" name="PivotTable5"/>
    <pivotTable tabId="1" name="PivotTable1"/>
    <pivotTable tabId="1" name="PivotTable2"/>
  </pivotTables>
  <data>
    <olap pivotCacheId="194929132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United Stat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DFBC44F-2336-49B3-A43B-8FC305BA9909}" cache="Slicer_Year" caption="Year" columnCount="4" showCaption="0" level="1" style="SlicerStyleLight1 2" rowHeight="241300"/>
  <slicer name="Month Name" xr10:uid="{9BFBD184-57A0-482F-9910-D9364D237603}" cache="Slicer_Month_Name" caption="Month Name" columnCount="3" showCaption="0" level="1" style="SlicerStyleLight1 2" rowHeight="241300"/>
  <slicer name="Country" xr10:uid="{3C3B2A34-82B9-4CB5-A488-57C73A02436D}" cache="Slicer_Country" caption="Country" columnCount="2" showCaption="0" level="1" style="SlicerStyleLight1 2"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26FE-0A9C-4917-82E5-A0A2512445B4}">
  <sheetPr codeName="Sheet1"/>
  <dimension ref="A1"/>
  <sheetViews>
    <sheetView showGridLines="0" showRowColHeaders="0" tabSelected="1" topLeftCell="A6" workbookViewId="0">
      <selection activeCell="N24" sqref="N24"/>
    </sheetView>
  </sheetViews>
  <sheetFormatPr defaultRowHeight="14.25"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76200</xdr:colOff>
                    <xdr:row>3</xdr:row>
                    <xdr:rowOff>23813</xdr:rowOff>
                  </from>
                  <to>
                    <xdr:col>16</xdr:col>
                    <xdr:colOff>276225</xdr:colOff>
                    <xdr:row>4</xdr:row>
                    <xdr:rowOff>76200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371475</xdr:colOff>
                    <xdr:row>3</xdr:row>
                    <xdr:rowOff>23813</xdr:rowOff>
                  </from>
                  <to>
                    <xdr:col>17</xdr:col>
                    <xdr:colOff>481013</xdr:colOff>
                    <xdr:row>4</xdr:row>
                    <xdr:rowOff>76200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571500</xdr:colOff>
                    <xdr:row>3</xdr:row>
                    <xdr:rowOff>23813</xdr:rowOff>
                  </from>
                  <to>
                    <xdr:col>19</xdr:col>
                    <xdr:colOff>119063</xdr:colOff>
                    <xdr:row>4</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70A47-17A9-4404-AACE-276B6127BA33}">
  <sheetPr codeName="Sheet2"/>
  <dimension ref="A1:Z45"/>
  <sheetViews>
    <sheetView topLeftCell="L1" workbookViewId="0">
      <selection activeCell="N2" sqref="N2"/>
    </sheetView>
  </sheetViews>
  <sheetFormatPr defaultRowHeight="14.25" x14ac:dyDescent="0.45"/>
  <cols>
    <col min="1" max="1" width="11.86328125" bestFit="1" customWidth="1"/>
    <col min="2" max="2" width="11.3984375" bestFit="1" customWidth="1"/>
    <col min="3" max="3" width="18.73046875" bestFit="1" customWidth="1"/>
    <col min="4" max="4" width="11.3984375" bestFit="1" customWidth="1"/>
    <col min="5" max="5" width="10.9296875" bestFit="1" customWidth="1"/>
    <col min="6" max="6" width="12.33203125" bestFit="1" customWidth="1"/>
    <col min="7" max="7" width="14.59765625" bestFit="1" customWidth="1"/>
    <col min="8" max="8" width="13.33203125" bestFit="1" customWidth="1"/>
    <col min="9" max="9" width="8.19921875" bestFit="1" customWidth="1"/>
    <col min="11" max="11" width="4.19921875" style="11" customWidth="1"/>
    <col min="13" max="13" width="6.53125" bestFit="1" customWidth="1"/>
    <col min="14" max="14" width="11.86328125" bestFit="1" customWidth="1"/>
    <col min="15" max="15" width="11.3984375" bestFit="1" customWidth="1"/>
    <col min="16" max="16" width="18.73046875" bestFit="1" customWidth="1"/>
    <col min="17" max="17" width="11.3984375" bestFit="1" customWidth="1"/>
    <col min="18" max="18" width="13.33203125" bestFit="1" customWidth="1"/>
    <col min="19" max="19" width="14.59765625" bestFit="1" customWidth="1"/>
    <col min="20" max="20" width="8.19921875" bestFit="1" customWidth="1"/>
    <col min="21" max="21" width="6.53125" bestFit="1" customWidth="1"/>
    <col min="23" max="23" width="16.3984375" bestFit="1" customWidth="1"/>
    <col min="24" max="24" width="12.59765625" customWidth="1"/>
    <col min="25" max="25" width="12.6640625" bestFit="1" customWidth="1"/>
    <col min="26" max="26" width="15.59765625" bestFit="1" customWidth="1"/>
  </cols>
  <sheetData>
    <row r="1" spans="1:26" x14ac:dyDescent="0.45">
      <c r="A1" s="4" t="s">
        <v>0</v>
      </c>
      <c r="B1" s="4" t="s">
        <v>1</v>
      </c>
      <c r="C1" s="4" t="s">
        <v>2</v>
      </c>
      <c r="D1" s="4" t="s">
        <v>3</v>
      </c>
      <c r="E1" s="4" t="s">
        <v>4</v>
      </c>
      <c r="F1" s="4" t="s">
        <v>5</v>
      </c>
      <c r="G1" s="4" t="s">
        <v>6</v>
      </c>
      <c r="H1" s="4" t="s">
        <v>7</v>
      </c>
    </row>
    <row r="2" spans="1:26" x14ac:dyDescent="0.45">
      <c r="A2" s="5">
        <v>8511</v>
      </c>
      <c r="B2" s="5">
        <v>17242442.532700103</v>
      </c>
      <c r="C2" s="5">
        <v>29945115.254699975</v>
      </c>
      <c r="D2" s="5">
        <v>12702672.722000014</v>
      </c>
      <c r="E2" s="6">
        <v>606</v>
      </c>
      <c r="F2" s="6">
        <v>133</v>
      </c>
      <c r="G2" s="6">
        <v>473</v>
      </c>
      <c r="H2" s="7">
        <v>0.42419849160561474</v>
      </c>
      <c r="M2" s="3" t="s">
        <v>10</v>
      </c>
      <c r="N2" s="4" t="s">
        <v>0</v>
      </c>
      <c r="O2" s="4" t="s">
        <v>1</v>
      </c>
      <c r="P2" s="4" t="s">
        <v>2</v>
      </c>
      <c r="Q2" s="4" t="s">
        <v>3</v>
      </c>
      <c r="R2" s="4" t="s">
        <v>7</v>
      </c>
      <c r="S2" s="4" t="s">
        <v>6</v>
      </c>
      <c r="T2" s="4" t="s">
        <v>13</v>
      </c>
      <c r="U2" s="3" t="s">
        <v>10</v>
      </c>
      <c r="W2" t="s">
        <v>17</v>
      </c>
    </row>
    <row r="3" spans="1:26" x14ac:dyDescent="0.45">
      <c r="M3" s="4">
        <v>2005</v>
      </c>
      <c r="N3" s="5"/>
      <c r="O3" s="5"/>
      <c r="P3" s="5"/>
      <c r="Q3" s="5"/>
      <c r="R3" s="7"/>
      <c r="S3" s="6">
        <v>606</v>
      </c>
      <c r="T3" s="6"/>
      <c r="U3" s="4">
        <v>2007</v>
      </c>
      <c r="W3">
        <f>COUNTA(U3:U7)</f>
        <v>1</v>
      </c>
    </row>
    <row r="4" spans="1:26" x14ac:dyDescent="0.45">
      <c r="M4" s="4">
        <v>2006</v>
      </c>
      <c r="N4" s="5">
        <v>67</v>
      </c>
      <c r="O4" s="5">
        <v>1226580.5979000002</v>
      </c>
      <c r="P4" s="5">
        <v>2039246.8238000004</v>
      </c>
      <c r="Q4" s="5">
        <v>812666.22589999984</v>
      </c>
      <c r="R4" s="7">
        <v>0.39851292958527235</v>
      </c>
      <c r="S4" s="6">
        <v>586</v>
      </c>
      <c r="T4" s="6">
        <v>661</v>
      </c>
    </row>
    <row r="5" spans="1:26" x14ac:dyDescent="0.45">
      <c r="M5" s="4">
        <v>2007</v>
      </c>
      <c r="N5" s="5">
        <v>61</v>
      </c>
      <c r="O5" s="5">
        <v>594523.375</v>
      </c>
      <c r="P5" s="5">
        <v>1036098.0536999999</v>
      </c>
      <c r="Q5" s="5">
        <v>441574.67870000011</v>
      </c>
      <c r="R5" s="7">
        <v>0.42619004747967332</v>
      </c>
      <c r="S5" s="6">
        <v>580</v>
      </c>
      <c r="T5" s="6">
        <v>630</v>
      </c>
    </row>
    <row r="6" spans="1:26" x14ac:dyDescent="0.45">
      <c r="B6" s="2" t="s">
        <v>11</v>
      </c>
      <c r="C6" s="1">
        <v>3</v>
      </c>
      <c r="M6" s="4">
        <v>2008</v>
      </c>
      <c r="N6" s="5">
        <v>1580</v>
      </c>
      <c r="O6" s="5">
        <v>2569233.4670999958</v>
      </c>
      <c r="P6" s="5">
        <v>4473865.7500000075</v>
      </c>
      <c r="Q6" s="5">
        <v>1904632.282900003</v>
      </c>
      <c r="R6" s="7">
        <v>0.42572405819285031</v>
      </c>
      <c r="S6" s="6">
        <v>509</v>
      </c>
      <c r="T6" s="6">
        <v>16600</v>
      </c>
      <c r="W6" s="12" t="s">
        <v>9</v>
      </c>
      <c r="X6" s="12" t="s">
        <v>10</v>
      </c>
      <c r="Y6" s="12" t="s">
        <v>20</v>
      </c>
      <c r="Z6" s="12" t="s">
        <v>15</v>
      </c>
    </row>
    <row r="7" spans="1:26" x14ac:dyDescent="0.45">
      <c r="W7" s="4" t="s">
        <v>18</v>
      </c>
      <c r="X7" s="4">
        <f>IF(W3=1,U3,0)</f>
        <v>2007</v>
      </c>
      <c r="Y7" s="5">
        <f>IFERROR(VLOOKUP(X7,LookupTable,5,0),0)</f>
        <v>441574.67870000011</v>
      </c>
      <c r="Z7" s="13">
        <f>IFERROR($Y$7/SUM($Y$7:$Y$9),0)</f>
        <v>0.35206528273834781</v>
      </c>
    </row>
    <row r="8" spans="1:26" x14ac:dyDescent="0.45">
      <c r="B8" s="3" t="s">
        <v>10</v>
      </c>
      <c r="C8" s="4" t="s">
        <v>0</v>
      </c>
      <c r="D8" s="4" t="s">
        <v>8</v>
      </c>
      <c r="E8" s="4" t="s">
        <v>9</v>
      </c>
      <c r="W8" s="4" t="s">
        <v>19</v>
      </c>
      <c r="X8" s="4">
        <f>U3-1</f>
        <v>2006</v>
      </c>
      <c r="Y8" s="5">
        <f>IFERROR(VLOOKUP(X8,LookupTable,5,0),0)</f>
        <v>812666.22589999984</v>
      </c>
      <c r="Z8" s="13">
        <f>IFERROR($Y$8/SUM($Y$7:$Y$8),0)</f>
        <v>0.64793471726165219</v>
      </c>
    </row>
    <row r="9" spans="1:26" x14ac:dyDescent="0.45">
      <c r="B9" s="4">
        <v>2005</v>
      </c>
      <c r="C9" s="5">
        <v>341</v>
      </c>
      <c r="D9" s="5">
        <v>10933078.699999999</v>
      </c>
      <c r="E9" s="5">
        <v>4362456.0697999997</v>
      </c>
    </row>
    <row r="10" spans="1:26" x14ac:dyDescent="0.45">
      <c r="B10" s="4">
        <v>2006</v>
      </c>
      <c r="C10" s="5">
        <v>861</v>
      </c>
      <c r="D10" s="5">
        <v>22255757.960899983</v>
      </c>
      <c r="E10" s="5">
        <v>9006192.3147999868</v>
      </c>
      <c r="W10" s="14" t="s">
        <v>21</v>
      </c>
      <c r="X10" s="14"/>
      <c r="Y10" s="14"/>
      <c r="Z10" s="15">
        <f>Z7-Z8</f>
        <v>-0.29586943452330439</v>
      </c>
    </row>
    <row r="11" spans="1:26" x14ac:dyDescent="0.45">
      <c r="B11" s="4">
        <v>2007</v>
      </c>
      <c r="C11" s="5">
        <v>8511</v>
      </c>
      <c r="D11" s="5">
        <v>29945115.254699975</v>
      </c>
      <c r="E11" s="5">
        <v>12702672.722000014</v>
      </c>
    </row>
    <row r="12" spans="1:26" x14ac:dyDescent="0.45">
      <c r="B12" s="4">
        <v>2008</v>
      </c>
      <c r="C12" s="5">
        <v>11631</v>
      </c>
      <c r="D12" s="5">
        <v>34455951.599999949</v>
      </c>
      <c r="E12" s="5">
        <v>14465810.071799956</v>
      </c>
    </row>
    <row r="13" spans="1:26" x14ac:dyDescent="0.45">
      <c r="W13" s="12" t="s">
        <v>22</v>
      </c>
      <c r="X13" s="12" t="s">
        <v>10</v>
      </c>
      <c r="Y13" s="12" t="s">
        <v>23</v>
      </c>
      <c r="Z13" s="12" t="s">
        <v>15</v>
      </c>
    </row>
    <row r="14" spans="1:26" x14ac:dyDescent="0.45">
      <c r="W14" s="4" t="s">
        <v>18</v>
      </c>
      <c r="X14" s="4">
        <f>IF(W3=1,U3,0)</f>
        <v>2007</v>
      </c>
      <c r="Y14" s="5">
        <f>IFERROR(VLOOKUP(X14,LookupTable,4,0),0)</f>
        <v>1036098.0536999999</v>
      </c>
      <c r="Z14" s="13">
        <f>IFERROR($Y$14/SUM($Y$14:$Y$15),0)</f>
        <v>0.33690467084857861</v>
      </c>
    </row>
    <row r="15" spans="1:26" x14ac:dyDescent="0.45">
      <c r="W15" s="4" t="s">
        <v>19</v>
      </c>
      <c r="X15" s="4">
        <f>U3-1</f>
        <v>2006</v>
      </c>
      <c r="Y15" s="5">
        <f>IFERROR(VLOOKUP(X15,LookupTable,4,0),0)</f>
        <v>2039246.8238000004</v>
      </c>
      <c r="Z15" s="13">
        <f>IFERROR($Y$15/SUM($Y$14:$Y$15),0)</f>
        <v>0.66309532915142133</v>
      </c>
    </row>
    <row r="17" spans="1:26" x14ac:dyDescent="0.45">
      <c r="B17" s="4" t="str">
        <f>B8</f>
        <v>Year</v>
      </c>
      <c r="C17" s="4" t="str">
        <f>_xlfn.IFS($C$6=1,D8,$C$6=2,E8,$C$6=3,C8)</f>
        <v>#Transactions</v>
      </c>
      <c r="D17" s="4" t="str">
        <f>"Average"&amp; C17</f>
        <v>Average#Transactions</v>
      </c>
      <c r="E17" s="4" t="s">
        <v>12</v>
      </c>
      <c r="W17" s="14" t="s">
        <v>21</v>
      </c>
      <c r="X17" s="14"/>
      <c r="Y17" s="14"/>
      <c r="Z17" s="15">
        <f>Z14-Z15</f>
        <v>-0.32619065830284272</v>
      </c>
    </row>
    <row r="18" spans="1:26" x14ac:dyDescent="0.45">
      <c r="B18" s="4">
        <f>B9</f>
        <v>2005</v>
      </c>
      <c r="C18" s="10">
        <f>_xlfn.IFS($C$6=1,D9,$C$6=2,E9,$C$6=3,C9)</f>
        <v>341</v>
      </c>
      <c r="D18" s="8">
        <f>AVERAGE($C$18:$C$21)</f>
        <v>5336</v>
      </c>
      <c r="E18" s="4" t="str">
        <f>IF(C18&gt;D18,C18, " ")</f>
        <v xml:space="preserve"> </v>
      </c>
    </row>
    <row r="19" spans="1:26" x14ac:dyDescent="0.45">
      <c r="B19" s="4">
        <f>B10</f>
        <v>2006</v>
      </c>
      <c r="C19" s="10">
        <f>_xlfn.IFS($C$6=1,D10,$C$6=2,E10,$C$6=3,C10)</f>
        <v>861</v>
      </c>
      <c r="D19" s="8">
        <f>AVERAGE($C$18:$C$21)</f>
        <v>5336</v>
      </c>
      <c r="E19" s="4" t="str">
        <f>IF(C19&gt;D19,C19, " ")</f>
        <v xml:space="preserve"> </v>
      </c>
    </row>
    <row r="20" spans="1:26" x14ac:dyDescent="0.45">
      <c r="B20" s="4">
        <f>B11</f>
        <v>2007</v>
      </c>
      <c r="C20" s="10">
        <f>_xlfn.IFS($C$6=1,D11,$C$6=2,E11,$C$6=3,C11)</f>
        <v>8511</v>
      </c>
      <c r="D20" s="8">
        <f>AVERAGE($C$18:$C$21)</f>
        <v>5336</v>
      </c>
      <c r="E20" s="4">
        <f>IF(C20&gt;D20,C20)</f>
        <v>8511</v>
      </c>
      <c r="W20" s="12" t="s">
        <v>28</v>
      </c>
      <c r="X20" s="12" t="s">
        <v>10</v>
      </c>
      <c r="Y20" s="12" t="s">
        <v>27</v>
      </c>
      <c r="Z20" s="12" t="s">
        <v>15</v>
      </c>
    </row>
    <row r="21" spans="1:26" x14ac:dyDescent="0.45">
      <c r="B21" s="4">
        <f>B12</f>
        <v>2008</v>
      </c>
      <c r="C21" s="10">
        <f>_xlfn.IFS($C$6=1,D12,$C$6=2,E12,$C$6=3,C12)</f>
        <v>11631</v>
      </c>
      <c r="D21" s="8">
        <f>AVERAGE($C$18:$C$21)</f>
        <v>5336</v>
      </c>
      <c r="E21" s="4">
        <f>IF(C21&gt;D21,C21)</f>
        <v>11631</v>
      </c>
      <c r="W21" s="4" t="s">
        <v>18</v>
      </c>
      <c r="X21" s="4">
        <f>IF(W3=1,U3,0)</f>
        <v>2007</v>
      </c>
      <c r="Y21" s="5">
        <f>IFERROR(VLOOKUP(X21,LookupTable,6,0),0)</f>
        <v>0.42619004747967332</v>
      </c>
      <c r="Z21" s="13">
        <f>IFERROR($Y$21/SUM($Y$21:$Y$22),0)</f>
        <v>0.51678005213034495</v>
      </c>
    </row>
    <row r="22" spans="1:26" x14ac:dyDescent="0.45">
      <c r="W22" s="4" t="s">
        <v>19</v>
      </c>
      <c r="X22" s="4">
        <f>U3-1</f>
        <v>2006</v>
      </c>
      <c r="Y22" s="5">
        <f>IFERROR(VLOOKUP(X22,LookupTable,6,0),0)</f>
        <v>0.39851292958527235</v>
      </c>
      <c r="Z22" s="13">
        <f>IFERROR($Y$22/SUM($Y$21:$Y$22),0)</f>
        <v>0.483219947869655</v>
      </c>
    </row>
    <row r="24" spans="1:26" x14ac:dyDescent="0.45">
      <c r="W24" s="14" t="s">
        <v>21</v>
      </c>
      <c r="X24" s="14"/>
      <c r="Y24" s="14"/>
      <c r="Z24" s="15">
        <f>Z21-Z22</f>
        <v>3.3560104260689949E-2</v>
      </c>
    </row>
    <row r="25" spans="1:26" x14ac:dyDescent="0.45">
      <c r="B25" t="s">
        <v>12</v>
      </c>
      <c r="D25" t="s">
        <v>16</v>
      </c>
    </row>
    <row r="26" spans="1:26" x14ac:dyDescent="0.45">
      <c r="A26" t="s">
        <v>14</v>
      </c>
      <c r="B26">
        <f>SUM(E18:E21)</f>
        <v>20142</v>
      </c>
      <c r="D26" t="str">
        <f>"of"&amp;C17 &amp; " came from the highlighted years"</f>
        <v>of#Transactions came from the highlighted years</v>
      </c>
    </row>
    <row r="27" spans="1:26" x14ac:dyDescent="0.45">
      <c r="A27" t="s">
        <v>15</v>
      </c>
      <c r="B27" s="9">
        <f>B26/SUM(C18:C21)</f>
        <v>0.94368440779610197</v>
      </c>
      <c r="W27" s="12" t="s">
        <v>24</v>
      </c>
      <c r="X27" s="12" t="s">
        <v>10</v>
      </c>
      <c r="Y27" s="12" t="s">
        <v>26</v>
      </c>
      <c r="Z27" s="12" t="s">
        <v>15</v>
      </c>
    </row>
    <row r="28" spans="1:26" x14ac:dyDescent="0.45">
      <c r="W28" s="4" t="s">
        <v>18</v>
      </c>
      <c r="X28" s="4">
        <f>IF(W3=1,U3,0)</f>
        <v>2007</v>
      </c>
      <c r="Y28" s="5">
        <f>IFERROR(VLOOKUP(X28,LookupTable,2,0),0)</f>
        <v>61</v>
      </c>
      <c r="Z28" s="13">
        <f>IFERROR($Y$28/SUM($Y$28:$Y$29),0)</f>
        <v>0.4765625</v>
      </c>
    </row>
    <row r="29" spans="1:26" x14ac:dyDescent="0.45">
      <c r="W29" s="4" t="s">
        <v>19</v>
      </c>
      <c r="X29" s="4">
        <f>U3-1</f>
        <v>2006</v>
      </c>
      <c r="Y29" s="5">
        <f>IFERROR(VLOOKUP(X29,LookupTable,2,0),0)</f>
        <v>67</v>
      </c>
      <c r="Z29" s="13">
        <f>IFERROR($Y$29/SUM($Y$28:$Y$29),0)</f>
        <v>0.5234375</v>
      </c>
    </row>
    <row r="31" spans="1:26" x14ac:dyDescent="0.45">
      <c r="W31" s="14" t="s">
        <v>21</v>
      </c>
      <c r="X31" s="14"/>
      <c r="Y31" s="14"/>
      <c r="Z31" s="15">
        <f>Z28-Z29</f>
        <v>-4.6875E-2</v>
      </c>
    </row>
    <row r="34" spans="23:26" x14ac:dyDescent="0.45">
      <c r="W34" s="12" t="s">
        <v>25</v>
      </c>
      <c r="X34" s="12" t="s">
        <v>10</v>
      </c>
      <c r="Y34" s="12" t="s">
        <v>25</v>
      </c>
      <c r="Z34" s="12" t="s">
        <v>15</v>
      </c>
    </row>
    <row r="35" spans="23:26" x14ac:dyDescent="0.45">
      <c r="W35" s="4" t="s">
        <v>18</v>
      </c>
      <c r="X35" s="4">
        <f>IF(W3=1,U3,0)</f>
        <v>2007</v>
      </c>
      <c r="Y35" s="5">
        <f>IFERROR(VLOOKUP(X35,LookupTable,3,0),0)</f>
        <v>594523.375</v>
      </c>
      <c r="Z35" s="13">
        <f>IFERROR($Y$35/SUM($Y$35:$Y$36),0)</f>
        <v>0.32646316950989718</v>
      </c>
    </row>
    <row r="36" spans="23:26" x14ac:dyDescent="0.45">
      <c r="W36" s="4" t="s">
        <v>19</v>
      </c>
      <c r="X36" s="4">
        <f>U3-1</f>
        <v>2006</v>
      </c>
      <c r="Y36" s="5">
        <f>IFERROR(VLOOKUP(X36,LookupTable,3,0),0)</f>
        <v>1226580.5979000002</v>
      </c>
      <c r="Z36" s="13">
        <f>IFERROR($Y$36/SUM($Y$35:$Y$36),0)</f>
        <v>0.67353683049010282</v>
      </c>
    </row>
    <row r="38" spans="23:26" x14ac:dyDescent="0.45">
      <c r="W38" s="14" t="s">
        <v>21</v>
      </c>
      <c r="X38" s="14"/>
      <c r="Y38" s="14"/>
      <c r="Z38" s="15">
        <f>Z35-Z36</f>
        <v>-0.34707366098020564</v>
      </c>
    </row>
    <row r="41" spans="23:26" x14ac:dyDescent="0.45">
      <c r="W41" s="12" t="s">
        <v>13</v>
      </c>
      <c r="X41" s="12" t="s">
        <v>10</v>
      </c>
      <c r="Y41" s="12" t="s">
        <v>29</v>
      </c>
      <c r="Z41" s="12" t="s">
        <v>15</v>
      </c>
    </row>
    <row r="42" spans="23:26" x14ac:dyDescent="0.45">
      <c r="W42" s="4" t="s">
        <v>18</v>
      </c>
      <c r="X42" s="4">
        <f>IF(W3=1,U3,0)</f>
        <v>2007</v>
      </c>
      <c r="Y42" s="5">
        <f>IFERROR(VLOOKUP(X42,LookupTable,7,0),0)</f>
        <v>580</v>
      </c>
      <c r="Z42" s="13">
        <f>IFERROR($Y$42/SUM($Y$42:$Y$43),0)</f>
        <v>0.49742710120068612</v>
      </c>
    </row>
    <row r="43" spans="23:26" x14ac:dyDescent="0.45">
      <c r="W43" s="4" t="s">
        <v>19</v>
      </c>
      <c r="X43" s="4">
        <f>U3-1</f>
        <v>2006</v>
      </c>
      <c r="Y43" s="5">
        <f>IFERROR(VLOOKUP(X43,LookupTable,7,0),0)</f>
        <v>586</v>
      </c>
      <c r="Z43" s="13">
        <f>IFERROR($Y$43/SUM($Y$42:$Y$43),0)</f>
        <v>0.50257289879931388</v>
      </c>
    </row>
    <row r="45" spans="23:26" x14ac:dyDescent="0.45">
      <c r="W45" s="14" t="s">
        <v>21</v>
      </c>
      <c r="X45" s="14"/>
      <c r="Y45" s="14"/>
      <c r="Z45" s="15">
        <f>Z42-Z43</f>
        <v>-5.145797598627766E-3</v>
      </c>
    </row>
  </sheetData>
  <pageMargins left="0.7" right="0.7" top="0.75" bottom="0.75" header="0.3" footer="0.3"/>
  <pageSetup orientation="portrait" horizontalDpi="360" verticalDpi="36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0E33A-B1C8-49E3-99B3-27C9C7876EC0}">
  <dimension ref="A3:AH22"/>
  <sheetViews>
    <sheetView topLeftCell="V1" workbookViewId="0">
      <selection activeCell="AG4" sqref="AG4"/>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 min="23" max="23" width="6.1328125" style="17" customWidth="1"/>
    <col min="26" max="26" width="10.3984375" bestFit="1" customWidth="1"/>
    <col min="27" max="27" width="11.3984375" bestFit="1" customWidth="1"/>
    <col min="30" max="30" width="6.1328125" style="17" customWidth="1"/>
    <col min="32" max="32" width="9.265625" bestFit="1" customWidth="1"/>
    <col min="33" max="33" width="11.3984375" bestFit="1" customWidth="1"/>
    <col min="34" max="34" width="12.3984375" bestFit="1" customWidth="1"/>
  </cols>
  <sheetData>
    <row r="3" spans="1:34" x14ac:dyDescent="0.45">
      <c r="Z3" s="3" t="s">
        <v>52</v>
      </c>
      <c r="AA3" s="4" t="s">
        <v>3</v>
      </c>
      <c r="AB3" t="s">
        <v>55</v>
      </c>
      <c r="AF3" s="3" t="s">
        <v>57</v>
      </c>
      <c r="AG3" s="4" t="s">
        <v>3</v>
      </c>
      <c r="AH3" s="4" t="s">
        <v>62</v>
      </c>
    </row>
    <row r="4" spans="1:34" x14ac:dyDescent="0.45">
      <c r="K4" s="3" t="s">
        <v>43</v>
      </c>
      <c r="L4" s="4" t="s">
        <v>3</v>
      </c>
      <c r="O4" t="str">
        <f>K4</f>
        <v>Day Name</v>
      </c>
      <c r="P4" t="str">
        <f>L4</f>
        <v>Sum of Profit</v>
      </c>
      <c r="Q4" t="s">
        <v>51</v>
      </c>
      <c r="T4">
        <v>1</v>
      </c>
      <c r="U4">
        <f>LARGE($P$5:$P$11,T4)</f>
        <v>1932293.6835999989</v>
      </c>
      <c r="Z4" s="4" t="s">
        <v>53</v>
      </c>
      <c r="AA4" s="5">
        <v>9162133.3327000272</v>
      </c>
      <c r="AB4" s="9">
        <f>AA4/SUM($AA$4:$AA$5)</f>
        <v>0.72127602853468287</v>
      </c>
      <c r="AF4" s="4" t="s">
        <v>58</v>
      </c>
      <c r="AG4" s="5">
        <v>6104055.3510999903</v>
      </c>
      <c r="AH4" s="13">
        <v>0.14346580192661759</v>
      </c>
    </row>
    <row r="5" spans="1:34" x14ac:dyDescent="0.45">
      <c r="K5" s="4" t="s">
        <v>47</v>
      </c>
      <c r="L5" s="5">
        <v>1678963.3248000015</v>
      </c>
      <c r="O5" t="str">
        <f t="shared" ref="O5:O11" si="0">K5</f>
        <v>Sun</v>
      </c>
      <c r="P5" s="16">
        <f t="shared" ref="P5:P11" si="1">L5</f>
        <v>1678963.3248000015</v>
      </c>
      <c r="Q5">
        <f>IFERROR(_xlfn.IFS(P5=$U$4,P5,P5=$U$5,P5,P5=$U$6,P5),0)</f>
        <v>0</v>
      </c>
      <c r="T5">
        <v>2</v>
      </c>
      <c r="U5">
        <f t="shared" ref="U5:U6" si="2">LARGE($P$5:$P$11,T5)</f>
        <v>1882254.4342000016</v>
      </c>
      <c r="Z5" s="4" t="s">
        <v>54</v>
      </c>
      <c r="AA5" s="5">
        <v>3540539.3892999962</v>
      </c>
      <c r="AB5" s="9">
        <f>AA5/SUM($AA$4:$AA$5)</f>
        <v>0.27872397146531708</v>
      </c>
      <c r="AF5" s="4" t="s">
        <v>59</v>
      </c>
      <c r="AG5" s="5">
        <v>6938272.1689000009</v>
      </c>
      <c r="AH5" s="13">
        <v>0.16307269895856902</v>
      </c>
    </row>
    <row r="6" spans="1:34" x14ac:dyDescent="0.45">
      <c r="K6" s="4" t="s">
        <v>45</v>
      </c>
      <c r="L6" s="5">
        <v>1768595.1939000005</v>
      </c>
      <c r="O6" t="str">
        <f t="shared" si="0"/>
        <v>Mon</v>
      </c>
      <c r="P6" s="16">
        <f t="shared" si="1"/>
        <v>1768595.1939000005</v>
      </c>
      <c r="Q6">
        <f t="shared" ref="Q6:Q11" si="3">IFERROR(_xlfn.IFS(P6=$U$4,P6,P6=$U$5,P6,P6=$U$6,P6),0)</f>
        <v>0</v>
      </c>
      <c r="T6">
        <v>3</v>
      </c>
      <c r="U6">
        <f t="shared" si="2"/>
        <v>1861576.064500002</v>
      </c>
      <c r="AF6" s="4" t="s">
        <v>60</v>
      </c>
      <c r="AG6" s="5">
        <v>11875628.588200023</v>
      </c>
      <c r="AH6" s="13">
        <v>0.27911715749460819</v>
      </c>
    </row>
    <row r="7" spans="1:34" x14ac:dyDescent="0.45">
      <c r="K7" s="4" t="s">
        <v>49</v>
      </c>
      <c r="L7" s="5">
        <v>1932293.6835999989</v>
      </c>
      <c r="O7" t="str">
        <f t="shared" si="0"/>
        <v>Tue</v>
      </c>
      <c r="P7" s="16">
        <f t="shared" si="1"/>
        <v>1932293.6835999989</v>
      </c>
      <c r="Q7">
        <f t="shared" si="3"/>
        <v>1932293.6835999989</v>
      </c>
      <c r="AF7" s="4" t="s">
        <v>61</v>
      </c>
      <c r="AG7" s="5">
        <v>17629154.555999912</v>
      </c>
      <c r="AH7" s="13">
        <v>0.4143443416202045</v>
      </c>
    </row>
    <row r="8" spans="1:34" x14ac:dyDescent="0.45">
      <c r="K8" s="4" t="s">
        <v>50</v>
      </c>
      <c r="L8" s="5">
        <v>1882254.4342000016</v>
      </c>
      <c r="O8" t="str">
        <f t="shared" si="0"/>
        <v>Wed</v>
      </c>
      <c r="P8" s="16">
        <f t="shared" si="1"/>
        <v>1882254.4342000016</v>
      </c>
      <c r="Q8">
        <f t="shared" si="3"/>
        <v>1882254.4342000016</v>
      </c>
      <c r="Z8" t="s">
        <v>56</v>
      </c>
    </row>
    <row r="9" spans="1:34" x14ac:dyDescent="0.45">
      <c r="K9" s="4" t="s">
        <v>48</v>
      </c>
      <c r="L9" s="5">
        <v>1811605.4975000026</v>
      </c>
      <c r="O9" t="str">
        <f t="shared" si="0"/>
        <v>Thu</v>
      </c>
      <c r="P9" s="16">
        <f t="shared" si="1"/>
        <v>1811605.4975000026</v>
      </c>
      <c r="Q9">
        <f t="shared" si="3"/>
        <v>0</v>
      </c>
      <c r="Z9" s="9">
        <f>MAX(AB4:AB5)</f>
        <v>0.72127602853468287</v>
      </c>
    </row>
    <row r="10" spans="1:34" x14ac:dyDescent="0.45">
      <c r="A10" s="3" t="s">
        <v>42</v>
      </c>
      <c r="B10" s="4" t="s">
        <v>3</v>
      </c>
      <c r="E10">
        <v>1</v>
      </c>
      <c r="F10" s="16">
        <f>LARGE($B$11:$B$22,E10)</f>
        <v>2820340.24329999</v>
      </c>
      <c r="G10" t="str">
        <f>INDEX($A$11:$A$22,MATCH(F10,$B$11:$B$22,0))</f>
        <v>Dec</v>
      </c>
      <c r="K10" s="4" t="s">
        <v>44</v>
      </c>
      <c r="L10" s="5">
        <v>1767384.5235000004</v>
      </c>
      <c r="O10" t="str">
        <f t="shared" si="0"/>
        <v>Fri</v>
      </c>
      <c r="P10" s="16">
        <f t="shared" si="1"/>
        <v>1767384.5235000004</v>
      </c>
      <c r="Q10">
        <f t="shared" si="3"/>
        <v>0</v>
      </c>
      <c r="Z10" t="str">
        <f>UPPER(INDEX(Z4:Z5,MATCH(Z9,AB4:AB5,0))) &amp; " makes up"</f>
        <v>WEEKDAY makes up</v>
      </c>
    </row>
    <row r="11" spans="1:34" x14ac:dyDescent="0.45">
      <c r="A11" s="4" t="s">
        <v>32</v>
      </c>
      <c r="B11" s="5">
        <v>441574.67870000011</v>
      </c>
      <c r="E11">
        <v>2</v>
      </c>
      <c r="F11" s="16">
        <f t="shared" ref="F11:F12" si="4">LARGE($B$11:$B$22,E11)</f>
        <v>1747530.1633000001</v>
      </c>
      <c r="G11" t="str">
        <f t="shared" ref="G11:G12" si="5">INDEX($A$11:$A$22,MATCH(F11,$B$11:$B$22,0))</f>
        <v>Nov</v>
      </c>
      <c r="K11" s="4" t="s">
        <v>46</v>
      </c>
      <c r="L11" s="5">
        <v>1861576.064500002</v>
      </c>
      <c r="O11" t="str">
        <f t="shared" si="0"/>
        <v>Sat</v>
      </c>
      <c r="P11" s="16">
        <f t="shared" si="1"/>
        <v>1861576.064500002</v>
      </c>
      <c r="Q11">
        <f t="shared" si="3"/>
        <v>1861576.064500002</v>
      </c>
    </row>
    <row r="12" spans="1:34" x14ac:dyDescent="0.45">
      <c r="A12" s="4" t="s">
        <v>31</v>
      </c>
      <c r="B12" s="5">
        <v>413766.10739999992</v>
      </c>
      <c r="E12">
        <v>3</v>
      </c>
      <c r="F12" s="16">
        <f t="shared" si="4"/>
        <v>1498096.111700003</v>
      </c>
      <c r="G12" t="str">
        <f t="shared" si="5"/>
        <v>Oct</v>
      </c>
    </row>
    <row r="13" spans="1:34" x14ac:dyDescent="0.45">
      <c r="A13" s="4" t="s">
        <v>35</v>
      </c>
      <c r="B13" s="5">
        <v>374375.59629999998</v>
      </c>
    </row>
    <row r="14" spans="1:34" x14ac:dyDescent="0.45">
      <c r="A14" s="4" t="s">
        <v>30</v>
      </c>
      <c r="B14" s="5">
        <v>532500.21689999977</v>
      </c>
      <c r="P14" t="s">
        <v>15</v>
      </c>
      <c r="Q14" s="9">
        <f>SUM(Q5:Q11)/SUM(P5:P11)</f>
        <v>0.44684487324225958</v>
      </c>
    </row>
    <row r="15" spans="1:34" x14ac:dyDescent="0.45">
      <c r="A15" s="4" t="s">
        <v>36</v>
      </c>
      <c r="B15" s="5">
        <v>615223.98369999975</v>
      </c>
      <c r="F15" s="9">
        <f>SUM(F10:F12)/SUM(B11:B22)</f>
        <v>0.47753466148854101</v>
      </c>
    </row>
    <row r="16" spans="1:34" x14ac:dyDescent="0.45">
      <c r="A16" s="4" t="s">
        <v>34</v>
      </c>
      <c r="B16" s="5">
        <v>581831.54869999958</v>
      </c>
    </row>
    <row r="17" spans="1:6" x14ac:dyDescent="0.45">
      <c r="A17" s="4" t="s">
        <v>33</v>
      </c>
      <c r="B17" s="5">
        <v>1161022.8523000006</v>
      </c>
    </row>
    <row r="18" spans="1:6" x14ac:dyDescent="0.45">
      <c r="A18" s="4" t="s">
        <v>37</v>
      </c>
      <c r="B18" s="5">
        <v>1259007.2844000023</v>
      </c>
      <c r="F18" t="str">
        <f>"In" &amp;" " &amp; Analysis1!U3</f>
        <v>In 2007</v>
      </c>
    </row>
    <row r="19" spans="1:6" x14ac:dyDescent="0.45">
      <c r="A19" s="4" t="s">
        <v>41</v>
      </c>
      <c r="B19" s="5">
        <v>1257403.9353000021</v>
      </c>
    </row>
    <row r="20" spans="1:6" x14ac:dyDescent="0.45">
      <c r="A20" s="4" t="s">
        <v>40</v>
      </c>
      <c r="B20" s="5">
        <v>1498096.111700003</v>
      </c>
    </row>
    <row r="21" spans="1:6" x14ac:dyDescent="0.45">
      <c r="A21" s="4" t="s">
        <v>39</v>
      </c>
      <c r="B21" s="5">
        <v>1747530.1633000001</v>
      </c>
    </row>
    <row r="22" spans="1:6" x14ac:dyDescent="0.45">
      <c r="A22" s="4" t="s">
        <v>38</v>
      </c>
      <c r="B22" s="5">
        <v>2820340.24329999</v>
      </c>
    </row>
  </sheetData>
  <pageMargins left="0.7" right="0.7" top="0.75" bottom="0.75" header="0.3" footer="0.3"/>
  <pageSetup orientation="portrait" horizontalDpi="360" verticalDpi="360"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57DC13AA-5D9F-4888-AECD-FC81ABDA3517}">
  <ds:schemaRefs/>
</ds:datastoreItem>
</file>

<file path=customXml/itemProps2.xml><?xml version="1.0" encoding="utf-8"?>
<ds:datastoreItem xmlns:ds="http://schemas.openxmlformats.org/officeDocument/2006/customXml" ds:itemID="{D6FCD0C4-71E8-4811-A911-9D43743BD167}">
  <ds:schemaRefs/>
</ds:datastoreItem>
</file>

<file path=customXml/itemProps3.xml><?xml version="1.0" encoding="utf-8"?>
<ds:datastoreItem xmlns:ds="http://schemas.openxmlformats.org/officeDocument/2006/customXml" ds:itemID="{D4CEA0CE-904F-42C6-8A81-D139228867CB}">
  <ds:schemaRefs/>
</ds:datastoreItem>
</file>

<file path=customXml/itemProps4.xml><?xml version="1.0" encoding="utf-8"?>
<ds:datastoreItem xmlns:ds="http://schemas.openxmlformats.org/officeDocument/2006/customXml" ds:itemID="{862017E5-498F-4D59-B8A8-079D5A8FBE6E}">
  <ds:schemaRefs/>
</ds:datastoreItem>
</file>

<file path=customXml/itemProps5.xml><?xml version="1.0" encoding="utf-8"?>
<ds:datastoreItem xmlns:ds="http://schemas.openxmlformats.org/officeDocument/2006/customXml" ds:itemID="{9CA84995-D6F2-4F1A-BF0B-32080F3E324E}">
  <ds:schemaRefs/>
</ds:datastoreItem>
</file>

<file path=customXml/itemProps6.xml><?xml version="1.0" encoding="utf-8"?>
<ds:datastoreItem xmlns:ds="http://schemas.openxmlformats.org/officeDocument/2006/customXml" ds:itemID="{8EC66B83-FBAF-4137-B926-8E371FE531A5}">
  <ds:schemaRefs/>
</ds:datastoreItem>
</file>

<file path=customXml/itemProps7.xml><?xml version="1.0" encoding="utf-8"?>
<ds:datastoreItem xmlns:ds="http://schemas.openxmlformats.org/officeDocument/2006/customXml" ds:itemID="{A4A37EB3-C39B-4B4B-947F-65C6FFF71394}">
  <ds:schemaRefs/>
</ds:datastoreItem>
</file>

<file path=customXml/itemProps8.xml><?xml version="1.0" encoding="utf-8"?>
<ds:datastoreItem xmlns:ds="http://schemas.openxmlformats.org/officeDocument/2006/customXml" ds:itemID="{3488C2D7-C8D9-4292-AE99-2E0995A93240}">
  <ds:schemaRefs/>
</ds:datastoreItem>
</file>

<file path=customXml/itemProps9.xml><?xml version="1.0" encoding="utf-8"?>
<ds:datastoreItem xmlns:ds="http://schemas.openxmlformats.org/officeDocument/2006/customXml" ds:itemID="{FEC5B4FB-57AD-4F6F-94D1-5344946374EB}">
  <ds:schemaRefs/>
</ds:datastoreItem>
</file>

<file path=customXml/itemProps10.xml><?xml version="1.0" encoding="utf-8"?>
<ds:datastoreItem xmlns:ds="http://schemas.openxmlformats.org/officeDocument/2006/customXml" ds:itemID="{4D6985E9-B542-4248-8C9A-67869E1C6D1E}">
  <ds:schemaRefs/>
</ds:datastoreItem>
</file>

<file path=customXml/itemProps11.xml><?xml version="1.0" encoding="utf-8"?>
<ds:datastoreItem xmlns:ds="http://schemas.openxmlformats.org/officeDocument/2006/customXml" ds:itemID="{B55F03FF-AB76-4C76-BB58-0EF08D6DF662}">
  <ds:schemaRefs/>
</ds:datastoreItem>
</file>

<file path=customXml/itemProps12.xml><?xml version="1.0" encoding="utf-8"?>
<ds:datastoreItem xmlns:ds="http://schemas.openxmlformats.org/officeDocument/2006/customXml" ds:itemID="{926A6857-7A52-4C15-BABD-1033A6E1567B}">
  <ds:schemaRefs/>
</ds:datastoreItem>
</file>

<file path=customXml/itemProps13.xml><?xml version="1.0" encoding="utf-8"?>
<ds:datastoreItem xmlns:ds="http://schemas.openxmlformats.org/officeDocument/2006/customXml" ds:itemID="{621762FE-D928-4C48-81FA-F0C3B2791DF0}">
  <ds:schemaRefs/>
</ds:datastoreItem>
</file>

<file path=customXml/itemProps14.xml><?xml version="1.0" encoding="utf-8"?>
<ds:datastoreItem xmlns:ds="http://schemas.openxmlformats.org/officeDocument/2006/customXml" ds:itemID="{2043F511-1A19-4D49-B3C2-2A18114CB917}">
  <ds:schemaRefs/>
</ds:datastoreItem>
</file>

<file path=customXml/itemProps15.xml><?xml version="1.0" encoding="utf-8"?>
<ds:datastoreItem xmlns:ds="http://schemas.openxmlformats.org/officeDocument/2006/customXml" ds:itemID="{84126A26-017F-4AB4-A107-EE43B958A0F6}">
  <ds:schemaRefs/>
</ds:datastoreItem>
</file>

<file path=customXml/itemProps16.xml><?xml version="1.0" encoding="utf-8"?>
<ds:datastoreItem xmlns:ds="http://schemas.openxmlformats.org/officeDocument/2006/customXml" ds:itemID="{8F67B918-09E8-4095-BA1E-2716CAA12D7E}">
  <ds:schemaRefs>
    <ds:schemaRef ds:uri="http://schemas.microsoft.com/DataMashup"/>
  </ds:schemaRefs>
</ds:datastoreItem>
</file>

<file path=customXml/itemProps17.xml><?xml version="1.0" encoding="utf-8"?>
<ds:datastoreItem xmlns:ds="http://schemas.openxmlformats.org/officeDocument/2006/customXml" ds:itemID="{EFBCD9CB-BD6A-4039-BC06-CC6D23CD591C}">
  <ds:schemaRefs/>
</ds:datastoreItem>
</file>

<file path=customXml/itemProps18.xml><?xml version="1.0" encoding="utf-8"?>
<ds:datastoreItem xmlns:ds="http://schemas.openxmlformats.org/officeDocument/2006/customXml" ds:itemID="{D5E8A442-0E3C-47DF-80DE-CD3C77F10C4A}">
  <ds:schemaRefs/>
</ds:datastoreItem>
</file>

<file path=customXml/itemProps19.xml><?xml version="1.0" encoding="utf-8"?>
<ds:datastoreItem xmlns:ds="http://schemas.openxmlformats.org/officeDocument/2006/customXml" ds:itemID="{2596C7A6-A70B-493A-BFBB-E418F6F9B93B}">
  <ds:schemaRefs/>
</ds:datastoreItem>
</file>

<file path=customXml/itemProps20.xml><?xml version="1.0" encoding="utf-8"?>
<ds:datastoreItem xmlns:ds="http://schemas.openxmlformats.org/officeDocument/2006/customXml" ds:itemID="{3E6BBC0D-8721-4A6E-918D-F79C8699F287}">
  <ds:schemaRefs/>
</ds:datastoreItem>
</file>

<file path=customXml/itemProps21.xml><?xml version="1.0" encoding="utf-8"?>
<ds:datastoreItem xmlns:ds="http://schemas.openxmlformats.org/officeDocument/2006/customXml" ds:itemID="{C9094A52-F2E4-492C-8BA6-0DAFC5CDBDAC}">
  <ds:schemaRefs/>
</ds:datastoreItem>
</file>

<file path=customXml/itemProps22.xml><?xml version="1.0" encoding="utf-8"?>
<ds:datastoreItem xmlns:ds="http://schemas.openxmlformats.org/officeDocument/2006/customXml" ds:itemID="{CC2C750A-A421-443F-A78E-2E000CAA915A}">
  <ds:schemaRefs/>
</ds:datastoreItem>
</file>

<file path=customXml/itemProps23.xml><?xml version="1.0" encoding="utf-8"?>
<ds:datastoreItem xmlns:ds="http://schemas.openxmlformats.org/officeDocument/2006/customXml" ds:itemID="{7C39DA46-F25A-457F-AF1D-F37DFA4400EE}">
  <ds:schemaRefs/>
</ds:datastoreItem>
</file>

<file path=customXml/itemProps24.xml><?xml version="1.0" encoding="utf-8"?>
<ds:datastoreItem xmlns:ds="http://schemas.openxmlformats.org/officeDocument/2006/customXml" ds:itemID="{F0A09F06-5F40-4DAD-B2AB-E0B91CE83429}">
  <ds:schemaRefs/>
</ds:datastoreItem>
</file>

<file path=customXml/itemProps25.xml><?xml version="1.0" encoding="utf-8"?>
<ds:datastoreItem xmlns:ds="http://schemas.openxmlformats.org/officeDocument/2006/customXml" ds:itemID="{E77AFDF8-E1DE-46AB-85ED-0F9E62C87AD5}">
  <ds:schemaRefs/>
</ds:datastoreItem>
</file>

<file path=customXml/itemProps26.xml><?xml version="1.0" encoding="utf-8"?>
<ds:datastoreItem xmlns:ds="http://schemas.openxmlformats.org/officeDocument/2006/customXml" ds:itemID="{DB2C12CD-4707-49C4-A215-C32AB6FFCB3E}">
  <ds:schemaRefs/>
</ds:datastoreItem>
</file>

<file path=customXml/itemProps27.xml><?xml version="1.0" encoding="utf-8"?>
<ds:datastoreItem xmlns:ds="http://schemas.openxmlformats.org/officeDocument/2006/customXml" ds:itemID="{35B4F434-CFCC-479C-83FF-7DE37B27988F}">
  <ds:schemaRefs/>
</ds:datastoreItem>
</file>

<file path=customXml/itemProps28.xml><?xml version="1.0" encoding="utf-8"?>
<ds:datastoreItem xmlns:ds="http://schemas.openxmlformats.org/officeDocument/2006/customXml" ds:itemID="{2AE421EA-71C0-4B17-B1C7-D973C310C834}">
  <ds:schemaRefs/>
</ds:datastoreItem>
</file>

<file path=customXml/itemProps29.xml><?xml version="1.0" encoding="utf-8"?>
<ds:datastoreItem xmlns:ds="http://schemas.openxmlformats.org/officeDocument/2006/customXml" ds:itemID="{22CF7FAE-1A11-4763-BDC6-D7D91C9B99E7}">
  <ds:schemaRefs/>
</ds:datastoreItem>
</file>

<file path=customXml/itemProps30.xml><?xml version="1.0" encoding="utf-8"?>
<ds:datastoreItem xmlns:ds="http://schemas.openxmlformats.org/officeDocument/2006/customXml" ds:itemID="{D8147246-3911-48A1-B21D-04B028C13371}">
  <ds:schemaRefs/>
</ds:datastoreItem>
</file>

<file path=customXml/itemProps31.xml><?xml version="1.0" encoding="utf-8"?>
<ds:datastoreItem xmlns:ds="http://schemas.openxmlformats.org/officeDocument/2006/customXml" ds:itemID="{7DBB2336-873E-407D-B3C6-DA9C116FC53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Time_Series_Dashboard</vt:lpstr>
      <vt:lpstr>Analysis1</vt:lpstr>
      <vt:lpstr>Analysis1 (2)</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2026-05-30T17:12:08Z</dcterms:created>
  <dcterms:modified xsi:type="dcterms:W3CDTF">2026-06-09T14:51:36Z</dcterms:modified>
</cp:coreProperties>
</file>