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CEA77950-5758-499F-AF46-DB1FEE25F033}" xr6:coauthVersionLast="47" xr6:coauthVersionMax="47" xr10:uidLastSave="{00000000-0000-0000-0000-000000000000}"/>
  <bookViews>
    <workbookView xWindow="-98" yWindow="-98" windowWidth="20715" windowHeight="13276" firstSheet="1" activeTab="4" xr2:uid="{58D1E8A0-7F1E-4CC6-B181-5B0F1F1C752B}"/>
  </bookViews>
  <sheets>
    <sheet name="Time_Series_Dashboard" sheetId="2" r:id="rId1"/>
    <sheet name="Analysis1" sheetId="1" r:id="rId2"/>
    <sheet name="Analysis1 (2)" sheetId="3" r:id="rId3"/>
    <sheet name="Dashboard 2" sheetId="4" r:id="rId4"/>
    <sheet name="Analysis1 (3)" sheetId="5" r:id="rId5"/>
  </sheets>
  <definedNames>
    <definedName name="LookupTable" localSheetId="2">'Analysis1 (2)'!#REF!</definedName>
    <definedName name="LookupTable" localSheetId="4">'Analysis1 (3)'!#REF!</definedName>
    <definedName name="LookupTable">Analysis1!$M$2:$S$6</definedName>
    <definedName name="Slicer_Country">#N/A</definedName>
    <definedName name="Slicer_Month_Name">#N/A</definedName>
    <definedName name="Slicer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11" r:id="rId14"/>
    <pivotCache cacheId="12" r:id="rId15"/>
    <pivotCache cacheId="13" r:id="rId16"/>
    <pivotCache cacheId="14" r:id="rId17"/>
  </pivotCaches>
  <fileRecoveryPr repairLoad="1"/>
  <extLst>
    <ext xmlns:x14="http://schemas.microsoft.com/office/spreadsheetml/2009/9/main" uri="{876F7934-8845-4945-9796-88D515C7AA90}">
      <x14:pivotCaches>
        <pivotCache cacheId="8" r:id="rId18"/>
        <pivotCache cacheId="9" r:id="rId19"/>
        <pivotCache cacheId="10"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F18" i="5" l="1"/>
  <c r="F12" i="5"/>
  <c r="G12" i="5" s="1"/>
  <c r="P11" i="5"/>
  <c r="O11" i="5"/>
  <c r="G11" i="5"/>
  <c r="F11" i="5"/>
  <c r="P10" i="5"/>
  <c r="O10" i="5"/>
  <c r="F10" i="5"/>
  <c r="F15" i="5" s="1"/>
  <c r="Z9" i="5"/>
  <c r="Z10" i="5" s="1"/>
  <c r="P9" i="5"/>
  <c r="O9" i="5"/>
  <c r="P8" i="5"/>
  <c r="O8" i="5"/>
  <c r="P7" i="5"/>
  <c r="O7" i="5"/>
  <c r="P6" i="5"/>
  <c r="O6" i="5"/>
  <c r="AB5" i="5"/>
  <c r="P5" i="5"/>
  <c r="U6" i="5" s="1"/>
  <c r="O5" i="5"/>
  <c r="AB4" i="5"/>
  <c r="U4" i="5"/>
  <c r="P4" i="5"/>
  <c r="O4" i="5"/>
  <c r="AB5" i="3"/>
  <c r="AB4" i="3"/>
  <c r="O5" i="3"/>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Q6" i="5" l="1"/>
  <c r="U5" i="5"/>
  <c r="Q11" i="5" s="1"/>
  <c r="G10" i="5"/>
  <c r="Z9" i="3"/>
  <c r="Z10" i="3" s="1"/>
  <c r="U5" i="3"/>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Q10" i="5" l="1"/>
  <c r="Q8" i="5"/>
  <c r="Q7" i="5"/>
  <c r="Q9" i="5"/>
  <c r="Q5" i="5"/>
  <c r="Q8" i="3"/>
  <c r="Q6" i="3"/>
  <c r="Q7" i="3"/>
  <c r="Q11" i="3"/>
  <c r="Q9" i="3"/>
  <c r="Q10" i="3"/>
  <c r="Q5" i="3"/>
  <c r="Z43" i="1"/>
  <c r="Z42" i="1"/>
  <c r="Z36" i="1"/>
  <c r="Z35" i="1"/>
  <c r="Z29" i="1"/>
  <c r="Z28" i="1"/>
  <c r="Z22" i="1"/>
  <c r="Z21" i="1"/>
  <c r="Z15" i="1"/>
  <c r="Z14" i="1"/>
  <c r="Z8" i="1"/>
  <c r="Z7" i="1"/>
  <c r="B26" i="1"/>
  <c r="B27" i="1" s="1"/>
  <c r="Q14" i="5" l="1"/>
  <c r="Q14" i="3"/>
  <c r="Z45" i="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<sst xmlns="http://schemas.openxmlformats.org/spreadsheetml/2006/main" count="146" uniqueCount="63">
  <si>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</si>
  <si>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</si>
  <si>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</si>
  <si>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</si>
  <si>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</si>
  <si>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</si>
  <si>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</si>
  <si>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</si>
  <si>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</si>
  <si>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</si>
  <si>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</si>
  <si>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</si>
  <si>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</si>
  <si>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</si>
  <si>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</si>
  <si>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</si>
  <si>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</si>
  <si>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</si>
  <si>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</si>
  <si>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</si>
  <si>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</si>
  <si>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</si>
  <si>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</si>
  <si>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</si>
  <si>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</si>
  <si>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</si>
  <si>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</si>
  <si>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</si>
  <si>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</si>
  <si>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</si>
  <si>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</si>
  <si>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</si>
  <si>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</si>
  <si>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</si>
  <si>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</si>
  <si>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</si>
  <si>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</si>
  <si>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</si>
  <si>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</si>
  <si>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</si>
  <si>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</si>
  <si>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</si>
  <si>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</si>
  <si>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</si>
  <si>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</si>
  <si>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</si>
  <si>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</si>
  <si>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</si>
  <si>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</si>
  <si>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</si>
  <si>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</si>
  <si>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</si>
  <si>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Day Type</t>
  </si>
  <si>
    <t>Weekday</t>
  </si>
  <si>
    <t>Weekend</t>
  </si>
  <si>
    <t>%</t>
  </si>
  <si>
    <t>Top</t>
  </si>
  <si>
    <t>Quarter</t>
  </si>
  <si>
    <t>QT- 1</t>
  </si>
  <si>
    <t>QT- 2</t>
  </si>
  <si>
    <t>QT- 3</t>
  </si>
  <si>
    <t>QT- 4</t>
  </si>
  <si>
    <t>Sum of Profit2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</si>
</sst>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s>
  <fonts count="4"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cellXfs>
  <cellStyles count="1">
    <cellStyle name="Normal" xfId="0" builtinId="0"/>
  </cellStyles>
  <dxfs count="73">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72"/>
      <tableStyleElement type="headerRow" dxfId="71"/>
    </tableStyle>
  </tableStyles>
  <colors>
    <mruColors>
      <color rgb="FF4DC1F5"/>
      <color rgb="FFF75606"/>
      <color rgb="FFE2EA4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alcChain" Target="calcChain.xml"/><Relationship Id="rId11" Type="http://schemas.openxmlformats.org/officeDocument/2006/relationships/pivotCacheDefinition" Target="pivotCache/pivotCacheDefinition6.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3.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5.xml"/><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3.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5.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341</c:v>
                </c:pt>
                <c:pt idx="1">
                  <c:v>861</c:v>
                </c:pt>
                <c:pt idx="2">
                  <c:v>8511</c:v>
                </c:pt>
                <c:pt idx="3">
                  <c:v>11631</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8511</c:v>
                </c:pt>
                <c:pt idx="3">
                  <c:v>11631</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5336</c:v>
                </c:pt>
                <c:pt idx="1">
                  <c:v>5336</c:v>
                </c:pt>
                <c:pt idx="2">
                  <c:v>5336</c:v>
                </c:pt>
                <c:pt idx="3">
                  <c:v>5336</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Pt>
            <c:idx val="0"/>
            <c:marker>
              <c:symbol val="none"/>
            </c:marker>
            <c:bubble3D val="0"/>
            <c:extLst>
              <c:ext xmlns:c16="http://schemas.microsoft.com/office/drawing/2014/chart" uri="{C3380CC4-5D6E-409C-BE32-E72D297353CC}">
                <c16:uniqueId val="{00000007-6F31-4222-822E-811C0A17D387}"/>
              </c:ext>
            </c:extLst>
          </c:dPt>
          <c:dPt>
            <c:idx val="1"/>
            <c:marker>
              <c:symbol val="none"/>
            </c:marker>
            <c:bubble3D val="0"/>
            <c:extLst>
              <c:ext xmlns:c16="http://schemas.microsoft.com/office/drawing/2014/chart" uri="{C3380CC4-5D6E-409C-BE32-E72D297353CC}">
                <c16:uniqueId val="{0000000A-6F31-4222-822E-811C0A17D387}"/>
              </c:ext>
            </c:extLst>
          </c:dPt>
          <c:dPt>
            <c:idx val="2"/>
            <c:marker>
              <c:symbol val="none"/>
            </c:marker>
            <c:bubble3D val="0"/>
            <c:extLst>
              <c:ext xmlns:c16="http://schemas.microsoft.com/office/drawing/2014/chart" uri="{C3380CC4-5D6E-409C-BE32-E72D297353CC}">
                <c16:uniqueId val="{00000006-6F31-4222-822E-811C0A17D387}"/>
              </c:ext>
            </c:extLst>
          </c:dPt>
          <c:dPt>
            <c:idx val="3"/>
            <c:marker>
              <c:symbol val="none"/>
            </c:marker>
            <c:bubble3D val="0"/>
            <c:extLst>
              <c:ext xmlns:c16="http://schemas.microsoft.com/office/drawing/2014/chart" uri="{C3380CC4-5D6E-409C-BE32-E72D297353CC}">
                <c16:uniqueId val="{00000008-6F31-4222-822E-811C0A17D387}"/>
              </c:ext>
            </c:extLst>
          </c:dPt>
          <c:dPt>
            <c:idx val="4"/>
            <c:marker>
              <c:symbol val="none"/>
            </c:marker>
            <c:bubble3D val="0"/>
            <c:extLst>
              <c:ext xmlns:c16="http://schemas.microsoft.com/office/drawing/2014/chart" uri="{C3380CC4-5D6E-409C-BE32-E72D297353CC}">
                <c16:uniqueId val="{00000003-6F31-4222-822E-811C0A17D387}"/>
              </c:ext>
            </c:extLst>
          </c:dPt>
          <c:dPt>
            <c:idx val="5"/>
            <c:marker>
              <c:symbol val="none"/>
            </c:marker>
            <c:bubble3D val="0"/>
            <c:extLst>
              <c:ext xmlns:c16="http://schemas.microsoft.com/office/drawing/2014/chart" uri="{C3380CC4-5D6E-409C-BE32-E72D297353CC}">
                <c16:uniqueId val="{0000000B-6F31-4222-822E-811C0A17D387}"/>
              </c:ext>
            </c:extLst>
          </c:dPt>
          <c:dPt>
            <c:idx val="6"/>
            <c:marker>
              <c:symbol val="none"/>
            </c:marker>
            <c:bubble3D val="0"/>
            <c:extLst>
              <c:ext xmlns:c16="http://schemas.microsoft.com/office/drawing/2014/chart" uri="{C3380CC4-5D6E-409C-BE32-E72D297353CC}">
                <c16:uniqueId val="{00000004-6F31-4222-822E-811C0A17D387}"/>
              </c:ext>
            </c:extLst>
          </c:dPt>
          <c:dPt>
            <c:idx val="7"/>
            <c:marker>
              <c:symbol val="none"/>
            </c:marker>
            <c:bubble3D val="0"/>
            <c:extLst>
              <c:ext xmlns:c16="http://schemas.microsoft.com/office/drawing/2014/chart" uri="{C3380CC4-5D6E-409C-BE32-E72D297353CC}">
                <c16:uniqueId val="{0000000C-6F31-4222-822E-811C0A17D387}"/>
              </c:ext>
            </c:extLst>
          </c:dPt>
          <c:dPt>
            <c:idx val="8"/>
            <c:marker>
              <c:symbol val="none"/>
            </c:marker>
            <c:bubble3D val="0"/>
            <c:extLst>
              <c:ext xmlns:c16="http://schemas.microsoft.com/office/drawing/2014/chart" uri="{C3380CC4-5D6E-409C-BE32-E72D297353CC}">
                <c16:uniqueId val="{00000005-6F31-4222-822E-811C0A17D387}"/>
              </c:ext>
            </c:extLst>
          </c:dPt>
          <c:dPt>
            <c:idx val="9"/>
            <c:marker>
              <c:symbol val="none"/>
            </c:marker>
            <c:bubble3D val="0"/>
            <c:extLst>
              <c:ext xmlns:c16="http://schemas.microsoft.com/office/drawing/2014/chart" uri="{C3380CC4-5D6E-409C-BE32-E72D297353CC}">
                <c16:uniqueId val="{00000009-6F31-4222-822E-811C0A17D387}"/>
              </c:ext>
            </c:extLst>
          </c:dPt>
          <c:dPt>
            <c:idx val="11"/>
            <c:marker>
              <c:symbol val="none"/>
            </c:marker>
            <c:bubble3D val="0"/>
            <c:extLst>
              <c:ext xmlns:c16="http://schemas.microsoft.com/office/drawing/2014/chart" uri="{C3380CC4-5D6E-409C-BE32-E72D297353CC}">
                <c16:uniqueId val="{00000002-6F31-4222-822E-811C0A17D387}"/>
              </c:ext>
            </c:extLst>
          </c:dPt>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1254240.9045999998</c:v>
                </c:pt>
                <c:pt idx="1">
                  <c:v>816024.38390000025</c:v>
                </c:pt>
                <c:pt idx="2">
                  <c:v>1420979.4374000006</c:v>
                </c:pt>
                <c:pt idx="3">
                  <c:v>1535210.5646999988</c:v>
                </c:pt>
                <c:pt idx="4">
                  <c:v>1930124.6463000001</c:v>
                </c:pt>
                <c:pt idx="5">
                  <c:v>1672200.5548999999</c:v>
                </c:pt>
                <c:pt idx="6">
                  <c:v>1960631.1603999988</c:v>
                </c:pt>
                <c:pt idx="7">
                  <c:v>2090238.343100003</c:v>
                </c:pt>
                <c:pt idx="8">
                  <c:v>1594999.4994000026</c:v>
                </c:pt>
                <c:pt idx="9">
                  <c:v>1797024.6610000038</c:v>
                </c:pt>
                <c:pt idx="10">
                  <c:v>2146593.7204</c:v>
                </c:pt>
                <c:pt idx="11">
                  <c:v>3490597.1606999892</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 (2)'!$P$4</c:f>
              <c:strCache>
                <c:ptCount val="1"/>
                <c:pt idx="0">
                  <c:v>Sum of Profit</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(2)'!$O$5:$O$11</c:f>
              <c:strCache>
                <c:ptCount val="7"/>
                <c:pt idx="0">
                  <c:v>Sun</c:v>
                </c:pt>
                <c:pt idx="1">
                  <c:v>Mon</c:v>
                </c:pt>
                <c:pt idx="2">
                  <c:v>Tue</c:v>
                </c:pt>
                <c:pt idx="3">
                  <c:v>Wed</c:v>
                </c:pt>
                <c:pt idx="4">
                  <c:v>Thu</c:v>
                </c:pt>
                <c:pt idx="5">
                  <c:v>Fri</c:v>
                </c:pt>
                <c:pt idx="6">
                  <c:v>Sat</c:v>
                </c:pt>
              </c:strCache>
            </c:strRef>
          </c:cat>
          <c:val>
            <c:numRef>
              <c:f>'Analysis1 (2)'!$P$5:$P$11</c:f>
              <c:numCache>
                <c:formatCode>[&lt;999999]0.00,\ "K";[&lt;999999999]"$"0.00,,\ "M";"$"0.00,,\ "B"</c:formatCode>
                <c:ptCount val="7"/>
                <c:pt idx="0">
                  <c:v>2937740.8685999969</c:v>
                </c:pt>
                <c:pt idx="1">
                  <c:v>3241173.7467999929</c:v>
                </c:pt>
                <c:pt idx="2">
                  <c:v>3513493.2576999995</c:v>
                </c:pt>
                <c:pt idx="3">
                  <c:v>3125012.0966999927</c:v>
                </c:pt>
                <c:pt idx="4">
                  <c:v>2924644.639999995</c:v>
                </c:pt>
                <c:pt idx="5">
                  <c:v>2988123.3405999932</c:v>
                </c:pt>
                <c:pt idx="6">
                  <c:v>2978677.0863999943</c:v>
                </c:pt>
              </c:numCache>
            </c:numRef>
          </c:val>
          <c:extLst>
            <c:ext xmlns:c16="http://schemas.microsoft.com/office/drawing/2014/chart" uri="{C3380CC4-5D6E-409C-BE32-E72D297353CC}">
              <c16:uniqueId val="{00000000-E3F6-4A2E-B8FF-0BA35FA59C21}"/>
            </c:ext>
          </c:extLst>
        </c:ser>
        <c:ser>
          <c:idx val="1"/>
          <c:order val="1"/>
          <c:tx>
            <c:strRef>
              <c:f>'Analysis1 (2)'!$Q$4</c:f>
              <c:strCache>
                <c:ptCount val="1"/>
                <c:pt idx="0">
                  <c:v>Highlight</c:v>
                </c:pt>
              </c:strCache>
            </c:strRef>
          </c:tx>
          <c:spPr>
            <a:solidFill>
              <a:srgbClr val="4DC1F5"/>
            </a:solidFill>
            <a:ln>
              <a:noFill/>
            </a:ln>
            <a:effectLst/>
          </c:spPr>
          <c:invertIfNegative val="0"/>
          <c:val>
            <c:numRef>
              <c:f>'Analysis1 (2)'!$Q$5:$Q$11</c:f>
              <c:numCache>
                <c:formatCode>General</c:formatCode>
                <c:ptCount val="7"/>
                <c:pt idx="0">
                  <c:v>0</c:v>
                </c:pt>
                <c:pt idx="1">
                  <c:v>3241173.7467999929</c:v>
                </c:pt>
                <c:pt idx="2">
                  <c:v>3513493.2576999995</c:v>
                </c:pt>
                <c:pt idx="3">
                  <c:v>3125012.0966999927</c:v>
                </c:pt>
                <c:pt idx="4">
                  <c:v>0</c:v>
                </c:pt>
                <c:pt idx="5">
                  <c:v>0</c:v>
                </c:pt>
                <c:pt idx="6">
                  <c:v>0</c:v>
                </c:pt>
              </c:numCache>
            </c:numRef>
          </c:val>
          <c:extLst>
            <c:ext xmlns:c16="http://schemas.microsoft.com/office/drawing/2014/chart" uri="{C3380CC4-5D6E-409C-BE32-E72D297353CC}">
              <c16:uniqueId val="{00000001-E3F6-4A2E-B8FF-0BA35FA59C21}"/>
            </c:ext>
          </c:extLst>
        </c:ser>
        <c:dLbls>
          <c:showLegendKey val="0"/>
          <c:showVal val="0"/>
          <c:showCatName val="0"/>
          <c:showSerName val="0"/>
          <c:showPercent val="0"/>
          <c:showBubbleSize val="0"/>
        </c:dLbls>
        <c:gapWidth val="219"/>
        <c:overlap val="100"/>
        <c:axId val="1626162767"/>
        <c:axId val="1626173167"/>
      </c:barChart>
      <c:catAx>
        <c:axId val="162616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173167"/>
        <c:crosses val="autoZero"/>
        <c:auto val="1"/>
        <c:lblAlgn val="ctr"/>
        <c:lblOffset val="100"/>
        <c:noMultiLvlLbl val="0"/>
      </c:catAx>
      <c:valAx>
        <c:axId val="1626173167"/>
        <c:scaling>
          <c:orientation val="minMax"/>
        </c:scaling>
        <c:delete val="1"/>
        <c:axPos val="l"/>
        <c:numFmt formatCode="[&lt;999999]0.00,\ &quot;K&quot;;[&lt;999999999]&quot;$&quot;0.00,,\ &quot;M&quot;;&quot;$&quot;0.00,,\ &quot;B&quot;" sourceLinked="1"/>
        <c:majorTickMark val="none"/>
        <c:minorTickMark val="none"/>
        <c:tickLblPos val="nextTo"/>
        <c:crossAx val="1626162767"/>
        <c:crosses val="autoZero"/>
        <c:crossBetween val="between"/>
      </c:valAx>
      <c:spPr>
        <a:solidFill>
          <a:schemeClr val="bg1">
            <a:lumMod val="9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2026_06_10_2_39.xlsm]Analysis1 (2)!PivotTable3</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Lst>
        </c:dLbl>
      </c:pivotFmt>
      <c:pivotFmt>
        <c:idx val="8"/>
        <c:spPr>
          <a:solidFill>
            <a:schemeClr val="bg1">
              <a:lumMod val="85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Lst>
        </c:dLbl>
      </c:pivotFmt>
    </c:pivotFmts>
    <c:plotArea>
      <c:layout/>
      <c:pieChart>
        <c:varyColors val="1"/>
        <c:ser>
          <c:idx val="0"/>
          <c:order val="0"/>
          <c:tx>
            <c:strRef>
              <c:f>'Analysis1 (2)'!$AA$3</c:f>
              <c:strCache>
                <c:ptCount val="1"/>
                <c:pt idx="0">
                  <c:v>Total</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C248-45B4-BB8E-90B7B6C7AD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248-45B4-BB8E-90B7B6C7AD69}"/>
              </c:ext>
            </c:extLst>
          </c:dPt>
          <c:dLbls>
            <c:dLbl>
              <c:idx val="0"/>
              <c:layout>
                <c:manualLayout>
                  <c:x val="-2.4864018779186467E-2"/>
                  <c:y val="-6.3643611810049374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958769779253521"/>
                      <c:h val="0.17801118223270809"/>
                    </c:manualLayout>
                  </c15:layout>
                </c:ext>
                <c:ext xmlns:c16="http://schemas.microsoft.com/office/drawing/2014/chart" uri="{C3380CC4-5D6E-409C-BE32-E72D297353CC}">
                  <c16:uniqueId val="{00000001-C248-45B4-BB8E-90B7B6C7AD69}"/>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93932689968692"/>
                      <c:h val="0.16528245987069823"/>
                    </c:manualLayout>
                  </c15:layout>
                </c:ext>
                <c:ext xmlns:c16="http://schemas.microsoft.com/office/drawing/2014/chart" uri="{C3380CC4-5D6E-409C-BE32-E72D297353CC}">
                  <c16:uniqueId val="{00000003-C248-45B4-BB8E-90B7B6C7AD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(2)'!$Z$4:$Z$5</c:f>
              <c:strCache>
                <c:ptCount val="2"/>
                <c:pt idx="0">
                  <c:v>Weekday</c:v>
                </c:pt>
                <c:pt idx="1">
                  <c:v>Weekend</c:v>
                </c:pt>
              </c:strCache>
            </c:strRef>
          </c:cat>
          <c:val>
            <c:numRef>
              <c:f>'Analysis1 (2)'!$AA$4:$AA$5</c:f>
              <c:numCache>
                <c:formatCode>[&lt;999999]0.00,\ "K";[&lt;999999999]"$"0.00,,\ "M";"$"0.00,,\ "B"</c:formatCode>
                <c:ptCount val="2"/>
                <c:pt idx="0">
                  <c:v>15792447.081799995</c:v>
                </c:pt>
                <c:pt idx="1">
                  <c:v>5916417.9549999796</c:v>
                </c:pt>
              </c:numCache>
            </c:numRef>
          </c:val>
          <c:extLst>
            <c:ext xmlns:c16="http://schemas.microsoft.com/office/drawing/2014/chart" uri="{C3380CC4-5D6E-409C-BE32-E72D297353CC}">
              <c16:uniqueId val="{00000004-C248-45B4-BB8E-90B7B6C7AD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466726</xdr:colOff>
      <xdr:row>24</xdr:row>
      <xdr:rowOff>85725</xdr:rowOff>
    </xdr:from>
    <xdr:to>
      <xdr:col>12</xdr:col>
      <xdr:colOff>361950</xdr:colOff>
      <xdr:row>36</xdr:row>
      <xdr:rowOff>114301</xdr:rowOff>
    </xdr:to>
    <xdr:sp macro="" textlink="">
      <xdr:nvSpPr>
        <xdr:cNvPr id="87" name="Rectangle: Rounded Corners 86">
          <a:extLst>
            <a:ext uri="{FF2B5EF4-FFF2-40B4-BE49-F238E27FC236}">
              <a16:creationId xmlns:a16="http://schemas.microsoft.com/office/drawing/2014/main" id="{768B2742-1E78-4AC6-A2D3-DBD92DD4C24B}"/>
            </a:ext>
          </a:extLst>
        </xdr:cNvPr>
        <xdr:cNvSpPr/>
      </xdr:nvSpPr>
      <xdr:spPr>
        <a:xfrm>
          <a:off x="3705226" y="4429125"/>
          <a:ext cx="4429124" cy="220027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176213</xdr:colOff>
      <xdr:row>24</xdr:row>
      <xdr:rowOff>85724</xdr:rowOff>
    </xdr:from>
    <xdr:to>
      <xdr:col>5</xdr:col>
      <xdr:colOff>285750</xdr:colOff>
      <xdr:row>36</xdr:row>
      <xdr:rowOff>171449</xdr:rowOff>
    </xdr:to>
    <xdr:sp macro="" textlink="">
      <xdr:nvSpPr>
        <xdr:cNvPr id="82" name="Rectangle: Rounded Corners 81">
          <a:extLst>
            <a:ext uri="{FF2B5EF4-FFF2-40B4-BE49-F238E27FC236}">
              <a16:creationId xmlns:a16="http://schemas.microsoft.com/office/drawing/2014/main" id="{842CFE10-BFFB-47CA-BE4B-F665418E1700}"/>
            </a:ext>
          </a:extLst>
        </xdr:cNvPr>
        <xdr:cNvSpPr/>
      </xdr:nvSpPr>
      <xdr:spPr>
        <a:xfrm>
          <a:off x="176213" y="4429124"/>
          <a:ext cx="3348037" cy="22574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85726</xdr:colOff>
      <xdr:row>14</xdr:row>
      <xdr:rowOff>71438</xdr:rowOff>
    </xdr:from>
    <xdr:to>
      <xdr:col>19</xdr:col>
      <xdr:colOff>319087</xdr:colOff>
      <xdr:row>23</xdr:row>
      <xdr:rowOff>119063</xdr:rowOff>
    </xdr:to>
    <xdr:sp macro="" textlink="">
      <xdr:nvSpPr>
        <xdr:cNvPr id="68" name="Rectangle: Rounded Corners 67">
          <a:extLst>
            <a:ext uri="{FF2B5EF4-FFF2-40B4-BE49-F238E27FC236}">
              <a16:creationId xmlns:a16="http://schemas.microsoft.com/office/drawing/2014/main" id="{37333BFF-1878-4ED5-B22D-A5FA0539DC50}"/>
            </a:ext>
          </a:extLst>
        </xdr:cNvPr>
        <xdr:cNvSpPr/>
      </xdr:nvSpPr>
      <xdr:spPr>
        <a:xfrm>
          <a:off x="7858126" y="2605088"/>
          <a:ext cx="4767261" cy="167640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252414</xdr:colOff>
      <xdr:row>14</xdr:row>
      <xdr:rowOff>114300</xdr:rowOff>
    </xdr:from>
    <xdr:to>
      <xdr:col>11</xdr:col>
      <xdr:colOff>628650</xdr:colOff>
      <xdr:row>23</xdr:row>
      <xdr:rowOff>71438</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6081714" y="2647950"/>
          <a:ext cx="1671636"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114300</xdr:rowOff>
    </xdr:from>
    <xdr:to>
      <xdr:col>9</xdr:col>
      <xdr:colOff>109538</xdr:colOff>
      <xdr:row>23</xdr:row>
      <xdr:rowOff>95250</xdr:rowOff>
    </xdr:to>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176212" y="2647950"/>
          <a:ext cx="5762626"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0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$30.49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0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$52.20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0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$21.71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0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41.59%</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0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9.37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0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448</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66674</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0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94.4%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0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0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5336.00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0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0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0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0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0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0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0.00%</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0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-100.00%</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338136</xdr:colOff>
      <xdr:row>15</xdr:row>
      <xdr:rowOff>14287</xdr:rowOff>
    </xdr:from>
    <xdr:to>
      <xdr:col>11</xdr:col>
      <xdr:colOff>500061</xdr:colOff>
      <xdr:row>23</xdr:row>
      <xdr:rowOff>0</xdr:rowOff>
    </xdr:to>
    <mc:AlternateContent xmlns:mc="http://schemas.openxmlformats.org/markup-compatibility/2006" xmlns:a14="http://schemas.microsoft.com/office/drawing/2010/main">
      <mc:Choice Requires="a14">
        <xdr:graphicFrame macro="">
          <xdr:nvGraphicFramePr>
            <xdr:cNvPr id="61" name="Month Name">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167436" y="2728912"/>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547688</xdr:colOff>
      <xdr:row>23</xdr:row>
      <xdr:rowOff>80961</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00000000-0008-0000-0000-000040000000}"/>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pPr marL="0" indent="0" algn="ctr"/>
            <a:t>In 2006</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0000000-0008-0000-0000-000041000000}"/>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pPr marL="0" indent="0" algn="ctr"/>
            <a:t>Dec</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00000000-0008-0000-0000-000043000000}"/>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pPr marL="0" indent="0" algn="ctr"/>
            <a:t>Nov</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00000000-0008-0000-0000-000048000000}"/>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81270B2-5731-4CBA-9C80-58DF21AC614F}" type="TxLink">
            <a:rPr lang="en-US" sz="1100" b="0" i="0" u="none" strike="noStrike">
              <a:solidFill>
                <a:srgbClr val="000000"/>
              </a:solidFill>
              <a:latin typeface="Calibri"/>
              <a:ea typeface="+mn-ea"/>
              <a:cs typeface="Calibri"/>
            </a:rPr>
            <a:pPr marL="0" indent="0" algn="ctr"/>
            <a:t>Aug</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2983113" y="2728912"/>
          <a:ext cx="1685924"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000000-0008-0000-0000-00004A00000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35.6%</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12</xdr:col>
      <xdr:colOff>233364</xdr:colOff>
      <xdr:row>16</xdr:row>
      <xdr:rowOff>19050</xdr:rowOff>
    </xdr:from>
    <xdr:to>
      <xdr:col>19</xdr:col>
      <xdr:colOff>214313</xdr:colOff>
      <xdr:row>22</xdr:row>
      <xdr:rowOff>180974</xdr:rowOff>
    </xdr:to>
    <xdr:graphicFrame macro="">
      <xdr:nvGraphicFramePr>
        <xdr:cNvPr id="66" name="Chart 65">
          <a:extLst>
            <a:ext uri="{FF2B5EF4-FFF2-40B4-BE49-F238E27FC236}">
              <a16:creationId xmlns:a16="http://schemas.microsoft.com/office/drawing/2014/main" id="{03DDA3FF-E893-4198-A6DE-908E4C20C6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333375</xdr:colOff>
      <xdr:row>14</xdr:row>
      <xdr:rowOff>66674</xdr:rowOff>
    </xdr:from>
    <xdr:to>
      <xdr:col>17</xdr:col>
      <xdr:colOff>519112</xdr:colOff>
      <xdr:row>15</xdr:row>
      <xdr:rowOff>166687</xdr:rowOff>
    </xdr:to>
    <xdr:sp macro="" textlink="'Analysis1 (2)'!Q14">
      <xdr:nvSpPr>
        <xdr:cNvPr id="69" name="Rectangle: Rounded Corners 68">
          <a:extLst>
            <a:ext uri="{FF2B5EF4-FFF2-40B4-BE49-F238E27FC236}">
              <a16:creationId xmlns:a16="http://schemas.microsoft.com/office/drawing/2014/main" id="{66F82CE7-6BE2-444E-A6C3-8F10292D0B05}"/>
            </a:ext>
          </a:extLst>
        </xdr:cNvPr>
        <xdr:cNvSpPr/>
      </xdr:nvSpPr>
      <xdr:spPr>
        <a:xfrm>
          <a:off x="10696575" y="2600324"/>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D970F4-0301-4492-9E0D-883F705F818B}"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45.5%</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247651</xdr:colOff>
      <xdr:row>14</xdr:row>
      <xdr:rowOff>109538</xdr:rowOff>
    </xdr:from>
    <xdr:to>
      <xdr:col>17</xdr:col>
      <xdr:colOff>33338</xdr:colOff>
      <xdr:row>16</xdr:row>
      <xdr:rowOff>1</xdr:rowOff>
    </xdr:to>
    <xdr:sp macro="" textlink="">
      <xdr:nvSpPr>
        <xdr:cNvPr id="78" name="Rectangle: Rounded Corners 77">
          <a:extLst>
            <a:ext uri="{FF2B5EF4-FFF2-40B4-BE49-F238E27FC236}">
              <a16:creationId xmlns:a16="http://schemas.microsoft.com/office/drawing/2014/main" id="{A9F87862-6044-4766-B7AC-E4BF6F9D79FA}"/>
            </a:ext>
          </a:extLst>
        </xdr:cNvPr>
        <xdr:cNvSpPr/>
      </xdr:nvSpPr>
      <xdr:spPr>
        <a:xfrm>
          <a:off x="8020051" y="2643188"/>
          <a:ext cx="3024187" cy="252413"/>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The highlighted Weekdays Contributed</a:t>
          </a:r>
        </a:p>
      </xdr:txBody>
    </xdr:sp>
    <xdr:clientData/>
  </xdr:twoCellAnchor>
  <xdr:twoCellAnchor>
    <xdr:from>
      <xdr:col>17</xdr:col>
      <xdr:colOff>342900</xdr:colOff>
      <xdr:row>14</xdr:row>
      <xdr:rowOff>109538</xdr:rowOff>
    </xdr:from>
    <xdr:to>
      <xdr:col>19</xdr:col>
      <xdr:colOff>76201</xdr:colOff>
      <xdr:row>15</xdr:row>
      <xdr:rowOff>147639</xdr:rowOff>
    </xdr:to>
    <xdr:sp macro="" textlink="">
      <xdr:nvSpPr>
        <xdr:cNvPr id="80" name="Rectangle: Rounded Corners 79">
          <a:extLst>
            <a:ext uri="{FF2B5EF4-FFF2-40B4-BE49-F238E27FC236}">
              <a16:creationId xmlns:a16="http://schemas.microsoft.com/office/drawing/2014/main" id="{A56982EE-E393-464D-9358-71C1889DAA3A}"/>
            </a:ext>
          </a:extLst>
        </xdr:cNvPr>
        <xdr:cNvSpPr/>
      </xdr:nvSpPr>
      <xdr:spPr>
        <a:xfrm>
          <a:off x="11353800" y="2643188"/>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0</xdr:col>
      <xdr:colOff>323850</xdr:colOff>
      <xdr:row>25</xdr:row>
      <xdr:rowOff>71438</xdr:rowOff>
    </xdr:from>
    <xdr:to>
      <xdr:col>3</xdr:col>
      <xdr:colOff>423863</xdr:colOff>
      <xdr:row>36</xdr:row>
      <xdr:rowOff>76200</xdr:rowOff>
    </xdr:to>
    <xdr:graphicFrame macro="">
      <xdr:nvGraphicFramePr>
        <xdr:cNvPr id="81" name="Chart 80">
          <a:extLst>
            <a:ext uri="{FF2B5EF4-FFF2-40B4-BE49-F238E27FC236}">
              <a16:creationId xmlns:a16="http://schemas.microsoft.com/office/drawing/2014/main" id="{6ACFE3D8-E6F8-4666-81FA-4881A169B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509587</xdr:colOff>
      <xdr:row>26</xdr:row>
      <xdr:rowOff>128589</xdr:rowOff>
    </xdr:from>
    <xdr:to>
      <xdr:col>5</xdr:col>
      <xdr:colOff>271462</xdr:colOff>
      <xdr:row>28</xdr:row>
      <xdr:rowOff>61914</xdr:rowOff>
    </xdr:to>
    <xdr:sp macro="" textlink="'Analysis1 (2)'!Z10">
      <xdr:nvSpPr>
        <xdr:cNvPr id="83" name="TextBox 82">
          <a:extLst>
            <a:ext uri="{FF2B5EF4-FFF2-40B4-BE49-F238E27FC236}">
              <a16:creationId xmlns:a16="http://schemas.microsoft.com/office/drawing/2014/main" id="{E95711DD-B3BC-45B8-AEC5-C3E28A51DD20}"/>
            </a:ext>
          </a:extLst>
        </xdr:cNvPr>
        <xdr:cNvSpPr txBox="1"/>
      </xdr:nvSpPr>
      <xdr:spPr>
        <a:xfrm>
          <a:off x="1804987" y="4833939"/>
          <a:ext cx="1704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77FDFE-3184-4668-BEC5-65CE8B1E7BB3}" type="TxLink">
            <a:rPr lang="en-US" sz="1100" b="1" i="0" u="none" strike="noStrike">
              <a:solidFill>
                <a:srgbClr val="000000"/>
              </a:solidFill>
              <a:latin typeface="Calibri"/>
              <a:ea typeface="+mn-ea"/>
              <a:cs typeface="Calibri"/>
            </a:rPr>
            <a:pPr marL="0" indent="0" algn="ctr"/>
            <a:t>WEEKDAY makes up</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14288</xdr:colOff>
      <xdr:row>27</xdr:row>
      <xdr:rowOff>152401</xdr:rowOff>
    </xdr:from>
    <xdr:to>
      <xdr:col>4</xdr:col>
      <xdr:colOff>481013</xdr:colOff>
      <xdr:row>29</xdr:row>
      <xdr:rowOff>85726</xdr:rowOff>
    </xdr:to>
    <xdr:sp macro="" textlink="'Analysis1 (2)'!Z9">
      <xdr:nvSpPr>
        <xdr:cNvPr id="84" name="TextBox 83">
          <a:extLst>
            <a:ext uri="{FF2B5EF4-FFF2-40B4-BE49-F238E27FC236}">
              <a16:creationId xmlns:a16="http://schemas.microsoft.com/office/drawing/2014/main" id="{30C38E14-5F41-4585-8DE1-2353FD62FB2C}"/>
            </a:ext>
          </a:extLst>
        </xdr:cNvPr>
        <xdr:cNvSpPr txBox="1"/>
      </xdr:nvSpPr>
      <xdr:spPr>
        <a:xfrm>
          <a:off x="1957388" y="5038726"/>
          <a:ext cx="1114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BF2FEE-A561-496D-9182-FF435CB4B7D7}"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72.7%</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3</xdr:col>
      <xdr:colOff>185737</xdr:colOff>
      <xdr:row>29</xdr:row>
      <xdr:rowOff>47625</xdr:rowOff>
    </xdr:from>
    <xdr:to>
      <xdr:col>4</xdr:col>
      <xdr:colOff>566738</xdr:colOff>
      <xdr:row>30</xdr:row>
      <xdr:rowOff>85726</xdr:rowOff>
    </xdr:to>
    <xdr:sp macro="" textlink="">
      <xdr:nvSpPr>
        <xdr:cNvPr id="85" name="Rectangle: Rounded Corners 84">
          <a:extLst>
            <a:ext uri="{FF2B5EF4-FFF2-40B4-BE49-F238E27FC236}">
              <a16:creationId xmlns:a16="http://schemas.microsoft.com/office/drawing/2014/main" id="{B7C3D117-A895-41E3-B916-01FD0B99229F}"/>
            </a:ext>
          </a:extLst>
        </xdr:cNvPr>
        <xdr:cNvSpPr/>
      </xdr:nvSpPr>
      <xdr:spPr>
        <a:xfrm>
          <a:off x="2128837" y="5295900"/>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twoCellAnchor>
    <xdr:from>
      <xdr:col>1</xdr:col>
      <xdr:colOff>166687</xdr:colOff>
      <xdr:row>27</xdr:row>
      <xdr:rowOff>28575</xdr:rowOff>
    </xdr:from>
    <xdr:to>
      <xdr:col>2</xdr:col>
      <xdr:colOff>561974</xdr:colOff>
      <xdr:row>32</xdr:row>
      <xdr:rowOff>166687</xdr:rowOff>
    </xdr:to>
    <xdr:sp macro="" textlink="">
      <xdr:nvSpPr>
        <xdr:cNvPr id="3" name="Oval 2">
          <a:extLst>
            <a:ext uri="{FF2B5EF4-FFF2-40B4-BE49-F238E27FC236}">
              <a16:creationId xmlns:a16="http://schemas.microsoft.com/office/drawing/2014/main" id="{3A3ED4DD-1833-442F-BAB4-10ED7C584C81}"/>
            </a:ext>
          </a:extLst>
        </xdr:cNvPr>
        <xdr:cNvSpPr/>
      </xdr:nvSpPr>
      <xdr:spPr>
        <a:xfrm>
          <a:off x="814387" y="4914900"/>
          <a:ext cx="1042987" cy="1042987"/>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333377</xdr:colOff>
      <xdr:row>28</xdr:row>
      <xdr:rowOff>47626</xdr:rowOff>
    </xdr:from>
    <xdr:to>
      <xdr:col>2</xdr:col>
      <xdr:colOff>371476</xdr:colOff>
      <xdr:row>32</xdr:row>
      <xdr:rowOff>9525</xdr:rowOff>
    </xdr:to>
    <xdr:pic>
      <xdr:nvPicPr>
        <xdr:cNvPr id="5" name="Picture 4">
          <a:extLst>
            <a:ext uri="{FF2B5EF4-FFF2-40B4-BE49-F238E27FC236}">
              <a16:creationId xmlns:a16="http://schemas.microsoft.com/office/drawing/2014/main" id="{F6D70A9D-B94E-493F-8C72-7484D8FE0B7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7" y="5114926"/>
          <a:ext cx="685799" cy="685799"/>
        </a:xfrm>
        <a:prstGeom prst="rect">
          <a:avLst/>
        </a:prstGeom>
      </xdr:spPr>
    </xdr:pic>
    <xdr:clientData/>
  </xdr:twoCellAnchor>
  <xdr:twoCellAnchor>
    <xdr:from>
      <xdr:col>10</xdr:col>
      <xdr:colOff>471487</xdr:colOff>
      <xdr:row>27</xdr:row>
      <xdr:rowOff>128589</xdr:rowOff>
    </xdr:from>
    <xdr:to>
      <xdr:col>12</xdr:col>
      <xdr:colOff>80962</xdr:colOff>
      <xdr:row>33</xdr:row>
      <xdr:rowOff>76202</xdr:rowOff>
    </xdr:to>
    <xdr:sp macro="" textlink="">
      <xdr:nvSpPr>
        <xdr:cNvPr id="86" name="Rectangle: Rounded Corners 85">
          <a:extLst>
            <a:ext uri="{FF2B5EF4-FFF2-40B4-BE49-F238E27FC236}">
              <a16:creationId xmlns:a16="http://schemas.microsoft.com/office/drawing/2014/main" id="{31FF8195-1357-49A4-BB1B-7F6E49FC7E7E}"/>
            </a:ext>
          </a:extLst>
        </xdr:cNvPr>
        <xdr:cNvSpPr/>
      </xdr:nvSpPr>
      <xdr:spPr>
        <a:xfrm>
          <a:off x="6948487" y="5014914"/>
          <a:ext cx="904875" cy="1033463"/>
        </a:xfrm>
        <a:prstGeom prst="roundRect">
          <a:avLst>
            <a:gd name="adj" fmla="val 17929"/>
          </a:avLst>
        </a:prstGeom>
        <a:solidFill>
          <a:srgbClr val="F75606"/>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312738</xdr:colOff>
      <xdr:row>27</xdr:row>
      <xdr:rowOff>128589</xdr:rowOff>
    </xdr:from>
    <xdr:to>
      <xdr:col>8</xdr:col>
      <xdr:colOff>569913</xdr:colOff>
      <xdr:row>33</xdr:row>
      <xdr:rowOff>76202</xdr:rowOff>
    </xdr:to>
    <xdr:sp macro="" textlink="">
      <xdr:nvSpPr>
        <xdr:cNvPr id="88" name="Rectangle: Rounded Corners 87">
          <a:extLst>
            <a:ext uri="{FF2B5EF4-FFF2-40B4-BE49-F238E27FC236}">
              <a16:creationId xmlns:a16="http://schemas.microsoft.com/office/drawing/2014/main" id="{88A577D4-4327-4ABB-A2CA-1452F2A8EE6C}"/>
            </a:ext>
          </a:extLst>
        </xdr:cNvPr>
        <xdr:cNvSpPr/>
      </xdr:nvSpPr>
      <xdr:spPr>
        <a:xfrm>
          <a:off x="4846638" y="5014914"/>
          <a:ext cx="904875" cy="1033463"/>
        </a:xfrm>
        <a:prstGeom prst="roundRect">
          <a:avLst>
            <a:gd name="adj" fmla="val 17929"/>
          </a:avLst>
        </a:prstGeom>
        <a:solidFill>
          <a:srgbClr val="E2EA45"/>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68263</xdr:colOff>
      <xdr:row>27</xdr:row>
      <xdr:rowOff>128589</xdr:rowOff>
    </xdr:from>
    <xdr:to>
      <xdr:col>10</xdr:col>
      <xdr:colOff>325438</xdr:colOff>
      <xdr:row>33</xdr:row>
      <xdr:rowOff>76202</xdr:rowOff>
    </xdr:to>
    <xdr:sp macro="" textlink="">
      <xdr:nvSpPr>
        <xdr:cNvPr id="89" name="Rectangle: Rounded Corners 88">
          <a:extLst>
            <a:ext uri="{FF2B5EF4-FFF2-40B4-BE49-F238E27FC236}">
              <a16:creationId xmlns:a16="http://schemas.microsoft.com/office/drawing/2014/main" id="{4FBA797D-896D-4750-8B6D-9971B445656C}"/>
            </a:ext>
          </a:extLst>
        </xdr:cNvPr>
        <xdr:cNvSpPr/>
      </xdr:nvSpPr>
      <xdr:spPr>
        <a:xfrm>
          <a:off x="5897563" y="5014914"/>
          <a:ext cx="904875" cy="1033463"/>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557213</xdr:colOff>
      <xdr:row>27</xdr:row>
      <xdr:rowOff>128589</xdr:rowOff>
    </xdr:from>
    <xdr:to>
      <xdr:col>7</xdr:col>
      <xdr:colOff>166688</xdr:colOff>
      <xdr:row>33</xdr:row>
      <xdr:rowOff>76202</xdr:rowOff>
    </xdr:to>
    <xdr:sp macro="" textlink="">
      <xdr:nvSpPr>
        <xdr:cNvPr id="90" name="Rectangle: Rounded Corners 89">
          <a:extLst>
            <a:ext uri="{FF2B5EF4-FFF2-40B4-BE49-F238E27FC236}">
              <a16:creationId xmlns:a16="http://schemas.microsoft.com/office/drawing/2014/main" id="{CCA3A316-D8D6-4A98-A456-80B918C79B94}"/>
            </a:ext>
          </a:extLst>
        </xdr:cNvPr>
        <xdr:cNvSpPr/>
      </xdr:nvSpPr>
      <xdr:spPr>
        <a:xfrm>
          <a:off x="3795713" y="5014914"/>
          <a:ext cx="904875" cy="1033463"/>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552451</xdr:colOff>
      <xdr:row>32</xdr:row>
      <xdr:rowOff>33339</xdr:rowOff>
    </xdr:from>
    <xdr:to>
      <xdr:col>12</xdr:col>
      <xdr:colOff>319087</xdr:colOff>
      <xdr:row>34</xdr:row>
      <xdr:rowOff>85725</xdr:rowOff>
    </xdr:to>
    <xdr:sp macro="" textlink="">
      <xdr:nvSpPr>
        <xdr:cNvPr id="91" name="Oval 90">
          <a:extLst>
            <a:ext uri="{FF2B5EF4-FFF2-40B4-BE49-F238E27FC236}">
              <a16:creationId xmlns:a16="http://schemas.microsoft.com/office/drawing/2014/main" id="{5C6D91DB-1553-4FB6-8B44-5828DB322BEE}"/>
            </a:ext>
          </a:extLst>
        </xdr:cNvPr>
        <xdr:cNvSpPr/>
      </xdr:nvSpPr>
      <xdr:spPr>
        <a:xfrm>
          <a:off x="7677151"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90489</xdr:colOff>
      <xdr:row>32</xdr:row>
      <xdr:rowOff>33339</xdr:rowOff>
    </xdr:from>
    <xdr:to>
      <xdr:col>10</xdr:col>
      <xdr:colOff>504825</xdr:colOff>
      <xdr:row>34</xdr:row>
      <xdr:rowOff>85725</xdr:rowOff>
    </xdr:to>
    <xdr:sp macro="" textlink="">
      <xdr:nvSpPr>
        <xdr:cNvPr id="92" name="Oval 91">
          <a:extLst>
            <a:ext uri="{FF2B5EF4-FFF2-40B4-BE49-F238E27FC236}">
              <a16:creationId xmlns:a16="http://schemas.microsoft.com/office/drawing/2014/main" id="{DF821714-84F9-4206-87A0-EE553D13A17B}"/>
            </a:ext>
          </a:extLst>
        </xdr:cNvPr>
        <xdr:cNvSpPr/>
      </xdr:nvSpPr>
      <xdr:spPr>
        <a:xfrm>
          <a:off x="6567489"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32</xdr:row>
      <xdr:rowOff>33339</xdr:rowOff>
    </xdr:from>
    <xdr:to>
      <xdr:col>7</xdr:col>
      <xdr:colOff>366712</xdr:colOff>
      <xdr:row>34</xdr:row>
      <xdr:rowOff>85725</xdr:rowOff>
    </xdr:to>
    <xdr:sp macro="" textlink="">
      <xdr:nvSpPr>
        <xdr:cNvPr id="93" name="Oval 92">
          <a:extLst>
            <a:ext uri="{FF2B5EF4-FFF2-40B4-BE49-F238E27FC236}">
              <a16:creationId xmlns:a16="http://schemas.microsoft.com/office/drawing/2014/main" id="{5C98464E-64D9-4E70-9F05-F32A51EA1A2D}"/>
            </a:ext>
          </a:extLst>
        </xdr:cNvPr>
        <xdr:cNvSpPr/>
      </xdr:nvSpPr>
      <xdr:spPr>
        <a:xfrm>
          <a:off x="4486276" y="5824539"/>
          <a:ext cx="414336" cy="414336"/>
        </a:xfrm>
        <a:prstGeom prst="ellipse">
          <a:avLst/>
        </a:prstGeom>
        <a:solidFill>
          <a:schemeClr val="bg1">
            <a:lumMod val="95000"/>
          </a:schemeClr>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333376</xdr:colOff>
      <xdr:row>32</xdr:row>
      <xdr:rowOff>33339</xdr:rowOff>
    </xdr:from>
    <xdr:to>
      <xdr:col>9</xdr:col>
      <xdr:colOff>100012</xdr:colOff>
      <xdr:row>34</xdr:row>
      <xdr:rowOff>85725</xdr:rowOff>
    </xdr:to>
    <xdr:sp macro="" textlink="">
      <xdr:nvSpPr>
        <xdr:cNvPr id="94" name="Oval 93">
          <a:extLst>
            <a:ext uri="{FF2B5EF4-FFF2-40B4-BE49-F238E27FC236}">
              <a16:creationId xmlns:a16="http://schemas.microsoft.com/office/drawing/2014/main" id="{93F00F18-44C6-44D1-B660-F602A68B7A1F}"/>
            </a:ext>
          </a:extLst>
        </xdr:cNvPr>
        <xdr:cNvSpPr/>
      </xdr:nvSpPr>
      <xdr:spPr>
        <a:xfrm>
          <a:off x="5514976" y="5824539"/>
          <a:ext cx="414336" cy="414336"/>
        </a:xfrm>
        <a:prstGeom prst="ellipse">
          <a:avLst/>
        </a:prstGeom>
        <a:solidFill>
          <a:schemeClr val="bg1"/>
        </a:solidFill>
        <a:ln>
          <a:noFill/>
        </a:ln>
        <a:effectLst>
          <a:outerShdw blurRad="50800" dist="38100" dir="8100000" algn="tr" rotWithShape="0">
            <a:prstClr val="black">
              <a:alpha val="3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581023</xdr:colOff>
      <xdr:row>28</xdr:row>
      <xdr:rowOff>152398</xdr:rowOff>
    </xdr:from>
    <xdr:to>
      <xdr:col>7</xdr:col>
      <xdr:colOff>138113</xdr:colOff>
      <xdr:row>30</xdr:row>
      <xdr:rowOff>28574</xdr:rowOff>
    </xdr:to>
    <xdr:sp macro="" textlink="'Analysis1 (2)'!AG4">
      <xdr:nvSpPr>
        <xdr:cNvPr id="95" name="Rectangle: Rounded Corners 94">
          <a:extLst>
            <a:ext uri="{FF2B5EF4-FFF2-40B4-BE49-F238E27FC236}">
              <a16:creationId xmlns:a16="http://schemas.microsoft.com/office/drawing/2014/main" id="{0DDE6DFD-F09E-4653-9D89-80364742373B}"/>
            </a:ext>
          </a:extLst>
        </xdr:cNvPr>
        <xdr:cNvSpPr/>
      </xdr:nvSpPr>
      <xdr:spPr>
        <a:xfrm>
          <a:off x="3819523" y="5219698"/>
          <a:ext cx="852490"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107B3F-B94B-4134-872A-64CAD791EF3E}" type="TxLink">
            <a:rPr lang="en-US" sz="1100" b="1" i="0" u="none" strike="noStrike">
              <a:solidFill>
                <a:schemeClr val="bg1"/>
              </a:solidFill>
              <a:latin typeface="Calibri"/>
              <a:ea typeface="+mn-ea"/>
              <a:cs typeface="Calibri"/>
            </a:rPr>
            <a:pPr marL="0" indent="0" algn="ctr"/>
            <a:t>$13.86 M</a:t>
          </a:fld>
          <a:endParaRPr lang="en-US" sz="1100" b="1" i="0" u="none" strike="noStrike">
            <a:solidFill>
              <a:schemeClr val="bg1"/>
            </a:solidFill>
            <a:latin typeface="Calibri"/>
            <a:ea typeface="+mn-ea"/>
            <a:cs typeface="Calibri"/>
          </a:endParaRPr>
        </a:p>
      </xdr:txBody>
    </xdr:sp>
    <xdr:clientData/>
  </xdr:twoCellAnchor>
  <xdr:twoCellAnchor>
    <xdr:from>
      <xdr:col>9</xdr:col>
      <xdr:colOff>19050</xdr:colOff>
      <xdr:row>28</xdr:row>
      <xdr:rowOff>152398</xdr:rowOff>
    </xdr:from>
    <xdr:to>
      <xdr:col>10</xdr:col>
      <xdr:colOff>300037</xdr:colOff>
      <xdr:row>30</xdr:row>
      <xdr:rowOff>28574</xdr:rowOff>
    </xdr:to>
    <xdr:sp macro="" textlink="'Analysis1 (2)'!AG6">
      <xdr:nvSpPr>
        <xdr:cNvPr id="96" name="Rectangle: Rounded Corners 95">
          <a:extLst>
            <a:ext uri="{FF2B5EF4-FFF2-40B4-BE49-F238E27FC236}">
              <a16:creationId xmlns:a16="http://schemas.microsoft.com/office/drawing/2014/main" id="{25650AF1-B4C4-478C-A34C-209C775E1A25}"/>
            </a:ext>
          </a:extLst>
        </xdr:cNvPr>
        <xdr:cNvSpPr/>
      </xdr:nvSpPr>
      <xdr:spPr>
        <a:xfrm>
          <a:off x="5848350" y="5219698"/>
          <a:ext cx="928687"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80997F-5105-4CFB-8C5A-12740B769EE5}" type="TxLink">
            <a:rPr lang="en-US" sz="1400" b="1" i="0" u="none" strike="noStrike">
              <a:solidFill>
                <a:sysClr val="windowText" lastClr="000000"/>
              </a:solidFill>
              <a:latin typeface="Calibri"/>
              <a:ea typeface="+mn-ea"/>
              <a:cs typeface="Calibri"/>
            </a:rPr>
            <a:pPr marL="0" indent="0" algn="ctr"/>
            <a:t>$17.90 M</a:t>
          </a:fld>
          <a:endParaRPr lang="en-US" sz="1400" b="1" i="0" u="none" strike="noStrike">
            <a:solidFill>
              <a:sysClr val="windowText" lastClr="000000"/>
            </a:solidFill>
            <a:latin typeface="Calibri"/>
            <a:ea typeface="+mn-ea"/>
            <a:cs typeface="Calibri"/>
          </a:endParaRPr>
        </a:p>
      </xdr:txBody>
    </xdr:sp>
    <xdr:clientData/>
  </xdr:twoCellAnchor>
  <xdr:twoCellAnchor>
    <xdr:from>
      <xdr:col>7</xdr:col>
      <xdr:colOff>319086</xdr:colOff>
      <xdr:row>28</xdr:row>
      <xdr:rowOff>152398</xdr:rowOff>
    </xdr:from>
    <xdr:to>
      <xdr:col>8</xdr:col>
      <xdr:colOff>547688</xdr:colOff>
      <xdr:row>30</xdr:row>
      <xdr:rowOff>28574</xdr:rowOff>
    </xdr:to>
    <xdr:sp macro="" textlink="'Analysis1 (2)'!AG5">
      <xdr:nvSpPr>
        <xdr:cNvPr id="97" name="Rectangle: Rounded Corners 96">
          <a:extLst>
            <a:ext uri="{FF2B5EF4-FFF2-40B4-BE49-F238E27FC236}">
              <a16:creationId xmlns:a16="http://schemas.microsoft.com/office/drawing/2014/main" id="{FA18FA31-60A1-4392-8589-4629E1134E05}"/>
            </a:ext>
          </a:extLst>
        </xdr:cNvPr>
        <xdr:cNvSpPr/>
      </xdr:nvSpPr>
      <xdr:spPr>
        <a:xfrm>
          <a:off x="4852986" y="5219698"/>
          <a:ext cx="876302"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0765EC-4093-47D2-B421-D61280F691AA}" type="TxLink">
            <a:rPr lang="en-US" sz="1400" b="1" i="0" u="none" strike="noStrike">
              <a:solidFill>
                <a:sysClr val="windowText" lastClr="000000"/>
              </a:solidFill>
              <a:latin typeface="Calibri"/>
              <a:ea typeface="+mn-ea"/>
              <a:cs typeface="Calibri"/>
            </a:rPr>
            <a:pPr marL="0" indent="0" algn="ctr"/>
            <a:t>$15.59 M</a:t>
          </a:fld>
          <a:endParaRPr lang="en-US" sz="1400" b="1" i="0" u="none" strike="noStrike">
            <a:solidFill>
              <a:sysClr val="windowText" lastClr="000000"/>
            </a:solidFill>
            <a:latin typeface="Calibri"/>
            <a:ea typeface="+mn-ea"/>
            <a:cs typeface="Calibri"/>
          </a:endParaRPr>
        </a:p>
      </xdr:txBody>
    </xdr:sp>
    <xdr:clientData/>
  </xdr:twoCellAnchor>
  <xdr:twoCellAnchor>
    <xdr:from>
      <xdr:col>10</xdr:col>
      <xdr:colOff>442913</xdr:colOff>
      <xdr:row>28</xdr:row>
      <xdr:rowOff>152398</xdr:rowOff>
    </xdr:from>
    <xdr:to>
      <xdr:col>12</xdr:col>
      <xdr:colOff>61912</xdr:colOff>
      <xdr:row>30</xdr:row>
      <xdr:rowOff>28574</xdr:rowOff>
    </xdr:to>
    <xdr:sp macro="" textlink="'Analysis1 (2)'!AG7">
      <xdr:nvSpPr>
        <xdr:cNvPr id="98" name="Rectangle: Rounded Corners 97">
          <a:extLst>
            <a:ext uri="{FF2B5EF4-FFF2-40B4-BE49-F238E27FC236}">
              <a16:creationId xmlns:a16="http://schemas.microsoft.com/office/drawing/2014/main" id="{094C2718-5B66-4574-8E06-DA378999BCC4}"/>
            </a:ext>
          </a:extLst>
        </xdr:cNvPr>
        <xdr:cNvSpPr/>
      </xdr:nvSpPr>
      <xdr:spPr>
        <a:xfrm>
          <a:off x="6919913" y="5219698"/>
          <a:ext cx="914399"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6A7806-6AE7-4AF2-ACB2-8AFCED1E57AE}" type="TxLink">
            <a:rPr lang="en-US" sz="1400" b="1" i="0" u="none" strike="noStrike">
              <a:solidFill>
                <a:sysClr val="windowText" lastClr="000000"/>
              </a:solidFill>
              <a:latin typeface="Calibri"/>
              <a:ea typeface="+mn-ea"/>
              <a:cs typeface="Calibri"/>
            </a:rPr>
            <a:pPr marL="0" indent="0" algn="ctr"/>
            <a:t>$23.37 M</a:t>
          </a:fld>
          <a:endParaRPr lang="en-US" sz="1400" b="1" i="0" u="none" strike="noStrike">
            <a:solidFill>
              <a:sysClr val="windowText" lastClr="000000"/>
            </a:solidFill>
            <a:latin typeface="Calibri"/>
            <a:ea typeface="+mn-ea"/>
            <a:cs typeface="Calibri"/>
          </a:endParaRPr>
        </a:p>
      </xdr:txBody>
    </xdr:sp>
    <xdr:clientData/>
  </xdr:twoCellAnchor>
  <xdr:twoCellAnchor>
    <xdr:from>
      <xdr:col>5</xdr:col>
      <xdr:colOff>552449</xdr:colOff>
      <xdr:row>30</xdr:row>
      <xdr:rowOff>138111</xdr:rowOff>
    </xdr:from>
    <xdr:to>
      <xdr:col>7</xdr:col>
      <xdr:colOff>57150</xdr:colOff>
      <xdr:row>32</xdr:row>
      <xdr:rowOff>14287</xdr:rowOff>
    </xdr:to>
    <xdr:sp macro="" textlink="">
      <xdr:nvSpPr>
        <xdr:cNvPr id="100" name="Rectangle: Rounded Corners 99">
          <a:extLst>
            <a:ext uri="{FF2B5EF4-FFF2-40B4-BE49-F238E27FC236}">
              <a16:creationId xmlns:a16="http://schemas.microsoft.com/office/drawing/2014/main" id="{A456960D-4CA9-465C-B564-9802E5005FD3}"/>
            </a:ext>
          </a:extLst>
        </xdr:cNvPr>
        <xdr:cNvSpPr/>
      </xdr:nvSpPr>
      <xdr:spPr>
        <a:xfrm>
          <a:off x="3790949"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bg1"/>
              </a:solidFill>
              <a:latin typeface="Calibri"/>
              <a:ea typeface="+mn-ea"/>
              <a:cs typeface="Calibri"/>
            </a:rPr>
            <a:t>Quater</a:t>
          </a:r>
          <a:r>
            <a:rPr lang="en-US" sz="1000" b="1" i="0" u="none" strike="noStrike" baseline="0">
              <a:solidFill>
                <a:schemeClr val="bg1"/>
              </a:solidFill>
              <a:latin typeface="Calibri"/>
              <a:ea typeface="+mn-ea"/>
              <a:cs typeface="Calibri"/>
            </a:rPr>
            <a:t> 1</a:t>
          </a:r>
          <a:endParaRPr lang="en-US" sz="1000" b="1" i="0" u="none" strike="noStrike">
            <a:solidFill>
              <a:schemeClr val="bg1"/>
            </a:solidFill>
            <a:latin typeface="Calibri"/>
            <a:ea typeface="+mn-ea"/>
            <a:cs typeface="Calibri"/>
          </a:endParaRPr>
        </a:p>
      </xdr:txBody>
    </xdr:sp>
    <xdr:clientData/>
  </xdr:twoCellAnchor>
  <xdr:twoCellAnchor>
    <xdr:from>
      <xdr:col>9</xdr:col>
      <xdr:colOff>100011</xdr:colOff>
      <xdr:row>30</xdr:row>
      <xdr:rowOff>138111</xdr:rowOff>
    </xdr:from>
    <xdr:to>
      <xdr:col>10</xdr:col>
      <xdr:colOff>252412</xdr:colOff>
      <xdr:row>32</xdr:row>
      <xdr:rowOff>14287</xdr:rowOff>
    </xdr:to>
    <xdr:sp macro="" textlink="">
      <xdr:nvSpPr>
        <xdr:cNvPr id="101" name="Rectangle: Rounded Corners 100">
          <a:extLst>
            <a:ext uri="{FF2B5EF4-FFF2-40B4-BE49-F238E27FC236}">
              <a16:creationId xmlns:a16="http://schemas.microsoft.com/office/drawing/2014/main" id="{DF90194A-FBEA-4ACA-A3DC-37091447B06D}"/>
            </a:ext>
          </a:extLst>
        </xdr:cNvPr>
        <xdr:cNvSpPr/>
      </xdr:nvSpPr>
      <xdr:spPr>
        <a:xfrm>
          <a:off x="5929311"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a:t>
          </a:r>
          <a:r>
            <a:rPr lang="en-US" sz="1000" b="1" i="0" u="none" strike="noStrike" baseline="0">
              <a:solidFill>
                <a:schemeClr val="tx1"/>
              </a:solidFill>
              <a:latin typeface="Calibri"/>
              <a:ea typeface="+mn-ea"/>
              <a:cs typeface="Calibri"/>
            </a:rPr>
            <a:t> 3</a:t>
          </a:r>
          <a:endParaRPr lang="en-US" sz="1000" b="1" i="0" u="none" strike="noStrike">
            <a:solidFill>
              <a:schemeClr val="tx1"/>
            </a:solidFill>
            <a:latin typeface="Calibri"/>
            <a:ea typeface="+mn-ea"/>
            <a:cs typeface="Calibri"/>
          </a:endParaRPr>
        </a:p>
      </xdr:txBody>
    </xdr:sp>
    <xdr:clientData/>
  </xdr:twoCellAnchor>
  <xdr:twoCellAnchor>
    <xdr:from>
      <xdr:col>7</xdr:col>
      <xdr:colOff>361948</xdr:colOff>
      <xdr:row>30</xdr:row>
      <xdr:rowOff>133348</xdr:rowOff>
    </xdr:from>
    <xdr:to>
      <xdr:col>8</xdr:col>
      <xdr:colOff>514349</xdr:colOff>
      <xdr:row>32</xdr:row>
      <xdr:rowOff>9524</xdr:rowOff>
    </xdr:to>
    <xdr:sp macro="" textlink="">
      <xdr:nvSpPr>
        <xdr:cNvPr id="102" name="Rectangle: Rounded Corners 101">
          <a:extLst>
            <a:ext uri="{FF2B5EF4-FFF2-40B4-BE49-F238E27FC236}">
              <a16:creationId xmlns:a16="http://schemas.microsoft.com/office/drawing/2014/main" id="{F82506E1-1B58-4533-B224-78DF2511784F}"/>
            </a:ext>
          </a:extLst>
        </xdr:cNvPr>
        <xdr:cNvSpPr/>
      </xdr:nvSpPr>
      <xdr:spPr>
        <a:xfrm>
          <a:off x="4895848" y="5562598"/>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2</a:t>
          </a:r>
        </a:p>
      </xdr:txBody>
    </xdr:sp>
    <xdr:clientData/>
  </xdr:twoCellAnchor>
  <xdr:twoCellAnchor>
    <xdr:from>
      <xdr:col>10</xdr:col>
      <xdr:colOff>557210</xdr:colOff>
      <xdr:row>30</xdr:row>
      <xdr:rowOff>138111</xdr:rowOff>
    </xdr:from>
    <xdr:to>
      <xdr:col>12</xdr:col>
      <xdr:colOff>61911</xdr:colOff>
      <xdr:row>32</xdr:row>
      <xdr:rowOff>14287</xdr:rowOff>
    </xdr:to>
    <xdr:sp macro="" textlink="">
      <xdr:nvSpPr>
        <xdr:cNvPr id="103" name="Rectangle: Rounded Corners 102">
          <a:extLst>
            <a:ext uri="{FF2B5EF4-FFF2-40B4-BE49-F238E27FC236}">
              <a16:creationId xmlns:a16="http://schemas.microsoft.com/office/drawing/2014/main" id="{D814932E-A568-4827-B69F-07CBB36A78B7}"/>
            </a:ext>
          </a:extLst>
        </xdr:cNvPr>
        <xdr:cNvSpPr/>
      </xdr:nvSpPr>
      <xdr:spPr>
        <a:xfrm>
          <a:off x="7034210" y="5567361"/>
          <a:ext cx="8001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1" i="0" u="none" strike="noStrike">
              <a:solidFill>
                <a:schemeClr val="tx1"/>
              </a:solidFill>
              <a:latin typeface="Calibri"/>
              <a:ea typeface="+mn-ea"/>
              <a:cs typeface="Calibri"/>
            </a:rPr>
            <a:t>Quater 4</a:t>
          </a:r>
        </a:p>
      </xdr:txBody>
    </xdr:sp>
    <xdr:clientData/>
  </xdr:twoCellAnchor>
  <xdr:twoCellAnchor>
    <xdr:from>
      <xdr:col>6</xdr:col>
      <xdr:colOff>542924</xdr:colOff>
      <xdr:row>32</xdr:row>
      <xdr:rowOff>109536</xdr:rowOff>
    </xdr:from>
    <xdr:to>
      <xdr:col>7</xdr:col>
      <xdr:colOff>390525</xdr:colOff>
      <xdr:row>33</xdr:row>
      <xdr:rowOff>166687</xdr:rowOff>
    </xdr:to>
    <xdr:sp macro="" textlink="'Analysis1 (2)'!AH4">
      <xdr:nvSpPr>
        <xdr:cNvPr id="104" name="Rectangle: Rounded Corners 103">
          <a:extLst>
            <a:ext uri="{FF2B5EF4-FFF2-40B4-BE49-F238E27FC236}">
              <a16:creationId xmlns:a16="http://schemas.microsoft.com/office/drawing/2014/main" id="{90B11C15-419A-4C5C-B947-78821DE01050}"/>
            </a:ext>
          </a:extLst>
        </xdr:cNvPr>
        <xdr:cNvSpPr/>
      </xdr:nvSpPr>
      <xdr:spPr>
        <a:xfrm>
          <a:off x="4429124" y="5900736"/>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A1EECE-388B-4590-976F-9B21F41654DC}" type="TxLink">
            <a:rPr lang="en-US" sz="1100" b="1" i="0" u="none" strike="noStrike">
              <a:solidFill>
                <a:srgbClr val="000000"/>
              </a:solidFill>
              <a:latin typeface="Calibri"/>
              <a:ea typeface="+mn-ea"/>
              <a:cs typeface="Calibri"/>
            </a:rPr>
            <a:pPr marL="0" indent="0" algn="ctr"/>
            <a:t>20%</a:t>
          </a:fld>
          <a:endParaRPr lang="en-US" sz="1000" b="1" i="0" u="none" strike="noStrike">
            <a:solidFill>
              <a:schemeClr val="bg1"/>
            </a:solidFill>
            <a:latin typeface="Calibri"/>
            <a:ea typeface="+mn-ea"/>
            <a:cs typeface="Calibri"/>
          </a:endParaRPr>
        </a:p>
      </xdr:txBody>
    </xdr:sp>
    <xdr:clientData/>
  </xdr:twoCellAnchor>
  <xdr:twoCellAnchor>
    <xdr:from>
      <xdr:col>11</xdr:col>
      <xdr:colOff>519111</xdr:colOff>
      <xdr:row>32</xdr:row>
      <xdr:rowOff>100011</xdr:rowOff>
    </xdr:from>
    <xdr:to>
      <xdr:col>12</xdr:col>
      <xdr:colOff>366712</xdr:colOff>
      <xdr:row>33</xdr:row>
      <xdr:rowOff>157162</xdr:rowOff>
    </xdr:to>
    <xdr:sp macro="" textlink="'Analysis1 (2)'!AH7">
      <xdr:nvSpPr>
        <xdr:cNvPr id="105" name="Rectangle: Rounded Corners 104">
          <a:extLst>
            <a:ext uri="{FF2B5EF4-FFF2-40B4-BE49-F238E27FC236}">
              <a16:creationId xmlns:a16="http://schemas.microsoft.com/office/drawing/2014/main" id="{C18221C0-A1B1-4B06-A03D-0E4AEE9D6C68}"/>
            </a:ext>
          </a:extLst>
        </xdr:cNvPr>
        <xdr:cNvSpPr/>
      </xdr:nvSpPr>
      <xdr:spPr>
        <a:xfrm>
          <a:off x="7643811" y="5891211"/>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52216D-D1AD-4EB2-A081-43767ECA39CC}" type="TxLink">
            <a:rPr lang="en-US" sz="1100" b="1" i="0" u="none" strike="noStrike">
              <a:solidFill>
                <a:srgbClr val="000000"/>
              </a:solidFill>
              <a:latin typeface="Calibri"/>
              <a:ea typeface="+mn-ea"/>
              <a:cs typeface="Calibri"/>
            </a:rPr>
            <a:pPr marL="0" indent="0" algn="ctr"/>
            <a:t>33%</a:t>
          </a:fld>
          <a:endParaRPr lang="en-US" sz="1000" b="1" i="0" u="none" strike="noStrike">
            <a:solidFill>
              <a:schemeClr val="bg1"/>
            </a:solidFill>
            <a:latin typeface="Calibri"/>
            <a:ea typeface="+mn-ea"/>
            <a:cs typeface="Calibri"/>
          </a:endParaRPr>
        </a:p>
      </xdr:txBody>
    </xdr:sp>
    <xdr:clientData/>
  </xdr:twoCellAnchor>
  <xdr:twoCellAnchor>
    <xdr:from>
      <xdr:col>10</xdr:col>
      <xdr:colOff>52386</xdr:colOff>
      <xdr:row>32</xdr:row>
      <xdr:rowOff>85724</xdr:rowOff>
    </xdr:from>
    <xdr:to>
      <xdr:col>10</xdr:col>
      <xdr:colOff>547687</xdr:colOff>
      <xdr:row>33</xdr:row>
      <xdr:rowOff>142875</xdr:rowOff>
    </xdr:to>
    <xdr:sp macro="" textlink="'Analysis1 (2)'!AH6">
      <xdr:nvSpPr>
        <xdr:cNvPr id="106" name="Rectangle: Rounded Corners 105">
          <a:extLst>
            <a:ext uri="{FF2B5EF4-FFF2-40B4-BE49-F238E27FC236}">
              <a16:creationId xmlns:a16="http://schemas.microsoft.com/office/drawing/2014/main" id="{C3D3363B-3C85-4650-B034-66921A585125}"/>
            </a:ext>
          </a:extLst>
        </xdr:cNvPr>
        <xdr:cNvSpPr/>
      </xdr:nvSpPr>
      <xdr:spPr>
        <a:xfrm>
          <a:off x="6529386" y="5876924"/>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EA438A-BC17-4C12-8835-5A1732AD3047}" type="TxLink">
            <a:rPr lang="en-US" sz="1100" b="1" i="0" u="none" strike="noStrike">
              <a:solidFill>
                <a:srgbClr val="000000"/>
              </a:solidFill>
              <a:latin typeface="Calibri"/>
              <a:ea typeface="+mn-ea"/>
              <a:cs typeface="Calibri"/>
            </a:rPr>
            <a:pPr marL="0" indent="0" algn="ctr"/>
            <a:t>25%</a:t>
          </a:fld>
          <a:endParaRPr lang="en-US" sz="1000" b="1" i="0" u="none" strike="noStrike">
            <a:solidFill>
              <a:schemeClr val="bg1"/>
            </a:solidFill>
            <a:latin typeface="Calibri"/>
            <a:ea typeface="+mn-ea"/>
            <a:cs typeface="Calibri"/>
          </a:endParaRPr>
        </a:p>
      </xdr:txBody>
    </xdr:sp>
    <xdr:clientData/>
  </xdr:twoCellAnchor>
  <xdr:twoCellAnchor>
    <xdr:from>
      <xdr:col>8</xdr:col>
      <xdr:colOff>266699</xdr:colOff>
      <xdr:row>32</xdr:row>
      <xdr:rowOff>114298</xdr:rowOff>
    </xdr:from>
    <xdr:to>
      <xdr:col>9</xdr:col>
      <xdr:colOff>114300</xdr:colOff>
      <xdr:row>33</xdr:row>
      <xdr:rowOff>171449</xdr:rowOff>
    </xdr:to>
    <xdr:sp macro="" textlink="'Analysis1 (2)'!AH5">
      <xdr:nvSpPr>
        <xdr:cNvPr id="107" name="Rectangle: Rounded Corners 106">
          <a:extLst>
            <a:ext uri="{FF2B5EF4-FFF2-40B4-BE49-F238E27FC236}">
              <a16:creationId xmlns:a16="http://schemas.microsoft.com/office/drawing/2014/main" id="{87EC26B8-F68A-4FB0-843D-20A67EA6219C}"/>
            </a:ext>
          </a:extLst>
        </xdr:cNvPr>
        <xdr:cNvSpPr/>
      </xdr:nvSpPr>
      <xdr:spPr>
        <a:xfrm>
          <a:off x="5448299" y="5905498"/>
          <a:ext cx="495301" cy="23812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2C471A-C744-4FF7-B0FA-7327DEFC30CE}" type="TxLink">
            <a:rPr lang="en-US" sz="1100" b="1" i="0" u="none" strike="noStrike">
              <a:solidFill>
                <a:srgbClr val="000000"/>
              </a:solidFill>
              <a:latin typeface="Calibri"/>
              <a:ea typeface="+mn-ea"/>
              <a:cs typeface="Calibri"/>
            </a:rPr>
            <a:pPr marL="0" indent="0" algn="ctr"/>
            <a:t>22%</a:t>
          </a:fld>
          <a:endParaRPr lang="en-US" sz="1000" b="1" i="0" u="none" strike="noStrike">
            <a:solidFill>
              <a:schemeClr val="bg1"/>
            </a:solidFill>
            <a:latin typeface="Calibri"/>
            <a:ea typeface="+mn-ea"/>
            <a:cs typeface="Calibri"/>
          </a:endParaRPr>
        </a:p>
      </xdr:txBody>
    </xdr:sp>
    <xdr:clientData/>
  </xdr:twoCellAnchor>
  <xdr:twoCellAnchor>
    <xdr:from>
      <xdr:col>6</xdr:col>
      <xdr:colOff>66674</xdr:colOff>
      <xdr:row>25</xdr:row>
      <xdr:rowOff>4763</xdr:rowOff>
    </xdr:from>
    <xdr:to>
      <xdr:col>9</xdr:col>
      <xdr:colOff>376238</xdr:colOff>
      <xdr:row>26</xdr:row>
      <xdr:rowOff>104776</xdr:rowOff>
    </xdr:to>
    <xdr:sp macro="" textlink="">
      <xdr:nvSpPr>
        <xdr:cNvPr id="108" name="Rectangle: Rounded Corners 107">
          <a:extLst>
            <a:ext uri="{FF2B5EF4-FFF2-40B4-BE49-F238E27FC236}">
              <a16:creationId xmlns:a16="http://schemas.microsoft.com/office/drawing/2014/main" id="{C40428B6-829E-4723-9785-A2742414D682}"/>
            </a:ext>
          </a:extLst>
        </xdr:cNvPr>
        <xdr:cNvSpPr/>
      </xdr:nvSpPr>
      <xdr:spPr>
        <a:xfrm>
          <a:off x="3952874" y="4529138"/>
          <a:ext cx="2252664"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Quaterly View by </a:t>
          </a:r>
          <a:r>
            <a:rPr lang="en-US" sz="1000" b="1" i="0" u="none" strike="noStrike">
              <a:solidFill>
                <a:srgbClr val="000000"/>
              </a:solidFill>
              <a:latin typeface="Calibri"/>
              <a:ea typeface="+mn-ea"/>
              <a:cs typeface="Calibri"/>
            </a:rPr>
            <a:t>Profit</a:t>
          </a:r>
        </a:p>
      </xdr:txBody>
    </xdr:sp>
    <xdr:clientData/>
  </xdr:twoCellAnchor>
  <xdr:twoCellAnchor>
    <xdr:from>
      <xdr:col>12</xdr:col>
      <xdr:colOff>538163</xdr:colOff>
      <xdr:row>24</xdr:row>
      <xdr:rowOff>85725</xdr:rowOff>
    </xdr:from>
    <xdr:to>
      <xdr:col>19</xdr:col>
      <xdr:colOff>433387</xdr:colOff>
      <xdr:row>36</xdr:row>
      <xdr:rowOff>128589</xdr:rowOff>
    </xdr:to>
    <xdr:sp macro="" textlink="">
      <xdr:nvSpPr>
        <xdr:cNvPr id="109" name="Rectangle: Rounded Corners 108">
          <a:extLst>
            <a:ext uri="{FF2B5EF4-FFF2-40B4-BE49-F238E27FC236}">
              <a16:creationId xmlns:a16="http://schemas.microsoft.com/office/drawing/2014/main" id="{BC216FE8-A0F4-43E3-85F2-ACB72A646F16}"/>
            </a:ext>
          </a:extLst>
        </xdr:cNvPr>
        <xdr:cNvSpPr/>
      </xdr:nvSpPr>
      <xdr:spPr>
        <a:xfrm>
          <a:off x="8310563" y="4429125"/>
          <a:ext cx="4429124" cy="221456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123824</xdr:colOff>
      <xdr:row>25</xdr:row>
      <xdr:rowOff>114299</xdr:rowOff>
    </xdr:from>
    <xdr:to>
      <xdr:col>19</xdr:col>
      <xdr:colOff>242887</xdr:colOff>
      <xdr:row>35</xdr:row>
      <xdr:rowOff>95249</xdr:rowOff>
    </xdr:to>
    <mc:AlternateContent xmlns:mc="http://schemas.openxmlformats.org/markup-compatibility/2006" xmlns:a14="http://schemas.microsoft.com/office/drawing/2010/main">
      <mc:Choice Requires="a14">
        <xdr:graphicFrame macro="">
          <xdr:nvGraphicFramePr>
            <xdr:cNvPr id="110" name="Country">
              <a:extLst>
                <a:ext uri="{FF2B5EF4-FFF2-40B4-BE49-F238E27FC236}">
                  <a16:creationId xmlns:a16="http://schemas.microsoft.com/office/drawing/2014/main" id="{7C6A9810-1E3D-42F4-B35C-CCBB7226D72E}"/>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43924" y="4638674"/>
              <a:ext cx="4005263" cy="1790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4762</xdr:rowOff>
    </xdr:from>
    <xdr:to>
      <xdr:col>5</xdr:col>
      <xdr:colOff>7737</xdr:colOff>
      <xdr:row>1</xdr:row>
      <xdr:rowOff>171451</xdr:rowOff>
    </xdr:to>
    <xdr:sp macro="" textlink="">
      <xdr:nvSpPr>
        <xdr:cNvPr id="99" name="Rectangle: Rounded Corners 98">
          <a:extLst>
            <a:ext uri="{FF2B5EF4-FFF2-40B4-BE49-F238E27FC236}">
              <a16:creationId xmlns:a16="http://schemas.microsoft.com/office/drawing/2014/main" id="{4A6EB4C4-8CFA-4268-8339-0BCCBA3692A0}"/>
            </a:ext>
          </a:extLst>
        </xdr:cNvPr>
        <xdr:cNvSpPr/>
      </xdr:nvSpPr>
      <xdr:spPr>
        <a:xfrm>
          <a:off x="0" y="4762"/>
          <a:ext cx="3246237"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19050</xdr:rowOff>
    </xdr:from>
    <xdr:to>
      <xdr:col>5</xdr:col>
      <xdr:colOff>7737</xdr:colOff>
      <xdr:row>2</xdr:row>
      <xdr:rowOff>4764</xdr:rowOff>
    </xdr:to>
    <xdr:sp macro="" textlink="">
      <xdr:nvSpPr>
        <xdr:cNvPr id="101" name="Rectangle: Rounded Corners 100">
          <a:extLst>
            <a:ext uri="{FF2B5EF4-FFF2-40B4-BE49-F238E27FC236}">
              <a16:creationId xmlns:a16="http://schemas.microsoft.com/office/drawing/2014/main" id="{146DB724-1D7D-4DFA-BDF4-3FD177168262}"/>
            </a:ext>
          </a:extLst>
        </xdr:cNvPr>
        <xdr:cNvSpPr/>
      </xdr:nvSpPr>
      <xdr:spPr>
        <a:xfrm>
          <a:off x="0" y="19050"/>
          <a:ext cx="3246237" cy="347664"/>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0" i="0" u="none" strike="noStrike">
              <a:solidFill>
                <a:srgbClr val="4DC1F5"/>
              </a:solidFill>
              <a:latin typeface="Calibri"/>
              <a:ea typeface="+mn-ea"/>
              <a:cs typeface="Calibri"/>
            </a:rPr>
            <a:t>Adventure</a:t>
          </a:r>
          <a:r>
            <a:rPr lang="en-US" sz="1050" b="0" i="0" u="none" strike="noStrike">
              <a:solidFill>
                <a:srgbClr val="000000"/>
              </a:solidFill>
              <a:latin typeface="Calibri"/>
              <a:ea typeface="+mn-ea"/>
              <a:cs typeface="Calibri"/>
            </a:rPr>
            <a:t> </a:t>
          </a:r>
          <a:r>
            <a:rPr lang="en-US" sz="1400" b="1" i="0" u="none" strike="noStrike">
              <a:solidFill>
                <a:srgbClr val="000000"/>
              </a:solidFill>
              <a:latin typeface="Calibri"/>
              <a:ea typeface="+mn-ea"/>
              <a:cs typeface="Calibri"/>
            </a:rPr>
            <a:t>Works</a:t>
          </a:r>
          <a:r>
            <a:rPr lang="en-US" sz="1400" b="0" i="0" u="none" strike="noStrike">
              <a:solidFill>
                <a:srgbClr val="000000"/>
              </a:solidFill>
              <a:latin typeface="Calibri"/>
              <a:ea typeface="+mn-ea"/>
              <a:cs typeface="Calibri"/>
            </a:rPr>
            <a:t> Sales</a:t>
          </a:r>
          <a:r>
            <a:rPr lang="en-US" sz="1400" b="0" i="0" u="none" strike="noStrike" baseline="0">
              <a:solidFill>
                <a:srgbClr val="000000"/>
              </a:solidFill>
              <a:latin typeface="Calibri"/>
              <a:ea typeface="+mn-ea"/>
              <a:cs typeface="Calibri"/>
            </a:rPr>
            <a:t> Dashboard</a:t>
          </a:r>
          <a:endParaRPr lang="en-US" sz="1050" b="0" i="0" u="none" strike="noStrike">
            <a:solidFill>
              <a:srgbClr val="000000"/>
            </a:solidFill>
            <a:latin typeface="Calibri"/>
            <a:ea typeface="+mn-ea"/>
            <a:cs typeface="Calibri"/>
          </a:endParaRPr>
        </a:p>
      </xdr:txBody>
    </xdr:sp>
    <xdr:clientData/>
  </xdr:twoCellAnchor>
  <xdr:twoCellAnchor>
    <xdr:from>
      <xdr:col>0</xdr:col>
      <xdr:colOff>214312</xdr:colOff>
      <xdr:row>2</xdr:row>
      <xdr:rowOff>19049</xdr:rowOff>
    </xdr:from>
    <xdr:to>
      <xdr:col>13</xdr:col>
      <xdr:colOff>576262</xdr:colOff>
      <xdr:row>13</xdr:row>
      <xdr:rowOff>42861</xdr:rowOff>
    </xdr:to>
    <xdr:sp macro="" textlink="">
      <xdr:nvSpPr>
        <xdr:cNvPr id="102" name="Rectangle: Rounded Corners 101">
          <a:extLst>
            <a:ext uri="{FF2B5EF4-FFF2-40B4-BE49-F238E27FC236}">
              <a16:creationId xmlns:a16="http://schemas.microsoft.com/office/drawing/2014/main" id="{C755EF59-941D-4929-8825-C8FFF4050008}"/>
            </a:ext>
          </a:extLst>
        </xdr:cNvPr>
        <xdr:cNvSpPr/>
      </xdr:nvSpPr>
      <xdr:spPr>
        <a:xfrm>
          <a:off x="214312" y="380999"/>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8425928" backgroundQuery="1" createdVersion="7" refreshedVersion="7" minRefreshableVersion="3" recordCount="0" supportSubquery="1" supportAdvancedDrill="1" xr:uid="{00CF2599-3278-4BE2-B689-6BFAFDB22B90}">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 Profit Margin]" caption="% Profit Margin" numFmtId="0" hierarchy="47"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46" level="32767"/>
    <cacheField name="[DimDate].[Month Name].[Month Name]" caption="Month Name" numFmtId="0" hierarchy="10" level="1">
      <sharedItems containsSemiMixedTypes="0" containsNonDate="0" containsString="0"/>
    </cacheField>
    <cacheField name="[Measures].[Total Qty]" caption="Total Qty" numFmtId="0" hierarchy="48" level="32767"/>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25889814814" backgroundQuery="1" createdVersion="7" refreshedVersion="7" minRefreshableVersion="3" recordCount="0" supportSubquery="1" supportAdvancedDrill="1" xr:uid="{7EF31FC5-C21E-4513-80EC-EAE14B88A21B}">
  <cacheSource type="external" connectionId="8"/>
  <cacheFields count="5">
    <cacheField name="[Measures].[#Transactions]" caption="#Transactions" numFmtId="0" hierarchy="43" level="32767"/>
    <cacheField name="[Measures].[Sum of Total Revenue]" caption="Sum of Total Revenue" numFmtId="0" hierarchy="58" level="32767"/>
    <cacheField name="[Measures].[Sum of Profit]" caption="Sum of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39004631" backgroundQuery="1" createdVersion="7" refreshedVersion="7" minRefreshableVersion="3" recordCount="0" supportSubquery="1" supportAdvancedDrill="1" xr:uid="{DEDBE1DB-B810-4ED4-A077-119388480B89}">
  <cacheSource type="external" connectionId="8"/>
  <cacheFields count="10">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All_Products]" caption="All_Products" numFmtId="0" hierarchy="44" level="32767"/>
    <cacheField name="[Measures].[Sold_Products]" caption="Sold_Products" numFmtId="0" hierarchy="45" level="32767"/>
    <cacheField name="[Measures].[Unsold_Products]" caption="Unsold_Products" numFmtId="0" hierarchy="46" level="32767"/>
    <cacheField name="[Measures].[% Profit Margin]" caption="% Profit Margin" numFmtId="0" hierarchy="47"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52083333" backgroundQuery="1" createdVersion="7" refreshedVersion="7" minRefreshableVersion="3" recordCount="0" supportSubquery="1" supportAdvancedDrill="1" xr:uid="{2E1453CF-7C0A-47AE-91D3-3073622371E1}">
  <cacheSource type="external" connectionId="8"/>
  <cacheFields count="4">
    <cacheField name="[Measures].[Sum of Profit]" caption="Sum of Profit" numFmtId="0" hierarchy="59"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3657409" backgroundQuery="1" createdVersion="7" refreshedVersion="7" minRefreshableVersion="3" recordCount="0" supportSubquery="1" supportAdvancedDrill="1" xr:uid="{5D1D01EA-11B6-4F92-9E2B-245088DBFD30}">
  <cacheSource type="external" connectionId="8"/>
  <cacheFields count="4">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4467594" backgroundQuery="1" createdVersion="7" refreshedVersion="7" minRefreshableVersion="3" recordCount="0" supportSubquery="1" supportAdvancedDrill="1" xr:uid="{49E8A20A-A272-44C8-8B1D-99A98EAD1EA2}">
  <cacheSource type="external" connectionId="8"/>
  <cacheFields count="5">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Day Type].[Day Type]" caption="Day Type" numFmtId="0" hierarchy="13" level="1">
      <sharedItems count="2">
        <s v="Weekday"/>
        <s v="Weekend"/>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3"/>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5162034" backgroundQuery="1" createdVersion="7" refreshedVersion="7" minRefreshableVersion="3" recordCount="0" supportSubquery="1" supportAdvancedDrill="1" xr:uid="{CF4509BD-B538-4BC2-8858-29B9B410BEE1}">
  <cacheSource type="external" connectionId="8"/>
  <cacheFields count="6">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Quarter].[Quarter]" caption="Quarter" numFmtId="0" hierarchy="12" level="1">
      <sharedItems count="4">
        <s v="QT- 1"/>
        <s v="QT- 2"/>
        <s v="QT- 3"/>
        <s v="QT- 4"/>
      </sharedItems>
    </cacheField>
    <cacheField name="[DimDate].[Month Name].[Month Name]" caption="Month Name" numFmtId="0" hierarchy="10"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2"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82175929"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8" level="1">
      <sharedItems containsSemiMixedTypes="0" containsString="0" containsNumber="1" containsInteger="1" minValue="2006" maxValue="2007" count="2">
        <n v="2006"/>
        <n v="2007"/>
      </sharedItems>
      <extLst>
        <ext xmlns:x15="http://schemas.microsoft.com/office/spreadsheetml/2010/11/main" uri="{4F2E5C28-24EA-4eb8-9CBF-B6C8F9C3D259}">
          <x15:cachedUniqueNames>
            <x15:cachedUniqueName index="0" name="[DimDate].[Year].&amp;[2006]"/>
            <x15:cachedUniqueName index="1" name="[DimDate].[Year].&amp;[2007]"/>
          </x15:cachedUniqueNames>
        </ext>
      </extLst>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3657409" backgroundQuery="1" createdVersion="7" refreshedVersion="7" minRefreshableVersion="3" recordCount="0" supportSubquery="1" supportAdvancedDrill="1" xr:uid="{4697F58A-CC17-4165-AAA3-5AAD4BBDEE2B}">
  <cacheSource type="external" connectionId="8"/>
  <cacheFields count="4">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5162034" backgroundQuery="1" createdVersion="7" refreshedVersion="7" minRefreshableVersion="3" recordCount="0" supportSubquery="1" supportAdvancedDrill="1" xr:uid="{6B1F25A1-B706-4505-92A1-69A04866CCE6}">
  <cacheSource type="external" connectionId="8"/>
  <cacheFields count="6">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Quarter].[Quarter]" caption="Quarter" numFmtId="0" hierarchy="12" level="1">
      <sharedItems count="4">
        <s v="QT- 1"/>
        <s v="QT- 2"/>
        <s v="QT- 3"/>
        <s v="QT- 4"/>
      </sharedItems>
    </cacheField>
    <cacheField name="[DimDate].[Month Name].[Month Name]" caption="Month Name" numFmtId="0" hierarchy="10"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Type]" caption="Day Type" attribute="1" defaultMemberUniqueName="[DimDate].[Day Type].[All]" allUniqueName="[DimDate].[Day Type].[All]" dimensionUniqueName="[DimDate]" displayFolder="" count="2"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y uniqueName="Dummy0" caption="All_Measures" measure="1" count="0">
      <extLst>
        <ext xmlns:x14="http://schemas.microsoft.com/office/spreadsheetml/2009/9/main" uri="{8CF416AD-EC4C-4aba-99F5-12A058AE0983}">
          <x14:cacheHierarchy ignore="1"/>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64467594" backgroundQuery="1" createdVersion="7" refreshedVersion="7" minRefreshableVersion="3" recordCount="0" supportSubquery="1" supportAdvancedDrill="1" xr:uid="{01B0157B-4B90-42DA-8104-80C55EBB6D18}">
  <cacheSource type="external" connectionId="8"/>
  <cacheFields count="5">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 name="[DimDate].[Day Type].[Day Type]" caption="Day Type" numFmtId="0" hierarchy="13" level="1">
      <sharedItems count="2">
        <s v="Weekday"/>
        <s v="Weekend"/>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2" memberValueDatatype="130" unbalanced="0">
      <fieldsUsage count="2">
        <fieldUsage x="-1"/>
        <fieldUsage x="3"/>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3.461252083333" backgroundQuery="1" createdVersion="7" refreshedVersion="7" minRefreshableVersion="3" recordCount="0" supportSubquery="1" supportAdvancedDrill="1" xr:uid="{C31FBADC-8DB9-4A03-81A3-5C1E02F9AAC0}">
  <cacheSource type="external" connectionId="8"/>
  <cacheFields count="4">
    <cacheField name="[Measures].[Sum of Profit]" caption="Sum of Profit" numFmtId="0" hierarchy="59"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Country].[Country]" caption="Country" numFmtId="0" hierarchy="17"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57754632" backgroundQuery="1" createdVersion="3" refreshedVersion="7" minRefreshableVersion="3" recordCount="0" supportSubquery="1" supportAdvancedDrill="1" xr:uid="{693E3D98-98C0-4BF8-9FF2-71F2FF47AFA8}">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149433087"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43170370371" backgroundQuery="1" createdVersion="3" refreshedVersion="7" minRefreshableVersion="3" recordCount="0" supportSubquery="1" supportAdvancedDrill="1" xr:uid="{E879F128-AEE6-4719-9B18-C1EFB5AA8C62}">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086610835"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718528356483" backgroundQuery="1" createdVersion="3" refreshedVersion="7" minRefreshableVersion="3" recordCount="0" supportSubquery="1" supportAdvancedDrill="1" xr:uid="{601DD99E-6E5E-47B0-A0EA-DC575DBBD4E1}">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9492913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0" applyNumberFormats="0" applyBorderFormats="0" applyFontFormats="0" applyPatternFormats="0" applyAlignmentFormats="0" applyWidthHeightFormats="1" dataCaption="Values" tag="cff69322-de01-45e3-9a26-98beb1c327b1" updatedVersion="7" minRefreshableVersion="3" useAutoFormatting="1" rowGrandTotals="0" colGrandTotals="0" itemPrintTitles="1" createdVersion="7" indent="0" compact="0" compactData="0" multipleFieldFilters="0">
  <location ref="M2:T6" firstHeaderRow="0" firstDataRow="1" firstDataCol="1"/>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8" subtotal="count" baseField="0" baseItem="0"/>
  </dataFields>
  <formats count="7">
    <format dxfId="42">
      <pivotArea outline="0" collapsedLevelsAreSubtotals="1" fieldPosition="0">
        <references count="1">
          <reference field="4294967294" count="1" selected="0">
            <x v="0"/>
          </reference>
        </references>
      </pivotArea>
    </format>
    <format dxfId="41">
      <pivotArea outline="0" collapsedLevelsAreSubtotals="1" fieldPosition="0">
        <references count="1">
          <reference field="4294967294" count="1" selected="0">
            <x v="1"/>
          </reference>
        </references>
      </pivotArea>
    </format>
    <format dxfId="40">
      <pivotArea outline="0" collapsedLevelsAreSubtotals="1" fieldPosition="0">
        <references count="1">
          <reference field="4294967294" count="1" selected="0">
            <x v="2"/>
          </reference>
        </references>
      </pivotArea>
    </format>
    <format dxfId="39">
      <pivotArea outline="0" collapsedLevelsAreSubtotals="1" fieldPosition="0">
        <references count="1">
          <reference field="4294967294" count="1" selected="0">
            <x v="3"/>
          </reference>
        </references>
      </pivotArea>
    </format>
    <format dxfId="38">
      <pivotArea type="all" dataOnly="0" outline="0" fieldPosition="0"/>
    </format>
    <format dxfId="37">
      <pivotArea outline="0" collapsedLevelsAreSubtotals="1" fieldPosition="0"/>
    </format>
    <format dxfId="36">
      <pivotArea dataOnly="0" labelOnly="1" outline="0" fieldPosition="0">
        <references count="1">
          <reference field="4294967294" count="5">
            <x v="0"/>
            <x v="1"/>
            <x v="2"/>
            <x v="3"/>
            <x v="4"/>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7"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4" firstHeaderRow="1" firstDataRow="1" firstDataCol="1"/>
  <pivotFields count="1">
    <pivotField axis="axisRow" compact="0" allDrilled="1" outline="0" subtotalTop="0" showAll="0" dataSourceSort="1" defaultSubtotal="0" defaultAttributeDrillState="1">
      <items count="2">
        <item s="1" x="0"/>
        <item s="1" x="1"/>
      </items>
    </pivotField>
  </pivotFields>
  <rowFields count="1">
    <field x="0"/>
  </rowFields>
  <rowItems count="2">
    <i>
      <x/>
    </i>
    <i>
      <x v="1"/>
    </i>
  </rowItems>
  <formats count="8">
    <format dxfId="50">
      <pivotArea type="all" dataOnly="0" outline="0" fieldPosition="0"/>
    </format>
    <format dxfId="49">
      <pivotArea outline="0" collapsedLevelsAreSubtotals="1" fieldPosition="0"/>
    </format>
    <format dxfId="48">
      <pivotArea field="0" type="button" dataOnly="0" labelOnly="1" outline="0" axis="axisRow" fieldPosition="0"/>
    </format>
    <format dxfId="47">
      <pivotArea dataOnly="0" labelOnly="1" outline="0" fieldPosition="0">
        <references count="1">
          <reference field="0" count="0"/>
        </references>
      </pivotArea>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outline="0" fieldPosition="0">
        <references count="1">
          <reference field="0" count="0"/>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2"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57">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1" selected="0">
            <x v="1"/>
          </reference>
        </references>
      </pivotArea>
    </format>
    <format dxfId="55">
      <pivotArea outline="0" collapsedLevelsAreSubtotals="1" fieldPosition="0">
        <references count="1">
          <reference field="4294967294" count="1" selected="0">
            <x v="2"/>
          </reference>
        </references>
      </pivotArea>
    </format>
    <format dxfId="54">
      <pivotArea outline="0" collapsedLevelsAreSubtotals="1" fieldPosition="0">
        <references count="1">
          <reference field="4294967294" count="1" selected="0">
            <x v="3"/>
          </reference>
        </references>
      </pivotArea>
    </format>
    <format dxfId="53">
      <pivotArea type="all" dataOnly="0" outline="0" fieldPosition="0"/>
    </format>
    <format dxfId="52">
      <pivotArea outline="0" collapsedLevelsAreSubtotals="1" fieldPosition="0"/>
    </format>
    <format dxfId="51">
      <pivotArea dataOnly="0" labelOnly="1" outline="0" fieldPosition="0">
        <references count="1">
          <reference field="4294967294" count="8">
            <x v="0"/>
            <x v="1"/>
            <x v="2"/>
            <x v="3"/>
            <x v="4"/>
            <x v="5"/>
            <x v="6"/>
            <x v="7"/>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1"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70">
      <pivotArea outline="0" collapsedLevelsAreSubtotals="1" fieldPosition="0">
        <references count="1">
          <reference field="4294967294" count="1" selected="0">
            <x v="0"/>
          </reference>
        </references>
      </pivotArea>
    </format>
    <format dxfId="69">
      <pivotArea outline="0" collapsedLevelsAreSubtotals="1" fieldPosition="0">
        <references count="1">
          <reference field="4294967294" count="1" selected="0">
            <x v="1"/>
          </reference>
        </references>
      </pivotArea>
    </format>
    <format dxfId="68">
      <pivotArea outline="0" collapsedLevelsAreSubtotals="1" fieldPosition="0">
        <references count="1">
          <reference field="4294967294" count="1" selected="0">
            <x v="2"/>
          </reference>
        </references>
      </pivotArea>
    </format>
    <format dxfId="67">
      <pivotArea type="all" dataOnly="0" outline="0" fieldPosition="0"/>
    </format>
    <format dxfId="66">
      <pivotArea outline="0" collapsedLevelsAreSubtotals="1" fieldPosition="0"/>
    </format>
    <format dxfId="65">
      <pivotArea field="3" type="button" dataOnly="0" labelOnly="1" outline="0" axis="axisRow" fieldPosition="0"/>
    </format>
    <format dxfId="64">
      <pivotArea dataOnly="0" labelOnly="1" outline="0" fieldPosition="0">
        <references count="1">
          <reference field="3" count="0"/>
        </references>
      </pivotArea>
    </format>
    <format dxfId="63">
      <pivotArea dataOnly="0" labelOnly="1" outline="0" fieldPosition="0">
        <references count="1">
          <reference field="4294967294" count="3">
            <x v="0"/>
            <x v="1"/>
            <x v="2"/>
          </reference>
        </references>
      </pivotArea>
    </format>
    <format dxfId="62">
      <pivotArea type="all" dataOnly="0" outline="0" fieldPosition="0"/>
    </format>
    <format dxfId="61">
      <pivotArea outline="0" collapsedLevelsAreSubtotals="1" fieldPosition="0"/>
    </format>
    <format dxfId="60">
      <pivotArea field="3" type="button" dataOnly="0" labelOnly="1" outline="0" axis="axisRow" fieldPosition="0"/>
    </format>
    <format dxfId="59">
      <pivotArea dataOnly="0" labelOnly="1" outline="0" fieldPosition="0">
        <references count="1">
          <reference field="3" count="0"/>
        </references>
      </pivotArea>
    </format>
    <format dxfId="58">
      <pivotArea dataOnly="0" labelOnly="1" outline="0" fieldPosition="0">
        <references count="1">
          <reference field="4294967294" count="3">
            <x v="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4"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4">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21">
      <pivotArea outline="0" collapsedLevelsAreSubtotals="1" fieldPosition="0">
        <references count="1">
          <reference field="4294967294" count="1" selected="0">
            <x v="0"/>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BEF9F6-EE66-4429-AF17-BF74339B1847}" name="PivotTable4" cacheId="6"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FCB06C-944C-4880-92C6-E5E20A8BF0A2}" name="PivotTable3" cacheId="5"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5">
  <location ref="Z3:AA5"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Sum of Profit" fld="0" baseField="0" baseItem="0" numFmtId="165"/>
  </dataFields>
  <formats count="4">
    <format dxfId="31">
      <pivotArea outline="0" collapsedLevelsAreSubtotals="1" fieldPosition="0">
        <references count="1">
          <reference field="4294967294" count="1" selected="0">
            <x v="0"/>
          </reference>
        </references>
      </pivotArea>
    </format>
    <format dxfId="30">
      <pivotArea type="all" dataOnly="0" outline="0" fieldPosition="0"/>
    </format>
    <format dxfId="29">
      <pivotArea outline="0" collapsedLevelsAreSubtotals="1" fieldPosition="0"/>
    </format>
    <format dxfId="28">
      <pivotArea dataOnly="0" labelOnly="1" outline="0" fieldPosition="0">
        <references count="1">
          <reference field="4294967294" count="1">
            <x v="0"/>
          </reference>
        </references>
      </pivotArea>
    </format>
  </formats>
  <chartFormats count="7">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3" count="1" selected="0">
            <x v="0"/>
          </reference>
        </references>
      </pivotArea>
    </chartFormat>
    <chartFormat chart="12" format="8">
      <pivotArea type="data" outline="0" fieldPosition="0">
        <references count="2">
          <reference field="4294967294" count="1" selected="0">
            <x v="0"/>
          </reference>
          <reference field="3" count="1" selected="0">
            <x v="1"/>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3" count="1" selected="0">
            <x v="0"/>
          </reference>
        </references>
      </pivotArea>
    </chartFormat>
    <chartFormat chart="14" format="14">
      <pivotArea type="data" outline="0" fieldPosition="0">
        <references count="2">
          <reference field="4294967294" count="1" selected="0">
            <x v="0"/>
          </reference>
          <reference field="3"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3" applyNumberFormats="0" applyBorderFormats="0" applyFontFormats="0" applyPatternFormats="0" applyAlignmentFormats="0" applyWidthHeightFormats="1" dataCaption="Values" tag="6c4f65ac-f807-4dfe-a178-9496229b93af" updatedVersion="7" minRefreshableVersion="3" useAutoFormatting="1" subtotalHiddenItems="1" rowGrandTotals="0" colGrandTotals="0" itemPrintTitles="1" createdVersion="7" indent="0" compact="0" compactData="0" multipleFieldFilters="0" chartFormat="10">
  <location ref="A10:B22"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35">
      <pivotArea outline="0" collapsedLevelsAreSubtotals="1" fieldPosition="0">
        <references count="1">
          <reference field="4294967294" count="1" selected="0">
            <x v="0"/>
          </reference>
        </references>
      </pivotArea>
    </format>
    <format dxfId="34">
      <pivotArea type="all" dataOnly="0" outline="0" fieldPosition="0"/>
    </format>
    <format dxfId="33">
      <pivotArea outline="0" collapsedLevelsAreSubtotals="1" fieldPosition="0"/>
    </format>
    <format dxfId="32">
      <pivotArea dataOnly="0" labelOnly="1" outline="0" fieldPosition="0">
        <references count="1">
          <reference field="4294967294" count="1">
            <x v="0"/>
          </reference>
        </references>
      </pivotArea>
    </format>
  </formats>
  <chartFormats count="2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4"/>
          </reference>
        </references>
      </pivotArea>
    </chartFormat>
    <chartFormat chart="6" format="4">
      <pivotArea type="data" outline="0" fieldPosition="0">
        <references count="2">
          <reference field="4294967294" count="1" selected="0">
            <x v="0"/>
          </reference>
          <reference field="2" count="1" selected="0">
            <x v="6"/>
          </reference>
        </references>
      </pivotArea>
    </chartFormat>
    <chartFormat chart="6" format="5">
      <pivotArea type="data" outline="0" fieldPosition="0">
        <references count="2">
          <reference field="4294967294" count="1" selected="0">
            <x v="0"/>
          </reference>
          <reference field="2" count="1" selected="0">
            <x v="8"/>
          </reference>
        </references>
      </pivotArea>
    </chartFormat>
    <chartFormat chart="6" format="6">
      <pivotArea type="data" outline="0" fieldPosition="0">
        <references count="2">
          <reference field="4294967294" count="1" selected="0">
            <x v="0"/>
          </reference>
          <reference field="2" count="1" selected="0">
            <x v="11"/>
          </reference>
        </references>
      </pivotArea>
    </chartFormat>
    <chartFormat chart="6" format="7">
      <pivotArea type="data" outline="0" fieldPosition="0">
        <references count="2">
          <reference field="4294967294" count="1" selected="0">
            <x v="0"/>
          </reference>
          <reference field="2" count="1" selected="0">
            <x v="2"/>
          </reference>
        </references>
      </pivotArea>
    </chartFormat>
    <chartFormat chart="6" format="8">
      <pivotArea type="data" outline="0" fieldPosition="0">
        <references count="2">
          <reference field="4294967294" count="1" selected="0">
            <x v="0"/>
          </reference>
          <reference field="2" count="1" selected="0">
            <x v="0"/>
          </reference>
        </references>
      </pivotArea>
    </chartFormat>
    <chartFormat chart="6" format="9">
      <pivotArea type="data" outline="0" fieldPosition="0">
        <references count="2">
          <reference field="4294967294" count="1" selected="0">
            <x v="0"/>
          </reference>
          <reference field="2" count="1" selected="0">
            <x v="3"/>
          </reference>
        </references>
      </pivotArea>
    </chartFormat>
    <chartFormat chart="6" format="10">
      <pivotArea type="data" outline="0" fieldPosition="0">
        <references count="2">
          <reference field="4294967294" count="1" selected="0">
            <x v="0"/>
          </reference>
          <reference field="2" count="1" selected="0">
            <x v="9"/>
          </reference>
        </references>
      </pivotArea>
    </chartFormat>
    <chartFormat chart="6" format="11">
      <pivotArea type="data" outline="0" fieldPosition="0">
        <references count="2">
          <reference field="4294967294" count="1" selected="0">
            <x v="0"/>
          </reference>
          <reference field="2" count="1" selected="0">
            <x v="1"/>
          </reference>
        </references>
      </pivotArea>
    </chartFormat>
    <chartFormat chart="6" format="12">
      <pivotArea type="data" outline="0" fieldPosition="0">
        <references count="2">
          <reference field="4294967294" count="1" selected="0">
            <x v="0"/>
          </reference>
          <reference field="2" count="1" selected="0">
            <x v="5"/>
          </reference>
        </references>
      </pivotArea>
    </chartFormat>
    <chartFormat chart="6" format="13">
      <pivotArea type="data" outline="0" fieldPosition="0">
        <references count="2">
          <reference field="4294967294" count="1" selected="0">
            <x v="0"/>
          </reference>
          <reference field="2" count="1" selected="0">
            <x v="7"/>
          </reference>
        </references>
      </pivotArea>
    </chartFormat>
    <chartFormat chart="9" format="26" series="1">
      <pivotArea type="data" outline="0" fieldPosition="0">
        <references count="1">
          <reference field="4294967294" count="1" selected="0">
            <x v="0"/>
          </reference>
        </references>
      </pivotArea>
    </chartFormat>
    <chartFormat chart="9" format="27">
      <pivotArea type="data" outline="0" fieldPosition="0">
        <references count="2">
          <reference field="4294967294" count="1" selected="0">
            <x v="0"/>
          </reference>
          <reference field="2" count="1" selected="0">
            <x v="0"/>
          </reference>
        </references>
      </pivotArea>
    </chartFormat>
    <chartFormat chart="9" format="28">
      <pivotArea type="data" outline="0" fieldPosition="0">
        <references count="2">
          <reference field="4294967294" count="1" selected="0">
            <x v="0"/>
          </reference>
          <reference field="2" count="1" selected="0">
            <x v="1"/>
          </reference>
        </references>
      </pivotArea>
    </chartFormat>
    <chartFormat chart="9" format="29">
      <pivotArea type="data" outline="0" fieldPosition="0">
        <references count="2">
          <reference field="4294967294" count="1" selected="0">
            <x v="0"/>
          </reference>
          <reference field="2" count="1" selected="0">
            <x v="2"/>
          </reference>
        </references>
      </pivotArea>
    </chartFormat>
    <chartFormat chart="9" format="30">
      <pivotArea type="data" outline="0" fieldPosition="0">
        <references count="2">
          <reference field="4294967294" count="1" selected="0">
            <x v="0"/>
          </reference>
          <reference field="2" count="1" selected="0">
            <x v="3"/>
          </reference>
        </references>
      </pivotArea>
    </chartFormat>
    <chartFormat chart="9" format="31">
      <pivotArea type="data" outline="0" fieldPosition="0">
        <references count="2">
          <reference field="4294967294" count="1" selected="0">
            <x v="0"/>
          </reference>
          <reference field="2" count="1" selected="0">
            <x v="4"/>
          </reference>
        </references>
      </pivotArea>
    </chartFormat>
    <chartFormat chart="9" format="32">
      <pivotArea type="data" outline="0" fieldPosition="0">
        <references count="2">
          <reference field="4294967294" count="1" selected="0">
            <x v="0"/>
          </reference>
          <reference field="2" count="1" selected="0">
            <x v="5"/>
          </reference>
        </references>
      </pivotArea>
    </chartFormat>
    <chartFormat chart="9" format="33">
      <pivotArea type="data" outline="0" fieldPosition="0">
        <references count="2">
          <reference field="4294967294" count="1" selected="0">
            <x v="0"/>
          </reference>
          <reference field="2" count="1" selected="0">
            <x v="6"/>
          </reference>
        </references>
      </pivotArea>
    </chartFormat>
    <chartFormat chart="9" format="34">
      <pivotArea type="data" outline="0" fieldPosition="0">
        <references count="2">
          <reference field="4294967294" count="1" selected="0">
            <x v="0"/>
          </reference>
          <reference field="2" count="1" selected="0">
            <x v="7"/>
          </reference>
        </references>
      </pivotArea>
    </chartFormat>
    <chartFormat chart="9" format="35">
      <pivotArea type="data" outline="0" fieldPosition="0">
        <references count="2">
          <reference field="4294967294" count="1" selected="0">
            <x v="0"/>
          </reference>
          <reference field="2" count="1" selected="0">
            <x v="8"/>
          </reference>
        </references>
      </pivotArea>
    </chartFormat>
    <chartFormat chart="9" format="36">
      <pivotArea type="data" outline="0" fieldPosition="0">
        <references count="2">
          <reference field="4294967294" count="1" selected="0">
            <x v="0"/>
          </reference>
          <reference field="2" count="1" selected="0">
            <x v="9"/>
          </reference>
        </references>
      </pivotArea>
    </chartFormat>
    <chartFormat chart="9" format="37">
      <pivotArea type="data" outline="0" fieldPosition="0">
        <references count="2">
          <reference field="4294967294" count="1" selected="0">
            <x v="0"/>
          </reference>
          <reference field="2" count="1" selected="0">
            <x v="1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38261FF-3388-4809-9DA6-E05FC2E93CF5}" name="PivotTable1" cacheId="14" applyNumberFormats="0" applyBorderFormats="0" applyFontFormats="0" applyPatternFormats="0" applyAlignmentFormats="0" applyWidthHeightFormats="1" dataCaption="Values" tag="6c4f65ac-f807-4dfe-a178-9496229b93af" updatedVersion="7" minRefreshableVersion="3" useAutoFormatting="1" subtotalHiddenItems="1" rowGrandTotals="0" colGrandTotals="0" itemPrintTitles="1" createdVersion="7" indent="0" compact="0" compactData="0" multipleFieldFilters="0" chartFormat="10">
  <location ref="A10:B22"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dataOnly="0" labelOnly="1" outline="0" fieldPosition="0">
        <references count="1">
          <reference field="4294967294" count="1">
            <x v="0"/>
          </reference>
        </references>
      </pivotArea>
    </format>
  </formats>
  <chartFormats count="2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4"/>
          </reference>
        </references>
      </pivotArea>
    </chartFormat>
    <chartFormat chart="6" format="4">
      <pivotArea type="data" outline="0" fieldPosition="0">
        <references count="2">
          <reference field="4294967294" count="1" selected="0">
            <x v="0"/>
          </reference>
          <reference field="2" count="1" selected="0">
            <x v="6"/>
          </reference>
        </references>
      </pivotArea>
    </chartFormat>
    <chartFormat chart="6" format="5">
      <pivotArea type="data" outline="0" fieldPosition="0">
        <references count="2">
          <reference field="4294967294" count="1" selected="0">
            <x v="0"/>
          </reference>
          <reference field="2" count="1" selected="0">
            <x v="8"/>
          </reference>
        </references>
      </pivotArea>
    </chartFormat>
    <chartFormat chart="6" format="6">
      <pivotArea type="data" outline="0" fieldPosition="0">
        <references count="2">
          <reference field="4294967294" count="1" selected="0">
            <x v="0"/>
          </reference>
          <reference field="2" count="1" selected="0">
            <x v="11"/>
          </reference>
        </references>
      </pivotArea>
    </chartFormat>
    <chartFormat chart="6" format="7">
      <pivotArea type="data" outline="0" fieldPosition="0">
        <references count="2">
          <reference field="4294967294" count="1" selected="0">
            <x v="0"/>
          </reference>
          <reference field="2" count="1" selected="0">
            <x v="2"/>
          </reference>
        </references>
      </pivotArea>
    </chartFormat>
    <chartFormat chart="6" format="8">
      <pivotArea type="data" outline="0" fieldPosition="0">
        <references count="2">
          <reference field="4294967294" count="1" selected="0">
            <x v="0"/>
          </reference>
          <reference field="2" count="1" selected="0">
            <x v="0"/>
          </reference>
        </references>
      </pivotArea>
    </chartFormat>
    <chartFormat chart="6" format="9">
      <pivotArea type="data" outline="0" fieldPosition="0">
        <references count="2">
          <reference field="4294967294" count="1" selected="0">
            <x v="0"/>
          </reference>
          <reference field="2" count="1" selected="0">
            <x v="3"/>
          </reference>
        </references>
      </pivotArea>
    </chartFormat>
    <chartFormat chart="6" format="10">
      <pivotArea type="data" outline="0" fieldPosition="0">
        <references count="2">
          <reference field="4294967294" count="1" selected="0">
            <x v="0"/>
          </reference>
          <reference field="2" count="1" selected="0">
            <x v="9"/>
          </reference>
        </references>
      </pivotArea>
    </chartFormat>
    <chartFormat chart="6" format="11">
      <pivotArea type="data" outline="0" fieldPosition="0">
        <references count="2">
          <reference field="4294967294" count="1" selected="0">
            <x v="0"/>
          </reference>
          <reference field="2" count="1" selected="0">
            <x v="1"/>
          </reference>
        </references>
      </pivotArea>
    </chartFormat>
    <chartFormat chart="6" format="12">
      <pivotArea type="data" outline="0" fieldPosition="0">
        <references count="2">
          <reference field="4294967294" count="1" selected="0">
            <x v="0"/>
          </reference>
          <reference field="2" count="1" selected="0">
            <x v="5"/>
          </reference>
        </references>
      </pivotArea>
    </chartFormat>
    <chartFormat chart="6" format="13">
      <pivotArea type="data" outline="0" fieldPosition="0">
        <references count="2">
          <reference field="4294967294" count="1" selected="0">
            <x v="0"/>
          </reference>
          <reference field="2" count="1" selected="0">
            <x v="7"/>
          </reference>
        </references>
      </pivotArea>
    </chartFormat>
    <chartFormat chart="9" format="26" series="1">
      <pivotArea type="data" outline="0" fieldPosition="0">
        <references count="1">
          <reference field="4294967294" count="1" selected="0">
            <x v="0"/>
          </reference>
        </references>
      </pivotArea>
    </chartFormat>
    <chartFormat chart="9" format="27">
      <pivotArea type="data" outline="0" fieldPosition="0">
        <references count="2">
          <reference field="4294967294" count="1" selected="0">
            <x v="0"/>
          </reference>
          <reference field="2" count="1" selected="0">
            <x v="0"/>
          </reference>
        </references>
      </pivotArea>
    </chartFormat>
    <chartFormat chart="9" format="28">
      <pivotArea type="data" outline="0" fieldPosition="0">
        <references count="2">
          <reference field="4294967294" count="1" selected="0">
            <x v="0"/>
          </reference>
          <reference field="2" count="1" selected="0">
            <x v="1"/>
          </reference>
        </references>
      </pivotArea>
    </chartFormat>
    <chartFormat chart="9" format="29">
      <pivotArea type="data" outline="0" fieldPosition="0">
        <references count="2">
          <reference field="4294967294" count="1" selected="0">
            <x v="0"/>
          </reference>
          <reference field="2" count="1" selected="0">
            <x v="2"/>
          </reference>
        </references>
      </pivotArea>
    </chartFormat>
    <chartFormat chart="9" format="30">
      <pivotArea type="data" outline="0" fieldPosition="0">
        <references count="2">
          <reference field="4294967294" count="1" selected="0">
            <x v="0"/>
          </reference>
          <reference field="2" count="1" selected="0">
            <x v="3"/>
          </reference>
        </references>
      </pivotArea>
    </chartFormat>
    <chartFormat chart="9" format="31">
      <pivotArea type="data" outline="0" fieldPosition="0">
        <references count="2">
          <reference field="4294967294" count="1" selected="0">
            <x v="0"/>
          </reference>
          <reference field="2" count="1" selected="0">
            <x v="4"/>
          </reference>
        </references>
      </pivotArea>
    </chartFormat>
    <chartFormat chart="9" format="32">
      <pivotArea type="data" outline="0" fieldPosition="0">
        <references count="2">
          <reference field="4294967294" count="1" selected="0">
            <x v="0"/>
          </reference>
          <reference field="2" count="1" selected="0">
            <x v="5"/>
          </reference>
        </references>
      </pivotArea>
    </chartFormat>
    <chartFormat chart="9" format="33">
      <pivotArea type="data" outline="0" fieldPosition="0">
        <references count="2">
          <reference field="4294967294" count="1" selected="0">
            <x v="0"/>
          </reference>
          <reference field="2" count="1" selected="0">
            <x v="6"/>
          </reference>
        </references>
      </pivotArea>
    </chartFormat>
    <chartFormat chart="9" format="34">
      <pivotArea type="data" outline="0" fieldPosition="0">
        <references count="2">
          <reference field="4294967294" count="1" selected="0">
            <x v="0"/>
          </reference>
          <reference field="2" count="1" selected="0">
            <x v="7"/>
          </reference>
        </references>
      </pivotArea>
    </chartFormat>
    <chartFormat chart="9" format="35">
      <pivotArea type="data" outline="0" fieldPosition="0">
        <references count="2">
          <reference field="4294967294" count="1" selected="0">
            <x v="0"/>
          </reference>
          <reference field="2" count="1" selected="0">
            <x v="8"/>
          </reference>
        </references>
      </pivotArea>
    </chartFormat>
    <chartFormat chart="9" format="36">
      <pivotArea type="data" outline="0" fieldPosition="0">
        <references count="2">
          <reference field="4294967294" count="1" selected="0">
            <x v="0"/>
          </reference>
          <reference field="2" count="1" selected="0">
            <x v="9"/>
          </reference>
        </references>
      </pivotArea>
    </chartFormat>
    <chartFormat chart="9" format="37">
      <pivotArea type="data" outline="0" fieldPosition="0">
        <references count="2">
          <reference field="4294967294" count="1" selected="0">
            <x v="0"/>
          </reference>
          <reference field="2" count="1" selected="0">
            <x v="1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247B92E-7B27-44D9-B0A0-9315215E7D4D}" name="PivotTable3" cacheId="13" applyNumberFormats="0" applyBorderFormats="0" applyFontFormats="0" applyPatternFormats="0" applyAlignmentFormats="0" applyWidthHeightFormats="1" dataCaption="Values" tag="68ecb236-f435-4d8b-9058-9f667cb0bad7" updatedVersion="7" minRefreshableVersion="3" useAutoFormatting="1" subtotalHiddenItems="1" rowGrandTotals="0" colGrandTotals="0" itemPrintTitles="1" createdVersion="7" indent="0" compact="0" compactData="0" multipleFieldFilters="0" chartFormat="15">
  <location ref="Z3:AA5"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Sum of Profit" fld="0" baseField="0" baseItem="0" numFmtId="165"/>
  </dataFields>
  <formats count="4">
    <format dxfId="4">
      <pivotArea outline="0" collapsedLevelsAreSubtotals="1" fieldPosition="0">
        <references count="1">
          <reference field="4294967294" count="1" selected="0">
            <x v="0"/>
          </reference>
        </references>
      </pivotArea>
    </format>
    <format dxfId="5">
      <pivotArea type="all" dataOnly="0" outline="0" fieldPosition="0"/>
    </format>
    <format dxfId="6">
      <pivotArea outline="0" collapsedLevelsAreSubtotals="1" fieldPosition="0"/>
    </format>
    <format dxfId="7">
      <pivotArea dataOnly="0" labelOnly="1" outline="0" fieldPosition="0">
        <references count="1">
          <reference field="4294967294" count="1">
            <x v="0"/>
          </reference>
        </references>
      </pivotArea>
    </format>
  </formats>
  <chartFormats count="7">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3" count="1" selected="0">
            <x v="0"/>
          </reference>
        </references>
      </pivotArea>
    </chartFormat>
    <chartFormat chart="12" format="8">
      <pivotArea type="data" outline="0" fieldPosition="0">
        <references count="2">
          <reference field="4294967294" count="1" selected="0">
            <x v="0"/>
          </reference>
          <reference field="3" count="1" selected="0">
            <x v="1"/>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3" count="1" selected="0">
            <x v="0"/>
          </reference>
        </references>
      </pivotArea>
    </chartFormat>
    <chartFormat chart="14" format="14">
      <pivotArea type="data" outline="0" fieldPosition="0">
        <references count="2">
          <reference field="4294967294" count="1" selected="0">
            <x v="0"/>
          </reference>
          <reference field="3"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948CAE4-CFFF-4304-8AC0-AEDE8D1E016D}" name="PivotTable4" cacheId="12" applyNumberFormats="0" applyBorderFormats="0" applyFontFormats="0" applyPatternFormats="0" applyAlignmentFormats="0" applyWidthHeightFormats="1" dataCaption="Values" tag="eaed692f-d651-4a21-b388-ae7af862315e" updatedVersion="7" minRefreshableVersion="3" useAutoFormatting="1" subtotalHiddenItems="1" rowGrandTotals="0" colGrandTotals="0" itemPrintTitles="1" createdVersion="7" indent="0" compact="0" compactData="0" multipleFieldFilters="0" chartFormat="13">
  <location ref="AF3:AH7"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5"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8">
      <pivotArea outline="0" collapsedLevelsAreSubtotals="1" fieldPosition="0">
        <references count="1">
          <reference field="4294967294" count="1" selected="0">
            <x v="0"/>
          </reference>
        </references>
      </pivotArea>
    </format>
    <format dxfId="9">
      <pivotArea type="all" dataOnly="0" outline="0" fieldPosition="0"/>
    </format>
    <format dxfId="10">
      <pivotArea outline="0" collapsedLevelsAreSubtotals="1" fieldPosition="0"/>
    </format>
    <format dxfId="11">
      <pivotArea dataOnly="0" labelOnly="1" outline="0" fieldPosition="0">
        <references count="1">
          <reference field="4294967294" count="1">
            <x v="0"/>
          </reference>
        </references>
      </pivotArea>
    </format>
    <format dxfId="12">
      <pivotArea outline="0" fieldPosition="0">
        <references count="1">
          <reference field="4294967294" count="1">
            <x v="1"/>
          </reference>
        </references>
      </pivotArea>
    </format>
    <format dxfId="13">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8366ADA-ADCA-4AB5-872F-45E3637F5614}" name="PivotTable2" cacheId="11"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4">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5"/>
  </dataFields>
  <formats count="4">
    <format dxfId="14">
      <pivotArea outline="0" collapsedLevelsAreSubtotals="1" fieldPosition="0">
        <references count="1">
          <reference field="4294967294" count="1" selected="0">
            <x v="0"/>
          </reference>
        </references>
      </pivotArea>
    </format>
    <format dxfId="15">
      <pivotArea type="all" dataOnly="0" outline="0" fieldPosition="0"/>
    </format>
    <format dxfId="16">
      <pivotArea outline="0" collapsedLevelsAreSubtotals="1" fieldPosition="0"/>
    </format>
    <format dxfId="17">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DimDate].[Year].&amp;[2006]"/>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 tabId="3" name="PivotTable3"/>
    <pivotTable tabId="3" name="PivotTable4"/>
    <pivotTable tabId="5" name="PivotTable2"/>
    <pivotTable tabId="5" name="PivotTable4"/>
    <pivotTable tabId="5" name="PivotTable3"/>
    <pivotTable tabId="5" name="PivotTable1"/>
  </pivotTables>
  <data>
    <olap pivotCacheId="2086610835">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2">
        <selection n="[DimDate].[Year].&amp;[2006]"/>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114943308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Ja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BA17AC2-2E79-46F0-8898-7D4214D1E071}" sourceName="[DimGeography].[Country]">
  <pivotTables>
    <pivotTable tabId="3" name="PivotTable3"/>
    <pivotTable tabId="3" name="PivotTable2"/>
    <pivotTable tabId="3" name="PivotTable1"/>
    <pivotTable tabId="1" name="PivotTable5"/>
    <pivotTable tabId="1" name="PivotTable1"/>
    <pivotTable tabId="1" name="PivotTable2"/>
    <pivotTable tabId="5" name="PivotTable2"/>
    <pivotTable tabId="5" name="PivotTable3"/>
    <pivotTable tabId="5" name="PivotTable1"/>
  </pivotTables>
  <data>
    <olap pivotCacheId="194929132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United Stat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 name="Country" xr10:uid="{3C3B2A34-82B9-4CB5-A488-57C73A02436D}" cache="Slicer_Country" caption="Country" columnCount="2" showCaption="0" level="1" style="SlicerStyleLight1 2"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workbookViewId="0">
      <selection activeCell="G1" sqref="G1"/>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P1" workbookViewId="0">
      <selection activeCell="U3" sqref="U3"/>
    </sheetView>
  </sheetViews>
  <sheetFormatPr defaultRowHeight="14.25" x14ac:dyDescent="0.45"/>
  <cols>
    <col min="1" max="1" width="11.86328125" bestFit="1" customWidth="1"/>
    <col min="2" max="2" width="11.3984375" bestFit="1" customWidth="1"/>
    <col min="3" max="3" width="18.73046875" bestFit="1" customWidth="1"/>
    <col min="4" max="4" width="11.3984375" bestFit="1" customWidth="1"/>
    <col min="5" max="5" width="10.929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9372</v>
      </c>
      <c r="B2" s="5">
        <v>30492008.178800229</v>
      </c>
      <c r="C2" s="5">
        <v>52200873.215600051</v>
      </c>
      <c r="D2" s="5">
        <v>21708865.036799975</v>
      </c>
      <c r="E2" s="6">
        <v>606</v>
      </c>
      <c r="F2" s="6">
        <v>158</v>
      </c>
      <c r="G2" s="6">
        <v>448</v>
      </c>
      <c r="H2" s="7">
        <v>0.41587168373866118</v>
      </c>
      <c r="M2" s="3" t="s">
        <v>10</v>
      </c>
      <c r="N2" s="4" t="s">
        <v>0</v>
      </c>
      <c r="O2" s="4" t="s">
        <v>1</v>
      </c>
      <c r="P2" s="4" t="s">
        <v>2</v>
      </c>
      <c r="Q2" s="4" t="s">
        <v>3</v>
      </c>
      <c r="R2" s="4" t="s">
        <v>7</v>
      </c>
      <c r="S2" s="4" t="s">
        <v>6</v>
      </c>
      <c r="T2" s="4" t="s">
        <v>13</v>
      </c>
      <c r="U2" s="3" t="s">
        <v>10</v>
      </c>
      <c r="W2" t="s">
        <v>17</v>
      </c>
    </row>
    <row r="3" spans="1:26" x14ac:dyDescent="0.45">
      <c r="M3" s="4">
        <v>2005</v>
      </c>
      <c r="N3" s="5"/>
      <c r="O3" s="5"/>
      <c r="P3" s="5"/>
      <c r="Q3" s="5"/>
      <c r="R3" s="7"/>
      <c r="S3" s="6">
        <v>606</v>
      </c>
      <c r="T3" s="6"/>
      <c r="U3" s="4">
        <v>2006</v>
      </c>
      <c r="W3">
        <f>COUNTA(U3:U7)</f>
        <v>2</v>
      </c>
    </row>
    <row r="4" spans="1:26" x14ac:dyDescent="0.45">
      <c r="M4" s="4">
        <v>2006</v>
      </c>
      <c r="N4" s="5">
        <v>67</v>
      </c>
      <c r="O4" s="5">
        <v>1226580.5979000002</v>
      </c>
      <c r="P4" s="5">
        <v>2039246.8238000004</v>
      </c>
      <c r="Q4" s="5">
        <v>812666.22589999984</v>
      </c>
      <c r="R4" s="7">
        <v>0.39851292958527235</v>
      </c>
      <c r="S4" s="6">
        <v>586</v>
      </c>
      <c r="T4" s="6">
        <v>661</v>
      </c>
      <c r="U4" s="4">
        <v>2007</v>
      </c>
    </row>
    <row r="5" spans="1:26" x14ac:dyDescent="0.45">
      <c r="M5" s="4">
        <v>2007</v>
      </c>
      <c r="N5" s="5">
        <v>61</v>
      </c>
      <c r="O5" s="5">
        <v>594523.375</v>
      </c>
      <c r="P5" s="5">
        <v>1036098.0536999999</v>
      </c>
      <c r="Q5" s="5">
        <v>441574.67870000011</v>
      </c>
      <c r="R5" s="7">
        <v>0.42619004747967332</v>
      </c>
      <c r="S5" s="6">
        <v>580</v>
      </c>
      <c r="T5" s="6">
        <v>630</v>
      </c>
    </row>
    <row r="6" spans="1:26" x14ac:dyDescent="0.45">
      <c r="B6" s="2" t="s">
        <v>11</v>
      </c>
      <c r="C6" s="1">
        <v>3</v>
      </c>
      <c r="M6" s="4">
        <v>2008</v>
      </c>
      <c r="N6" s="5">
        <v>1580</v>
      </c>
      <c r="O6" s="5">
        <v>2569233.4670999958</v>
      </c>
      <c r="P6" s="5">
        <v>4473865.7500000075</v>
      </c>
      <c r="Q6" s="5">
        <v>1904632.282900003</v>
      </c>
      <c r="R6" s="7">
        <v>0.42572405819285031</v>
      </c>
      <c r="S6" s="6">
        <v>509</v>
      </c>
      <c r="T6" s="6">
        <v>16600</v>
      </c>
      <c r="W6" s="12" t="s">
        <v>9</v>
      </c>
      <c r="X6" s="12" t="s">
        <v>10</v>
      </c>
      <c r="Y6" s="12" t="s">
        <v>20</v>
      </c>
      <c r="Z6" s="12" t="s">
        <v>15</v>
      </c>
    </row>
    <row r="7" spans="1:26" x14ac:dyDescent="0.45">
      <c r="W7" s="4" t="s">
        <v>18</v>
      </c>
      <c r="X7" s="4">
        <f>IF(W3=1,U3,0)</f>
        <v>0</v>
      </c>
      <c r="Y7" s="5">
        <f>IFERROR(VLOOKUP(X7,LookupTable,5,0),0)</f>
        <v>0</v>
      </c>
      <c r="Z7" s="13">
        <f>IFERROR($Y$7/SUM($Y$7:$Y$9),0)</f>
        <v>0</v>
      </c>
    </row>
    <row r="8" spans="1:26" x14ac:dyDescent="0.45">
      <c r="B8" s="3" t="s">
        <v>10</v>
      </c>
      <c r="C8" s="4" t="s">
        <v>0</v>
      </c>
      <c r="D8" s="4" t="s">
        <v>8</v>
      </c>
      <c r="E8" s="4" t="s">
        <v>9</v>
      </c>
      <c r="W8" s="4" t="s">
        <v>19</v>
      </c>
      <c r="X8" s="4">
        <f>U3-1</f>
        <v>2005</v>
      </c>
      <c r="Y8" s="5">
        <f>IFERROR(VLOOKUP(X8,LookupTable,5,0),0)</f>
        <v>0</v>
      </c>
      <c r="Z8" s="13">
        <f>IFERROR($Y$8/SUM($Y$7:$Y$8),0)</f>
        <v>0</v>
      </c>
    </row>
    <row r="9" spans="1:26" x14ac:dyDescent="0.45">
      <c r="B9" s="4">
        <v>2005</v>
      </c>
      <c r="C9" s="5">
        <v>341</v>
      </c>
      <c r="D9" s="5">
        <v>10933078.699999999</v>
      </c>
      <c r="E9" s="5">
        <v>4362456.0697999997</v>
      </c>
    </row>
    <row r="10" spans="1:26" x14ac:dyDescent="0.45">
      <c r="B10" s="4">
        <v>2006</v>
      </c>
      <c r="C10" s="5">
        <v>861</v>
      </c>
      <c r="D10" s="5">
        <v>22255757.960899983</v>
      </c>
      <c r="E10" s="5">
        <v>9006192.3147999868</v>
      </c>
      <c r="W10" s="14" t="s">
        <v>21</v>
      </c>
      <c r="X10" s="14"/>
      <c r="Y10" s="14"/>
      <c r="Z10" s="15">
        <f>Z7-Z8</f>
        <v>0</v>
      </c>
    </row>
    <row r="11" spans="1:26" x14ac:dyDescent="0.45">
      <c r="B11" s="4">
        <v>2007</v>
      </c>
      <c r="C11" s="5">
        <v>8511</v>
      </c>
      <c r="D11" s="5">
        <v>29945115.254699975</v>
      </c>
      <c r="E11" s="5">
        <v>12702672.722000014</v>
      </c>
    </row>
    <row r="12" spans="1:26" x14ac:dyDescent="0.45">
      <c r="B12" s="4">
        <v>2008</v>
      </c>
      <c r="C12" s="5">
        <v>11631</v>
      </c>
      <c r="D12" s="5">
        <v>34455951.599999949</v>
      </c>
      <c r="E12" s="5">
        <v>14465810.071799956</v>
      </c>
    </row>
    <row r="13" spans="1:26" x14ac:dyDescent="0.45">
      <c r="W13" s="12" t="s">
        <v>22</v>
      </c>
      <c r="X13" s="12" t="s">
        <v>10</v>
      </c>
      <c r="Y13" s="12" t="s">
        <v>23</v>
      </c>
      <c r="Z13" s="12" t="s">
        <v>15</v>
      </c>
    </row>
    <row r="14" spans="1:26" x14ac:dyDescent="0.45">
      <c r="W14" s="4" t="s">
        <v>18</v>
      </c>
      <c r="X14" s="4">
        <f>IF(W3=1,U3,0)</f>
        <v>0</v>
      </c>
      <c r="Y14" s="5">
        <f>IFERROR(VLOOKUP(X14,LookupTable,4,0),0)</f>
        <v>0</v>
      </c>
      <c r="Z14" s="13">
        <f>IFERROR($Y$14/SUM($Y$14:$Y$15),0)</f>
        <v>0</v>
      </c>
    </row>
    <row r="15" spans="1:26" x14ac:dyDescent="0.45">
      <c r="W15" s="4" t="s">
        <v>19</v>
      </c>
      <c r="X15" s="4">
        <f>U3-1</f>
        <v>2005</v>
      </c>
      <c r="Y15" s="5">
        <f>IFERROR(VLOOKUP(X15,LookupTable,4,0),0)</f>
        <v>0</v>
      </c>
      <c r="Z15" s="13">
        <f>IFERROR($Y$15/SUM($Y$14:$Y$15),0)</f>
        <v>0</v>
      </c>
    </row>
    <row r="17" spans="1:26" x14ac:dyDescent="0.45">
      <c r="B17" s="4" t="str">
        <f>B8</f>
        <v>Year</v>
      </c>
      <c r="C17" s="4" t="str">
        <f>_xlfn.IFS($C$6=1,D8,$C$6=2,E8,$C$6=3,C8)</f>
        <v>#Transactions</v>
      </c>
      <c r="D17" s="4" t="str">
        <f>"Average"&amp; C17</f>
        <v>Average#Transactions</v>
      </c>
      <c r="E17" s="4" t="s">
        <v>12</v>
      </c>
      <c r="W17" s="14" t="s">
        <v>21</v>
      </c>
      <c r="X17" s="14"/>
      <c r="Y17" s="14"/>
      <c r="Z17" s="15">
        <f>Z14-Z15</f>
        <v>0</v>
      </c>
    </row>
    <row r="18" spans="1:26" x14ac:dyDescent="0.45">
      <c r="B18" s="4">
        <f>B9</f>
        <v>2005</v>
      </c>
      <c r="C18" s="10">
        <f>_xlfn.IFS($C$6=1,D9,$C$6=2,E9,$C$6=3,C9)</f>
        <v>341</v>
      </c>
      <c r="D18" s="8">
        <f>AVERAGE($C$18:$C$21)</f>
        <v>5336</v>
      </c>
      <c r="E18" s="4" t="str">
        <f>IF(C18&gt;D18,C18, " ")</f>
        <v xml:space="preserve"> </v>
      </c>
    </row>
    <row r="19" spans="1:26" x14ac:dyDescent="0.45">
      <c r="B19" s="4">
        <f>B10</f>
        <v>2006</v>
      </c>
      <c r="C19" s="10">
        <f>_xlfn.IFS($C$6=1,D10,$C$6=2,E10,$C$6=3,C10)</f>
        <v>861</v>
      </c>
      <c r="D19" s="8">
        <f>AVERAGE($C$18:$C$21)</f>
        <v>5336</v>
      </c>
      <c r="E19" s="4" t="str">
        <f>IF(C19&gt;D19,C19, " ")</f>
        <v xml:space="preserve"> </v>
      </c>
    </row>
    <row r="20" spans="1:26" x14ac:dyDescent="0.45">
      <c r="B20" s="4">
        <f>B11</f>
        <v>2007</v>
      </c>
      <c r="C20" s="10">
        <f>_xlfn.IFS($C$6=1,D11,$C$6=2,E11,$C$6=3,C11)</f>
        <v>8511</v>
      </c>
      <c r="D20" s="8">
        <f>AVERAGE($C$18:$C$21)</f>
        <v>5336</v>
      </c>
      <c r="E20" s="4">
        <f>IF(C20&gt;D20,C20)</f>
        <v>8511</v>
      </c>
      <c r="W20" s="12" t="s">
        <v>28</v>
      </c>
      <c r="X20" s="12" t="s">
        <v>10</v>
      </c>
      <c r="Y20" s="12" t="s">
        <v>27</v>
      </c>
      <c r="Z20" s="12" t="s">
        <v>15</v>
      </c>
    </row>
    <row r="21" spans="1:26" x14ac:dyDescent="0.45">
      <c r="B21" s="4">
        <f>B12</f>
        <v>2008</v>
      </c>
      <c r="C21" s="10">
        <f>_xlfn.IFS($C$6=1,D12,$C$6=2,E12,$C$6=3,C12)</f>
        <v>11631</v>
      </c>
      <c r="D21" s="8">
        <f>AVERAGE($C$18:$C$21)</f>
        <v>5336</v>
      </c>
      <c r="E21" s="4">
        <f>IF(C21&gt;D21,C21)</f>
        <v>11631</v>
      </c>
      <c r="W21" s="4" t="s">
        <v>18</v>
      </c>
      <c r="X21" s="4">
        <f>IF(W3=1,U3,0)</f>
        <v>0</v>
      </c>
      <c r="Y21" s="5">
        <f>IFERROR(VLOOKUP(X21,LookupTable,6,0),0)</f>
        <v>0</v>
      </c>
      <c r="Z21" s="13">
        <f>IFERROR($Y$21/SUM($Y$21:$Y$22),0)</f>
        <v>0</v>
      </c>
    </row>
    <row r="22" spans="1:26" x14ac:dyDescent="0.45">
      <c r="W22" s="4" t="s">
        <v>19</v>
      </c>
      <c r="X22" s="4">
        <f>U3-1</f>
        <v>2005</v>
      </c>
      <c r="Y22" s="5">
        <f>IFERROR(VLOOKUP(X22,LookupTable,6,0),0)</f>
        <v>0</v>
      </c>
      <c r="Z22" s="13">
        <f>IFERROR($Y$22/SUM($Y$21:$Y$22),0)</f>
        <v>0</v>
      </c>
    </row>
    <row r="24" spans="1:26" x14ac:dyDescent="0.45">
      <c r="W24" s="14" t="s">
        <v>21</v>
      </c>
      <c r="X24" s="14"/>
      <c r="Y24" s="14"/>
      <c r="Z24" s="15">
        <f>Z21-Z22</f>
        <v>0</v>
      </c>
    </row>
    <row r="25" spans="1:26" x14ac:dyDescent="0.45">
      <c r="B25" t="s">
        <v>12</v>
      </c>
      <c r="D25" t="s">
        <v>16</v>
      </c>
    </row>
    <row r="26" spans="1:26" x14ac:dyDescent="0.45">
      <c r="A26" t="s">
        <v>14</v>
      </c>
      <c r="B26">
        <f>SUM(E18:E21)</f>
        <v>20142</v>
      </c>
      <c r="D26" t="str">
        <f>"of"&amp;C17 &amp; " came from the highlighted years"</f>
        <v>of#Transactions came from the highlighted years</v>
      </c>
    </row>
    <row r="27" spans="1:26" x14ac:dyDescent="0.45">
      <c r="A27" t="s">
        <v>15</v>
      </c>
      <c r="B27" s="9">
        <f>B26/SUM(C18:C21)</f>
        <v>0.94368440779610197</v>
      </c>
      <c r="W27" s="12" t="s">
        <v>24</v>
      </c>
      <c r="X27" s="12" t="s">
        <v>10</v>
      </c>
      <c r="Y27" s="12" t="s">
        <v>26</v>
      </c>
      <c r="Z27" s="12" t="s">
        <v>15</v>
      </c>
    </row>
    <row r="28" spans="1:26" x14ac:dyDescent="0.45">
      <c r="W28" s="4" t="s">
        <v>18</v>
      </c>
      <c r="X28" s="4">
        <f>IF(W3=1,U3,0)</f>
        <v>0</v>
      </c>
      <c r="Y28" s="5">
        <f>IFERROR(VLOOKUP(X28,LookupTable,2,0),0)</f>
        <v>0</v>
      </c>
      <c r="Z28" s="13">
        <f>IFERROR($Y$28/SUM($Y$28:$Y$29),0)</f>
        <v>0</v>
      </c>
    </row>
    <row r="29" spans="1:26" x14ac:dyDescent="0.45">
      <c r="W29" s="4" t="s">
        <v>19</v>
      </c>
      <c r="X29" s="4">
        <f>U3-1</f>
        <v>2005</v>
      </c>
      <c r="Y29" s="5">
        <f>IFERROR(VLOOKUP(X29,LookupTable,2,0),0)</f>
        <v>0</v>
      </c>
      <c r="Z29" s="13">
        <f>IFERROR($Y$29/SUM($Y$28:$Y$29),0)</f>
        <v>0</v>
      </c>
    </row>
    <row r="31" spans="1:26" x14ac:dyDescent="0.45">
      <c r="W31" s="14" t="s">
        <v>21</v>
      </c>
      <c r="X31" s="14"/>
      <c r="Y31" s="14"/>
      <c r="Z31" s="15">
        <f>Z28-Z29</f>
        <v>0</v>
      </c>
    </row>
    <row r="34" spans="23:26" x14ac:dyDescent="0.45">
      <c r="W34" s="12" t="s">
        <v>25</v>
      </c>
      <c r="X34" s="12" t="s">
        <v>10</v>
      </c>
      <c r="Y34" s="12" t="s">
        <v>25</v>
      </c>
      <c r="Z34" s="12" t="s">
        <v>15</v>
      </c>
    </row>
    <row r="35" spans="23:26" x14ac:dyDescent="0.45">
      <c r="W35" s="4" t="s">
        <v>18</v>
      </c>
      <c r="X35" s="4">
        <f>IF(W3=1,U3,0)</f>
        <v>0</v>
      </c>
      <c r="Y35" s="5">
        <f>IFERROR(VLOOKUP(X35,LookupTable,3,0),0)</f>
        <v>0</v>
      </c>
      <c r="Z35" s="13">
        <f>IFERROR($Y$35/SUM($Y$35:$Y$36),0)</f>
        <v>0</v>
      </c>
    </row>
    <row r="36" spans="23:26" x14ac:dyDescent="0.45">
      <c r="W36" s="4" t="s">
        <v>19</v>
      </c>
      <c r="X36" s="4">
        <f>U3-1</f>
        <v>2005</v>
      </c>
      <c r="Y36" s="5">
        <f>IFERROR(VLOOKUP(X36,LookupTable,3,0),0)</f>
        <v>0</v>
      </c>
      <c r="Z36" s="13">
        <f>IFERROR($Y$36/SUM($Y$35:$Y$36),0)</f>
        <v>0</v>
      </c>
    </row>
    <row r="38" spans="23:26" x14ac:dyDescent="0.45">
      <c r="W38" s="14" t="s">
        <v>21</v>
      </c>
      <c r="X38" s="14"/>
      <c r="Y38" s="14"/>
      <c r="Z38" s="15">
        <f>Z35-Z36</f>
        <v>0</v>
      </c>
    </row>
    <row r="41" spans="23:26" x14ac:dyDescent="0.45">
      <c r="W41" s="12" t="s">
        <v>13</v>
      </c>
      <c r="X41" s="12" t="s">
        <v>10</v>
      </c>
      <c r="Y41" s="12" t="s">
        <v>29</v>
      </c>
      <c r="Z41" s="12" t="s">
        <v>15</v>
      </c>
    </row>
    <row r="42" spans="23:26" x14ac:dyDescent="0.45">
      <c r="W42" s="4" t="s">
        <v>18</v>
      </c>
      <c r="X42" s="4">
        <f>IF(W3=1,U3,0)</f>
        <v>0</v>
      </c>
      <c r="Y42" s="5">
        <f>IFERROR(VLOOKUP(X42,LookupTable,7,0),0)</f>
        <v>0</v>
      </c>
      <c r="Z42" s="13">
        <f>IFERROR($Y$42/SUM($Y$42:$Y$43),0)</f>
        <v>0</v>
      </c>
    </row>
    <row r="43" spans="23:26" x14ac:dyDescent="0.45">
      <c r="W43" s="4" t="s">
        <v>19</v>
      </c>
      <c r="X43" s="4">
        <f>U3-1</f>
        <v>2005</v>
      </c>
      <c r="Y43" s="5">
        <f>IFERROR(VLOOKUP(X43,LookupTable,7,0),0)</f>
        <v>606</v>
      </c>
      <c r="Z43" s="13">
        <f>IFERROR($Y$43/SUM($Y$42:$Y$43),0)</f>
        <v>1</v>
      </c>
    </row>
    <row r="45" spans="23:26" x14ac:dyDescent="0.45">
      <c r="W45" s="14" t="s">
        <v>21</v>
      </c>
      <c r="X45" s="14"/>
      <c r="Y45" s="14"/>
      <c r="Z45" s="15">
        <f>Z42-Z43</f>
        <v>-1</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3:AH22"/>
  <sheetViews>
    <sheetView topLeftCell="V1" workbookViewId="0">
      <selection activeCell="AG4" sqref="AG4"/>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3" t="s">
        <v>52</v>
      </c>
      <c r="AA3" s="4" t="s">
        <v>3</v>
      </c>
      <c r="AB3" t="s">
        <v>55</v>
      </c>
      <c r="AF3" s="3" t="s">
        <v>57</v>
      </c>
      <c r="AG3" s="4" t="s">
        <v>3</v>
      </c>
      <c r="AH3" s="4" t="s">
        <v>62</v>
      </c>
    </row>
    <row r="4" spans="1:34" x14ac:dyDescent="0.45">
      <c r="K4" s="3" t="s">
        <v>43</v>
      </c>
      <c r="L4" s="4" t="s">
        <v>3</v>
      </c>
      <c r="O4" t="str">
        <f>K4</f>
        <v>Day Name</v>
      </c>
      <c r="P4" t="str">
        <f>L4</f>
        <v>Sum of Profit</v>
      </c>
      <c r="Q4" t="s">
        <v>51</v>
      </c>
      <c r="T4">
        <v>1</v>
      </c>
      <c r="U4">
        <f>LARGE($P$5:$P$11,T4)</f>
        <v>3513493.2576999995</v>
      </c>
      <c r="Z4" s="4" t="s">
        <v>53</v>
      </c>
      <c r="AA4" s="5">
        <v>15792447.081799995</v>
      </c>
      <c r="AB4" s="9">
        <f>AA4/SUM($AA$4:$AA$5)</f>
        <v>0.72746534906496907</v>
      </c>
      <c r="AF4" s="4" t="s">
        <v>58</v>
      </c>
      <c r="AG4" s="5">
        <v>13864082.717200018</v>
      </c>
      <c r="AH4" s="13">
        <v>0.19602834712849337</v>
      </c>
    </row>
    <row r="5" spans="1:34" x14ac:dyDescent="0.45">
      <c r="K5" s="4" t="s">
        <v>47</v>
      </c>
      <c r="L5" s="5">
        <v>2937740.8685999969</v>
      </c>
      <c r="O5" t="str">
        <f t="shared" ref="O5:O11" si="0">K5</f>
        <v>Sun</v>
      </c>
      <c r="P5" s="16">
        <f t="shared" ref="P5:P11" si="1">L5</f>
        <v>2937740.8685999969</v>
      </c>
      <c r="Q5">
        <f>IFERROR(_xlfn.IFS(P5=$U$4,P5,P5=$U$5,P5,P5=$U$6,P5),0)</f>
        <v>0</v>
      </c>
      <c r="T5">
        <v>2</v>
      </c>
      <c r="U5">
        <f>LARGE($P$5:$P$11,T5)</f>
        <v>3241173.7467999929</v>
      </c>
      <c r="Z5" s="4" t="s">
        <v>54</v>
      </c>
      <c r="AA5" s="5">
        <v>5916417.9549999796</v>
      </c>
      <c r="AB5" s="9">
        <f>AA5/SUM($AA$4:$AA$5)</f>
        <v>0.27253465093503099</v>
      </c>
      <c r="AF5" s="4" t="s">
        <v>59</v>
      </c>
      <c r="AG5" s="5">
        <v>15589910.877000039</v>
      </c>
      <c r="AH5" s="13">
        <v>0.22043033956422031</v>
      </c>
    </row>
    <row r="6" spans="1:34" x14ac:dyDescent="0.45">
      <c r="K6" s="4" t="s">
        <v>45</v>
      </c>
      <c r="L6" s="5">
        <v>3241173.7467999929</v>
      </c>
      <c r="O6" t="str">
        <f t="shared" si="0"/>
        <v>Mon</v>
      </c>
      <c r="P6" s="16">
        <f t="shared" si="1"/>
        <v>3241173.7467999929</v>
      </c>
      <c r="Q6">
        <f t="shared" ref="Q6:Q11" si="2">IFERROR(_xlfn.IFS(P6=$U$4,P6,P6=$U$5,P6,P6=$U$6,P6),0)</f>
        <v>3241173.7467999929</v>
      </c>
      <c r="T6">
        <v>3</v>
      </c>
      <c r="U6">
        <f>LARGE($P$5:$P$11,T6)</f>
        <v>3125012.0966999927</v>
      </c>
      <c r="AF6" s="4" t="s">
        <v>60</v>
      </c>
      <c r="AG6" s="5">
        <v>17899368.637999922</v>
      </c>
      <c r="AH6" s="13">
        <v>0.25308444275203718</v>
      </c>
    </row>
    <row r="7" spans="1:34" x14ac:dyDescent="0.45">
      <c r="K7" s="4" t="s">
        <v>49</v>
      </c>
      <c r="L7" s="5">
        <v>3513493.2576999995</v>
      </c>
      <c r="O7" t="str">
        <f t="shared" si="0"/>
        <v>Tue</v>
      </c>
      <c r="P7" s="16">
        <f t="shared" si="1"/>
        <v>3513493.2576999995</v>
      </c>
      <c r="Q7">
        <f t="shared" si="2"/>
        <v>3513493.2576999995</v>
      </c>
      <c r="AF7" s="4" t="s">
        <v>61</v>
      </c>
      <c r="AG7" s="5">
        <v>23371524.858300004</v>
      </c>
      <c r="AH7" s="13">
        <v>0.33045687055524997</v>
      </c>
    </row>
    <row r="8" spans="1:34" x14ac:dyDescent="0.45">
      <c r="K8" s="4" t="s">
        <v>50</v>
      </c>
      <c r="L8" s="5">
        <v>3125012.0966999927</v>
      </c>
      <c r="O8" t="str">
        <f t="shared" si="0"/>
        <v>Wed</v>
      </c>
      <c r="P8" s="16">
        <f t="shared" si="1"/>
        <v>3125012.0966999927</v>
      </c>
      <c r="Q8">
        <f t="shared" si="2"/>
        <v>3125012.0966999927</v>
      </c>
      <c r="Z8" t="s">
        <v>56</v>
      </c>
    </row>
    <row r="9" spans="1:34" x14ac:dyDescent="0.45">
      <c r="K9" s="4" t="s">
        <v>48</v>
      </c>
      <c r="L9" s="5">
        <v>2924644.639999995</v>
      </c>
      <c r="O9" t="str">
        <f t="shared" si="0"/>
        <v>Thu</v>
      </c>
      <c r="P9" s="16">
        <f t="shared" si="1"/>
        <v>2924644.639999995</v>
      </c>
      <c r="Q9">
        <f t="shared" si="2"/>
        <v>0</v>
      </c>
      <c r="Z9" s="9">
        <f>MAX(AB4:AB5)</f>
        <v>0.72746534906496907</v>
      </c>
    </row>
    <row r="10" spans="1:34" x14ac:dyDescent="0.45">
      <c r="A10" s="3" t="s">
        <v>42</v>
      </c>
      <c r="B10" s="4" t="s">
        <v>3</v>
      </c>
      <c r="E10">
        <v>1</v>
      </c>
      <c r="F10" s="16">
        <f>LARGE($B$11:$B$22,E10)</f>
        <v>3490597.1606999892</v>
      </c>
      <c r="G10" t="str">
        <f>INDEX($A$11:$A$22,MATCH(F10,$B$11:$B$22,0))</f>
        <v>Dec</v>
      </c>
      <c r="K10" s="4" t="s">
        <v>44</v>
      </c>
      <c r="L10" s="5">
        <v>2988123.3405999932</v>
      </c>
      <c r="O10" t="str">
        <f t="shared" si="0"/>
        <v>Fri</v>
      </c>
      <c r="P10" s="16">
        <f t="shared" si="1"/>
        <v>2988123.3405999932</v>
      </c>
      <c r="Q10">
        <f t="shared" si="2"/>
        <v>0</v>
      </c>
      <c r="Z10" t="str">
        <f>UPPER(INDEX(Z4:Z5,MATCH(Z9,AB4:AB5,0))) &amp; " makes up"</f>
        <v>WEEKDAY makes up</v>
      </c>
    </row>
    <row r="11" spans="1:34" x14ac:dyDescent="0.45">
      <c r="A11" s="4" t="s">
        <v>32</v>
      </c>
      <c r="B11" s="5">
        <v>1254240.9045999998</v>
      </c>
      <c r="E11">
        <v>2</v>
      </c>
      <c r="F11" s="16">
        <f>LARGE($B$11:$B$22,E11)</f>
        <v>2146593.7204</v>
      </c>
      <c r="G11" t="str">
        <f>INDEX($A$11:$A$22,MATCH(F11,$B$11:$B$22,0))</f>
        <v>Nov</v>
      </c>
      <c r="K11" s="4" t="s">
        <v>46</v>
      </c>
      <c r="L11" s="5">
        <v>2978677.0863999943</v>
      </c>
      <c r="O11" t="str">
        <f t="shared" si="0"/>
        <v>Sat</v>
      </c>
      <c r="P11" s="16">
        <f t="shared" si="1"/>
        <v>2978677.0863999943</v>
      </c>
      <c r="Q11">
        <f t="shared" si="2"/>
        <v>0</v>
      </c>
    </row>
    <row r="12" spans="1:34" x14ac:dyDescent="0.45">
      <c r="A12" s="4" t="s">
        <v>31</v>
      </c>
      <c r="B12" s="5">
        <v>816024.38390000025</v>
      </c>
      <c r="E12">
        <v>3</v>
      </c>
      <c r="F12" s="16">
        <f>LARGE($B$11:$B$22,E12)</f>
        <v>2090238.343100003</v>
      </c>
      <c r="G12" t="str">
        <f>INDEX($A$11:$A$22,MATCH(F12,$B$11:$B$22,0))</f>
        <v>Aug</v>
      </c>
    </row>
    <row r="13" spans="1:34" x14ac:dyDescent="0.45">
      <c r="A13" s="4" t="s">
        <v>35</v>
      </c>
      <c r="B13" s="5">
        <v>1420979.4374000006</v>
      </c>
    </row>
    <row r="14" spans="1:34" x14ac:dyDescent="0.45">
      <c r="A14" s="4" t="s">
        <v>30</v>
      </c>
      <c r="B14" s="5">
        <v>1535210.5646999988</v>
      </c>
      <c r="P14" t="s">
        <v>15</v>
      </c>
      <c r="Q14" s="9">
        <f>SUM(Q5:Q11)/SUM(P5:P11)</f>
        <v>0.45509883102835463</v>
      </c>
    </row>
    <row r="15" spans="1:34" x14ac:dyDescent="0.45">
      <c r="A15" s="4" t="s">
        <v>36</v>
      </c>
      <c r="B15" s="5">
        <v>1930124.6463000001</v>
      </c>
      <c r="F15" s="9">
        <f>SUM(F10:F12)/SUM(B11:B22)</f>
        <v>0.3559573110386362</v>
      </c>
    </row>
    <row r="16" spans="1:34" x14ac:dyDescent="0.45">
      <c r="A16" s="4" t="s">
        <v>34</v>
      </c>
      <c r="B16" s="5">
        <v>1672200.5548999999</v>
      </c>
    </row>
    <row r="17" spans="1:6" x14ac:dyDescent="0.45">
      <c r="A17" s="4" t="s">
        <v>33</v>
      </c>
      <c r="B17" s="5">
        <v>1960631.1603999988</v>
      </c>
    </row>
    <row r="18" spans="1:6" x14ac:dyDescent="0.45">
      <c r="A18" s="4" t="s">
        <v>37</v>
      </c>
      <c r="B18" s="5">
        <v>2090238.343100003</v>
      </c>
      <c r="F18" t="str">
        <f>"In" &amp;" " &amp; Analysis1!U3</f>
        <v>In 2006</v>
      </c>
    </row>
    <row r="19" spans="1:6" x14ac:dyDescent="0.45">
      <c r="A19" s="4" t="s">
        <v>41</v>
      </c>
      <c r="B19" s="5">
        <v>1594999.4994000026</v>
      </c>
    </row>
    <row r="20" spans="1:6" x14ac:dyDescent="0.45">
      <c r="A20" s="4" t="s">
        <v>40</v>
      </c>
      <c r="B20" s="5">
        <v>1797024.6610000038</v>
      </c>
    </row>
    <row r="21" spans="1:6" x14ac:dyDescent="0.45">
      <c r="A21" s="4" t="s">
        <v>39</v>
      </c>
      <c r="B21" s="5">
        <v>2146593.7204</v>
      </c>
    </row>
    <row r="22" spans="1:6" x14ac:dyDescent="0.45">
      <c r="A22" s="4" t="s">
        <v>38</v>
      </c>
      <c r="B22" s="5">
        <v>3490597.1606999892</v>
      </c>
    </row>
  </sheetData>
  <pageMargins left="0.7" right="0.7" top="0.75" bottom="0.75" header="0.3" footer="0.3"/>
  <pageSetup orientation="portrait" horizontalDpi="360" verticalDpi="360"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A086-970E-477A-BE4A-4164E93BD2B4}">
  <dimension ref="A1"/>
  <sheetViews>
    <sheetView showGridLines="0" showRowColHeaders="0" workbookViewId="0">
      <selection activeCell="F26" sqref="F26"/>
    </sheetView>
  </sheetViews>
  <sheetFormatPr defaultRowHeight="14.25" x14ac:dyDescent="0.4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9AB-AC24-454D-A28F-E8D845A63CBD}">
  <dimension ref="A3:AH22"/>
  <sheetViews>
    <sheetView tabSelected="1" topLeftCell="V1" workbookViewId="0">
      <selection activeCell="AG4" sqref="AG4"/>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 min="23" max="23" width="6.1328125" style="17" customWidth="1"/>
    <col min="26" max="26" width="10.3984375" bestFit="1" customWidth="1"/>
    <col min="27" max="27" width="11.3984375" bestFit="1" customWidth="1"/>
    <col min="30" max="30" width="6.1328125" style="17" customWidth="1"/>
    <col min="32" max="32" width="9.265625" bestFit="1" customWidth="1"/>
    <col min="33" max="33" width="11.3984375" bestFit="1" customWidth="1"/>
    <col min="34" max="34" width="12.3984375" bestFit="1" customWidth="1"/>
  </cols>
  <sheetData>
    <row r="3" spans="1:34" x14ac:dyDescent="0.45">
      <c r="Z3" s="4" t="s">
        <v>52</v>
      </c>
      <c r="AA3" s="4" t="s">
        <v>3</v>
      </c>
      <c r="AB3" t="s">
        <v>55</v>
      </c>
      <c r="AF3" s="4" t="s">
        <v>57</v>
      </c>
      <c r="AG3" s="4" t="s">
        <v>3</v>
      </c>
      <c r="AH3" s="4" t="s">
        <v>62</v>
      </c>
    </row>
    <row r="4" spans="1:34" x14ac:dyDescent="0.45">
      <c r="K4" s="4" t="s">
        <v>43</v>
      </c>
      <c r="L4" s="4" t="s">
        <v>3</v>
      </c>
      <c r="O4" t="str">
        <f>K4</f>
        <v>Day Name</v>
      </c>
      <c r="P4" t="str">
        <f>L4</f>
        <v>Sum of Profit</v>
      </c>
      <c r="Q4" t="s">
        <v>51</v>
      </c>
      <c r="T4">
        <v>1</v>
      </c>
      <c r="U4">
        <f>LARGE($P$5:$P$11,T4)</f>
        <v>3513493.2576999995</v>
      </c>
      <c r="Z4" s="4" t="s">
        <v>53</v>
      </c>
      <c r="AA4" s="5">
        <v>15792447.081799995</v>
      </c>
      <c r="AB4" s="9">
        <f>AA4/SUM($AA$4:$AA$5)</f>
        <v>0.72746534906496907</v>
      </c>
      <c r="AF4" s="4" t="s">
        <v>58</v>
      </c>
      <c r="AG4" s="5">
        <v>13864082.717200018</v>
      </c>
      <c r="AH4" s="13">
        <v>0.19602834712849337</v>
      </c>
    </row>
    <row r="5" spans="1:34" x14ac:dyDescent="0.45">
      <c r="K5" s="4" t="s">
        <v>47</v>
      </c>
      <c r="L5" s="5">
        <v>2937740.8685999969</v>
      </c>
      <c r="O5" t="str">
        <f t="shared" ref="O5:P11" si="0">K5</f>
        <v>Sun</v>
      </c>
      <c r="P5" s="16">
        <f t="shared" si="0"/>
        <v>2937740.8685999969</v>
      </c>
      <c r="Q5">
        <f>IFERROR(_xlfn.IFS(P5=$U$4,P5,P5=$U$5,P5,P5=$U$6,P5),0)</f>
        <v>0</v>
      </c>
      <c r="T5">
        <v>2</v>
      </c>
      <c r="U5">
        <f>LARGE($P$5:$P$11,T5)</f>
        <v>3241173.7467999929</v>
      </c>
      <c r="Z5" s="4" t="s">
        <v>54</v>
      </c>
      <c r="AA5" s="5">
        <v>5916417.9549999796</v>
      </c>
      <c r="AB5" s="9">
        <f>AA5/SUM($AA$4:$AA$5)</f>
        <v>0.27253465093503099</v>
      </c>
      <c r="AF5" s="4" t="s">
        <v>59</v>
      </c>
      <c r="AG5" s="5">
        <v>15589910.877000039</v>
      </c>
      <c r="AH5" s="13">
        <v>0.22043033956422031</v>
      </c>
    </row>
    <row r="6" spans="1:34" x14ac:dyDescent="0.45">
      <c r="K6" s="4" t="s">
        <v>45</v>
      </c>
      <c r="L6" s="5">
        <v>3241173.7467999929</v>
      </c>
      <c r="O6" t="str">
        <f t="shared" si="0"/>
        <v>Mon</v>
      </c>
      <c r="P6" s="16">
        <f t="shared" si="0"/>
        <v>3241173.7467999929</v>
      </c>
      <c r="Q6">
        <f t="shared" ref="Q6:Q11" si="1">IFERROR(_xlfn.IFS(P6=$U$4,P6,P6=$U$5,P6,P6=$U$6,P6),0)</f>
        <v>3241173.7467999929</v>
      </c>
      <c r="T6">
        <v>3</v>
      </c>
      <c r="U6">
        <f>LARGE($P$5:$P$11,T6)</f>
        <v>3125012.0966999927</v>
      </c>
      <c r="AF6" s="4" t="s">
        <v>60</v>
      </c>
      <c r="AG6" s="5">
        <v>17899368.637999922</v>
      </c>
      <c r="AH6" s="13">
        <v>0.25308444275203718</v>
      </c>
    </row>
    <row r="7" spans="1:34" x14ac:dyDescent="0.45">
      <c r="K7" s="4" t="s">
        <v>49</v>
      </c>
      <c r="L7" s="5">
        <v>3513493.2576999995</v>
      </c>
      <c r="O7" t="str">
        <f t="shared" si="0"/>
        <v>Tue</v>
      </c>
      <c r="P7" s="16">
        <f t="shared" si="0"/>
        <v>3513493.2576999995</v>
      </c>
      <c r="Q7">
        <f t="shared" si="1"/>
        <v>3513493.2576999995</v>
      </c>
      <c r="AF7" s="4" t="s">
        <v>61</v>
      </c>
      <c r="AG7" s="5">
        <v>23371524.858300004</v>
      </c>
      <c r="AH7" s="13">
        <v>0.33045687055524997</v>
      </c>
    </row>
    <row r="8" spans="1:34" x14ac:dyDescent="0.45">
      <c r="K8" s="4" t="s">
        <v>50</v>
      </c>
      <c r="L8" s="5">
        <v>3125012.0966999927</v>
      </c>
      <c r="O8" t="str">
        <f t="shared" si="0"/>
        <v>Wed</v>
      </c>
      <c r="P8" s="16">
        <f t="shared" si="0"/>
        <v>3125012.0966999927</v>
      </c>
      <c r="Q8">
        <f t="shared" si="1"/>
        <v>3125012.0966999927</v>
      </c>
      <c r="Z8" t="s">
        <v>56</v>
      </c>
    </row>
    <row r="9" spans="1:34" x14ac:dyDescent="0.45">
      <c r="K9" s="4" t="s">
        <v>48</v>
      </c>
      <c r="L9" s="5">
        <v>2924644.639999995</v>
      </c>
      <c r="O9" t="str">
        <f t="shared" si="0"/>
        <v>Thu</v>
      </c>
      <c r="P9" s="16">
        <f t="shared" si="0"/>
        <v>2924644.639999995</v>
      </c>
      <c r="Q9">
        <f t="shared" si="1"/>
        <v>0</v>
      </c>
      <c r="Z9" s="9">
        <f>MAX(AB4:AB5)</f>
        <v>0.72746534906496907</v>
      </c>
    </row>
    <row r="10" spans="1:34" x14ac:dyDescent="0.45">
      <c r="A10" s="4" t="s">
        <v>42</v>
      </c>
      <c r="B10" s="4" t="s">
        <v>3</v>
      </c>
      <c r="E10">
        <v>1</v>
      </c>
      <c r="F10" s="16">
        <f>LARGE($B$11:$B$22,E10)</f>
        <v>3490597.1606999892</v>
      </c>
      <c r="G10" t="str">
        <f>INDEX($A$11:$A$22,MATCH(F10,$B$11:$B$22,0))</f>
        <v>Dec</v>
      </c>
      <c r="K10" s="4" t="s">
        <v>44</v>
      </c>
      <c r="L10" s="5">
        <v>2988123.3405999932</v>
      </c>
      <c r="O10" t="str">
        <f t="shared" si="0"/>
        <v>Fri</v>
      </c>
      <c r="P10" s="16">
        <f t="shared" si="0"/>
        <v>2988123.3405999932</v>
      </c>
      <c r="Q10">
        <f t="shared" si="1"/>
        <v>0</v>
      </c>
      <c r="Z10" t="str">
        <f>UPPER(INDEX(Z4:Z5,MATCH(Z9,AB4:AB5,0))) &amp; " makes up"</f>
        <v>WEEKDAY makes up</v>
      </c>
    </row>
    <row r="11" spans="1:34" x14ac:dyDescent="0.45">
      <c r="A11" s="4" t="s">
        <v>32</v>
      </c>
      <c r="B11" s="5">
        <v>1254240.9045999998</v>
      </c>
      <c r="E11">
        <v>2</v>
      </c>
      <c r="F11" s="16">
        <f>LARGE($B$11:$B$22,E11)</f>
        <v>2146593.7204</v>
      </c>
      <c r="G11" t="str">
        <f>INDEX($A$11:$A$22,MATCH(F11,$B$11:$B$22,0))</f>
        <v>Nov</v>
      </c>
      <c r="K11" s="4" t="s">
        <v>46</v>
      </c>
      <c r="L11" s="5">
        <v>2978677.0863999943</v>
      </c>
      <c r="O11" t="str">
        <f t="shared" si="0"/>
        <v>Sat</v>
      </c>
      <c r="P11" s="16">
        <f t="shared" si="0"/>
        <v>2978677.0863999943</v>
      </c>
      <c r="Q11">
        <f t="shared" si="1"/>
        <v>0</v>
      </c>
    </row>
    <row r="12" spans="1:34" x14ac:dyDescent="0.45">
      <c r="A12" s="4" t="s">
        <v>31</v>
      </c>
      <c r="B12" s="5">
        <v>816024.38390000025</v>
      </c>
      <c r="E12">
        <v>3</v>
      </c>
      <c r="F12" s="16">
        <f>LARGE($B$11:$B$22,E12)</f>
        <v>2090238.343100003</v>
      </c>
      <c r="G12" t="str">
        <f>INDEX($A$11:$A$22,MATCH(F12,$B$11:$B$22,0))</f>
        <v>Aug</v>
      </c>
    </row>
    <row r="13" spans="1:34" x14ac:dyDescent="0.45">
      <c r="A13" s="4" t="s">
        <v>35</v>
      </c>
      <c r="B13" s="5">
        <v>1420979.4374000006</v>
      </c>
    </row>
    <row r="14" spans="1:34" x14ac:dyDescent="0.45">
      <c r="A14" s="4" t="s">
        <v>30</v>
      </c>
      <c r="B14" s="5">
        <v>1535210.5646999988</v>
      </c>
      <c r="P14" t="s">
        <v>15</v>
      </c>
      <c r="Q14" s="9">
        <f>SUM(Q5:Q11)/SUM(P5:P11)</f>
        <v>0.45509883102835463</v>
      </c>
    </row>
    <row r="15" spans="1:34" x14ac:dyDescent="0.45">
      <c r="A15" s="4" t="s">
        <v>36</v>
      </c>
      <c r="B15" s="5">
        <v>1930124.6463000001</v>
      </c>
      <c r="F15" s="9">
        <f>SUM(F10:F12)/SUM(B11:B22)</f>
        <v>0.3559573110386362</v>
      </c>
    </row>
    <row r="16" spans="1:34" x14ac:dyDescent="0.45">
      <c r="A16" s="4" t="s">
        <v>34</v>
      </c>
      <c r="B16" s="5">
        <v>1672200.5548999999</v>
      </c>
    </row>
    <row r="17" spans="1:6" x14ac:dyDescent="0.45">
      <c r="A17" s="4" t="s">
        <v>33</v>
      </c>
      <c r="B17" s="5">
        <v>1960631.1603999988</v>
      </c>
    </row>
    <row r="18" spans="1:6" x14ac:dyDescent="0.45">
      <c r="A18" s="4" t="s">
        <v>37</v>
      </c>
      <c r="B18" s="5">
        <v>2090238.343100003</v>
      </c>
      <c r="F18" t="str">
        <f>"In" &amp;" " &amp; Analysis1!U3</f>
        <v>In 2006</v>
      </c>
    </row>
    <row r="19" spans="1:6" x14ac:dyDescent="0.45">
      <c r="A19" s="4" t="s">
        <v>41</v>
      </c>
      <c r="B19" s="5">
        <v>1594999.4994000026</v>
      </c>
    </row>
    <row r="20" spans="1:6" x14ac:dyDescent="0.45">
      <c r="A20" s="4" t="s">
        <v>40</v>
      </c>
      <c r="B20" s="5">
        <v>1797024.6610000038</v>
      </c>
    </row>
    <row r="21" spans="1:6" x14ac:dyDescent="0.45">
      <c r="A21" s="4" t="s">
        <v>39</v>
      </c>
      <c r="B21" s="5">
        <v>2146593.7204</v>
      </c>
    </row>
    <row r="22" spans="1:6" x14ac:dyDescent="0.45">
      <c r="A22" s="4" t="s">
        <v>38</v>
      </c>
      <c r="B22" s="5">
        <v>3490597.1606999892</v>
      </c>
    </row>
  </sheetData>
  <pageMargins left="0.7" right="0.7" top="0.75" bottom="0.75" header="0.3" footer="0.3"/>
  <pageSetup orientation="portrait" horizontalDpi="360" verticalDpi="360"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8EC66B83-FBAF-4137-B926-8E371FE531A5}">
  <ds:schemaRefs/>
</ds:datastoreItem>
</file>

<file path=customXml/itemProps2.xml><?xml version="1.0" encoding="utf-8"?>
<ds:datastoreItem xmlns:ds="http://schemas.openxmlformats.org/officeDocument/2006/customXml" ds:itemID="{57DC13AA-5D9F-4888-AECD-FC81ABDA3517}">
  <ds:schemaRefs/>
</ds:datastoreItem>
</file>

<file path=customXml/itemProps3.xml><?xml version="1.0" encoding="utf-8"?>
<ds:datastoreItem xmlns:ds="http://schemas.openxmlformats.org/officeDocument/2006/customXml" ds:itemID="{FEC5B4FB-57AD-4F6F-94D1-5344946374EB}">
  <ds:schemaRefs/>
</ds:datastoreItem>
</file>

<file path=customXml/itemProps4.xml><?xml version="1.0" encoding="utf-8"?>
<ds:datastoreItem xmlns:ds="http://schemas.openxmlformats.org/officeDocument/2006/customXml" ds:itemID="{2043F511-1A19-4D49-B3C2-2A18114CB917}">
  <ds:schemaRefs/>
</ds:datastoreItem>
</file>

<file path=customXml/itemProps5.xml><?xml version="1.0" encoding="utf-8"?>
<ds:datastoreItem xmlns:ds="http://schemas.openxmlformats.org/officeDocument/2006/customXml" ds:itemID="{EFBCD9CB-BD6A-4039-BC06-CC6D23CD591C}">
  <ds:schemaRefs/>
</ds:datastoreItem>
</file>

<file path=customXml/itemProps6.xml><?xml version="1.0" encoding="utf-8"?>
<ds:datastoreItem xmlns:ds="http://schemas.openxmlformats.org/officeDocument/2006/customXml" ds:itemID="{CC2C750A-A421-443F-A78E-2E000CAA915A}">
  <ds:schemaRefs/>
</ds:datastoreItem>
</file>

<file path=customXml/itemProps7.xml><?xml version="1.0" encoding="utf-8"?>
<ds:datastoreItem xmlns:ds="http://schemas.openxmlformats.org/officeDocument/2006/customXml" ds:itemID="{D8147246-3911-48A1-B21D-04B028C13371}">
  <ds:schemaRefs/>
</ds:datastoreItem>
</file>

<file path=customXml/itemProps8.xml><?xml version="1.0" encoding="utf-8"?>
<ds:datastoreItem xmlns:ds="http://schemas.openxmlformats.org/officeDocument/2006/customXml" ds:itemID="{3488C2D7-C8D9-4292-AE99-2E0995A93240}">
  <ds:schemaRefs/>
</ds:datastoreItem>
</file>

<file path=customXml/itemProps9.xml><?xml version="1.0" encoding="utf-8"?>
<ds:datastoreItem xmlns:ds="http://schemas.openxmlformats.org/officeDocument/2006/customXml" ds:itemID="{C9094A52-F2E4-492C-8BA6-0DAFC5CDBDAC}">
  <ds:schemaRefs/>
</ds:datastoreItem>
</file>

<file path=customXml/itemProps10.xml><?xml version="1.0" encoding="utf-8"?>
<ds:datastoreItem xmlns:ds="http://schemas.openxmlformats.org/officeDocument/2006/customXml" ds:itemID="{22CF7FAE-1A11-4763-BDC6-D7D91C9B99E7}">
  <ds:schemaRefs/>
</ds:datastoreItem>
</file>

<file path=customXml/itemProps11.xml><?xml version="1.0" encoding="utf-8"?>
<ds:datastoreItem xmlns:ds="http://schemas.openxmlformats.org/officeDocument/2006/customXml" ds:itemID="{862017E5-498F-4D59-B8A8-079D5A8FBE6E}">
  <ds:schemaRefs/>
</ds:datastoreItem>
</file>

<file path=customXml/itemProps12.xml><?xml version="1.0" encoding="utf-8"?>
<ds:datastoreItem xmlns:ds="http://schemas.openxmlformats.org/officeDocument/2006/customXml" ds:itemID="{A4A37EB3-C39B-4B4B-947F-65C6FFF71394}">
  <ds:schemaRefs/>
</ds:datastoreItem>
</file>

<file path=customXml/itemProps13.xml><?xml version="1.0" encoding="utf-8"?>
<ds:datastoreItem xmlns:ds="http://schemas.openxmlformats.org/officeDocument/2006/customXml" ds:itemID="{926A6857-7A52-4C15-BABD-1033A6E1567B}">
  <ds:schemaRefs/>
</ds:datastoreItem>
</file>

<file path=customXml/itemProps14.xml><?xml version="1.0" encoding="utf-8"?>
<ds:datastoreItem xmlns:ds="http://schemas.openxmlformats.org/officeDocument/2006/customXml" ds:itemID="{3E6BBC0D-8721-4A6E-918D-F79C8699F287}">
  <ds:schemaRefs/>
</ds:datastoreItem>
</file>

<file path=customXml/itemProps15.xml><?xml version="1.0" encoding="utf-8"?>
<ds:datastoreItem xmlns:ds="http://schemas.openxmlformats.org/officeDocument/2006/customXml" ds:itemID="{E77AFDF8-E1DE-46AB-85ED-0F9E62C87AD5}">
  <ds:schemaRefs/>
</ds:datastoreItem>
</file>

<file path=customXml/itemProps16.xml><?xml version="1.0" encoding="utf-8"?>
<ds:datastoreItem xmlns:ds="http://schemas.openxmlformats.org/officeDocument/2006/customXml" ds:itemID="{2AE421EA-71C0-4B17-B1C7-D973C310C834}">
  <ds:schemaRefs/>
</ds:datastoreItem>
</file>

<file path=customXml/itemProps17.xml><?xml version="1.0" encoding="utf-8"?>
<ds:datastoreItem xmlns:ds="http://schemas.openxmlformats.org/officeDocument/2006/customXml" ds:itemID="{D6FCD0C4-71E8-4811-A911-9D43743BD167}">
  <ds:schemaRefs/>
</ds:datastoreItem>
</file>

<file path=customXml/itemProps18.xml><?xml version="1.0" encoding="utf-8"?>
<ds:datastoreItem xmlns:ds="http://schemas.openxmlformats.org/officeDocument/2006/customXml" ds:itemID="{4D6985E9-B542-4248-8C9A-67869E1C6D1E}">
  <ds:schemaRefs/>
</ds:datastoreItem>
</file>

<file path=customXml/itemProps19.xml><?xml version="1.0" encoding="utf-8"?>
<ds:datastoreItem xmlns:ds="http://schemas.openxmlformats.org/officeDocument/2006/customXml" ds:itemID="{84126A26-017F-4AB4-A107-EE43B958A0F6}">
  <ds:schemaRefs/>
</ds:datastoreItem>
</file>

<file path=customXml/itemProps20.xml><?xml version="1.0" encoding="utf-8"?>
<ds:datastoreItem xmlns:ds="http://schemas.openxmlformats.org/officeDocument/2006/customXml" ds:itemID="{7C39DA46-F25A-457F-AF1D-F37DFA4400EE}">
  <ds:schemaRefs/>
</ds:datastoreItem>
</file>

<file path=customXml/itemProps21.xml><?xml version="1.0" encoding="utf-8"?>
<ds:datastoreItem xmlns:ds="http://schemas.openxmlformats.org/officeDocument/2006/customXml" ds:itemID="{D5E8A442-0E3C-47DF-80DE-CD3C77F10C4A}">
  <ds:schemaRefs/>
</ds:datastoreItem>
</file>

<file path=customXml/itemProps22.xml><?xml version="1.0" encoding="utf-8"?>
<ds:datastoreItem xmlns:ds="http://schemas.openxmlformats.org/officeDocument/2006/customXml" ds:itemID="{7DBB2336-873E-407D-B3C6-DA9C116FC534}">
  <ds:schemaRefs/>
</ds:datastoreItem>
</file>

<file path=customXml/itemProps23.xml><?xml version="1.0" encoding="utf-8"?>
<ds:datastoreItem xmlns:ds="http://schemas.openxmlformats.org/officeDocument/2006/customXml" ds:itemID="{9CA84995-D6F2-4F1A-BF0B-32080F3E324E}">
  <ds:schemaRefs/>
</ds:datastoreItem>
</file>

<file path=customXml/itemProps24.xml><?xml version="1.0" encoding="utf-8"?>
<ds:datastoreItem xmlns:ds="http://schemas.openxmlformats.org/officeDocument/2006/customXml" ds:itemID="{621762FE-D928-4C48-81FA-F0C3B2791DF0}">
  <ds:schemaRefs/>
</ds:datastoreItem>
</file>

<file path=customXml/itemProps25.xml><?xml version="1.0" encoding="utf-8"?>
<ds:datastoreItem xmlns:ds="http://schemas.openxmlformats.org/officeDocument/2006/customXml" ds:itemID="{DB2C12CD-4707-49C4-A215-C32AB6FFCB3E}">
  <ds:schemaRefs/>
</ds:datastoreItem>
</file>

<file path=customXml/itemProps26.xml><?xml version="1.0" encoding="utf-8"?>
<ds:datastoreItem xmlns:ds="http://schemas.openxmlformats.org/officeDocument/2006/customXml" ds:itemID="{D4CEA0CE-904F-42C6-8A81-D139228867CB}">
  <ds:schemaRefs/>
</ds:datastoreItem>
</file>

<file path=customXml/itemProps27.xml><?xml version="1.0" encoding="utf-8"?>
<ds:datastoreItem xmlns:ds="http://schemas.openxmlformats.org/officeDocument/2006/customXml" ds:itemID="{B55F03FF-AB76-4C76-BB58-0EF08D6DF662}">
  <ds:schemaRefs/>
</ds:datastoreItem>
</file>

<file path=customXml/itemProps28.xml><?xml version="1.0" encoding="utf-8"?>
<ds:datastoreItem xmlns:ds="http://schemas.openxmlformats.org/officeDocument/2006/customXml" ds:itemID="{2596C7A6-A70B-493A-BFBB-E418F6F9B93B}">
  <ds:schemaRefs/>
</ds:datastoreItem>
</file>

<file path=customXml/itemProps29.xml><?xml version="1.0" encoding="utf-8"?>
<ds:datastoreItem xmlns:ds="http://schemas.openxmlformats.org/officeDocument/2006/customXml" ds:itemID="{F0A09F06-5F40-4DAD-B2AB-E0B91CE83429}">
  <ds:schemaRefs/>
</ds:datastoreItem>
</file>

<file path=customXml/itemProps30.xml><?xml version="1.0" encoding="utf-8"?>
<ds:datastoreItem xmlns:ds="http://schemas.openxmlformats.org/officeDocument/2006/customXml" ds:itemID="{35B4F434-CFCC-479C-83FF-7DE37B27988F}">
  <ds:schemaRefs/>
</ds:datastoreItem>
</file>

<file path=customXml/itemProps31.xml><?xml version="1.0" encoding="utf-8"?>
<ds:datastoreItem xmlns:ds="http://schemas.openxmlformats.org/officeDocument/2006/customXml" ds:itemID="{8F67B918-09E8-4095-BA1E-2716CAA12D7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Time_Series_Dashboard</vt:lpstr>
      <vt:lpstr>Analysis1</vt:lpstr>
      <vt:lpstr>Analysis1 (2)</vt:lpstr>
      <vt:lpstr>Dashboard 2</vt:lpstr>
      <vt:lpstr>Analysis1 (3)</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2026-06-10T12:04:59Z</dcterms:modified>
</cp:coreProperties>
</file>