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C:\Users\HP\Desktop\Excel Mastercalss\Adventure work Excel Dashboard\Adventure work Excel Dashboard\Databases\Excel-Adventure-Works-Dashboard\"/>
    </mc:Choice>
  </mc:AlternateContent>
  <xr:revisionPtr revIDLastSave="0" documentId="13_ncr:1_{70C15249-9DA5-41E2-83F7-188DFAFACAC2}" xr6:coauthVersionLast="47" xr6:coauthVersionMax="47" xr10:uidLastSave="{00000000-0000-0000-0000-000000000000}"/>
  <bookViews>
    <workbookView xWindow="-98" yWindow="-98" windowWidth="20715" windowHeight="13276" xr2:uid="{58D1E8A0-7F1E-4CC6-B181-5B0F1F1C752B}"/>
  </bookViews>
  <sheets>
    <sheet name="Analysis1" sheetId="1" r:id="rId1"/>
    <sheet name="Time_Series_Dashboard" sheetId="2" r:id="rId2"/>
  </sheets>
  <definedNames>
    <definedName name="LookupTable">Analysis1!$M$2:$S$6</definedName>
    <definedName name="Slicer_Month_Name">#N/A</definedName>
    <definedName name="Slicer_Year">#N/A</definedName>
  </definedNames>
  <calcPr calcId="191029"/>
  <pivotCaches>
    <pivotCache cacheId="3" r:id="rId3"/>
    <pivotCache cacheId="130" r:id="rId4"/>
    <pivotCache cacheId="133" r:id="rId5"/>
    <pivotCache cacheId="139" r:id="rId6"/>
  </pivotCaches>
  <fileRecoveryPr repairLoad="1"/>
  <extLst>
    <ext xmlns:x14="http://schemas.microsoft.com/office/spreadsheetml/2009/9/main" uri="{876F7934-8845-4945-9796-88D515C7AA90}">
      <x14:pivotCaches>
        <pivotCache cacheId="7"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InternetSales_abf23324-9d04-4c9f-a831-a081b3518dd4" name="FactInternetSales" connection="Query - FactInternetSales"/>
          <x15:modelTable id="DimSalesTerritory_c0a567c8-0367-4156-8b2c-82182e70d572" name="DimSalesTerritory" connection="Query - DimSalesTerritory"/>
          <x15:modelTable id="DimProduct_af169639-503b-42f5-95bd-1dcb3fc5ac1d" name="DimProduct" connection="Query - DimProduct"/>
          <x15:modelTable id="DimGeography_f6e38622-2248-40cb-b844-f20f5ad4f280" name="DimGeography" connection="Query - DimGeography"/>
          <x15:modelTable id="DimDate_58639ecc-29de-4164-a1dc-cc3c04a3c086" name="DimDate" connection="Query - DimDate"/>
          <x15:modelTable id="DimCustomer_c4aa04c5-c414-4b90-b3f3-a794fd6aeaa7" name="DimCustomer" connection="Query - DimCustomer"/>
          <x15:modelTable id="All_Measures_e0d2b45e-7117-47f7-82a8-f64f97d1ebf0" name="All_Measures" connection="Query - All_Measures"/>
        </x15:modelTables>
        <x15:modelRelationships>
          <x15:modelRelationship fromTable="FactInternetSales" fromColumn="ProductKey" toTable="DimProduct" toColumn="ProductKey"/>
          <x15:modelRelationship fromTable="FactInternetSales" fromColumn="CustomerKey" toTable="DimCustomer" toColumn="CustomerKey"/>
          <x15:modelRelationship fromTable="FactInternetSales" fromColumn="OrderDate" toTable="DimDate" toColumn="Full Date"/>
          <x15:modelRelationship fromTable="FactInternetSales" fromColumn="SalesTerritoryKey" toTable="DimSalesTerritory" toColumn="SalesTerritoryKey"/>
          <x15:modelRelationship fromTable="DimCustomer" fromColumn="GeographyKey" toTable="DimGeography" toColumn="GeographyKey"/>
        </x15:modelRelationships>
      </x15:dataModel>
    </ext>
  </extLst>
</workbook>
</file>

<file path=xl/calcChain.xml><?xml version="1.0" encoding="utf-8"?>
<calcChain xmlns="http://schemas.openxmlformats.org/spreadsheetml/2006/main">
  <c r="Y42" i="1" l="1"/>
  <c r="Y43" i="1"/>
  <c r="W3" i="1"/>
  <c r="X8" i="1" s="1"/>
  <c r="C17" i="1"/>
  <c r="D26" i="1" s="1"/>
  <c r="C18" i="1"/>
  <c r="C19" i="1"/>
  <c r="C20" i="1"/>
  <c r="C21" i="1"/>
  <c r="B18" i="1"/>
  <c r="B19" i="1"/>
  <c r="B20" i="1"/>
  <c r="B21" i="1"/>
  <c r="B17" i="1"/>
  <c r="X22" i="1" l="1"/>
  <c r="Y22" i="1" s="1"/>
  <c r="X43" i="1"/>
  <c r="X21" i="1"/>
  <c r="Y21" i="1" s="1"/>
  <c r="X42" i="1"/>
  <c r="X28" i="1"/>
  <c r="Y28" i="1" s="1"/>
  <c r="X14" i="1"/>
  <c r="Y14" i="1" s="1"/>
  <c r="X35" i="1"/>
  <c r="Y35" i="1" s="1"/>
  <c r="X29" i="1"/>
  <c r="Y29" i="1" s="1"/>
  <c r="X7" i="1"/>
  <c r="Y7" i="1" s="1"/>
  <c r="X15" i="1"/>
  <c r="Y15" i="1" s="1"/>
  <c r="X36" i="1"/>
  <c r="Y36" i="1" s="1"/>
  <c r="Z36" i="1" s="1"/>
  <c r="Y8" i="1"/>
  <c r="D17" i="1"/>
  <c r="D19" i="1"/>
  <c r="E19" i="1" s="1"/>
  <c r="D18" i="1"/>
  <c r="E18" i="1" s="1"/>
  <c r="D21" i="1"/>
  <c r="E21" i="1" s="1"/>
  <c r="D20" i="1"/>
  <c r="E20" i="1" s="1"/>
  <c r="Z28" i="1" l="1"/>
  <c r="Z43" i="1"/>
  <c r="Z35" i="1"/>
  <c r="Z42" i="1"/>
  <c r="Z29" i="1"/>
  <c r="Z21" i="1"/>
  <c r="Z22" i="1"/>
  <c r="Z8" i="1"/>
  <c r="Z14" i="1"/>
  <c r="Z15" i="1"/>
  <c r="Z7" i="1"/>
  <c r="B26" i="1"/>
  <c r="B27" i="1" s="1"/>
  <c r="Z45" i="1" l="1"/>
  <c r="Z17" i="1"/>
  <c r="Z31" i="1"/>
  <c r="Z38" i="1"/>
  <c r="Z10" i="1"/>
  <c r="Z2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FEBF34-4A85-4870-8116-4715D3632847}" name="Query - All_Measures" description="Connection to the 'All_Measures' query in the workbook." type="100" refreshedVersion="7" minRefreshableVersion="5">
    <extLst>
      <ext xmlns:x15="http://schemas.microsoft.com/office/spreadsheetml/2010/11/main" uri="{DE250136-89BD-433C-8126-D09CA5730AF9}">
        <x15:connection id="a4ed0c99-b2c6-4503-bcc2-88213a3ec649"/>
      </ext>
    </extLst>
  </connection>
  <connection id="2" xr16:uid="{EC3ED71E-7F32-435C-8B16-C9876C143436}" name="Query - DimCustomer" description="Connection to the 'DimCustomer' query in the workbook." type="100" refreshedVersion="7" minRefreshableVersion="5">
    <extLst>
      <ext xmlns:x15="http://schemas.microsoft.com/office/spreadsheetml/2010/11/main" uri="{DE250136-89BD-433C-8126-D09CA5730AF9}">
        <x15:connection id="f97c2826-84e8-41d8-80a4-de6109dfeac4"/>
      </ext>
    </extLst>
  </connection>
  <connection id="3" xr16:uid="{7D993958-3B4B-4E3C-84D1-40E13FF4AC7E}" name="Query - DimDate" description="Connection to the 'DimDate' query in the workbook." type="100" refreshedVersion="7" minRefreshableVersion="5">
    <extLst>
      <ext xmlns:x15="http://schemas.microsoft.com/office/spreadsheetml/2010/11/main" uri="{DE250136-89BD-433C-8126-D09CA5730AF9}">
        <x15:connection id="209e15b3-2cc3-405f-a85c-9b2464f7a68c"/>
      </ext>
    </extLst>
  </connection>
  <connection id="4" xr16:uid="{C0B99030-5C42-4C5D-896A-EE7958442568}" name="Query - DimGeography" description="Connection to the 'DimGeography' query in the workbook." type="100" refreshedVersion="7" minRefreshableVersion="5">
    <extLst>
      <ext xmlns:x15="http://schemas.microsoft.com/office/spreadsheetml/2010/11/main" uri="{DE250136-89BD-433C-8126-D09CA5730AF9}">
        <x15:connection id="29d40a42-76e3-4eba-9978-440a14852442"/>
      </ext>
    </extLst>
  </connection>
  <connection id="5" xr16:uid="{EC3A2E63-0AF6-4EEB-9FF9-89BD5FB659B6}" name="Query - DimProduct" description="Connection to the 'DimProduct' query in the workbook." type="100" refreshedVersion="7" minRefreshableVersion="5">
    <extLst>
      <ext xmlns:x15="http://schemas.microsoft.com/office/spreadsheetml/2010/11/main" uri="{DE250136-89BD-433C-8126-D09CA5730AF9}">
        <x15:connection id="b3ee4997-e0cf-4d2f-96e6-e310803fd3e7"/>
      </ext>
    </extLst>
  </connection>
  <connection id="6" xr16:uid="{B23EB3C2-E90E-49E0-8269-50C1C6803813}" name="Query - DimSalesTerritory" description="Connection to the 'DimSalesTerritory' query in the workbook." type="100" refreshedVersion="7" minRefreshableVersion="5">
    <extLst>
      <ext xmlns:x15="http://schemas.microsoft.com/office/spreadsheetml/2010/11/main" uri="{DE250136-89BD-433C-8126-D09CA5730AF9}">
        <x15:connection id="24907d66-260b-4a3d-a8c4-92fb8c07d468"/>
      </ext>
    </extLst>
  </connection>
  <connection id="7" xr16:uid="{472E3757-2765-4BE1-A9D8-11DFB5BD75D3}" name="Query - FactInternetSales" description="Connection to the 'FactInternetSales' query in the workbook." type="100" refreshedVersion="7" minRefreshableVersion="5">
    <extLst>
      <ext xmlns:x15="http://schemas.microsoft.com/office/spreadsheetml/2010/11/main" uri="{DE250136-89BD-433C-8126-D09CA5730AF9}">
        <x15:connection id="8d5df80c-157d-4449-a33b-f6d0f70e2369"/>
      </ext>
    </extLst>
  </connection>
  <connection id="8" xr16:uid="{89F05473-C9D7-4AFA-AD4C-D545F64967D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<sst xmlns="http://schemas.openxmlformats.org/spreadsheetml/2006/main" count="70" uniqueCount="30">
  <si>
    <t>#Transactions</t>
  </si>
  <si>
    <t>Sum of COGS</t>
  </si>
  <si>
    <t>Sum of Total Revenue</t>
  </si>
  <si>
    <t>Sum of Profit</t>
  </si>
  <si>
    <t>All_Products</t>
  </si>
  <si>
    <t>Sold_Products</t>
  </si>
  <si>
    <t>Unsold_Products</t>
  </si>
  <si>
    <t>% Profit Margin</t>
  </si>
  <si>
    <t xml:space="preserve"> Total Revenue</t>
  </si>
  <si>
    <t>Total Profit</t>
  </si>
  <si>
    <t>Year</t>
  </si>
  <si>
    <t>Option Button</t>
  </si>
  <si>
    <t>Above Average</t>
  </si>
  <si>
    <t>Total Qty</t>
  </si>
  <si>
    <t>Total</t>
  </si>
  <si>
    <t>Percentage</t>
  </si>
  <si>
    <t>Caption</t>
  </si>
  <si>
    <t>Check Selected Year</t>
  </si>
  <si>
    <t>Selected Year</t>
  </si>
  <si>
    <t>Previous Year</t>
  </si>
  <si>
    <t>Profit</t>
  </si>
  <si>
    <t>YoY Change</t>
  </si>
  <si>
    <t>Total Revenue</t>
  </si>
  <si>
    <t>Revenue</t>
  </si>
  <si>
    <t>Total Transaction</t>
  </si>
  <si>
    <t>COGS</t>
  </si>
  <si>
    <t>Transaction</t>
  </si>
  <si>
    <t>%Profit Margin</t>
  </si>
  <si>
    <t>% Profit</t>
  </si>
  <si>
    <t>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</si>
</sst>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0%;\-0.00%;0.00%"/>
    <numFmt numFmtId="165" formatCode="[&lt;999999]0.00,\ &quot;K&quot;;[&lt;999999999]&quot;$&quot;0.00,,\ &quot;M&quot;;&quot;$&quot;0.00,,\ &quot;B&quot;"/>
    <numFmt numFmtId="166" formatCode="0.0%"/>
    <numFmt numFmtId="167" formatCode="[&lt;999999]#,\ &quot;K&quot;;[&lt;999999999]&quot;$&quot;0#,,\ &quot;M&quot;;&quot;$&quot;#,,\ &quot;B&quot;"/>
    <numFmt numFmtId="169" formatCode="\+0.00%;\-0.00%;0.00%"/>
  </numFmts>
  <fonts count="4" x14ac:knownFonts="1">
    <font>
      <sz val="11"/>
      <color theme="1"/>
      <name val="Calibri"/>
      <family val="2"/>
      <scheme val="minor"/>
    </font>
    <font>
      <b/>
      <sz val="11"/>
      <color theme="1"/>
      <name val="Calibri"/>
      <family val="2"/>
      <scheme val="minor"/>
    </font>
    <font>
      <sz val="8"/>
      <color rgb="FF000000"/>
      <name val="Segoe UI"/>
      <family val="2"/>
    </font>
    <font>
      <sz val="11"/>
      <color theme="0"/>
      <name val="Calibri"/>
      <family val="2"/>
      <scheme val="minor"/>
    </font>
  </fonts>
  <fills count="6">
    <fill>
      <patternFill patternType="none"/>
    </fill>
    <fill>
      <patternFill patternType="gray125"/>
    </fill>
    <fill>
      <patternFill patternType="solid">
        <fgColor rgb="FFFF0000"/>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2" tint="-0.74999237037263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1" fillId="0" borderId="0" xfId="0" applyFont="1"/>
    <xf numFmtId="0" fontId="0" fillId="0" borderId="1" xfId="0" pivotButton="1" applyBorder="1"/>
    <xf numFmtId="0" fontId="0" fillId="0" borderId="1" xfId="0" applyBorder="1"/>
    <xf numFmtId="165" fontId="0" fillId="0" borderId="1" xfId="0" applyNumberFormat="1" applyBorder="1"/>
    <xf numFmtId="1" fontId="0" fillId="0" borderId="1" xfId="0" applyNumberFormat="1" applyBorder="1"/>
    <xf numFmtId="164" fontId="0" fillId="0" borderId="1" xfId="0" applyNumberFormat="1" applyBorder="1"/>
    <xf numFmtId="2" fontId="0" fillId="0" borderId="1" xfId="0" applyNumberFormat="1" applyBorder="1"/>
    <xf numFmtId="166" fontId="0" fillId="0" borderId="0" xfId="0" applyNumberFormat="1"/>
    <xf numFmtId="167" fontId="0" fillId="0" borderId="1" xfId="0" applyNumberFormat="1" applyBorder="1"/>
    <xf numFmtId="0" fontId="0" fillId="3" borderId="0" xfId="0" applyFill="1"/>
    <xf numFmtId="0" fontId="3" fillId="4" borderId="1" xfId="0" applyFont="1" applyFill="1" applyBorder="1"/>
    <xf numFmtId="9" fontId="0" fillId="0" borderId="1" xfId="0" applyNumberFormat="1" applyBorder="1"/>
    <xf numFmtId="0" fontId="3" fillId="5" borderId="0" xfId="0" applyFont="1" applyFill="1"/>
    <xf numFmtId="169" fontId="3" fillId="5" borderId="0" xfId="0" applyNumberFormat="1" applyFont="1" applyFill="1"/>
  </cellXfs>
  <cellStyles count="1">
    <cellStyle name="Normal" xfId="0" builtinId="0"/>
  </cellStyles>
  <dxfs count="3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numFmt numFmtId="165" formatCode="[&lt;999999]0.00,\ &quot;K&quot;;[&lt;999999999]&quot;$&quot;0.00,,\ &quot;M&quot;;&quot;$&quot;0.00,,\ &quot;B&quo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Invisible" pivot="0" table="0" count="0" xr9:uid="{615CB193-DD2C-422B-AD96-0136EFBF8D0C}"/>
    <tableStyle name="SlicerStyleLight1 2" pivot="0" table="0" count="10" xr9:uid="{ECDC51B2-3AEC-4542-A503-350563D82C46}">
      <tableStyleElement type="wholeTable" dxfId="36"/>
      <tableStyleElement type="headerRow" dxfId="35"/>
    </tableStyle>
  </tableStyles>
  <colors>
    <mruColors>
      <color rgb="FF4DC1F5"/>
      <color rgb="FFF7560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4DC1F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9" Type="http://schemas.openxmlformats.org/officeDocument/2006/relationships/customXml" Target="../customXml/item24.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5.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38" Type="http://schemas.openxmlformats.org/officeDocument/2006/relationships/customXml" Target="../customXml/item23.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37" Type="http://schemas.openxmlformats.org/officeDocument/2006/relationships/customXml" Target="../customXml/item22.xml"/><Relationship Id="rId40"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36" Type="http://schemas.openxmlformats.org/officeDocument/2006/relationships/customXml" Target="../customXml/item21.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microsoft.com/office/2007/relationships/slicerCache" Target="slicerCaches/slicerCache1.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Analysis1!$B$17</c:f>
              <c:strCache>
                <c:ptCount val="1"/>
                <c:pt idx="0">
                  <c:v>Year</c:v>
                </c:pt>
              </c:strCache>
            </c:strRef>
          </c:tx>
          <c:spPr>
            <a:solidFill>
              <a:schemeClr val="accent1"/>
            </a:solidFill>
            <a:ln>
              <a:noFill/>
            </a:ln>
            <a:effectLst/>
          </c:spPr>
          <c:invertIfNegative val="0"/>
          <c:cat>
            <c:numRef>
              <c:f>Analysis1!$B$18:$B$21</c:f>
              <c:numCache>
                <c:formatCode>General</c:formatCode>
                <c:ptCount val="4"/>
                <c:pt idx="0">
                  <c:v>2005</c:v>
                </c:pt>
                <c:pt idx="1">
                  <c:v>2006</c:v>
                </c:pt>
                <c:pt idx="2">
                  <c:v>2007</c:v>
                </c:pt>
                <c:pt idx="3">
                  <c:v>2008</c:v>
                </c:pt>
              </c:numCache>
            </c:numRef>
          </c:cat>
          <c:val>
            <c:numRef>
              <c:f>Analysis1!$B$18:$B$21</c:f>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7917-4FFA-85CB-2678498B07F9}"/>
            </c:ext>
          </c:extLst>
        </c:ser>
        <c:ser>
          <c:idx val="1"/>
          <c:order val="1"/>
          <c:tx>
            <c:strRef>
              <c:f>Analysis1!$C$17</c:f>
              <c:strCache>
                <c:ptCount val="1"/>
                <c:pt idx="0">
                  <c:v>#Transactions</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Analysis1!$B$18:$B$21</c:f>
              <c:numCache>
                <c:formatCode>General</c:formatCode>
                <c:ptCount val="4"/>
                <c:pt idx="0">
                  <c:v>2005</c:v>
                </c:pt>
                <c:pt idx="1">
                  <c:v>2006</c:v>
                </c:pt>
                <c:pt idx="2">
                  <c:v>2007</c:v>
                </c:pt>
                <c:pt idx="3">
                  <c:v>2008</c:v>
                </c:pt>
              </c:numCache>
            </c:numRef>
          </c:cat>
          <c:val>
            <c:numRef>
              <c:f>Analysis1!$C$18:$C$21</c:f>
              <c:numCache>
                <c:formatCode>[&lt;999999]#,\ "K";[&lt;999999999]"$"0#,,\ "M";"$"#,,\ "B"</c:formatCode>
                <c:ptCount val="4"/>
                <c:pt idx="0">
                  <c:v>1013</c:v>
                </c:pt>
                <c:pt idx="1">
                  <c:v>2677</c:v>
                </c:pt>
                <c:pt idx="2">
                  <c:v>24443</c:v>
                </c:pt>
                <c:pt idx="3">
                  <c:v>32265</c:v>
                </c:pt>
              </c:numCache>
            </c:numRef>
          </c:val>
          <c:extLst>
            <c:ext xmlns:c16="http://schemas.microsoft.com/office/drawing/2014/chart" uri="{C3380CC4-5D6E-409C-BE32-E72D297353CC}">
              <c16:uniqueId val="{00000001-7917-4FFA-85CB-2678498B07F9}"/>
            </c:ext>
          </c:extLst>
        </c:ser>
        <c:ser>
          <c:idx val="3"/>
          <c:order val="3"/>
          <c:tx>
            <c:strRef>
              <c:f>Analysis1!$E$17</c:f>
              <c:strCache>
                <c:ptCount val="1"/>
                <c:pt idx="0">
                  <c:v>Above Average</c:v>
                </c:pt>
              </c:strCache>
            </c:strRef>
          </c:tx>
          <c:spPr>
            <a:solidFill>
              <a:srgbClr val="4DC1F5"/>
            </a:solidFill>
            <a:ln>
              <a:noFill/>
            </a:ln>
            <a:effectLst/>
          </c:spPr>
          <c:invertIfNegative val="0"/>
          <c:val>
            <c:numRef>
              <c:f>Analysis1!$E$18:$E$21</c:f>
              <c:numCache>
                <c:formatCode>General</c:formatCode>
                <c:ptCount val="4"/>
                <c:pt idx="0">
                  <c:v>0</c:v>
                </c:pt>
                <c:pt idx="1">
                  <c:v>0</c:v>
                </c:pt>
                <c:pt idx="2">
                  <c:v>24443</c:v>
                </c:pt>
                <c:pt idx="3">
                  <c:v>32265</c:v>
                </c:pt>
              </c:numCache>
            </c:numRef>
          </c:val>
          <c:extLst>
            <c:ext xmlns:c16="http://schemas.microsoft.com/office/drawing/2014/chart" uri="{C3380CC4-5D6E-409C-BE32-E72D297353CC}">
              <c16:uniqueId val="{00000004-7917-4FFA-85CB-2678498B07F9}"/>
            </c:ext>
          </c:extLst>
        </c:ser>
        <c:dLbls>
          <c:showLegendKey val="0"/>
          <c:showVal val="0"/>
          <c:showCatName val="0"/>
          <c:showSerName val="0"/>
          <c:showPercent val="0"/>
          <c:showBubbleSize val="0"/>
        </c:dLbls>
        <c:gapWidth val="219"/>
        <c:overlap val="100"/>
        <c:axId val="254636991"/>
        <c:axId val="254636575"/>
      </c:barChart>
      <c:lineChart>
        <c:grouping val="standard"/>
        <c:varyColors val="0"/>
        <c:ser>
          <c:idx val="2"/>
          <c:order val="2"/>
          <c:tx>
            <c:strRef>
              <c:f>Analysis1!$D$17</c:f>
              <c:strCache>
                <c:ptCount val="1"/>
                <c:pt idx="0">
                  <c:v>Average#Transactions</c:v>
                </c:pt>
              </c:strCache>
            </c:strRef>
          </c:tx>
          <c:spPr>
            <a:ln w="12700" cap="rnd">
              <a:solidFill>
                <a:schemeClr val="accent3"/>
              </a:solidFill>
              <a:round/>
            </a:ln>
            <a:effectLst/>
          </c:spPr>
          <c:marker>
            <c:symbol val="none"/>
          </c:marker>
          <c:val>
            <c:numRef>
              <c:f>Analysis1!$D$18:$D$21</c:f>
              <c:numCache>
                <c:formatCode>0.00</c:formatCode>
                <c:ptCount val="4"/>
                <c:pt idx="0">
                  <c:v>15099.5</c:v>
                </c:pt>
                <c:pt idx="1">
                  <c:v>15099.5</c:v>
                </c:pt>
                <c:pt idx="2">
                  <c:v>15099.5</c:v>
                </c:pt>
                <c:pt idx="3">
                  <c:v>15099.5</c:v>
                </c:pt>
              </c:numCache>
            </c:numRef>
          </c:val>
          <c:smooth val="0"/>
          <c:extLst>
            <c:ext xmlns:c16="http://schemas.microsoft.com/office/drawing/2014/chart" uri="{C3380CC4-5D6E-409C-BE32-E72D297353CC}">
              <c16:uniqueId val="{00000003-7917-4FFA-85CB-2678498B07F9}"/>
            </c:ext>
          </c:extLst>
        </c:ser>
        <c:dLbls>
          <c:showLegendKey val="0"/>
          <c:showVal val="0"/>
          <c:showCatName val="0"/>
          <c:showSerName val="0"/>
          <c:showPercent val="0"/>
          <c:showBubbleSize val="0"/>
        </c:dLbls>
        <c:marker val="1"/>
        <c:smooth val="0"/>
        <c:axId val="254636991"/>
        <c:axId val="254636575"/>
      </c:lineChart>
      <c:catAx>
        <c:axId val="25463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36575"/>
        <c:crosses val="autoZero"/>
        <c:auto val="1"/>
        <c:lblAlgn val="ctr"/>
        <c:lblOffset val="100"/>
        <c:noMultiLvlLbl val="0"/>
      </c:catAx>
      <c:valAx>
        <c:axId val="254636575"/>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254636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1!$C$6"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gif"/><Relationship Id="rId6" Type="http://schemas.openxmlformats.org/officeDocument/2006/relationships/image" Target="../media/image6.png"/><Relationship Id="rId5" Type="http://schemas.openxmlformats.org/officeDocument/2006/relationships/image" Target="../media/image5.gi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366713</xdr:colOff>
      <xdr:row>2</xdr:row>
      <xdr:rowOff>52388</xdr:rowOff>
    </xdr:from>
    <xdr:to>
      <xdr:col>14</xdr:col>
      <xdr:colOff>80963</xdr:colOff>
      <xdr:row>13</xdr:row>
      <xdr:rowOff>76200</xdr:rowOff>
    </xdr:to>
    <xdr:sp macro="" textlink="">
      <xdr:nvSpPr>
        <xdr:cNvPr id="2" name="Rectangle: Rounded Corners 1">
          <a:extLst>
            <a:ext uri="{FF2B5EF4-FFF2-40B4-BE49-F238E27FC236}">
              <a16:creationId xmlns:a16="http://schemas.microsoft.com/office/drawing/2014/main" id="{00000000-0008-0000-0100-000002000000}"/>
            </a:ext>
          </a:extLst>
        </xdr:cNvPr>
        <xdr:cNvSpPr/>
      </xdr:nvSpPr>
      <xdr:spPr>
        <a:xfrm>
          <a:off x="366713" y="414338"/>
          <a:ext cx="8782050" cy="2014537"/>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204787</xdr:colOff>
      <xdr:row>3</xdr:row>
      <xdr:rowOff>123826</xdr:rowOff>
    </xdr:from>
    <xdr:to>
      <xdr:col>2</xdr:col>
      <xdr:colOff>157162</xdr:colOff>
      <xdr:row>12</xdr:row>
      <xdr:rowOff>166689</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204787" y="666751"/>
          <a:ext cx="1247775" cy="1671638"/>
        </a:xfrm>
        <a:prstGeom prst="roundRect">
          <a:avLst>
            <a:gd name="adj" fmla="val 17929"/>
          </a:avLst>
        </a:prstGeom>
        <a:solidFill>
          <a:schemeClr val="tx1"/>
        </a:solidFill>
        <a:ln>
          <a:noFill/>
        </a:ln>
        <a:effectLst>
          <a:outerShdw blurRad="50800" dist="38100" dir="5400000" algn="t" rotWithShape="0">
            <a:schemeClr val="tx1">
              <a:alpha val="2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523875</xdr:colOff>
      <xdr:row>3</xdr:row>
      <xdr:rowOff>123826</xdr:rowOff>
    </xdr:from>
    <xdr:to>
      <xdr:col>4</xdr:col>
      <xdr:colOff>476250</xdr:colOff>
      <xdr:row>12</xdr:row>
      <xdr:rowOff>166689</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1819275" y="666751"/>
          <a:ext cx="1247775" cy="1671638"/>
        </a:xfrm>
        <a:prstGeom prst="roundRect">
          <a:avLst>
            <a:gd name="adj" fmla="val 17929"/>
          </a:avLst>
        </a:prstGeom>
        <a:solidFill>
          <a:schemeClr val="bg1"/>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195263</xdr:colOff>
      <xdr:row>3</xdr:row>
      <xdr:rowOff>123826</xdr:rowOff>
    </xdr:from>
    <xdr:to>
      <xdr:col>7</xdr:col>
      <xdr:colOff>147638</xdr:colOff>
      <xdr:row>12</xdr:row>
      <xdr:rowOff>166689</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3433763" y="666751"/>
          <a:ext cx="1247775" cy="1671638"/>
        </a:xfrm>
        <a:prstGeom prst="roundRect">
          <a:avLst>
            <a:gd name="adj" fmla="val 17929"/>
          </a:avLst>
        </a:prstGeom>
        <a:solidFill>
          <a:schemeClr val="bg1"/>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514351</xdr:colOff>
      <xdr:row>3</xdr:row>
      <xdr:rowOff>123826</xdr:rowOff>
    </xdr:from>
    <xdr:to>
      <xdr:col>9</xdr:col>
      <xdr:colOff>466726</xdr:colOff>
      <xdr:row>12</xdr:row>
      <xdr:rowOff>166689</xdr:rowOff>
    </xdr:to>
    <xdr:sp macro="" textlink="">
      <xdr:nvSpPr>
        <xdr:cNvPr id="11" name="Rectangle: Rounded Corners 10">
          <a:extLst>
            <a:ext uri="{FF2B5EF4-FFF2-40B4-BE49-F238E27FC236}">
              <a16:creationId xmlns:a16="http://schemas.microsoft.com/office/drawing/2014/main" id="{00000000-0008-0000-0100-00000B000000}"/>
            </a:ext>
          </a:extLst>
        </xdr:cNvPr>
        <xdr:cNvSpPr/>
      </xdr:nvSpPr>
      <xdr:spPr>
        <a:xfrm>
          <a:off x="5048251" y="666751"/>
          <a:ext cx="1247775" cy="1671638"/>
        </a:xfrm>
        <a:prstGeom prst="roundRect">
          <a:avLst>
            <a:gd name="adj" fmla="val 17929"/>
          </a:avLst>
        </a:prstGeom>
        <a:solidFill>
          <a:schemeClr val="bg1"/>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185739</xdr:colOff>
      <xdr:row>3</xdr:row>
      <xdr:rowOff>123826</xdr:rowOff>
    </xdr:from>
    <xdr:to>
      <xdr:col>12</xdr:col>
      <xdr:colOff>138114</xdr:colOff>
      <xdr:row>12</xdr:row>
      <xdr:rowOff>166689</xdr:rowOff>
    </xdr:to>
    <xdr:sp macro="" textlink="">
      <xdr:nvSpPr>
        <xdr:cNvPr id="12" name="Rectangle: Rounded Corners 11">
          <a:extLst>
            <a:ext uri="{FF2B5EF4-FFF2-40B4-BE49-F238E27FC236}">
              <a16:creationId xmlns:a16="http://schemas.microsoft.com/office/drawing/2014/main" id="{00000000-0008-0000-0100-00000C000000}"/>
            </a:ext>
          </a:extLst>
        </xdr:cNvPr>
        <xdr:cNvSpPr/>
      </xdr:nvSpPr>
      <xdr:spPr>
        <a:xfrm>
          <a:off x="6662739" y="666751"/>
          <a:ext cx="1247775" cy="1671638"/>
        </a:xfrm>
        <a:prstGeom prst="roundRect">
          <a:avLst>
            <a:gd name="adj" fmla="val 17929"/>
          </a:avLst>
        </a:prstGeom>
        <a:solidFill>
          <a:schemeClr val="bg1"/>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504825</xdr:colOff>
      <xdr:row>3</xdr:row>
      <xdr:rowOff>123826</xdr:rowOff>
    </xdr:from>
    <xdr:to>
      <xdr:col>14</xdr:col>
      <xdr:colOff>457200</xdr:colOff>
      <xdr:row>12</xdr:row>
      <xdr:rowOff>166689</xdr:rowOff>
    </xdr:to>
    <xdr:sp macro="" textlink="">
      <xdr:nvSpPr>
        <xdr:cNvPr id="13" name="Rectangle: Rounded Corners 12">
          <a:extLst>
            <a:ext uri="{FF2B5EF4-FFF2-40B4-BE49-F238E27FC236}">
              <a16:creationId xmlns:a16="http://schemas.microsoft.com/office/drawing/2014/main" id="{00000000-0008-0000-0100-00000D000000}"/>
            </a:ext>
          </a:extLst>
        </xdr:cNvPr>
        <xdr:cNvSpPr/>
      </xdr:nvSpPr>
      <xdr:spPr>
        <a:xfrm>
          <a:off x="8277225" y="666751"/>
          <a:ext cx="1247775" cy="1671638"/>
        </a:xfrm>
        <a:prstGeom prst="roundRect">
          <a:avLst>
            <a:gd name="adj" fmla="val 17929"/>
          </a:avLst>
        </a:prstGeom>
        <a:solidFill>
          <a:schemeClr val="tx1"/>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254794</xdr:colOff>
      <xdr:row>2</xdr:row>
      <xdr:rowOff>95250</xdr:rowOff>
    </xdr:from>
    <xdr:to>
      <xdr:col>4</xdr:col>
      <xdr:colOff>97631</xdr:colOff>
      <xdr:row>5</xdr:row>
      <xdr:rowOff>42862</xdr:rowOff>
    </xdr:to>
    <xdr:sp macro="" textlink="">
      <xdr:nvSpPr>
        <xdr:cNvPr id="14" name="Oval 13">
          <a:extLst>
            <a:ext uri="{FF2B5EF4-FFF2-40B4-BE49-F238E27FC236}">
              <a16:creationId xmlns:a16="http://schemas.microsoft.com/office/drawing/2014/main" id="{00000000-0008-0000-0100-00000E000000}"/>
            </a:ext>
          </a:extLst>
        </xdr:cNvPr>
        <xdr:cNvSpPr/>
      </xdr:nvSpPr>
      <xdr:spPr>
        <a:xfrm>
          <a:off x="2197894" y="457200"/>
          <a:ext cx="490537" cy="490537"/>
        </a:xfrm>
        <a:prstGeom prst="ellipse">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564358</xdr:colOff>
      <xdr:row>2</xdr:row>
      <xdr:rowOff>95250</xdr:rowOff>
    </xdr:from>
    <xdr:to>
      <xdr:col>11</xdr:col>
      <xdr:colOff>407195</xdr:colOff>
      <xdr:row>5</xdr:row>
      <xdr:rowOff>42862</xdr:rowOff>
    </xdr:to>
    <xdr:sp macro="" textlink="">
      <xdr:nvSpPr>
        <xdr:cNvPr id="15" name="Oval 14">
          <a:extLst>
            <a:ext uri="{FF2B5EF4-FFF2-40B4-BE49-F238E27FC236}">
              <a16:creationId xmlns:a16="http://schemas.microsoft.com/office/drawing/2014/main" id="{00000000-0008-0000-0100-00000F000000}"/>
            </a:ext>
          </a:extLst>
        </xdr:cNvPr>
        <xdr:cNvSpPr/>
      </xdr:nvSpPr>
      <xdr:spPr>
        <a:xfrm>
          <a:off x="7041358" y="457200"/>
          <a:ext cx="490537" cy="490537"/>
        </a:xfrm>
        <a:prstGeom prst="ellipse">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245270</xdr:colOff>
      <xdr:row>2</xdr:row>
      <xdr:rowOff>95250</xdr:rowOff>
    </xdr:from>
    <xdr:to>
      <xdr:col>9</xdr:col>
      <xdr:colOff>88107</xdr:colOff>
      <xdr:row>5</xdr:row>
      <xdr:rowOff>42862</xdr:rowOff>
    </xdr:to>
    <xdr:sp macro="" textlink="">
      <xdr:nvSpPr>
        <xdr:cNvPr id="16" name="Oval 15">
          <a:extLst>
            <a:ext uri="{FF2B5EF4-FFF2-40B4-BE49-F238E27FC236}">
              <a16:creationId xmlns:a16="http://schemas.microsoft.com/office/drawing/2014/main" id="{00000000-0008-0000-0100-000010000000}"/>
            </a:ext>
          </a:extLst>
        </xdr:cNvPr>
        <xdr:cNvSpPr/>
      </xdr:nvSpPr>
      <xdr:spPr>
        <a:xfrm>
          <a:off x="5426870" y="457200"/>
          <a:ext cx="490537" cy="490537"/>
        </a:xfrm>
        <a:prstGeom prst="ellipse">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573882</xdr:colOff>
      <xdr:row>2</xdr:row>
      <xdr:rowOff>95250</xdr:rowOff>
    </xdr:from>
    <xdr:to>
      <xdr:col>6</xdr:col>
      <xdr:colOff>416719</xdr:colOff>
      <xdr:row>5</xdr:row>
      <xdr:rowOff>42862</xdr:rowOff>
    </xdr:to>
    <xdr:sp macro="" textlink="">
      <xdr:nvSpPr>
        <xdr:cNvPr id="17" name="Oval 16">
          <a:extLst>
            <a:ext uri="{FF2B5EF4-FFF2-40B4-BE49-F238E27FC236}">
              <a16:creationId xmlns:a16="http://schemas.microsoft.com/office/drawing/2014/main" id="{00000000-0008-0000-0100-000011000000}"/>
            </a:ext>
          </a:extLst>
        </xdr:cNvPr>
        <xdr:cNvSpPr/>
      </xdr:nvSpPr>
      <xdr:spPr>
        <a:xfrm>
          <a:off x="3812382" y="457200"/>
          <a:ext cx="490537" cy="490537"/>
        </a:xfrm>
        <a:prstGeom prst="ellipse">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57150</xdr:colOff>
      <xdr:row>10</xdr:row>
      <xdr:rowOff>109538</xdr:rowOff>
    </xdr:from>
    <xdr:to>
      <xdr:col>12</xdr:col>
      <xdr:colOff>547687</xdr:colOff>
      <xdr:row>13</xdr:row>
      <xdr:rowOff>57150</xdr:rowOff>
    </xdr:to>
    <xdr:sp macro="" textlink="">
      <xdr:nvSpPr>
        <xdr:cNvPr id="18" name="Oval 17">
          <a:extLst>
            <a:ext uri="{FF2B5EF4-FFF2-40B4-BE49-F238E27FC236}">
              <a16:creationId xmlns:a16="http://schemas.microsoft.com/office/drawing/2014/main" id="{00000000-0008-0000-0100-000012000000}"/>
            </a:ext>
          </a:extLst>
        </xdr:cNvPr>
        <xdr:cNvSpPr/>
      </xdr:nvSpPr>
      <xdr:spPr>
        <a:xfrm>
          <a:off x="7829550" y="1919288"/>
          <a:ext cx="490537" cy="490537"/>
        </a:xfrm>
        <a:prstGeom prst="ellipse">
          <a:avLst/>
        </a:prstGeom>
        <a:solidFill>
          <a:schemeClr val="bg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95250</xdr:colOff>
      <xdr:row>10</xdr:row>
      <xdr:rowOff>123826</xdr:rowOff>
    </xdr:from>
    <xdr:to>
      <xdr:col>2</xdr:col>
      <xdr:colOff>585787</xdr:colOff>
      <xdr:row>13</xdr:row>
      <xdr:rowOff>71438</xdr:rowOff>
    </xdr:to>
    <xdr:sp macro="" textlink="">
      <xdr:nvSpPr>
        <xdr:cNvPr id="19" name="Oval 18">
          <a:extLst>
            <a:ext uri="{FF2B5EF4-FFF2-40B4-BE49-F238E27FC236}">
              <a16:creationId xmlns:a16="http://schemas.microsoft.com/office/drawing/2014/main" id="{00000000-0008-0000-0100-000013000000}"/>
            </a:ext>
          </a:extLst>
        </xdr:cNvPr>
        <xdr:cNvSpPr/>
      </xdr:nvSpPr>
      <xdr:spPr>
        <a:xfrm>
          <a:off x="1390650" y="1933576"/>
          <a:ext cx="490537" cy="490537"/>
        </a:xfrm>
        <a:prstGeom prst="ellipse">
          <a:avLst/>
        </a:prstGeom>
        <a:solidFill>
          <a:schemeClr val="bg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576263</xdr:colOff>
      <xdr:row>2</xdr:row>
      <xdr:rowOff>71438</xdr:rowOff>
    </xdr:from>
    <xdr:to>
      <xdr:col>19</xdr:col>
      <xdr:colOff>385763</xdr:colOff>
      <xdr:row>13</xdr:row>
      <xdr:rowOff>95250</xdr:rowOff>
    </xdr:to>
    <xdr:sp macro="" textlink="">
      <xdr:nvSpPr>
        <xdr:cNvPr id="20" name="Rectangle: Rounded Corners 19">
          <a:extLst>
            <a:ext uri="{FF2B5EF4-FFF2-40B4-BE49-F238E27FC236}">
              <a16:creationId xmlns:a16="http://schemas.microsoft.com/office/drawing/2014/main" id="{00000000-0008-0000-0100-000014000000}"/>
            </a:ext>
          </a:extLst>
        </xdr:cNvPr>
        <xdr:cNvSpPr/>
      </xdr:nvSpPr>
      <xdr:spPr>
        <a:xfrm>
          <a:off x="9644063" y="433388"/>
          <a:ext cx="3048000" cy="2014537"/>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154110</xdr:colOff>
      <xdr:row>11</xdr:row>
      <xdr:rowOff>11871</xdr:rowOff>
    </xdr:from>
    <xdr:to>
      <xdr:col>2</xdr:col>
      <xdr:colOff>519114</xdr:colOff>
      <xdr:row>13</xdr:row>
      <xdr:rowOff>14925</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49510" y="2002596"/>
          <a:ext cx="365004" cy="365004"/>
        </a:xfrm>
        <a:prstGeom prst="rect">
          <a:avLst/>
        </a:prstGeom>
      </xdr:spPr>
    </xdr:pic>
    <xdr:clientData/>
  </xdr:twoCellAnchor>
  <xdr:twoCellAnchor editAs="oneCell">
    <xdr:from>
      <xdr:col>10</xdr:col>
      <xdr:colOff>642543</xdr:colOff>
      <xdr:row>2</xdr:row>
      <xdr:rowOff>177534</xdr:rowOff>
    </xdr:from>
    <xdr:to>
      <xdr:col>11</xdr:col>
      <xdr:colOff>317369</xdr:colOff>
      <xdr:row>4</xdr:row>
      <xdr:rowOff>138110</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7119543" y="539484"/>
          <a:ext cx="322526" cy="322526"/>
        </a:xfrm>
        <a:prstGeom prst="rect">
          <a:avLst/>
        </a:prstGeom>
      </xdr:spPr>
    </xdr:pic>
    <xdr:clientData/>
  </xdr:twoCellAnchor>
  <xdr:twoCellAnchor editAs="oneCell">
    <xdr:from>
      <xdr:col>3</xdr:col>
      <xdr:colOff>330579</xdr:colOff>
      <xdr:row>3</xdr:row>
      <xdr:rowOff>8449</xdr:rowOff>
    </xdr:from>
    <xdr:to>
      <xdr:col>4</xdr:col>
      <xdr:colOff>5405</xdr:colOff>
      <xdr:row>4</xdr:row>
      <xdr:rowOff>150000</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tretch>
          <a:fillRect/>
        </a:stretch>
      </xdr:blipFill>
      <xdr:spPr>
        <a:xfrm>
          <a:off x="2273679" y="551374"/>
          <a:ext cx="322526" cy="322526"/>
        </a:xfrm>
        <a:prstGeom prst="rect">
          <a:avLst/>
        </a:prstGeom>
      </xdr:spPr>
    </xdr:pic>
    <xdr:clientData/>
  </xdr:twoCellAnchor>
  <xdr:twoCellAnchor editAs="oneCell">
    <xdr:from>
      <xdr:col>8</xdr:col>
      <xdr:colOff>291152</xdr:colOff>
      <xdr:row>2</xdr:row>
      <xdr:rowOff>126182</xdr:rowOff>
    </xdr:from>
    <xdr:to>
      <xdr:col>9</xdr:col>
      <xdr:colOff>33338</xdr:colOff>
      <xdr:row>4</xdr:row>
      <xdr:rowOff>154118</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5472752" y="488132"/>
          <a:ext cx="389886" cy="389886"/>
        </a:xfrm>
        <a:prstGeom prst="rect">
          <a:avLst/>
        </a:prstGeom>
      </xdr:spPr>
    </xdr:pic>
    <xdr:clientData/>
  </xdr:twoCellAnchor>
  <xdr:twoCellAnchor editAs="oneCell">
    <xdr:from>
      <xdr:col>12</xdr:col>
      <xdr:colOff>115935</xdr:colOff>
      <xdr:row>11</xdr:row>
      <xdr:rowOff>11723</xdr:rowOff>
    </xdr:from>
    <xdr:to>
      <xdr:col>12</xdr:col>
      <xdr:colOff>466724</xdr:colOff>
      <xdr:row>13</xdr:row>
      <xdr:rowOff>562</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888335" y="2002448"/>
          <a:ext cx="350789" cy="350789"/>
        </a:xfrm>
        <a:prstGeom prst="rect">
          <a:avLst/>
        </a:prstGeom>
      </xdr:spPr>
    </xdr:pic>
    <xdr:clientData/>
  </xdr:twoCellAnchor>
  <xdr:twoCellAnchor editAs="oneCell">
    <xdr:from>
      <xdr:col>6</xdr:col>
      <xdr:colOff>47154</xdr:colOff>
      <xdr:row>2</xdr:row>
      <xdr:rowOff>147091</xdr:rowOff>
    </xdr:from>
    <xdr:to>
      <xdr:col>6</xdr:col>
      <xdr:colOff>342900</xdr:colOff>
      <xdr:row>4</xdr:row>
      <xdr:rowOff>80887</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3933354" y="509041"/>
          <a:ext cx="295746" cy="295746"/>
        </a:xfrm>
        <a:prstGeom prst="rect">
          <a:avLst/>
        </a:prstGeom>
      </xdr:spPr>
    </xdr:pic>
    <xdr:clientData/>
  </xdr:twoCellAnchor>
  <xdr:twoCellAnchor>
    <xdr:from>
      <xdr:col>0</xdr:col>
      <xdr:colOff>385763</xdr:colOff>
      <xdr:row>5</xdr:row>
      <xdr:rowOff>52387</xdr:rowOff>
    </xdr:from>
    <xdr:to>
      <xdr:col>1</xdr:col>
      <xdr:colOff>633413</xdr:colOff>
      <xdr:row>6</xdr:row>
      <xdr:rowOff>166687</xdr:rowOff>
    </xdr:to>
    <xdr:sp macro="" textlink="">
      <xdr:nvSpPr>
        <xdr:cNvPr id="35" name="TextBox 34">
          <a:extLst>
            <a:ext uri="{FF2B5EF4-FFF2-40B4-BE49-F238E27FC236}">
              <a16:creationId xmlns:a16="http://schemas.microsoft.com/office/drawing/2014/main" id="{00000000-0008-0000-0100-000023000000}"/>
            </a:ext>
          </a:extLst>
        </xdr:cNvPr>
        <xdr:cNvSpPr txBox="1"/>
      </xdr:nvSpPr>
      <xdr:spPr>
        <a:xfrm>
          <a:off x="385763" y="957262"/>
          <a:ext cx="8953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rPr>
            <a:t>Total Qty</a:t>
          </a:r>
        </a:p>
      </xdr:txBody>
    </xdr:sp>
    <xdr:clientData/>
  </xdr:twoCellAnchor>
  <xdr:twoCellAnchor>
    <xdr:from>
      <xdr:col>3</xdr:col>
      <xdr:colOff>61913</xdr:colOff>
      <xdr:row>6</xdr:row>
      <xdr:rowOff>71439</xdr:rowOff>
    </xdr:from>
    <xdr:to>
      <xdr:col>4</xdr:col>
      <xdr:colOff>309563</xdr:colOff>
      <xdr:row>8</xdr:row>
      <xdr:rowOff>4764</xdr:rowOff>
    </xdr:to>
    <xdr:sp macro="" textlink="">
      <xdr:nvSpPr>
        <xdr:cNvPr id="37" name="TextBox 36">
          <a:extLst>
            <a:ext uri="{FF2B5EF4-FFF2-40B4-BE49-F238E27FC236}">
              <a16:creationId xmlns:a16="http://schemas.microsoft.com/office/drawing/2014/main" id="{00000000-0008-0000-0100-000025000000}"/>
            </a:ext>
          </a:extLst>
        </xdr:cNvPr>
        <xdr:cNvSpPr txBox="1"/>
      </xdr:nvSpPr>
      <xdr:spPr>
        <a:xfrm>
          <a:off x="2005013" y="1157289"/>
          <a:ext cx="8953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COGS</a:t>
          </a:r>
        </a:p>
      </xdr:txBody>
    </xdr:sp>
    <xdr:clientData/>
  </xdr:twoCellAnchor>
  <xdr:twoCellAnchor>
    <xdr:from>
      <xdr:col>5</xdr:col>
      <xdr:colOff>242888</xdr:colOff>
      <xdr:row>6</xdr:row>
      <xdr:rowOff>71439</xdr:rowOff>
    </xdr:from>
    <xdr:to>
      <xdr:col>7</xdr:col>
      <xdr:colOff>95250</xdr:colOff>
      <xdr:row>8</xdr:row>
      <xdr:rowOff>4764</xdr:rowOff>
    </xdr:to>
    <xdr:sp macro="" textlink="">
      <xdr:nvSpPr>
        <xdr:cNvPr id="38" name="TextBox 37">
          <a:extLst>
            <a:ext uri="{FF2B5EF4-FFF2-40B4-BE49-F238E27FC236}">
              <a16:creationId xmlns:a16="http://schemas.microsoft.com/office/drawing/2014/main" id="{00000000-0008-0000-0100-000026000000}"/>
            </a:ext>
          </a:extLst>
        </xdr:cNvPr>
        <xdr:cNvSpPr txBox="1"/>
      </xdr:nvSpPr>
      <xdr:spPr>
        <a:xfrm>
          <a:off x="3481388" y="1157289"/>
          <a:ext cx="1147762"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Revenue</a:t>
          </a:r>
        </a:p>
      </xdr:txBody>
    </xdr:sp>
    <xdr:clientData/>
  </xdr:twoCellAnchor>
  <xdr:twoCellAnchor>
    <xdr:from>
      <xdr:col>8</xdr:col>
      <xdr:colOff>33339</xdr:colOff>
      <xdr:row>6</xdr:row>
      <xdr:rowOff>71439</xdr:rowOff>
    </xdr:from>
    <xdr:to>
      <xdr:col>9</xdr:col>
      <xdr:colOff>280989</xdr:colOff>
      <xdr:row>8</xdr:row>
      <xdr:rowOff>4764</xdr:rowOff>
    </xdr:to>
    <xdr:sp macro="" textlink="">
      <xdr:nvSpPr>
        <xdr:cNvPr id="39" name="TextBox 38">
          <a:extLst>
            <a:ext uri="{FF2B5EF4-FFF2-40B4-BE49-F238E27FC236}">
              <a16:creationId xmlns:a16="http://schemas.microsoft.com/office/drawing/2014/main" id="{00000000-0008-0000-0100-000027000000}"/>
            </a:ext>
          </a:extLst>
        </xdr:cNvPr>
        <xdr:cNvSpPr txBox="1"/>
      </xdr:nvSpPr>
      <xdr:spPr>
        <a:xfrm>
          <a:off x="5214939" y="1157289"/>
          <a:ext cx="8953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Profit</a:t>
          </a:r>
        </a:p>
      </xdr:txBody>
    </xdr:sp>
    <xdr:clientData/>
  </xdr:twoCellAnchor>
  <xdr:twoCellAnchor>
    <xdr:from>
      <xdr:col>10</xdr:col>
      <xdr:colOff>219075</xdr:colOff>
      <xdr:row>6</xdr:row>
      <xdr:rowOff>71439</xdr:rowOff>
    </xdr:from>
    <xdr:to>
      <xdr:col>12</xdr:col>
      <xdr:colOff>57150</xdr:colOff>
      <xdr:row>8</xdr:row>
      <xdr:rowOff>4764</xdr:rowOff>
    </xdr:to>
    <xdr:sp macro="" textlink="">
      <xdr:nvSpPr>
        <xdr:cNvPr id="40" name="TextBox 39">
          <a:extLst>
            <a:ext uri="{FF2B5EF4-FFF2-40B4-BE49-F238E27FC236}">
              <a16:creationId xmlns:a16="http://schemas.microsoft.com/office/drawing/2014/main" id="{00000000-0008-0000-0100-000028000000}"/>
            </a:ext>
          </a:extLst>
        </xdr:cNvPr>
        <xdr:cNvSpPr txBox="1"/>
      </xdr:nvSpPr>
      <xdr:spPr>
        <a:xfrm>
          <a:off x="6696075" y="1157289"/>
          <a:ext cx="11334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 Profit Margin</a:t>
          </a:r>
        </a:p>
      </xdr:txBody>
    </xdr:sp>
    <xdr:clientData/>
  </xdr:twoCellAnchor>
  <xdr:twoCellAnchor>
    <xdr:from>
      <xdr:col>12</xdr:col>
      <xdr:colOff>619126</xdr:colOff>
      <xdr:row>5</xdr:row>
      <xdr:rowOff>57151</xdr:rowOff>
    </xdr:from>
    <xdr:to>
      <xdr:col>14</xdr:col>
      <xdr:colOff>338138</xdr:colOff>
      <xdr:row>6</xdr:row>
      <xdr:rowOff>171451</xdr:rowOff>
    </xdr:to>
    <xdr:sp macro="" textlink="">
      <xdr:nvSpPr>
        <xdr:cNvPr id="41" name="TextBox 40">
          <a:extLst>
            <a:ext uri="{FF2B5EF4-FFF2-40B4-BE49-F238E27FC236}">
              <a16:creationId xmlns:a16="http://schemas.microsoft.com/office/drawing/2014/main" id="{00000000-0008-0000-0100-000029000000}"/>
            </a:ext>
          </a:extLst>
        </xdr:cNvPr>
        <xdr:cNvSpPr txBox="1"/>
      </xdr:nvSpPr>
      <xdr:spPr>
        <a:xfrm>
          <a:off x="8391526" y="962026"/>
          <a:ext cx="1014412"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t>
          </a:r>
          <a:r>
            <a:rPr lang="en-US" sz="1100" b="1">
              <a:solidFill>
                <a:schemeClr val="bg1"/>
              </a:solidFill>
            </a:rPr>
            <a:t>Transactions</a:t>
          </a:r>
        </a:p>
      </xdr:txBody>
    </xdr:sp>
    <xdr:clientData/>
  </xdr:twoCellAnchor>
  <xdr:twoCellAnchor>
    <xdr:from>
      <xdr:col>3</xdr:col>
      <xdr:colOff>61913</xdr:colOff>
      <xdr:row>8</xdr:row>
      <xdr:rowOff>14289</xdr:rowOff>
    </xdr:from>
    <xdr:to>
      <xdr:col>4</xdr:col>
      <xdr:colOff>339659</xdr:colOff>
      <xdr:row>9</xdr:row>
      <xdr:rowOff>128589</xdr:rowOff>
    </xdr:to>
    <xdr:sp macro="" textlink="Analysis1!B2">
      <xdr:nvSpPr>
        <xdr:cNvPr id="51" name="TextBox 50">
          <a:extLst>
            <a:ext uri="{FF2B5EF4-FFF2-40B4-BE49-F238E27FC236}">
              <a16:creationId xmlns:a16="http://schemas.microsoft.com/office/drawing/2014/main" id="{00000000-0008-0000-0100-000033000000}"/>
            </a:ext>
          </a:extLst>
        </xdr:cNvPr>
        <xdr:cNvSpPr txBox="1"/>
      </xdr:nvSpPr>
      <xdr:spPr>
        <a:xfrm>
          <a:off x="2005013" y="1462089"/>
          <a:ext cx="925446"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99EEEAF-796E-4752-9CE5-D1A94A0900E8}" type="TxLink">
            <a:rPr lang="en-US" sz="1600" b="1" i="0" u="none" strike="noStrike">
              <a:solidFill>
                <a:srgbClr val="000000"/>
              </a:solidFill>
              <a:latin typeface="Arial" panose="020B0604020202020204" pitchFamily="34" charset="0"/>
              <a:cs typeface="Arial" panose="020B0604020202020204" pitchFamily="34" charset="0"/>
            </a:rPr>
            <a:pPr algn="ctr"/>
            <a:t>$59.83 M</a:t>
          </a:fld>
          <a:endParaRPr lang="en-US" sz="1600" b="1">
            <a:latin typeface="Arial" panose="020B0604020202020204" pitchFamily="34" charset="0"/>
            <a:cs typeface="Arial" panose="020B0604020202020204" pitchFamily="34" charset="0"/>
          </a:endParaRPr>
        </a:p>
      </xdr:txBody>
    </xdr:sp>
    <xdr:clientData/>
  </xdr:twoCellAnchor>
  <xdr:twoCellAnchor>
    <xdr:from>
      <xdr:col>5</xdr:col>
      <xdr:colOff>219076</xdr:colOff>
      <xdr:row>8</xdr:row>
      <xdr:rowOff>14289</xdr:rowOff>
    </xdr:from>
    <xdr:to>
      <xdr:col>7</xdr:col>
      <xdr:colOff>110018</xdr:colOff>
      <xdr:row>9</xdr:row>
      <xdr:rowOff>128589</xdr:rowOff>
    </xdr:to>
    <xdr:sp macro="" textlink="Analysis1!C2">
      <xdr:nvSpPr>
        <xdr:cNvPr id="52" name="TextBox 51">
          <a:extLst>
            <a:ext uri="{FF2B5EF4-FFF2-40B4-BE49-F238E27FC236}">
              <a16:creationId xmlns:a16="http://schemas.microsoft.com/office/drawing/2014/main" id="{00000000-0008-0000-0100-000034000000}"/>
            </a:ext>
          </a:extLst>
        </xdr:cNvPr>
        <xdr:cNvSpPr txBox="1"/>
      </xdr:nvSpPr>
      <xdr:spPr>
        <a:xfrm>
          <a:off x="3457576" y="1462089"/>
          <a:ext cx="1186342"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AAE3E20-FA78-46E6-B018-717BD9E0F201}" type="TxLink">
            <a:rPr lang="en-US" sz="1600" b="1" i="0" u="none" strike="noStrike">
              <a:solidFill>
                <a:srgbClr val="000000"/>
              </a:solidFill>
              <a:latin typeface="Arial" panose="020B0604020202020204" pitchFamily="34" charset="0"/>
              <a:ea typeface="+mn-ea"/>
              <a:cs typeface="Arial" panose="020B0604020202020204" pitchFamily="34" charset="0"/>
            </a:rPr>
            <a:pPr marL="0" indent="0" algn="ctr"/>
            <a:t>$102.38 M</a:t>
          </a:fld>
          <a:endParaRPr lang="en-US" sz="160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8</xdr:col>
      <xdr:colOff>47626</xdr:colOff>
      <xdr:row>8</xdr:row>
      <xdr:rowOff>14289</xdr:rowOff>
    </xdr:from>
    <xdr:to>
      <xdr:col>9</xdr:col>
      <xdr:colOff>325372</xdr:colOff>
      <xdr:row>9</xdr:row>
      <xdr:rowOff>128589</xdr:rowOff>
    </xdr:to>
    <xdr:sp macro="" textlink="Analysis1!D2">
      <xdr:nvSpPr>
        <xdr:cNvPr id="53" name="TextBox 52">
          <a:extLst>
            <a:ext uri="{FF2B5EF4-FFF2-40B4-BE49-F238E27FC236}">
              <a16:creationId xmlns:a16="http://schemas.microsoft.com/office/drawing/2014/main" id="{00000000-0008-0000-0100-000035000000}"/>
            </a:ext>
          </a:extLst>
        </xdr:cNvPr>
        <xdr:cNvSpPr txBox="1"/>
      </xdr:nvSpPr>
      <xdr:spPr>
        <a:xfrm>
          <a:off x="5229226" y="1462089"/>
          <a:ext cx="925446"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7FE72B-9F02-44DC-891C-5593CB86AC14}" type="TxLink">
            <a:rPr lang="en-US" sz="1600" b="1" i="0" u="none" strike="noStrike">
              <a:solidFill>
                <a:srgbClr val="000000"/>
              </a:solidFill>
              <a:latin typeface="Arial" panose="020B0604020202020204" pitchFamily="34" charset="0"/>
              <a:ea typeface="+mn-ea"/>
              <a:cs typeface="Arial" panose="020B0604020202020204" pitchFamily="34" charset="0"/>
            </a:rPr>
            <a:pPr marL="0" indent="0" algn="ctr"/>
            <a:t>$42.55 M</a:t>
          </a:fld>
          <a:endParaRPr lang="en-US" sz="160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10</xdr:col>
      <xdr:colOff>190500</xdr:colOff>
      <xdr:row>8</xdr:row>
      <xdr:rowOff>14289</xdr:rowOff>
    </xdr:from>
    <xdr:to>
      <xdr:col>12</xdr:col>
      <xdr:colOff>66675</xdr:colOff>
      <xdr:row>9</xdr:row>
      <xdr:rowOff>128589</xdr:rowOff>
    </xdr:to>
    <xdr:sp macro="" textlink="Analysis1!H2">
      <xdr:nvSpPr>
        <xdr:cNvPr id="54" name="TextBox 53">
          <a:extLst>
            <a:ext uri="{FF2B5EF4-FFF2-40B4-BE49-F238E27FC236}">
              <a16:creationId xmlns:a16="http://schemas.microsoft.com/office/drawing/2014/main" id="{00000000-0008-0000-0100-000036000000}"/>
            </a:ext>
          </a:extLst>
        </xdr:cNvPr>
        <xdr:cNvSpPr txBox="1"/>
      </xdr:nvSpPr>
      <xdr:spPr>
        <a:xfrm>
          <a:off x="6667500" y="1462089"/>
          <a:ext cx="1171575"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199E131-CE1A-409F-AEE9-5EAB4AB47714}" type="TxLink">
            <a:rPr lang="en-US" sz="1600" b="1" i="0" u="none" strike="noStrike">
              <a:solidFill>
                <a:srgbClr val="000000"/>
              </a:solidFill>
              <a:latin typeface="Arial" panose="020B0604020202020204" pitchFamily="34" charset="0"/>
              <a:ea typeface="+mn-ea"/>
              <a:cs typeface="Arial" panose="020B0604020202020204" pitchFamily="34" charset="0"/>
            </a:rPr>
            <a:pPr marL="0" indent="0" algn="ctr"/>
            <a:t>41.56%</a:t>
          </a:fld>
          <a:endParaRPr lang="en-US" sz="1600" b="1" i="0" u="none" strike="noStrike">
            <a:solidFill>
              <a:srgbClr val="000000"/>
            </a:solidFill>
            <a:latin typeface="Arial" panose="020B0604020202020204" pitchFamily="34" charset="0"/>
            <a:ea typeface="+mn-ea"/>
            <a:cs typeface="Arial" panose="020B0604020202020204" pitchFamily="34" charset="0"/>
          </a:endParaRPr>
        </a:p>
      </xdr:txBody>
    </xdr:sp>
    <xdr:clientData/>
  </xdr:twoCellAnchor>
  <xdr:twoCellAnchor>
    <xdr:from>
      <xdr:col>12</xdr:col>
      <xdr:colOff>552450</xdr:colOff>
      <xdr:row>7</xdr:row>
      <xdr:rowOff>85726</xdr:rowOff>
    </xdr:from>
    <xdr:to>
      <xdr:col>14</xdr:col>
      <xdr:colOff>428625</xdr:colOff>
      <xdr:row>9</xdr:row>
      <xdr:rowOff>19051</xdr:rowOff>
    </xdr:to>
    <xdr:sp macro="" textlink="Analysis1!A2">
      <xdr:nvSpPr>
        <xdr:cNvPr id="33" name="TextBox 32">
          <a:extLst>
            <a:ext uri="{FF2B5EF4-FFF2-40B4-BE49-F238E27FC236}">
              <a16:creationId xmlns:a16="http://schemas.microsoft.com/office/drawing/2014/main" id="{00000000-0008-0000-0100-000021000000}"/>
            </a:ext>
          </a:extLst>
        </xdr:cNvPr>
        <xdr:cNvSpPr txBox="1"/>
      </xdr:nvSpPr>
      <xdr:spPr>
        <a:xfrm>
          <a:off x="8324850" y="1352551"/>
          <a:ext cx="1171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4E223D-F427-4A49-8C31-C5012CDBA641}" type="TxLink">
            <a:rPr lang="en-US" sz="1600" b="1" i="0" u="none" strike="noStrike">
              <a:solidFill>
                <a:schemeClr val="bg1"/>
              </a:solidFill>
              <a:latin typeface="Arial" panose="020B0604020202020204" pitchFamily="34" charset="0"/>
              <a:cs typeface="Arial" panose="020B0604020202020204" pitchFamily="34" charset="0"/>
            </a:rPr>
            <a:pPr algn="ctr"/>
            <a:t>24.44 K</a:t>
          </a:fld>
          <a:endParaRPr lang="en-US" sz="16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280987</xdr:colOff>
      <xdr:row>7</xdr:row>
      <xdr:rowOff>71439</xdr:rowOff>
    </xdr:from>
    <xdr:to>
      <xdr:col>2</xdr:col>
      <xdr:colOff>157162</xdr:colOff>
      <xdr:row>9</xdr:row>
      <xdr:rowOff>4764</xdr:rowOff>
    </xdr:to>
    <xdr:sp macro="" textlink="Analysis1!G2">
      <xdr:nvSpPr>
        <xdr:cNvPr id="34" name="TextBox 33">
          <a:extLst>
            <a:ext uri="{FF2B5EF4-FFF2-40B4-BE49-F238E27FC236}">
              <a16:creationId xmlns:a16="http://schemas.microsoft.com/office/drawing/2014/main" id="{00000000-0008-0000-0100-000022000000}"/>
            </a:ext>
          </a:extLst>
        </xdr:cNvPr>
        <xdr:cNvSpPr txBox="1"/>
      </xdr:nvSpPr>
      <xdr:spPr>
        <a:xfrm>
          <a:off x="280987" y="1338264"/>
          <a:ext cx="11715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A6FA939-18DE-4DB0-BB80-496DBE427A39}" type="TxLink">
            <a:rPr lang="en-US" sz="1600" b="1" i="0" u="none" strike="noStrike">
              <a:solidFill>
                <a:schemeClr val="bg1"/>
              </a:solidFill>
              <a:latin typeface="Arial" panose="020B0604020202020204" pitchFamily="34" charset="0"/>
              <a:ea typeface="+mn-ea"/>
              <a:cs typeface="Arial" panose="020B0604020202020204" pitchFamily="34" charset="0"/>
            </a:rPr>
            <a:pPr marL="0" indent="0" algn="ctr"/>
            <a:t>473</a:t>
          </a:fld>
          <a:endParaRPr lang="en-US" sz="16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15</xdr:col>
          <xdr:colOff>76200</xdr:colOff>
          <xdr:row>3</xdr:row>
          <xdr:rowOff>23813</xdr:rowOff>
        </xdr:from>
        <xdr:to>
          <xdr:col>16</xdr:col>
          <xdr:colOff>276225</xdr:colOff>
          <xdr:row>4</xdr:row>
          <xdr:rowOff>76200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371475</xdr:colOff>
          <xdr:row>3</xdr:row>
          <xdr:rowOff>23813</xdr:rowOff>
        </xdr:from>
        <xdr:to>
          <xdr:col>17</xdr:col>
          <xdr:colOff>481013</xdr:colOff>
          <xdr:row>4</xdr:row>
          <xdr:rowOff>76200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571500</xdr:colOff>
          <xdr:row>3</xdr:row>
          <xdr:rowOff>23813</xdr:rowOff>
        </xdr:from>
        <xdr:to>
          <xdr:col>19</xdr:col>
          <xdr:colOff>119063</xdr:colOff>
          <xdr:row>4</xdr:row>
          <xdr:rowOff>76200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1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50292" rIns="0" bIns="50292" anchor="ctr" upright="1"/>
            <a:lstStyle/>
            <a:p>
              <a:pPr algn="l" rtl="0">
                <a:defRPr sz="1000"/>
              </a:pPr>
              <a:r>
                <a:rPr lang="en-US" sz="800" b="0" i="0" u="none" strike="noStrike" baseline="0">
                  <a:solidFill>
                    <a:srgbClr val="000000"/>
                  </a:solidFill>
                  <a:latin typeface="Segoe UI"/>
                  <a:cs typeface="Segoe UI"/>
                </a:rPr>
                <a:t>Transaction</a:t>
              </a:r>
            </a:p>
          </xdr:txBody>
        </xdr:sp>
        <xdr:clientData/>
      </xdr:twoCellAnchor>
    </mc:Choice>
    <mc:Fallback/>
  </mc:AlternateContent>
  <xdr:twoCellAnchor>
    <xdr:from>
      <xdr:col>15</xdr:col>
      <xdr:colOff>114300</xdr:colOff>
      <xdr:row>7</xdr:row>
      <xdr:rowOff>4763</xdr:rowOff>
    </xdr:from>
    <xdr:to>
      <xdr:col>19</xdr:col>
      <xdr:colOff>314325</xdr:colOff>
      <xdr:row>12</xdr:row>
      <xdr:rowOff>142876</xdr:rowOff>
    </xdr:to>
    <xdr:graphicFrame macro="">
      <xdr:nvGraphicFramePr>
        <xdr:cNvPr id="42" name="Chart 41">
          <a:extLst>
            <a:ext uri="{FF2B5EF4-FFF2-40B4-BE49-F238E27FC236}">
              <a16:creationId xmlns:a16="http://schemas.microsoft.com/office/drawing/2014/main" id="{00000000-0008-0000-01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319088</xdr:colOff>
      <xdr:row>11</xdr:row>
      <xdr:rowOff>57151</xdr:rowOff>
    </xdr:from>
    <xdr:to>
      <xdr:col>19</xdr:col>
      <xdr:colOff>300038</xdr:colOff>
      <xdr:row>13</xdr:row>
      <xdr:rowOff>85726</xdr:rowOff>
    </xdr:to>
    <mc:AlternateContent xmlns:mc="http://schemas.openxmlformats.org/markup-compatibility/2006" xmlns:a14="http://schemas.microsoft.com/office/drawing/2010/main">
      <mc:Choice Requires="a14">
        <xdr:graphicFrame macro="">
          <xdr:nvGraphicFramePr>
            <xdr:cNvPr id="43" name="Year">
              <a:extLst>
                <a:ext uri="{FF2B5EF4-FFF2-40B4-BE49-F238E27FC236}">
                  <a16:creationId xmlns:a16="http://schemas.microsoft.com/office/drawing/2014/main" id="{617725F9-88F0-4335-B37D-0CEBAA165AA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034588" y="2047876"/>
              <a:ext cx="2571750" cy="390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538162</xdr:colOff>
      <xdr:row>4</xdr:row>
      <xdr:rowOff>71439</xdr:rowOff>
    </xdr:from>
    <xdr:to>
      <xdr:col>16</xdr:col>
      <xdr:colOff>57149</xdr:colOff>
      <xdr:row>5</xdr:row>
      <xdr:rowOff>142875</xdr:rowOff>
    </xdr:to>
    <xdr:sp macro="" textlink="Analysis1!B27">
      <xdr:nvSpPr>
        <xdr:cNvPr id="44" name="TextBox 43">
          <a:extLst>
            <a:ext uri="{FF2B5EF4-FFF2-40B4-BE49-F238E27FC236}">
              <a16:creationId xmlns:a16="http://schemas.microsoft.com/office/drawing/2014/main" id="{C41D0CD2-3229-4836-9CAE-1FFFCD987358}"/>
            </a:ext>
          </a:extLst>
        </xdr:cNvPr>
        <xdr:cNvSpPr txBox="1"/>
      </xdr:nvSpPr>
      <xdr:spPr>
        <a:xfrm>
          <a:off x="9605962" y="795339"/>
          <a:ext cx="814387" cy="252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F50D266-8641-4686-8BC5-BE4977278A11}" type="TxLink">
            <a:rPr lang="en-US" sz="1600" b="1" i="0" u="none" strike="noStrike">
              <a:solidFill>
                <a:srgbClr val="4DC1F5"/>
              </a:solidFill>
              <a:latin typeface="Arial" panose="020B0604020202020204" pitchFamily="34" charset="0"/>
              <a:ea typeface="+mn-ea"/>
              <a:cs typeface="Arial" panose="020B0604020202020204" pitchFamily="34" charset="0"/>
            </a:rPr>
            <a:pPr marL="0" indent="0" algn="ctr"/>
            <a:t>93.9%</a:t>
          </a:fld>
          <a:endParaRPr lang="en-US" sz="1600" b="1" i="0" u="none" strike="noStrike">
            <a:solidFill>
              <a:srgbClr val="4DC1F5"/>
            </a:solidFill>
            <a:latin typeface="Arial" panose="020B0604020202020204" pitchFamily="34" charset="0"/>
            <a:ea typeface="+mn-ea"/>
            <a:cs typeface="Arial" panose="020B0604020202020204" pitchFamily="34" charset="0"/>
          </a:endParaRPr>
        </a:p>
      </xdr:txBody>
    </xdr:sp>
    <xdr:clientData/>
  </xdr:twoCellAnchor>
  <xdr:twoCellAnchor>
    <xdr:from>
      <xdr:col>14</xdr:col>
      <xdr:colOff>447673</xdr:colOff>
      <xdr:row>5</xdr:row>
      <xdr:rowOff>109540</xdr:rowOff>
    </xdr:from>
    <xdr:to>
      <xdr:col>19</xdr:col>
      <xdr:colOff>266698</xdr:colOff>
      <xdr:row>7</xdr:row>
      <xdr:rowOff>42865</xdr:rowOff>
    </xdr:to>
    <xdr:sp macro="" textlink="Analysis1!D26">
      <xdr:nvSpPr>
        <xdr:cNvPr id="45" name="TextBox 44">
          <a:extLst>
            <a:ext uri="{FF2B5EF4-FFF2-40B4-BE49-F238E27FC236}">
              <a16:creationId xmlns:a16="http://schemas.microsoft.com/office/drawing/2014/main" id="{EC90D9B5-788C-4858-B69F-7B74C417547A}"/>
            </a:ext>
          </a:extLst>
        </xdr:cNvPr>
        <xdr:cNvSpPr txBox="1"/>
      </xdr:nvSpPr>
      <xdr:spPr>
        <a:xfrm>
          <a:off x="9515473" y="1014415"/>
          <a:ext cx="30575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8FC84E3-2FA1-4E34-9252-13DF20B2EA5E}" type="TxLink">
            <a:rPr lang="en-US" sz="1000" b="0" i="0" u="none" strike="noStrike">
              <a:solidFill>
                <a:srgbClr val="000000"/>
              </a:solidFill>
              <a:latin typeface="Calibri"/>
              <a:ea typeface="+mn-ea"/>
              <a:cs typeface="Calibri"/>
            </a:rPr>
            <a:pPr marL="0" indent="0" algn="ctr"/>
            <a:t>of#Transactions came from the highlighted years</a:t>
          </a:fld>
          <a:endParaRPr lang="en-US" sz="1200" b="1" i="0" u="none" strike="noStrike">
            <a:solidFill>
              <a:srgbClr val="4DC1F5"/>
            </a:solidFill>
            <a:latin typeface="Arial" panose="020B0604020202020204" pitchFamily="34" charset="0"/>
            <a:ea typeface="+mn-ea"/>
            <a:cs typeface="Arial" panose="020B0604020202020204" pitchFamily="34" charset="0"/>
          </a:endParaRPr>
        </a:p>
      </xdr:txBody>
    </xdr:sp>
    <xdr:clientData/>
  </xdr:twoCellAnchor>
  <xdr:twoCellAnchor>
    <xdr:from>
      <xdr:col>14</xdr:col>
      <xdr:colOff>538162</xdr:colOff>
      <xdr:row>6</xdr:row>
      <xdr:rowOff>57150</xdr:rowOff>
    </xdr:from>
    <xdr:to>
      <xdr:col>16</xdr:col>
      <xdr:colOff>57149</xdr:colOff>
      <xdr:row>7</xdr:row>
      <xdr:rowOff>171450</xdr:rowOff>
    </xdr:to>
    <xdr:sp macro="" textlink="Analysis1!D18">
      <xdr:nvSpPr>
        <xdr:cNvPr id="46" name="TextBox 45">
          <a:extLst>
            <a:ext uri="{FF2B5EF4-FFF2-40B4-BE49-F238E27FC236}">
              <a16:creationId xmlns:a16="http://schemas.microsoft.com/office/drawing/2014/main" id="{CA708FFB-3944-42C4-AB91-13C1C3246672}"/>
            </a:ext>
          </a:extLst>
        </xdr:cNvPr>
        <xdr:cNvSpPr txBox="1"/>
      </xdr:nvSpPr>
      <xdr:spPr>
        <a:xfrm>
          <a:off x="9605962" y="1143000"/>
          <a:ext cx="814387"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A5EACAD-4F0D-4455-A898-6E3726170444}" type="TxLink">
            <a:rPr lang="en-US" sz="1100" b="1" i="0" u="none" strike="noStrike">
              <a:solidFill>
                <a:srgbClr val="000000"/>
              </a:solidFill>
              <a:latin typeface="Calibri"/>
              <a:ea typeface="+mn-ea"/>
              <a:cs typeface="Calibri"/>
            </a:rPr>
            <a:pPr marL="0" indent="0" algn="ctr"/>
            <a:t>15099.50</a:t>
          </a:fld>
          <a:endParaRPr lang="en-US" sz="1600" b="1" i="0" u="none" strike="noStrike">
            <a:solidFill>
              <a:srgbClr val="4DC1F5"/>
            </a:solidFill>
            <a:latin typeface="Arial" panose="020B0604020202020204" pitchFamily="34" charset="0"/>
            <a:ea typeface="+mn-ea"/>
            <a:cs typeface="Arial" panose="020B0604020202020204" pitchFamily="34" charset="0"/>
          </a:endParaRPr>
        </a:p>
      </xdr:txBody>
    </xdr:sp>
    <xdr:clientData/>
  </xdr:twoCellAnchor>
  <xdr:twoCellAnchor>
    <xdr:from>
      <xdr:col>14</xdr:col>
      <xdr:colOff>404812</xdr:colOff>
      <xdr:row>7</xdr:row>
      <xdr:rowOff>47626</xdr:rowOff>
    </xdr:from>
    <xdr:to>
      <xdr:col>17</xdr:col>
      <xdr:colOff>9526</xdr:colOff>
      <xdr:row>8</xdr:row>
      <xdr:rowOff>71438</xdr:rowOff>
    </xdr:to>
    <xdr:sp macro="" textlink="Analysis1!D17">
      <xdr:nvSpPr>
        <xdr:cNvPr id="47" name="TextBox 46">
          <a:extLst>
            <a:ext uri="{FF2B5EF4-FFF2-40B4-BE49-F238E27FC236}">
              <a16:creationId xmlns:a16="http://schemas.microsoft.com/office/drawing/2014/main" id="{38044C89-40A4-48D2-93C6-F81B950007E2}"/>
            </a:ext>
          </a:extLst>
        </xdr:cNvPr>
        <xdr:cNvSpPr txBox="1"/>
      </xdr:nvSpPr>
      <xdr:spPr>
        <a:xfrm>
          <a:off x="9472612" y="1314451"/>
          <a:ext cx="1547814" cy="204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2C3143-31E4-4BD9-A493-1BB2EA374304}" type="TxLink">
            <a:rPr lang="en-US" sz="900" b="0" i="0" u="none" strike="noStrike">
              <a:solidFill>
                <a:srgbClr val="000000"/>
              </a:solidFill>
              <a:latin typeface="Calibri"/>
              <a:ea typeface="+mn-ea"/>
              <a:cs typeface="Calibri"/>
            </a:rPr>
            <a:pPr marL="0" indent="0" algn="ctr"/>
            <a:t>Average#Transactions</a:t>
          </a:fld>
          <a:endParaRPr lang="en-US" sz="1100" b="1" i="0" u="none" strike="noStrike">
            <a:solidFill>
              <a:srgbClr val="4DC1F5"/>
            </a:solidFill>
            <a:latin typeface="Arial" panose="020B0604020202020204" pitchFamily="34" charset="0"/>
            <a:ea typeface="+mn-ea"/>
            <a:cs typeface="Arial" panose="020B0604020202020204" pitchFamily="34" charset="0"/>
          </a:endParaRPr>
        </a:p>
      </xdr:txBody>
    </xdr:sp>
    <xdr:clientData/>
  </xdr:twoCellAnchor>
  <xdr:twoCellAnchor>
    <xdr:from>
      <xdr:col>15</xdr:col>
      <xdr:colOff>14288</xdr:colOff>
      <xdr:row>8</xdr:row>
      <xdr:rowOff>61912</xdr:rowOff>
    </xdr:from>
    <xdr:to>
      <xdr:col>15</xdr:col>
      <xdr:colOff>223838</xdr:colOff>
      <xdr:row>8</xdr:row>
      <xdr:rowOff>61912</xdr:rowOff>
    </xdr:to>
    <xdr:cxnSp macro="">
      <xdr:nvCxnSpPr>
        <xdr:cNvPr id="6" name="Straight Connector 5">
          <a:extLst>
            <a:ext uri="{FF2B5EF4-FFF2-40B4-BE49-F238E27FC236}">
              <a16:creationId xmlns:a16="http://schemas.microsoft.com/office/drawing/2014/main" id="{20D25543-949A-448A-8820-68A186C508AA}"/>
            </a:ext>
          </a:extLst>
        </xdr:cNvPr>
        <xdr:cNvCxnSpPr/>
      </xdr:nvCxnSpPr>
      <xdr:spPr>
        <a:xfrm>
          <a:off x="9729788" y="1509712"/>
          <a:ext cx="209550" cy="0"/>
        </a:xfrm>
        <a:prstGeom prst="line">
          <a:avLst/>
        </a:prstGeom>
        <a:ln>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395289</xdr:colOff>
      <xdr:row>10</xdr:row>
      <xdr:rowOff>23812</xdr:rowOff>
    </xdr:from>
    <xdr:to>
      <xdr:col>11</xdr:col>
      <xdr:colOff>561977</xdr:colOff>
      <xdr:row>11</xdr:row>
      <xdr:rowOff>147637</xdr:rowOff>
    </xdr:to>
    <xdr:sp macro="" textlink="Analysis1!Z24">
      <xdr:nvSpPr>
        <xdr:cNvPr id="49" name="Rectangle: Rounded Corners 48">
          <a:extLst>
            <a:ext uri="{FF2B5EF4-FFF2-40B4-BE49-F238E27FC236}">
              <a16:creationId xmlns:a16="http://schemas.microsoft.com/office/drawing/2014/main" id="{82A438E2-26AC-4D93-8C2D-452B827E53D5}"/>
            </a:ext>
          </a:extLst>
        </xdr:cNvPr>
        <xdr:cNvSpPr/>
      </xdr:nvSpPr>
      <xdr:spPr>
        <a:xfrm>
          <a:off x="6872289" y="1833562"/>
          <a:ext cx="814388" cy="304800"/>
        </a:xfrm>
        <a:prstGeom prst="roundRect">
          <a:avLst>
            <a:gd name="adj" fmla="val 17929"/>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003B958-7366-4B69-ABA8-308E868CF79D}" type="TxLink">
            <a:rPr lang="en-US" sz="1400" b="1" i="0" u="none" strike="noStrike">
              <a:solidFill>
                <a:schemeClr val="tx1"/>
              </a:solidFill>
              <a:latin typeface="Calibri"/>
              <a:ea typeface="+mn-ea"/>
              <a:cs typeface="Calibri"/>
            </a:rPr>
            <a:pPr marL="0" indent="0" algn="ctr"/>
            <a:t>+2.13%</a:t>
          </a:fld>
          <a:endParaRPr lang="en-US" sz="1400" b="1" i="0" u="none" strike="noStrike">
            <a:solidFill>
              <a:schemeClr val="tx1"/>
            </a:solidFill>
            <a:latin typeface="Calibri"/>
            <a:ea typeface="+mn-ea"/>
            <a:cs typeface="Calibri"/>
          </a:endParaRPr>
        </a:p>
      </xdr:txBody>
    </xdr:sp>
    <xdr:clientData/>
  </xdr:twoCellAnchor>
  <xdr:twoCellAnchor>
    <xdr:from>
      <xdr:col>8</xdr:col>
      <xdr:colOff>157164</xdr:colOff>
      <xdr:row>10</xdr:row>
      <xdr:rowOff>23812</xdr:rowOff>
    </xdr:from>
    <xdr:to>
      <xdr:col>9</xdr:col>
      <xdr:colOff>323852</xdr:colOff>
      <xdr:row>11</xdr:row>
      <xdr:rowOff>147637</xdr:rowOff>
    </xdr:to>
    <xdr:sp macro="" textlink="">
      <xdr:nvSpPr>
        <xdr:cNvPr id="50" name="Rectangle: Rounded Corners 49">
          <a:extLst>
            <a:ext uri="{FF2B5EF4-FFF2-40B4-BE49-F238E27FC236}">
              <a16:creationId xmlns:a16="http://schemas.microsoft.com/office/drawing/2014/main" id="{4522F7DA-1147-427F-BCC8-DC0026380785}"/>
            </a:ext>
          </a:extLst>
        </xdr:cNvPr>
        <xdr:cNvSpPr/>
      </xdr:nvSpPr>
      <xdr:spPr>
        <a:xfrm>
          <a:off x="5338764" y="1833562"/>
          <a:ext cx="814388" cy="304800"/>
        </a:xfrm>
        <a:prstGeom prst="roundRect">
          <a:avLst>
            <a:gd name="adj" fmla="val 17929"/>
          </a:avLst>
        </a:prstGeom>
        <a:solidFill>
          <a:schemeClr val="bg1">
            <a:lumMod val="75000"/>
          </a:schemeClr>
        </a:solidFill>
        <a:ln>
          <a:noFill/>
        </a:ln>
        <a:effectLst>
          <a:outerShdw blurRad="50800" dist="38100" dir="5400000" algn="t" rotWithShape="0">
            <a:prstClr val="black">
              <a:alpha val="2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5</xdr:col>
      <xdr:colOff>361950</xdr:colOff>
      <xdr:row>10</xdr:row>
      <xdr:rowOff>23812</xdr:rowOff>
    </xdr:from>
    <xdr:to>
      <xdr:col>7</xdr:col>
      <xdr:colOff>23813</xdr:colOff>
      <xdr:row>11</xdr:row>
      <xdr:rowOff>147637</xdr:rowOff>
    </xdr:to>
    <xdr:sp macro="" textlink="Analysis1!Z17">
      <xdr:nvSpPr>
        <xdr:cNvPr id="55" name="Rectangle: Rounded Corners 54">
          <a:extLst>
            <a:ext uri="{FF2B5EF4-FFF2-40B4-BE49-F238E27FC236}">
              <a16:creationId xmlns:a16="http://schemas.microsoft.com/office/drawing/2014/main" id="{4236C5B3-BDF7-4173-9E81-358E5A1808B4}"/>
            </a:ext>
          </a:extLst>
        </xdr:cNvPr>
        <xdr:cNvSpPr/>
      </xdr:nvSpPr>
      <xdr:spPr>
        <a:xfrm>
          <a:off x="3600450" y="1833562"/>
          <a:ext cx="957263" cy="304800"/>
        </a:xfrm>
        <a:prstGeom prst="roundRect">
          <a:avLst>
            <a:gd name="adj" fmla="val 17929"/>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BFFD5B3-4CA8-43FF-9D85-FDE567D146C1}" type="TxLink">
            <a:rPr lang="en-US" sz="1400" b="1" i="0" u="none" strike="noStrike">
              <a:solidFill>
                <a:schemeClr val="tx1"/>
              </a:solidFill>
              <a:latin typeface="Calibri"/>
              <a:ea typeface="+mn-ea"/>
              <a:cs typeface="Calibri"/>
            </a:rPr>
            <a:pPr marL="0" indent="0" algn="ctr"/>
            <a:t>-11.75%</a:t>
          </a:fld>
          <a:endParaRPr lang="en-US" sz="1400" b="1" i="0" u="none" strike="noStrike">
            <a:solidFill>
              <a:schemeClr val="tx1"/>
            </a:solidFill>
            <a:latin typeface="Calibri"/>
            <a:ea typeface="+mn-ea"/>
            <a:cs typeface="Calibri"/>
          </a:endParaRPr>
        </a:p>
      </xdr:txBody>
    </xdr:sp>
    <xdr:clientData/>
  </xdr:twoCellAnchor>
  <xdr:twoCellAnchor>
    <xdr:from>
      <xdr:col>3</xdr:col>
      <xdr:colOff>128589</xdr:colOff>
      <xdr:row>10</xdr:row>
      <xdr:rowOff>23812</xdr:rowOff>
    </xdr:from>
    <xdr:to>
      <xdr:col>4</xdr:col>
      <xdr:colOff>295277</xdr:colOff>
      <xdr:row>11</xdr:row>
      <xdr:rowOff>147637</xdr:rowOff>
    </xdr:to>
    <xdr:sp macro="" textlink="Analysis1!Z38">
      <xdr:nvSpPr>
        <xdr:cNvPr id="56" name="Rectangle: Rounded Corners 55">
          <a:extLst>
            <a:ext uri="{FF2B5EF4-FFF2-40B4-BE49-F238E27FC236}">
              <a16:creationId xmlns:a16="http://schemas.microsoft.com/office/drawing/2014/main" id="{58923712-4425-4D34-85CC-A5B2E60A3B0F}"/>
            </a:ext>
          </a:extLst>
        </xdr:cNvPr>
        <xdr:cNvSpPr/>
      </xdr:nvSpPr>
      <xdr:spPr>
        <a:xfrm>
          <a:off x="2071689" y="1833562"/>
          <a:ext cx="814388" cy="304800"/>
        </a:xfrm>
        <a:prstGeom prst="roundRect">
          <a:avLst>
            <a:gd name="adj" fmla="val 17929"/>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DDD89F8-9D5D-453C-A28D-9A164B986E4F}" type="TxLink">
            <a:rPr lang="en-US" sz="1400" b="1" i="0" u="none" strike="noStrike">
              <a:solidFill>
                <a:schemeClr val="tx1"/>
              </a:solidFill>
              <a:latin typeface="Calibri"/>
              <a:ea typeface="+mn-ea"/>
              <a:cs typeface="Calibri"/>
            </a:rPr>
            <a:pPr marL="0" indent="0" algn="ctr"/>
            <a:t>-13.22%</a:t>
          </a:fld>
          <a:endParaRPr lang="en-US" sz="1400" b="1" i="0" u="none" strike="noStrike">
            <a:solidFill>
              <a:schemeClr val="tx1"/>
            </a:solidFill>
            <a:latin typeface="Calibri"/>
            <a:ea typeface="+mn-ea"/>
            <a:cs typeface="Calibri"/>
          </a:endParaRPr>
        </a:p>
      </xdr:txBody>
    </xdr:sp>
    <xdr:clientData/>
  </xdr:twoCellAnchor>
  <xdr:twoCellAnchor>
    <xdr:from>
      <xdr:col>8</xdr:col>
      <xdr:colOff>142875</xdr:colOff>
      <xdr:row>10</xdr:row>
      <xdr:rowOff>9525</xdr:rowOff>
    </xdr:from>
    <xdr:to>
      <xdr:col>9</xdr:col>
      <xdr:colOff>314325</xdr:colOff>
      <xdr:row>11</xdr:row>
      <xdr:rowOff>152401</xdr:rowOff>
    </xdr:to>
    <xdr:sp macro="" textlink="Analysis1!Z10">
      <xdr:nvSpPr>
        <xdr:cNvPr id="57" name="TextBox 56">
          <a:extLst>
            <a:ext uri="{FF2B5EF4-FFF2-40B4-BE49-F238E27FC236}">
              <a16:creationId xmlns:a16="http://schemas.microsoft.com/office/drawing/2014/main" id="{29F503FE-46F9-4A94-88C5-68129F0CC358}"/>
            </a:ext>
          </a:extLst>
        </xdr:cNvPr>
        <xdr:cNvSpPr txBox="1"/>
      </xdr:nvSpPr>
      <xdr:spPr>
        <a:xfrm>
          <a:off x="5324475" y="1819275"/>
          <a:ext cx="819150" cy="32385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8A1F335-A3B0-4896-B45D-23BE3917A56A}" type="TxLink">
            <a:rPr lang="en-US" sz="1400" b="1" i="0" u="none" strike="noStrike">
              <a:solidFill>
                <a:schemeClr val="tx1"/>
              </a:solidFill>
              <a:latin typeface="Calibri"/>
              <a:ea typeface="+mn-ea"/>
              <a:cs typeface="Calibri"/>
            </a:rPr>
            <a:t>-9.65%</a:t>
          </a:fld>
          <a:endParaRPr lang="en-US" sz="2000" b="1" i="0" u="none" strike="noStrike">
            <a:solidFill>
              <a:schemeClr val="tx1"/>
            </a:solidFill>
            <a:latin typeface="Arial" panose="020B0604020202020204" pitchFamily="34" charset="0"/>
            <a:ea typeface="+mn-ea"/>
            <a:cs typeface="Arial" panose="020B0604020202020204" pitchFamily="34" charset="0"/>
          </a:endParaRPr>
        </a:p>
      </xdr:txBody>
    </xdr:sp>
    <xdr:clientData/>
  </xdr:twoCellAnchor>
  <xdr:twoCellAnchor>
    <xdr:from>
      <xdr:col>13</xdr:col>
      <xdr:colOff>119063</xdr:colOff>
      <xdr:row>9</xdr:row>
      <xdr:rowOff>128587</xdr:rowOff>
    </xdr:from>
    <xdr:to>
      <xdr:col>14</xdr:col>
      <xdr:colOff>290513</xdr:colOff>
      <xdr:row>11</xdr:row>
      <xdr:rowOff>90488</xdr:rowOff>
    </xdr:to>
    <xdr:sp macro="" textlink="Analysis1!Z31">
      <xdr:nvSpPr>
        <xdr:cNvPr id="59" name="TextBox 58">
          <a:extLst>
            <a:ext uri="{FF2B5EF4-FFF2-40B4-BE49-F238E27FC236}">
              <a16:creationId xmlns:a16="http://schemas.microsoft.com/office/drawing/2014/main" id="{BAABA067-BB69-4E9D-B75B-6D1203F1D60B}"/>
            </a:ext>
          </a:extLst>
        </xdr:cNvPr>
        <xdr:cNvSpPr txBox="1"/>
      </xdr:nvSpPr>
      <xdr:spPr>
        <a:xfrm>
          <a:off x="8539163" y="1757362"/>
          <a:ext cx="819150" cy="323851"/>
        </a:xfrm>
        <a:prstGeom prst="rect">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E0E1D7-481C-467F-A7D2-0D3C5648DBAB}" type="TxLink">
            <a:rPr lang="en-US" sz="1400" b="1" i="0" u="none" strike="noStrike">
              <a:solidFill>
                <a:schemeClr val="tx1"/>
              </a:solidFill>
              <a:latin typeface="Calibri"/>
              <a:ea typeface="+mn-ea"/>
              <a:cs typeface="Calibri"/>
            </a:rPr>
            <a:pPr marL="0" indent="0" algn="ctr"/>
            <a:t>+20.00%</a:t>
          </a:fld>
          <a:endParaRPr lang="en-US" sz="1400" b="1" i="0" u="none" strike="noStrike">
            <a:solidFill>
              <a:schemeClr val="tx1"/>
            </a:solidFill>
            <a:latin typeface="Calibri"/>
            <a:ea typeface="+mn-ea"/>
            <a:cs typeface="Calibri"/>
          </a:endParaRPr>
        </a:p>
      </xdr:txBody>
    </xdr:sp>
    <xdr:clientData/>
  </xdr:twoCellAnchor>
  <xdr:twoCellAnchor>
    <xdr:from>
      <xdr:col>0</xdr:col>
      <xdr:colOff>423864</xdr:colOff>
      <xdr:row>9</xdr:row>
      <xdr:rowOff>128587</xdr:rowOff>
    </xdr:from>
    <xdr:to>
      <xdr:col>1</xdr:col>
      <xdr:colOff>590552</xdr:colOff>
      <xdr:row>11</xdr:row>
      <xdr:rowOff>71437</xdr:rowOff>
    </xdr:to>
    <xdr:sp macro="" textlink="Analysis1!Z45">
      <xdr:nvSpPr>
        <xdr:cNvPr id="60" name="Rectangle: Rounded Corners 59">
          <a:extLst>
            <a:ext uri="{FF2B5EF4-FFF2-40B4-BE49-F238E27FC236}">
              <a16:creationId xmlns:a16="http://schemas.microsoft.com/office/drawing/2014/main" id="{1F261283-896E-4CAA-9D09-7C29E5C949F0}"/>
            </a:ext>
          </a:extLst>
        </xdr:cNvPr>
        <xdr:cNvSpPr/>
      </xdr:nvSpPr>
      <xdr:spPr>
        <a:xfrm>
          <a:off x="423864" y="1757362"/>
          <a:ext cx="814388" cy="304800"/>
        </a:xfrm>
        <a:prstGeom prst="roundRect">
          <a:avLst>
            <a:gd name="adj" fmla="val 17929"/>
          </a:avLst>
        </a:prstGeom>
        <a:solidFill>
          <a:schemeClr val="bg1">
            <a:lumMod val="6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91199BE-01BD-4F21-85BD-F6A40A41C4F4}" type="TxLink">
            <a:rPr lang="en-US" sz="1400" b="1" i="0" u="none" strike="noStrike">
              <a:solidFill>
                <a:schemeClr val="tx1"/>
              </a:solidFill>
              <a:latin typeface="Calibri"/>
              <a:ea typeface="+mn-ea"/>
              <a:cs typeface="Calibri"/>
            </a:rPr>
            <a:pPr marL="0" indent="0" algn="ctr"/>
            <a:t>-0.52%</a:t>
          </a:fld>
          <a:endParaRPr lang="en-US" sz="1400" b="1" i="0" u="none" strike="noStrike">
            <a:solidFill>
              <a:schemeClr val="tx1"/>
            </a:solidFill>
            <a:latin typeface="Calibri"/>
            <a:ea typeface="+mn-ea"/>
            <a:cs typeface="Calibri"/>
          </a:endParaRPr>
        </a:p>
      </xdr:txBody>
    </xdr:sp>
    <xdr:clientData/>
  </xdr:twoCellAnchor>
  <xdr:twoCellAnchor editAs="oneCell">
    <xdr:from>
      <xdr:col>8</xdr:col>
      <xdr:colOff>419101</xdr:colOff>
      <xdr:row>16</xdr:row>
      <xdr:rowOff>57150</xdr:rowOff>
    </xdr:from>
    <xdr:to>
      <xdr:col>11</xdr:col>
      <xdr:colOff>271463</xdr:colOff>
      <xdr:row>30</xdr:row>
      <xdr:rowOff>19049</xdr:rowOff>
    </xdr:to>
    <mc:AlternateContent xmlns:mc="http://schemas.openxmlformats.org/markup-compatibility/2006">
      <mc:Choice xmlns:a14="http://schemas.microsoft.com/office/drawing/2010/main" Requires="a14">
        <xdr:graphicFrame macro="">
          <xdr:nvGraphicFramePr>
            <xdr:cNvPr id="61" name="Month Name">
              <a:extLst>
                <a:ext uri="{FF2B5EF4-FFF2-40B4-BE49-F238E27FC236}">
                  <a16:creationId xmlns:a16="http://schemas.microsoft.com/office/drawing/2014/main" id="{67A45C5B-8848-4912-BF56-E5AF431CCF8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5600701" y="2952750"/>
              <a:ext cx="1795462" cy="2495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696273611109" backgroundQuery="1" createdVersion="7" refreshedVersion="7" minRefreshableVersion="3" recordCount="0" supportSubquery="1" supportAdvancedDrill="1" xr:uid="{7EF31FC5-C21E-4513-80EC-EAE14B88A21B}">
  <cacheSource type="external" connectionId="8"/>
  <cacheFields count="4">
    <cacheField name="[Measures].[#Transactions]" caption="#Transactions" numFmtId="0" hierarchy="46" level="32767"/>
    <cacheField name="[Measures].[Sum of Total Revenue]" caption="Sum of Total Revenue" numFmtId="0" hierarchy="43" level="32767"/>
    <cacheField name="[Measures].[Sum of Profit]" caption="Sum of Profit" numFmtId="0" hierarchy="44"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s>
  <cacheHierarchies count="60">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Full Date]" caption="Full Date" attribute="1" time="1" defaultMemberUniqueName="[DimDate].[Full Date].[All]" allUniqueName="[DimDate].[Full 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8"/>
        </ext>
      </extLst>
    </cacheHierarchy>
    <cacheHierarchy uniqueName="[Measures].[#Transactions]" caption="#Transactions" measure="1" displayFolder="" measureGroup="All_Measures" count="0" oneField="1">
      <fieldsUsage count="1">
        <fieldUsage x="0"/>
      </fieldsUsage>
    </cacheHierarchy>
    <cacheHierarchy uniqueName="[Measures].[All_Products]" caption="All_Products" measure="1" displayFolder="" measureGroup="All_Measures" count="0"/>
    <cacheHierarchy uniqueName="[Measures].[Sold_Products]" caption="Sold_Products" measure="1" displayFolder="" measureGroup="All_Measures" count="0"/>
    <cacheHierarchy uniqueName="[Measures].[Unsold_Products]" caption="Unsold_Products" measure="1" displayFolder="" measureGroup="All_Measures" count="0"/>
    <cacheHierarchy uniqueName="[Measures].[% Profit Margin]" caption="% Profit Margin"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934574652776" backgroundQuery="1" createdVersion="7" refreshedVersion="7" minRefreshableVersion="3" recordCount="0" supportSubquery="1" supportAdvancedDrill="1" xr:uid="{DEDBE1DB-B810-4ED4-A077-119388480B89}">
  <cacheSource type="external" connectionId="8"/>
  <cacheFields count="9">
    <cacheField name="[Measures].[#Transactions]" caption="#Transactions" numFmtId="0" hierarchy="46" level="32767"/>
    <cacheField name="[Measures].[Sum of COGS]" caption="Sum of COGS" numFmtId="0" hierarchy="42" level="32767"/>
    <cacheField name="[Measures].[Sum of Total Revenue]" caption="Sum of Total Revenue" numFmtId="0" hierarchy="43" level="32767"/>
    <cacheField name="[Measures].[Sum of Profit]" caption="Sum of Profit" numFmtId="0" hierarchy="44" level="32767"/>
    <cacheField name="[Measures].[All_Products]" caption="All_Products" numFmtId="0" hierarchy="47" level="32767"/>
    <cacheField name="[Measures].[Sold_Products]" caption="Sold_Products" numFmtId="0" hierarchy="48" level="32767"/>
    <cacheField name="[Measures].[Unsold_Products]" caption="Unsold_Products" numFmtId="0" hierarchy="49" level="32767"/>
    <cacheField name="[Measures].[% Profit Margin]" caption="% Profit Margin" numFmtId="0" hierarchy="50" level="32767"/>
    <cacheField name="[DimDate].[Year].[Year]" caption="Year" numFmtId="0" hierarchy="8" level="1">
      <sharedItems containsSemiMixedTypes="0" containsNonDate="0" containsString="0"/>
    </cacheField>
  </cacheFields>
  <cacheHierarchies count="60">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Full Date]" caption="Full Date" attribute="1" time="1" defaultMemberUniqueName="[DimDate].[Full Date].[All]" allUniqueName="[DimDate].[Full 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8"/>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8"/>
        </ext>
      </extLst>
    </cacheHierarchy>
    <cacheHierarchy uniqueName="[Measures].[#Transactions]" caption="#Transactions" measure="1" displayFolder="" measureGroup="All_Measures" count="0" oneField="1">
      <fieldsUsage count="1">
        <fieldUsage x="0"/>
      </fieldsUsage>
    </cacheHierarchy>
    <cacheHierarchy uniqueName="[Measures].[All_Products]" caption="All_Products" measure="1" displayFolder="" measureGroup="All_Measures" count="0" oneField="1">
      <fieldsUsage count="1">
        <fieldUsage x="4"/>
      </fieldsUsage>
    </cacheHierarchy>
    <cacheHierarchy uniqueName="[Measures].[Sold_Products]" caption="Sold_Products" measure="1" displayFolder="" measureGroup="All_Measures" count="0" oneField="1">
      <fieldsUsage count="1">
        <fieldUsage x="5"/>
      </fieldsUsage>
    </cacheHierarchy>
    <cacheHierarchy uniqueName="[Measures].[Unsold_Products]" caption="Unsold_Products" measure="1" displayFolder="" measureGroup="All_Measures" count="0" oneField="1">
      <fieldsUsage count="1">
        <fieldUsage x="6"/>
      </fieldsUsage>
    </cacheHierarchy>
    <cacheHierarchy uniqueName="[Measures].[% Profit Margin]" caption="% Profit Margin" measure="1" displayFolder="" measureGroup="All_Measures" count="0" oneField="1">
      <fieldsUsage count="1">
        <fieldUsage x="7"/>
      </fieldsUsage>
    </cacheHierarchy>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934575231484" backgroundQuery="1" createdVersion="7" refreshedVersion="7" minRefreshableVersion="3" recordCount="0" supportSubquery="1" supportAdvancedDrill="1" xr:uid="{16A4C5D5-F959-4948-AD18-56E5B0C320F7}">
  <cacheSource type="external" connectionId="8"/>
  <cacheFields count="1">
    <cacheField name="[DimDate].[Year].[Year]" caption="Year" numFmtId="0" hierarchy="8" level="1">
      <sharedItems containsSemiMixedTypes="0" containsString="0" containsNumber="1" containsInteger="1" minValue="2007" maxValue="2007" count="1">
        <n v="2007"/>
      </sharedItems>
      <extLst>
        <ext xmlns:x15="http://schemas.microsoft.com/office/spreadsheetml/2010/11/main" uri="{4F2E5C28-24EA-4eb8-9CBF-B6C8F9C3D259}">
          <x15:cachedUniqueNames>
            <x15:cachedUniqueName index="0" name="[DimDate].[Year].&amp;[2007]"/>
          </x15:cachedUniqueNames>
        </ext>
      </extLst>
    </cacheField>
  </cacheFields>
  <cacheHierarchies count="60">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Full Date]" caption="Full Date" attribute="1" time="1" defaultMemberUniqueName="[DimDate].[Full Date].[All]" allUniqueName="[DimDate].[Full 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0"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Profit]" caption="Sum of Profit" measure="1" displayFolder="" measureGroup="FactInternetSales" count="0">
      <extLst>
        <ext xmlns:x15="http://schemas.microsoft.com/office/spreadsheetml/2010/11/main" uri="{B97F6D7D-B522-45F9-BDA1-12C45D357490}">
          <x15:cacheHierarchy aggregatedColumn="4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8"/>
        </ext>
      </extLst>
    </cacheHierarchy>
    <cacheHierarchy uniqueName="[Measures].[#Transactions]" caption="#Transactions" measure="1" displayFolder="" measureGroup="All_Measures" count="0"/>
    <cacheHierarchy uniqueName="[Measures].[All_Products]" caption="All_Products" measure="1" displayFolder="" measureGroup="All_Measures" count="0"/>
    <cacheHierarchy uniqueName="[Measures].[Sold_Products]" caption="Sold_Products" measure="1" displayFolder="" measureGroup="All_Measures" count="0"/>
    <cacheHierarchy uniqueName="[Measures].[Unsold_Products]" caption="Unsold_Products" measure="1" displayFolder="" measureGroup="All_Measures" count="0"/>
    <cacheHierarchy uniqueName="[Measures].[% Profit Margin]" caption="% Profit Margin"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936859027781" backgroundQuery="1" createdVersion="7" refreshedVersion="7" minRefreshableVersion="3" recordCount="0" supportSubquery="1" supportAdvancedDrill="1" xr:uid="{00CF2599-3278-4BE2-B689-6BFAFDB22B90}">
  <cacheSource type="external" connectionId="8"/>
  <cacheFields count="9">
    <cacheField name="[Measures].[#Transactions]" caption="#Transactions" numFmtId="0" hierarchy="46" level="32767"/>
    <cacheField name="[Measures].[Sum of COGS]" caption="Sum of COGS" numFmtId="0" hierarchy="42" level="32767"/>
    <cacheField name="[Measures].[Sum of Total Revenue]" caption="Sum of Total Revenue" numFmtId="0" hierarchy="43" level="32767"/>
    <cacheField name="[Measures].[Sum of Profit]" caption="Sum of Profit" numFmtId="0" hierarchy="44" level="32767"/>
    <cacheField name="[Measures].[% Profit Margin]" caption="% Profit Margin" numFmtId="0" hierarchy="50" level="32767"/>
    <cacheField name="[DimDate].[Year].[Year]" caption="Year" numFmtId="0" hierarchy="8"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Measures].[Unsold_Products]" caption="Unsold_Products" numFmtId="0" hierarchy="49" level="32767"/>
    <cacheField name="[DimDate].[Month Name].[Month Name]" caption="Month Name" numFmtId="0" hierarchy="10" level="1">
      <sharedItems containsSemiMixedTypes="0" containsNonDate="0" containsString="0"/>
    </cacheField>
    <cacheField name="[Measures].[Total Qty]" caption="Total Qty" numFmtId="0" hierarchy="51" level="32767"/>
  </cacheFields>
  <cacheHierarchies count="60">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Full Date]" caption="Full Date" attribute="1" time="1" defaultMemberUniqueName="[DimDate].[Full Date].[All]" allUniqueName="[DimDate].[Full 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5"/>
      </fieldsUsage>
    </cacheHierarchy>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7"/>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8"/>
        </ext>
      </extLst>
    </cacheHierarchy>
    <cacheHierarchy uniqueName="[Measures].[#Transactions]" caption="#Transactions" measure="1" displayFolder="" measureGroup="All_Measures" count="0" oneField="1">
      <fieldsUsage count="1">
        <fieldUsage x="0"/>
      </fieldsUsage>
    </cacheHierarchy>
    <cacheHierarchy uniqueName="[Measures].[All_Products]" caption="All_Products" measure="1" displayFolder="" measureGroup="All_Measures" count="0"/>
    <cacheHierarchy uniqueName="[Measures].[Sold_Products]" caption="Sold_Products" measure="1" displayFolder="" measureGroup="All_Measures" count="0"/>
    <cacheHierarchy uniqueName="[Measures].[Unsold_Products]" caption="Unsold_Products" measure="1" displayFolder="" measureGroup="All_Measures" count="0" oneField="1">
      <fieldsUsage count="1">
        <fieldUsage x="6"/>
      </fieldsUsage>
    </cacheHierarchy>
    <cacheHierarchy uniqueName="[Measures].[% Profit Margin]" caption="% Profit Margin" measure="1" displayFolder="" measureGroup="All_Measures" count="0" oneField="1">
      <fieldsUsage count="1">
        <fieldUsage x="4"/>
      </fieldsUsage>
    </cacheHierarchy>
    <cacheHierarchy uniqueName="[Measures].[Total Qty]" caption="Total Qty" measure="1" displayFolder="" measureGroup="All_Measures" count="0" oneField="1">
      <fieldsUsage count="1">
        <fieldUsage x="8"/>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dimensions count="8">
    <dimension name="All_Measures" uniqueName="[All_Measures]" caption="All_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_Measures" caption="All_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75.696287384257" backgroundQuery="1" createdVersion="3" refreshedVersion="7" minRefreshableVersion="3" recordCount="0" supportSubquery="1" supportAdvancedDrill="1" xr:uid="{999EF26F-F90D-44D4-9A55-78F99E38A30C}">
  <cacheSource type="external" connectionId="8">
    <extLst>
      <ext xmlns:x14="http://schemas.microsoft.com/office/spreadsheetml/2009/9/main" uri="{F057638F-6D5F-4e77-A914-E7F072B9BCA8}">
        <x14:sourceConnection name="ThisWorkbookDataModel"/>
      </ext>
    </extLst>
  </cacheSource>
  <cacheFields count="0"/>
  <cacheHierarchies count="60">
    <cacheHierarchy uniqueName="[All_Measures].[All_Measures]" caption="All_Measures" attribute="1" defaultMemberUniqueName="[All_Measures].[All_Measures].[All]" allUniqueName="[All_Measures].[All_Measures].[All]" dimensionUniqueName="[All_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Date].[Full Date]" caption="Full Date" attribute="1" time="1" defaultMemberUniqueName="[DimDate].[Full Date].[All]" allUniqueName="[DimDate].[Full 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caption="Month" attribute="1" defaultMemberUniqueName="[DimDate].[Month].[All]" allUniqueName="[DimDate].[Month].[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Day Type]" caption="Day Type" attribute="1" defaultMemberUniqueName="[DimDate].[Day Type].[All]" allUniqueName="[DimDate].[Day Type].[All]" dimensionUniqueName="[DimDate]" displayFolder="" count="0" memberValueDatatype="13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Name]" caption="ProductName" attribute="1" defaultMemberUniqueName="[DimProduct].[ProductName].[All]" allUniqueName="[DimProduct].[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Profit]" caption="Profit" attribute="1" defaultMemberUniqueName="[FactInternetSales].[Profit].[All]" allUniqueName="[FactInternetSales].[Profit].[All]" dimensionUniqueName="[FactInternetSales]" displayFolder="" count="0" memberValueDatatype="5" unbalanced="0"/>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Profit]" caption="Sum of Profit" measure="1" displayFolder="" measureGroup="FactInternetSales" count="0">
      <extLst>
        <ext xmlns:x15="http://schemas.microsoft.com/office/spreadsheetml/2010/11/main" uri="{B97F6D7D-B522-45F9-BDA1-12C45D357490}">
          <x15:cacheHierarchy aggregatedColumn="41"/>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8"/>
        </ext>
      </extLst>
    </cacheHierarchy>
    <cacheHierarchy uniqueName="[Measures].[#Transactions]" caption="#Transactions" measure="1" displayFolder="" measureGroup="All_Measures" count="0"/>
    <cacheHierarchy uniqueName="[Measures].[All_Products]" caption="All_Products" measure="1" displayFolder="" measureGroup="All_Measures" count="0"/>
    <cacheHierarchy uniqueName="[Measures].[Sold_Products]" caption="Sold_Products" measure="1" displayFolder="" measureGroup="All_Measures" count="0"/>
    <cacheHierarchy uniqueName="[Measures].[Unsold_Products]" caption="Unsold_Products" measure="1" displayFolder="" measureGroup="All_Measures" count="0"/>
    <cacheHierarchy uniqueName="[Measures].[% Profit Margin]" caption="% Profit Margin" measure="1" displayFolder="" measureGroup="All_Measures" count="0"/>
    <cacheHierarchy uniqueName="[Measures].[Total Qty]" caption="Total Qty" measure="1" displayFolder="" measureGroup="All_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_Measures]" caption="__XL_Count All_Measures" measure="1" displayFolder="" measureGroup="All_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35303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B5793E-1C34-4FE6-BE70-C5C7FFFCCB3C}" name="PivotTable1" cacheId="130" applyNumberFormats="0" applyBorderFormats="0" applyFontFormats="0" applyPatternFormats="0" applyAlignmentFormats="0" applyWidthHeightFormats="1" dataCaption="Values" tag="6c4f65ac-f807-4dfe-a178-9496229b93af" updatedVersion="7" minRefreshableVersion="3" useAutoFormatting="1" itemPrintTitles="1" createdVersion="7" indent="0" outline="1" outlineData="1" multipleFieldFilters="0">
  <location ref="A1:H2"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numFmtId="165"/>
    <dataField name="Sum of COGS" fld="1" baseField="0" baseItem="0" numFmtId="165"/>
    <dataField name="Sum of Total Revenue" fld="2" baseField="0" baseItem="0" numFmtId="165"/>
    <dataField name="Sum of Profit" fld="3" baseField="0" baseItem="0" numFmtId="165"/>
    <dataField fld="4" subtotal="count" baseField="0" baseItem="0"/>
    <dataField fld="5" subtotal="count" baseField="0" baseItem="0"/>
    <dataField fld="6" subtotal="count" baseField="0" baseItem="0"/>
    <dataField fld="7" subtotal="count" baseField="0" baseItem="0"/>
  </dataFields>
  <formats count="7">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3"/>
          </reference>
        </references>
      </pivotArea>
    </format>
    <format dxfId="2">
      <pivotArea type="all" dataOnly="0" outline="0" fieldPosition="0"/>
    </format>
    <format dxfId="1">
      <pivotArea outline="0" collapsedLevelsAreSubtotals="1" fieldPosition="0"/>
    </format>
    <format dxfId="0">
      <pivotArea dataOnly="0" labelOnly="1" outline="0" fieldPosition="0">
        <references count="1">
          <reference field="4294967294" count="8">
            <x v="0"/>
            <x v="1"/>
            <x v="2"/>
            <x v="3"/>
            <x v="4"/>
            <x v="5"/>
            <x v="6"/>
            <x v="7"/>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Year].&amp;[2007]"/>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6EFBF6-5532-4EF9-927C-BE7D96002D8A}" name="PivotTable2" cacheId="3" applyNumberFormats="0" applyBorderFormats="0" applyFontFormats="0" applyPatternFormats="0" applyAlignmentFormats="0" applyWidthHeightFormats="1" dataCaption="Values" tag="ea724a72-ec6f-4466-9d08-b2b6d9c8642c" updatedVersion="7" minRefreshableVersion="3" useAutoFormatting="1" subtotalHiddenItems="1" rowGrandTotals="0" colGrandTotals="0" itemPrintTitles="1" createdVersion="7" indent="0" compact="0" compactData="0" multipleFieldFilters="0">
  <location ref="B8:E12" firstHeaderRow="0" firstDataRow="1" firstDataCol="1"/>
  <pivotFields count="4">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s>
  <rowFields count="1">
    <field x="3"/>
  </rowFields>
  <rowItems count="4">
    <i>
      <x/>
    </i>
    <i>
      <x v="1"/>
    </i>
    <i>
      <x v="2"/>
    </i>
    <i>
      <x v="3"/>
    </i>
  </rowItems>
  <colFields count="1">
    <field x="-2"/>
  </colFields>
  <colItems count="3">
    <i>
      <x/>
    </i>
    <i i="1">
      <x v="1"/>
    </i>
    <i i="2">
      <x v="2"/>
    </i>
  </colItems>
  <dataFields count="3">
    <dataField fld="0" subtotal="count" baseField="0" baseItem="0" numFmtId="165"/>
    <dataField name=" Total Revenue" fld="1" baseField="0" baseItem="2" numFmtId="165"/>
    <dataField name="Total Profit" fld="2" baseField="0" baseItem="2" numFmtId="165"/>
  </dataFields>
  <formats count="13">
    <format dxfId="19">
      <pivotArea outline="0" collapsedLevelsAreSubtotals="1" fieldPosition="0">
        <references count="1">
          <reference field="4294967294" count="1" selected="0">
            <x v="0"/>
          </reference>
        </references>
      </pivotArea>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2"/>
          </reference>
        </references>
      </pivotArea>
    </format>
    <format dxfId="16">
      <pivotArea type="all" dataOnly="0" outline="0" fieldPosition="0"/>
    </format>
    <format dxfId="15">
      <pivotArea outline="0" collapsedLevelsAreSubtotals="1" fieldPosition="0"/>
    </format>
    <format dxfId="14">
      <pivotArea field="3" type="button" dataOnly="0" labelOnly="1" outline="0" axis="axisRow" fieldPosition="0"/>
    </format>
    <format dxfId="13">
      <pivotArea dataOnly="0" labelOnly="1" outline="0" fieldPosition="0">
        <references count="1">
          <reference field="3" count="0"/>
        </references>
      </pivotArea>
    </format>
    <format dxfId="12">
      <pivotArea dataOnly="0" labelOnly="1" outline="0" fieldPosition="0">
        <references count="1">
          <reference field="4294967294" count="3">
            <x v="0"/>
            <x v="1"/>
            <x v="2"/>
          </reference>
        </references>
      </pivotArea>
    </format>
    <format dxfId="11">
      <pivotArea type="all" dataOnly="0" outline="0" fieldPosition="0"/>
    </format>
    <format dxfId="10">
      <pivotArea outline="0" collapsedLevelsAreSubtotals="1" fieldPosition="0"/>
    </format>
    <format dxfId="9">
      <pivotArea field="3" type="button" dataOnly="0" labelOnly="1" outline="0" axis="axisRow" fieldPosition="0"/>
    </format>
    <format dxfId="8">
      <pivotArea dataOnly="0" labelOnly="1" outline="0" fieldPosition="0">
        <references count="1">
          <reference field="3" count="0"/>
        </references>
      </pivotArea>
    </format>
    <format dxfId="7">
      <pivotArea dataOnly="0" labelOnly="1" outline="0" fieldPosition="0">
        <references count="1">
          <reference field="4294967294" count="3">
            <x v="0"/>
            <x v="1"/>
            <x v="2"/>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GS"/>
    <pivotHierarchy dragToData="1" caption=" Total Revenue"/>
    <pivotHierarchy dragToData="1" caption="Total Profi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473AFB-5EC1-499E-B89B-D3F53F385ED4}" name="PivotTable5" cacheId="139" applyNumberFormats="0" applyBorderFormats="0" applyFontFormats="0" applyPatternFormats="0" applyAlignmentFormats="0" applyWidthHeightFormats="1" dataCaption="Values" tag="cff69322-de01-45e3-9a26-98beb1c327b1" updatedVersion="7" minRefreshableVersion="3" useAutoFormatting="1" rowGrandTotals="0" colGrandTotals="0" itemPrintTitles="1" createdVersion="7" indent="0" compact="0" compactData="0" multipleFieldFilters="0">
  <location ref="M2:T6" firstHeaderRow="0" firstDataRow="1" firstDataCol="1"/>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 dataField="1" compact="0" outline="0" subtotalTop="0" showAll="0" defaultSubtotal="0"/>
  </pivotFields>
  <rowFields count="1">
    <field x="5"/>
  </rowFields>
  <rowItems count="4">
    <i>
      <x/>
    </i>
    <i>
      <x v="1"/>
    </i>
    <i>
      <x v="2"/>
    </i>
    <i>
      <x v="3"/>
    </i>
  </rowItems>
  <colFields count="1">
    <field x="-2"/>
  </colFields>
  <colItems count="7">
    <i>
      <x/>
    </i>
    <i i="1">
      <x v="1"/>
    </i>
    <i i="2">
      <x v="2"/>
    </i>
    <i i="3">
      <x v="3"/>
    </i>
    <i i="4">
      <x v="4"/>
    </i>
    <i i="5">
      <x v="5"/>
    </i>
    <i i="6">
      <x v="6"/>
    </i>
  </colItems>
  <dataFields count="7">
    <dataField fld="0" subtotal="count" baseField="0" baseItem="0" numFmtId="165"/>
    <dataField name="Sum of COGS" fld="1" baseField="0" baseItem="0" numFmtId="165"/>
    <dataField name="Sum of Total Revenue" fld="2" baseField="0" baseItem="0" numFmtId="165"/>
    <dataField name="Sum of Profit" fld="3" baseField="0" baseItem="0" numFmtId="165"/>
    <dataField fld="4" subtotal="count" baseField="0" baseItem="0"/>
    <dataField fld="6" subtotal="count" baseField="0" baseItem="0"/>
    <dataField fld="8" subtotal="count" baseField="0" baseItem="0"/>
  </dataFields>
  <formats count="7">
    <format dxfId="26">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2"/>
          </reference>
        </references>
      </pivotArea>
    </format>
    <format dxfId="23">
      <pivotArea outline="0" collapsedLevelsAreSubtotals="1" fieldPosition="0">
        <references count="1">
          <reference field="4294967294" count="1" selected="0">
            <x v="3"/>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5">
            <x v="0"/>
            <x v="1"/>
            <x v="2"/>
            <x v="3"/>
            <x v="4"/>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Date].[Month Name].&amp;[Ju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C542B8-1331-49E5-ACEA-B2132F99671F}" name="PivotTable4" cacheId="133" applyNumberFormats="0" applyBorderFormats="0" applyFontFormats="0" applyPatternFormats="0" applyAlignmentFormats="0" applyWidthHeightFormats="1" dataCaption="Values" tag="a7e95ebd-857e-4220-a00d-8b810a0fe97f" updatedVersion="7" minRefreshableVersion="3" useAutoFormatting="1" subtotalHiddenItems="1" rowGrandTotals="0" colGrandTotals="0" itemPrintTitles="1" createdVersion="7" indent="0" compact="0" compactData="0" multipleFieldFilters="0">
  <location ref="U2:U3" firstHeaderRow="1" firstDataRow="1" firstDataCol="1"/>
  <pivotFields count="1">
    <pivotField axis="axisRow" compact="0" allDrilled="1" outline="0" subtotalTop="0" showAll="0" dataSourceSort="1" defaultSubtotal="0" defaultAttributeDrillState="1">
      <items count="1">
        <item s="1" x="0"/>
      </items>
    </pivotField>
  </pivotFields>
  <rowFields count="1">
    <field x="0"/>
  </rowFields>
  <rowItems count="1">
    <i>
      <x/>
    </i>
  </rowItems>
  <formats count="8">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outline="0" fieldPosition="0">
        <references count="1">
          <reference field="0" count="0"/>
        </references>
      </pivotArea>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outline="0" fieldPosition="0">
        <references count="1">
          <reference field="0" count="0"/>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OGS"/>
    <pivotHierarchy dragToData="1" caption=" Total Revenue"/>
    <pivotHierarchy dragToData="1" caption="Total Profi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Measures]"/>
        <x15:activeTabTopLevelEntity name="[FactInternetSal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5003889-0E32-4CF1-BAD1-BE40629EB312}" sourceName="[DimDate].[Year]">
  <pivotTables>
    <pivotTable tabId="1" name="PivotTable1"/>
    <pivotTable tabId="1" name="PivotTable4"/>
  </pivotTables>
  <data>
    <olap pivotCacheId="2053530317">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mp;[2007]"/>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61640B83-17B4-4B2F-8371-1F17D8A0C7B3}" sourceName="[DimDate].[Month Name]">
  <pivotTables>
    <pivotTable tabId="1" name="PivotTable5"/>
  </pivotTables>
  <data>
    <olap pivotCacheId="2053530317">
      <levels count="2">
        <level uniqueName="[DimDate].[Month Name].[(All)]" sourceCaption="(All)" count="0"/>
        <level uniqueName="[DimDate].[Month Name].[Month Name]" sourceCaption="Month Name" count="12">
          <ranges>
            <range startItem="0">
              <i n="[DimDate].[Month Name].&amp;[Apr]" c="Apr"/>
              <i n="[DimDate].[Month Name].&amp;[Aug]" c="Aug"/>
              <i n="[DimDate].[Month Name].&amp;[Dec]" c="Dec"/>
              <i n="[DimDate].[Month Name].&amp;[Feb]" c="Feb"/>
              <i n="[DimDate].[Month Name].&amp;[Jan]" c="Jan"/>
              <i n="[DimDate].[Month Name].&amp;[Jul]" c="Jul"/>
              <i n="[DimDate].[Month Name].&amp;[Jun]" c="Jun"/>
              <i n="[DimDate].[Month Name].&amp;[Mar]" c="Mar"/>
              <i n="[DimDate].[Month Name].&amp;[May]" c="May"/>
              <i n="[DimDate].[Month Name].&amp;[Nov]" c="Nov"/>
              <i n="[DimDate].[Month Name].&amp;[Oct]" c="Oct"/>
              <i n="[DimDate].[Month Name].&amp;[Sep]" c="Sep"/>
            </range>
          </ranges>
        </level>
      </levels>
      <selections count="1">
        <selection n="[DimDate].[Month Name].&amp;[Ju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DFBC44F-2336-49B3-A43B-8FC305BA9909}" cache="Slicer_Year" caption="Year" columnCount="4" showCaption="0" level="1" style="SlicerStyleLight1 2" rowHeight="241300"/>
  <slicer name="Month Name" xr10:uid="{9BFBD184-57A0-482F-9910-D9364D237603}" cache="Slicer_Month_Name" caption="Month Name" level="1" style="SlicerStyleLight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6" Type="http://schemas.microsoft.com/office/2007/relationships/slicer" Target="../slicers/slicer1.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70A47-17A9-4404-AACE-276B6127BA33}">
  <sheetPr codeName="Sheet2"/>
  <dimension ref="A1:Z45"/>
  <sheetViews>
    <sheetView tabSelected="1" topLeftCell="N13" workbookViewId="0">
      <selection activeCell="Y42" sqref="Y42"/>
    </sheetView>
  </sheetViews>
  <sheetFormatPr defaultRowHeight="14.25" x14ac:dyDescent="0.45"/>
  <cols>
    <col min="1" max="1" width="11.86328125" bestFit="1" customWidth="1"/>
    <col min="2" max="2" width="11.3984375" bestFit="1" customWidth="1"/>
    <col min="3" max="3" width="18.73046875" bestFit="1" customWidth="1"/>
    <col min="4" max="4" width="11.3984375" bestFit="1" customWidth="1"/>
    <col min="5" max="5" width="10.9296875" bestFit="1" customWidth="1"/>
    <col min="6" max="6" width="12.33203125" bestFit="1" customWidth="1"/>
    <col min="7" max="7" width="14.59765625" bestFit="1" customWidth="1"/>
    <col min="8" max="8" width="13.33203125" bestFit="1" customWidth="1"/>
    <col min="9" max="9" width="8.19921875" bestFit="1" customWidth="1"/>
    <col min="11" max="11" width="4.19921875" style="11" customWidth="1"/>
    <col min="13" max="13" width="6.53125" bestFit="1" customWidth="1"/>
    <col min="14" max="14" width="11.86328125" bestFit="1" customWidth="1"/>
    <col min="15" max="15" width="11.3984375" bestFit="1" customWidth="1"/>
    <col min="16" max="16" width="18.73046875" bestFit="1" customWidth="1"/>
    <col min="17" max="17" width="11.3984375" bestFit="1" customWidth="1"/>
    <col min="18" max="18" width="13.33203125" bestFit="1" customWidth="1"/>
    <col min="19" max="19" width="14.59765625" bestFit="1" customWidth="1"/>
    <col min="20" max="20" width="8.19921875" bestFit="1" customWidth="1"/>
    <col min="21" max="21" width="6.53125" bestFit="1" customWidth="1"/>
    <col min="23" max="23" width="16.3984375" bestFit="1" customWidth="1"/>
    <col min="24" max="24" width="12.59765625" customWidth="1"/>
    <col min="25" max="25" width="12.6640625" bestFit="1" customWidth="1"/>
    <col min="26" max="26" width="15.59765625" bestFit="1" customWidth="1"/>
  </cols>
  <sheetData>
    <row r="1" spans="1:26" x14ac:dyDescent="0.45">
      <c r="A1" s="4" t="s">
        <v>0</v>
      </c>
      <c r="B1" s="4" t="s">
        <v>1</v>
      </c>
      <c r="C1" s="4" t="s">
        <v>2</v>
      </c>
      <c r="D1" s="4" t="s">
        <v>3</v>
      </c>
      <c r="E1" s="4" t="s">
        <v>4</v>
      </c>
      <c r="F1" s="4" t="s">
        <v>5</v>
      </c>
      <c r="G1" s="4" t="s">
        <v>6</v>
      </c>
      <c r="H1" s="4" t="s">
        <v>7</v>
      </c>
    </row>
    <row r="2" spans="1:26" x14ac:dyDescent="0.45">
      <c r="A2" s="5">
        <v>24443</v>
      </c>
      <c r="B2" s="5">
        <v>59832502.452100538</v>
      </c>
      <c r="C2" s="5">
        <v>102379613.1163</v>
      </c>
      <c r="D2" s="5">
        <v>42547110.664199956</v>
      </c>
      <c r="E2" s="6">
        <v>606</v>
      </c>
      <c r="F2" s="6">
        <v>133</v>
      </c>
      <c r="G2" s="6">
        <v>473</v>
      </c>
      <c r="H2" s="7">
        <v>0.41558186604854408</v>
      </c>
      <c r="M2" s="3" t="s">
        <v>10</v>
      </c>
      <c r="N2" s="4" t="s">
        <v>0</v>
      </c>
      <c r="O2" s="4" t="s">
        <v>1</v>
      </c>
      <c r="P2" s="4" t="s">
        <v>2</v>
      </c>
      <c r="Q2" s="4" t="s">
        <v>3</v>
      </c>
      <c r="R2" s="4" t="s">
        <v>7</v>
      </c>
      <c r="S2" s="4" t="s">
        <v>6</v>
      </c>
      <c r="T2" s="4" t="s">
        <v>13</v>
      </c>
      <c r="U2" s="3" t="s">
        <v>10</v>
      </c>
      <c r="W2" t="s">
        <v>17</v>
      </c>
    </row>
    <row r="3" spans="1:26" x14ac:dyDescent="0.45">
      <c r="M3" s="4">
        <v>2005</v>
      </c>
      <c r="N3" s="5"/>
      <c r="O3" s="5"/>
      <c r="P3" s="5"/>
      <c r="Q3" s="5"/>
      <c r="R3" s="7"/>
      <c r="S3" s="6">
        <v>606</v>
      </c>
      <c r="T3" s="6"/>
      <c r="U3" s="4">
        <v>2007</v>
      </c>
      <c r="W3">
        <f>COUNTA(U3:U7)</f>
        <v>1</v>
      </c>
    </row>
    <row r="4" spans="1:26" x14ac:dyDescent="0.45">
      <c r="M4" s="4">
        <v>2006</v>
      </c>
      <c r="N4" s="5">
        <v>214</v>
      </c>
      <c r="O4" s="5">
        <v>4184405.5874000019</v>
      </c>
      <c r="P4" s="5">
        <v>7018366.7048000013</v>
      </c>
      <c r="Q4" s="5">
        <v>2833961.117399998</v>
      </c>
      <c r="R4" s="7">
        <v>0.4037921124101132</v>
      </c>
      <c r="S4" s="6">
        <v>581</v>
      </c>
      <c r="T4" s="6">
        <v>2239</v>
      </c>
    </row>
    <row r="5" spans="1:26" x14ac:dyDescent="0.45">
      <c r="M5" s="4">
        <v>2007</v>
      </c>
      <c r="N5" s="5">
        <v>321</v>
      </c>
      <c r="O5" s="5">
        <v>3206961.0084000025</v>
      </c>
      <c r="P5" s="5">
        <v>5542326.409500001</v>
      </c>
      <c r="Q5" s="5">
        <v>2335365.4010999999</v>
      </c>
      <c r="R5" s="7">
        <v>0.42136915593729601</v>
      </c>
      <c r="S5" s="6">
        <v>575</v>
      </c>
      <c r="T5" s="6">
        <v>3258</v>
      </c>
    </row>
    <row r="6" spans="1:26" x14ac:dyDescent="0.45">
      <c r="B6" s="2" t="s">
        <v>11</v>
      </c>
      <c r="C6" s="1">
        <v>3</v>
      </c>
      <c r="M6" s="4">
        <v>2008</v>
      </c>
      <c r="N6" s="5">
        <v>5545</v>
      </c>
      <c r="O6" s="5">
        <v>11777950.014000081</v>
      </c>
      <c r="P6" s="5">
        <v>20054281.800000198</v>
      </c>
      <c r="Q6" s="5">
        <v>8276331.7860000096</v>
      </c>
      <c r="R6" s="7">
        <v>0.41269649387294077</v>
      </c>
      <c r="S6" s="6">
        <v>504</v>
      </c>
      <c r="T6" s="6">
        <v>58279</v>
      </c>
      <c r="W6" s="12" t="s">
        <v>9</v>
      </c>
      <c r="X6" s="12" t="s">
        <v>10</v>
      </c>
      <c r="Y6" s="12" t="s">
        <v>20</v>
      </c>
      <c r="Z6" s="12" t="s">
        <v>15</v>
      </c>
    </row>
    <row r="7" spans="1:26" x14ac:dyDescent="0.45">
      <c r="W7" s="4" t="s">
        <v>18</v>
      </c>
      <c r="X7" s="4">
        <f>IF(W3=1,U3,0)</f>
        <v>2007</v>
      </c>
      <c r="Y7" s="5">
        <f>IFERROR(VLOOKUP(X7,LookupTable,5,0),0)</f>
        <v>2335365.4010999999</v>
      </c>
      <c r="Z7" s="13">
        <f>$Y$7/SUM($Y$7:$Y$9)</f>
        <v>0.45177362906796242</v>
      </c>
    </row>
    <row r="8" spans="1:26" x14ac:dyDescent="0.45">
      <c r="B8" s="3" t="s">
        <v>10</v>
      </c>
      <c r="C8" s="4" t="s">
        <v>0</v>
      </c>
      <c r="D8" s="4" t="s">
        <v>8</v>
      </c>
      <c r="E8" s="4" t="s">
        <v>9</v>
      </c>
      <c r="W8" s="4" t="s">
        <v>19</v>
      </c>
      <c r="X8" s="4">
        <f>IF(OR(U3=2008,W3&gt;1),0,U3-1)</f>
        <v>2006</v>
      </c>
      <c r="Y8" s="5">
        <f>IFERROR(VLOOKUP(X8,LookupTable,5,0),0)</f>
        <v>2833961.117399998</v>
      </c>
      <c r="Z8" s="13">
        <f>$Y$8/SUM($Y$7:$Y$8)</f>
        <v>0.54822637093203752</v>
      </c>
    </row>
    <row r="9" spans="1:26" x14ac:dyDescent="0.45">
      <c r="B9" s="4">
        <v>2005</v>
      </c>
      <c r="C9" s="5">
        <v>1013</v>
      </c>
      <c r="D9" s="5">
        <v>33370192.17119991</v>
      </c>
      <c r="E9" s="5">
        <v>13403626.55980004</v>
      </c>
    </row>
    <row r="10" spans="1:26" x14ac:dyDescent="0.45">
      <c r="B10" s="4">
        <v>2006</v>
      </c>
      <c r="C10" s="5">
        <v>2677</v>
      </c>
      <c r="D10" s="5">
        <v>69484523.200599954</v>
      </c>
      <c r="E10" s="5">
        <v>28177776.426300008</v>
      </c>
      <c r="W10" s="14" t="s">
        <v>21</v>
      </c>
      <c r="X10" s="14"/>
      <c r="Y10" s="14"/>
      <c r="Z10" s="15">
        <f>Z7-Z8</f>
        <v>-9.6452741864075098E-2</v>
      </c>
    </row>
    <row r="11" spans="1:26" x14ac:dyDescent="0.45">
      <c r="B11" s="4">
        <v>2007</v>
      </c>
      <c r="C11" s="5">
        <v>24443</v>
      </c>
      <c r="D11" s="5">
        <v>102379613.11629808</v>
      </c>
      <c r="E11" s="5">
        <v>42547110.664199762</v>
      </c>
    </row>
    <row r="12" spans="1:26" x14ac:dyDescent="0.45">
      <c r="B12" s="4">
        <v>2008</v>
      </c>
      <c r="C12" s="5">
        <v>32265</v>
      </c>
      <c r="D12" s="5">
        <v>101858616.70999645</v>
      </c>
      <c r="E12" s="5">
        <v>42162063.995699406</v>
      </c>
    </row>
    <row r="13" spans="1:26" x14ac:dyDescent="0.45">
      <c r="W13" s="12" t="s">
        <v>22</v>
      </c>
      <c r="X13" s="12" t="s">
        <v>10</v>
      </c>
      <c r="Y13" s="12" t="s">
        <v>23</v>
      </c>
      <c r="Z13" s="12" t="s">
        <v>15</v>
      </c>
    </row>
    <row r="14" spans="1:26" x14ac:dyDescent="0.45">
      <c r="W14" s="4" t="s">
        <v>18</v>
      </c>
      <c r="X14" s="4">
        <f>IF(W3=1,U3,0)</f>
        <v>2007</v>
      </c>
      <c r="Y14" s="5">
        <f>IFERROR(VLOOKUP(X14,LookupTable,4,0),0)</f>
        <v>5542326.409500001</v>
      </c>
      <c r="Z14" s="13">
        <f>$Y$14/SUM($Y$14:$Y$15)</f>
        <v>0.44124367652850427</v>
      </c>
    </row>
    <row r="15" spans="1:26" x14ac:dyDescent="0.45">
      <c r="W15" s="4" t="s">
        <v>19</v>
      </c>
      <c r="X15" s="4">
        <f>IF(OR(U3=2008,W3&gt;1),0,U3-1)</f>
        <v>2006</v>
      </c>
      <c r="Y15" s="5">
        <f>IFERROR(VLOOKUP(X15,LookupTable,4,0),0)</f>
        <v>7018366.7048000013</v>
      </c>
      <c r="Z15" s="13">
        <f>$Y$15/SUM($Y$14:$Y$15)</f>
        <v>0.55875632347149573</v>
      </c>
    </row>
    <row r="17" spans="1:26" x14ac:dyDescent="0.45">
      <c r="B17" s="4" t="str">
        <f>B8</f>
        <v>Year</v>
      </c>
      <c r="C17" s="4" t="str">
        <f>_xlfn.IFS($C$6=1,D8,$C$6=2,E8,$C$6=3,C8)</f>
        <v>#Transactions</v>
      </c>
      <c r="D17" s="4" t="str">
        <f>"Average"&amp; C17</f>
        <v>Average#Transactions</v>
      </c>
      <c r="E17" s="4" t="s">
        <v>12</v>
      </c>
      <c r="W17" s="14" t="s">
        <v>21</v>
      </c>
      <c r="X17" s="14"/>
      <c r="Y17" s="14"/>
      <c r="Z17" s="15">
        <f>Z14-Z15</f>
        <v>-0.11751264694299146</v>
      </c>
    </row>
    <row r="18" spans="1:26" x14ac:dyDescent="0.45">
      <c r="B18" s="4">
        <f>B9</f>
        <v>2005</v>
      </c>
      <c r="C18" s="10">
        <f>_xlfn.IFS($C$6=1,D9,$C$6=2,E9,$C$6=3,C9)</f>
        <v>1013</v>
      </c>
      <c r="D18" s="8">
        <f>AVERAGE($C$18:$C$21)</f>
        <v>15099.5</v>
      </c>
      <c r="E18" s="4" t="str">
        <f>IF(C18&gt;D18,C18, " ")</f>
        <v xml:space="preserve"> </v>
      </c>
    </row>
    <row r="19" spans="1:26" x14ac:dyDescent="0.45">
      <c r="B19" s="4">
        <f>B10</f>
        <v>2006</v>
      </c>
      <c r="C19" s="10">
        <f>_xlfn.IFS($C$6=1,D10,$C$6=2,E10,$C$6=3,C10)</f>
        <v>2677</v>
      </c>
      <c r="D19" s="8">
        <f>AVERAGE($C$18:$C$21)</f>
        <v>15099.5</v>
      </c>
      <c r="E19" s="4" t="str">
        <f>IF(C19&gt;D19,C19, " ")</f>
        <v xml:space="preserve"> </v>
      </c>
    </row>
    <row r="20" spans="1:26" x14ac:dyDescent="0.45">
      <c r="B20" s="4">
        <f>B11</f>
        <v>2007</v>
      </c>
      <c r="C20" s="10">
        <f>_xlfn.IFS($C$6=1,D11,$C$6=2,E11,$C$6=3,C11)</f>
        <v>24443</v>
      </c>
      <c r="D20" s="8">
        <f>AVERAGE($C$18:$C$21)</f>
        <v>15099.5</v>
      </c>
      <c r="E20" s="4">
        <f>IF(C20&gt;D20,C20)</f>
        <v>24443</v>
      </c>
      <c r="W20" s="12" t="s">
        <v>28</v>
      </c>
      <c r="X20" s="12" t="s">
        <v>10</v>
      </c>
      <c r="Y20" s="12" t="s">
        <v>27</v>
      </c>
      <c r="Z20" s="12" t="s">
        <v>15</v>
      </c>
    </row>
    <row r="21" spans="1:26" x14ac:dyDescent="0.45">
      <c r="B21" s="4">
        <f>B12</f>
        <v>2008</v>
      </c>
      <c r="C21" s="10">
        <f>_xlfn.IFS($C$6=1,D12,$C$6=2,E12,$C$6=3,C12)</f>
        <v>32265</v>
      </c>
      <c r="D21" s="8">
        <f>AVERAGE($C$18:$C$21)</f>
        <v>15099.5</v>
      </c>
      <c r="E21" s="4">
        <f>IF(C21&gt;D21,C21)</f>
        <v>32265</v>
      </c>
      <c r="W21" s="4" t="s">
        <v>18</v>
      </c>
      <c r="X21" s="4">
        <f>IF(W3=1,U3,0)</f>
        <v>2007</v>
      </c>
      <c r="Y21" s="5">
        <f>IFERROR(VLOOKUP(X21,LookupTable,6,0),0)</f>
        <v>0.42136915593729601</v>
      </c>
      <c r="Z21" s="13">
        <f>$Y$21/SUM($Y$21:$Y$22)</f>
        <v>0.51065067169378009</v>
      </c>
    </row>
    <row r="22" spans="1:26" x14ac:dyDescent="0.45">
      <c r="W22" s="4" t="s">
        <v>19</v>
      </c>
      <c r="X22" s="4">
        <f>IF(OR(U3=2008,W3&gt;1),0,U3-1)</f>
        <v>2006</v>
      </c>
      <c r="Y22" s="5">
        <f>IFERROR(VLOOKUP(X22,LookupTable,6,0),0)</f>
        <v>0.4037921124101132</v>
      </c>
      <c r="Z22" s="13">
        <f>$Y$22/SUM($Y$21:$Y$22)</f>
        <v>0.48934932830621991</v>
      </c>
    </row>
    <row r="24" spans="1:26" x14ac:dyDescent="0.45">
      <c r="W24" s="14" t="s">
        <v>21</v>
      </c>
      <c r="X24" s="14"/>
      <c r="Y24" s="14"/>
      <c r="Z24" s="15">
        <f>Z21-Z22</f>
        <v>2.1301343387560179E-2</v>
      </c>
    </row>
    <row r="25" spans="1:26" x14ac:dyDescent="0.45">
      <c r="B25" t="s">
        <v>12</v>
      </c>
      <c r="D25" t="s">
        <v>16</v>
      </c>
    </row>
    <row r="26" spans="1:26" x14ac:dyDescent="0.45">
      <c r="A26" t="s">
        <v>14</v>
      </c>
      <c r="B26">
        <f>SUM(E18:E21)</f>
        <v>56708</v>
      </c>
      <c r="D26" t="str">
        <f>"of"&amp;C17 &amp; " came from the highlighted years"</f>
        <v>of#Transactions came from the highlighted years</v>
      </c>
    </row>
    <row r="27" spans="1:26" x14ac:dyDescent="0.45">
      <c r="A27" t="s">
        <v>15</v>
      </c>
      <c r="B27" s="9">
        <f>B26/SUM(C18:C21)</f>
        <v>0.93890526176363454</v>
      </c>
      <c r="W27" s="12" t="s">
        <v>24</v>
      </c>
      <c r="X27" s="12" t="s">
        <v>10</v>
      </c>
      <c r="Y27" s="12" t="s">
        <v>26</v>
      </c>
      <c r="Z27" s="12" t="s">
        <v>15</v>
      </c>
    </row>
    <row r="28" spans="1:26" x14ac:dyDescent="0.45">
      <c r="W28" s="4" t="s">
        <v>18</v>
      </c>
      <c r="X28" s="4">
        <f>IF(W3=1,U3,0)</f>
        <v>2007</v>
      </c>
      <c r="Y28" s="5">
        <f>IFERROR(VLOOKUP(X28,LookupTable,2,0),0)</f>
        <v>321</v>
      </c>
      <c r="Z28" s="13">
        <f>$Y$28/SUM($Y$28:$Y$29)</f>
        <v>0.6</v>
      </c>
    </row>
    <row r="29" spans="1:26" x14ac:dyDescent="0.45">
      <c r="W29" s="4" t="s">
        <v>19</v>
      </c>
      <c r="X29" s="4">
        <f>IF(OR(U3=2008,W3&gt;1),0,U3-1)</f>
        <v>2006</v>
      </c>
      <c r="Y29" s="5">
        <f>IFERROR(VLOOKUP(X29,LookupTable,2,0),0)</f>
        <v>214</v>
      </c>
      <c r="Z29" s="13">
        <f>$Y$29/SUM($Y$28:$Y$29)</f>
        <v>0.4</v>
      </c>
    </row>
    <row r="31" spans="1:26" x14ac:dyDescent="0.45">
      <c r="W31" s="14" t="s">
        <v>21</v>
      </c>
      <c r="X31" s="14"/>
      <c r="Y31" s="14"/>
      <c r="Z31" s="15">
        <f>Z28-Z29</f>
        <v>0.19999999999999996</v>
      </c>
    </row>
    <row r="34" spans="23:26" x14ac:dyDescent="0.45">
      <c r="W34" s="12" t="s">
        <v>25</v>
      </c>
      <c r="X34" s="12" t="s">
        <v>10</v>
      </c>
      <c r="Y34" s="12" t="s">
        <v>25</v>
      </c>
      <c r="Z34" s="12" t="s">
        <v>15</v>
      </c>
    </row>
    <row r="35" spans="23:26" x14ac:dyDescent="0.45">
      <c r="W35" s="4" t="s">
        <v>18</v>
      </c>
      <c r="X35" s="4">
        <f>IF(W3=1,U3,0)</f>
        <v>2007</v>
      </c>
      <c r="Y35" s="5">
        <f>IFERROR(VLOOKUP(X35,LookupTable,3,0),0)</f>
        <v>3206961.0084000025</v>
      </c>
      <c r="Z35" s="13">
        <f>$Y$35/SUM($Y$35:$Y$36)</f>
        <v>0.43387930592189722</v>
      </c>
    </row>
    <row r="36" spans="23:26" x14ac:dyDescent="0.45">
      <c r="W36" s="4" t="s">
        <v>19</v>
      </c>
      <c r="X36" s="4">
        <f>IF(OR(U3=2008,W3&gt;1),0,U3-1)</f>
        <v>2006</v>
      </c>
      <c r="Y36" s="5">
        <f>IFERROR(VLOOKUP(X36,LookupTable,3,0),0)</f>
        <v>4184405.5874000019</v>
      </c>
      <c r="Z36" s="13">
        <f>$Y$36/SUM($Y$35:$Y$36)</f>
        <v>0.56612069407810273</v>
      </c>
    </row>
    <row r="38" spans="23:26" x14ac:dyDescent="0.45">
      <c r="W38" s="14" t="s">
        <v>21</v>
      </c>
      <c r="X38" s="14"/>
      <c r="Y38" s="14"/>
      <c r="Z38" s="15">
        <f>Z35-Z36</f>
        <v>-0.13224138815620551</v>
      </c>
    </row>
    <row r="41" spans="23:26" x14ac:dyDescent="0.45">
      <c r="W41" s="12" t="s">
        <v>13</v>
      </c>
      <c r="X41" s="12" t="s">
        <v>10</v>
      </c>
      <c r="Y41" s="12" t="s">
        <v>29</v>
      </c>
      <c r="Z41" s="12" t="s">
        <v>15</v>
      </c>
    </row>
    <row r="42" spans="23:26" x14ac:dyDescent="0.45">
      <c r="W42" s="4" t="s">
        <v>18</v>
      </c>
      <c r="X42" s="4">
        <f>IF(W3=1,U3,0)</f>
        <v>2007</v>
      </c>
      <c r="Y42" s="5">
        <f>IFERROR(VLOOKUP(X42,LookupTable,7,0),0)</f>
        <v>575</v>
      </c>
      <c r="Z42" s="13">
        <f>$Y$42/SUM($Y$42:$Y$43)</f>
        <v>0.49740484429065746</v>
      </c>
    </row>
    <row r="43" spans="23:26" x14ac:dyDescent="0.45">
      <c r="W43" s="4" t="s">
        <v>19</v>
      </c>
      <c r="X43" s="4">
        <f>IF(OR(U3=2008,W3&gt;1),0,U3-1)</f>
        <v>2006</v>
      </c>
      <c r="Y43" s="5">
        <f>IFERROR(VLOOKUP(X43,LookupTable,7,0),0)</f>
        <v>581</v>
      </c>
      <c r="Z43" s="13">
        <f>$Y$43/SUM($Y$42:$Y$43)</f>
        <v>0.50259515570934254</v>
      </c>
    </row>
    <row r="45" spans="23:26" x14ac:dyDescent="0.45">
      <c r="W45" s="14" t="s">
        <v>21</v>
      </c>
      <c r="X45" s="14"/>
      <c r="Y45" s="14"/>
      <c r="Z45" s="15">
        <f>Z42-Z43</f>
        <v>-5.1903114186850896E-3</v>
      </c>
    </row>
  </sheetData>
  <pageMargins left="0.7" right="0.7" top="0.75" bottom="0.75" header="0.3" footer="0.3"/>
  <pageSetup orientation="portrait" horizontalDpi="360" verticalDpi="360"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426FE-0A9C-4917-82E5-A0A2512445B4}">
  <sheetPr codeName="Sheet1"/>
  <dimension ref="A1"/>
  <sheetViews>
    <sheetView showGridLines="0" showRowColHeaders="0" workbookViewId="0">
      <selection activeCell="P20" sqref="P20"/>
    </sheetView>
  </sheetViews>
  <sheetFormatPr defaultRowHeight="14.25" x14ac:dyDescent="0.45"/>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Option Button 1">
              <controlPr defaultSize="0" autoFill="0" autoLine="0" autoPict="0">
                <anchor moveWithCells="1">
                  <from>
                    <xdr:col>15</xdr:col>
                    <xdr:colOff>76200</xdr:colOff>
                    <xdr:row>3</xdr:row>
                    <xdr:rowOff>23813</xdr:rowOff>
                  </from>
                  <to>
                    <xdr:col>16</xdr:col>
                    <xdr:colOff>276225</xdr:colOff>
                    <xdr:row>4</xdr:row>
                    <xdr:rowOff>76200</xdr:rowOff>
                  </to>
                </anchor>
              </controlPr>
            </control>
          </mc:Choice>
        </mc:AlternateContent>
        <mc:AlternateContent xmlns:mc="http://schemas.openxmlformats.org/markup-compatibility/2006">
          <mc:Choice Requires="x14">
            <control shapeId="1026" r:id="rId4" name="Option Button 2">
              <controlPr defaultSize="0" autoFill="0" autoLine="0" autoPict="0">
                <anchor moveWithCells="1">
                  <from>
                    <xdr:col>16</xdr:col>
                    <xdr:colOff>371475</xdr:colOff>
                    <xdr:row>3</xdr:row>
                    <xdr:rowOff>23813</xdr:rowOff>
                  </from>
                  <to>
                    <xdr:col>17</xdr:col>
                    <xdr:colOff>481013</xdr:colOff>
                    <xdr:row>4</xdr:row>
                    <xdr:rowOff>76200</xdr:rowOff>
                  </to>
                </anchor>
              </controlPr>
            </control>
          </mc:Choice>
        </mc:AlternateContent>
        <mc:AlternateContent xmlns:mc="http://schemas.openxmlformats.org/markup-compatibility/2006">
          <mc:Choice Requires="x14">
            <control shapeId="1027" r:id="rId5" name="Option Button 3">
              <controlPr defaultSize="0" autoFill="0" autoLine="0" autoPict="0">
                <anchor moveWithCells="1">
                  <from>
                    <xdr:col>17</xdr:col>
                    <xdr:colOff>571500</xdr:colOff>
                    <xdr:row>3</xdr:row>
                    <xdr:rowOff>23813</xdr:rowOff>
                  </from>
                  <to>
                    <xdr:col>19</xdr:col>
                    <xdr:colOff>119063</xdr:colOff>
                    <xdr:row>4</xdr:row>
                    <xdr:rowOff>76200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95B8A450-E84D-4989-A1E4-B0BBE27CD5DE}">
  <ds:schemaRefs/>
</ds:datastoreItem>
</file>

<file path=customXml/itemProps2.xml><?xml version="1.0" encoding="utf-8"?>
<ds:datastoreItem xmlns:ds="http://schemas.openxmlformats.org/officeDocument/2006/customXml" ds:itemID="{F63F49AB-FB57-43F4-8B96-27B6AEF9F378}">
  <ds:schemaRefs/>
</ds:datastoreItem>
</file>

<file path=customXml/itemProps3.xml><?xml version="1.0" encoding="utf-8"?>
<ds:datastoreItem xmlns:ds="http://schemas.openxmlformats.org/officeDocument/2006/customXml" ds:itemID="{8EC66B83-FBAF-4137-B926-8E371FE531A5}">
  <ds:schemaRefs/>
</ds:datastoreItem>
</file>

<file path=customXml/itemProps4.xml><?xml version="1.0" encoding="utf-8"?>
<ds:datastoreItem xmlns:ds="http://schemas.openxmlformats.org/officeDocument/2006/customXml" ds:itemID="{D6FCD0C4-71E8-4811-A911-9D43743BD167}">
  <ds:schemaRefs/>
</ds:datastoreItem>
</file>

<file path=customXml/itemProps5.xml><?xml version="1.0" encoding="utf-8"?>
<ds:datastoreItem xmlns:ds="http://schemas.openxmlformats.org/officeDocument/2006/customXml" ds:itemID="{86F1E77A-8A79-4FD3-A668-93F1D73F79D2}">
  <ds:schemaRefs/>
</ds:datastoreItem>
</file>

<file path=customXml/itemProps6.xml><?xml version="1.0" encoding="utf-8"?>
<ds:datastoreItem xmlns:ds="http://schemas.openxmlformats.org/officeDocument/2006/customXml" ds:itemID="{A4A37EB3-C39B-4B4B-947F-65C6FFF71394}">
  <ds:schemaRefs/>
</ds:datastoreItem>
</file>

<file path=customXml/itemProps7.xml><?xml version="1.0" encoding="utf-8"?>
<ds:datastoreItem xmlns:ds="http://schemas.openxmlformats.org/officeDocument/2006/customXml" ds:itemID="{0303CE7D-7F5F-4D05-8A8B-D0F6B6C80E77}">
  <ds:schemaRefs/>
</ds:datastoreItem>
</file>

<file path=customXml/itemProps8.xml><?xml version="1.0" encoding="utf-8"?>
<ds:datastoreItem xmlns:ds="http://schemas.openxmlformats.org/officeDocument/2006/customXml" ds:itemID="{02F5730D-1C94-4C31-B381-2D4543814917}">
  <ds:schemaRefs/>
</ds:datastoreItem>
</file>

<file path=customXml/itemProps9.xml><?xml version="1.0" encoding="utf-8"?>
<ds:datastoreItem xmlns:ds="http://schemas.openxmlformats.org/officeDocument/2006/customXml" ds:itemID="{B55F03FF-AB76-4C76-BB58-0EF08D6DF662}">
  <ds:schemaRefs/>
</ds:datastoreItem>
</file>

<file path=customXml/itemProps10.xml><?xml version="1.0" encoding="utf-8"?>
<ds:datastoreItem xmlns:ds="http://schemas.openxmlformats.org/officeDocument/2006/customXml" ds:itemID="{57DC13AA-5D9F-4888-AECD-FC81ABDA3517}">
  <ds:schemaRefs/>
</ds:datastoreItem>
</file>

<file path=customXml/itemProps11.xml><?xml version="1.0" encoding="utf-8"?>
<ds:datastoreItem xmlns:ds="http://schemas.openxmlformats.org/officeDocument/2006/customXml" ds:itemID="{D4CEA0CE-904F-42C6-8A81-D139228867CB}">
  <ds:schemaRefs/>
</ds:datastoreItem>
</file>

<file path=customXml/itemProps12.xml><?xml version="1.0" encoding="utf-8"?>
<ds:datastoreItem xmlns:ds="http://schemas.openxmlformats.org/officeDocument/2006/customXml" ds:itemID="{9CB16169-72B7-4B59-BA3C-26F4BC9D0655}">
  <ds:schemaRefs/>
</ds:datastoreItem>
</file>

<file path=customXml/itemProps13.xml><?xml version="1.0" encoding="utf-8"?>
<ds:datastoreItem xmlns:ds="http://schemas.openxmlformats.org/officeDocument/2006/customXml" ds:itemID="{9CA84995-D6F2-4F1A-BF0B-32080F3E324E}">
  <ds:schemaRefs/>
</ds:datastoreItem>
</file>

<file path=customXml/itemProps14.xml><?xml version="1.0" encoding="utf-8"?>
<ds:datastoreItem xmlns:ds="http://schemas.openxmlformats.org/officeDocument/2006/customXml" ds:itemID="{3C760CEE-9CFC-4970-9AE8-84CE9115B90D}">
  <ds:schemaRefs/>
</ds:datastoreItem>
</file>

<file path=customXml/itemProps15.xml><?xml version="1.0" encoding="utf-8"?>
<ds:datastoreItem xmlns:ds="http://schemas.openxmlformats.org/officeDocument/2006/customXml" ds:itemID="{FEC5B4FB-57AD-4F6F-94D1-5344946374EB}">
  <ds:schemaRefs/>
</ds:datastoreItem>
</file>

<file path=customXml/itemProps16.xml><?xml version="1.0" encoding="utf-8"?>
<ds:datastoreItem xmlns:ds="http://schemas.openxmlformats.org/officeDocument/2006/customXml" ds:itemID="{E5702FE0-1719-4BC4-9C20-2970A20B8143}">
  <ds:schemaRefs/>
</ds:datastoreItem>
</file>

<file path=customXml/itemProps17.xml><?xml version="1.0" encoding="utf-8"?>
<ds:datastoreItem xmlns:ds="http://schemas.openxmlformats.org/officeDocument/2006/customXml" ds:itemID="{2043F511-1A19-4D49-B3C2-2A18114CB917}">
  <ds:schemaRefs/>
</ds:datastoreItem>
</file>

<file path=customXml/itemProps18.xml><?xml version="1.0" encoding="utf-8"?>
<ds:datastoreItem xmlns:ds="http://schemas.openxmlformats.org/officeDocument/2006/customXml" ds:itemID="{2A6C7F4C-50AD-431E-910A-666444CE607D}">
  <ds:schemaRefs/>
</ds:datastoreItem>
</file>

<file path=customXml/itemProps19.xml><?xml version="1.0" encoding="utf-8"?>
<ds:datastoreItem xmlns:ds="http://schemas.openxmlformats.org/officeDocument/2006/customXml" ds:itemID="{862017E5-498F-4D59-B8A8-079D5A8FBE6E}">
  <ds:schemaRefs/>
</ds:datastoreItem>
</file>

<file path=customXml/itemProps20.xml><?xml version="1.0" encoding="utf-8"?>
<ds:datastoreItem xmlns:ds="http://schemas.openxmlformats.org/officeDocument/2006/customXml" ds:itemID="{621762FE-D928-4C48-81FA-F0C3B2791DF0}">
  <ds:schemaRefs/>
</ds:datastoreItem>
</file>

<file path=customXml/itemProps21.xml><?xml version="1.0" encoding="utf-8"?>
<ds:datastoreItem xmlns:ds="http://schemas.openxmlformats.org/officeDocument/2006/customXml" ds:itemID="{8F67B918-09E8-4095-BA1E-2716CAA12D7E}">
  <ds:schemaRefs>
    <ds:schemaRef ds:uri="http://schemas.microsoft.com/DataMashup"/>
  </ds:schemaRefs>
</ds:datastoreItem>
</file>

<file path=customXml/itemProps22.xml><?xml version="1.0" encoding="utf-8"?>
<ds:datastoreItem xmlns:ds="http://schemas.openxmlformats.org/officeDocument/2006/customXml" ds:itemID="{8CD14185-3EC3-4E4F-B1FF-1A8770A598C5}">
  <ds:schemaRefs/>
</ds:datastoreItem>
</file>

<file path=customXml/itemProps23.xml><?xml version="1.0" encoding="utf-8"?>
<ds:datastoreItem xmlns:ds="http://schemas.openxmlformats.org/officeDocument/2006/customXml" ds:itemID="{8E0DAC6A-7E15-4A6A-B96E-E4907A0EC4A7}">
  <ds:schemaRefs/>
</ds:datastoreItem>
</file>

<file path=customXml/itemProps24.xml><?xml version="1.0" encoding="utf-8"?>
<ds:datastoreItem xmlns:ds="http://schemas.openxmlformats.org/officeDocument/2006/customXml" ds:itemID="{84126A26-017F-4AB4-A107-EE43B958A0F6}">
  <ds:schemaRefs/>
</ds:datastoreItem>
</file>

<file path=customXml/itemProps25.xml><?xml version="1.0" encoding="utf-8"?>
<ds:datastoreItem xmlns:ds="http://schemas.openxmlformats.org/officeDocument/2006/customXml" ds:itemID="{E2BABAE1-D396-4807-9211-A24BB8C40F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Analysis1</vt:lpstr>
      <vt:lpstr>Time_Series_Dashboard</vt:lpstr>
      <vt:lpstr>LookupTable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2026-05-30T17:12:08Z</dcterms:created>
  <dcterms:modified xsi:type="dcterms:W3CDTF">2026-06-02T20:21:58Z</dcterms:modified>
</cp:coreProperties>
</file>