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gif" ContentType="image/gi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026"/>
  <workbookPr hidePivotFieldList="1" defaultThemeVersion="166925"/>
  <mc:AlternateContent xmlns:mc="http://schemas.openxmlformats.org/markup-compatibility/2006">
    <mc:Choice Requires="x15">
      <x15ac:absPath xmlns:x15ac="http://schemas.microsoft.com/office/spreadsheetml/2010/11/ac" url="C:\Users\HP\Desktop\Excel Mastercalss\Adventure work Excel Dashboard\Adventure work Excel Dashboard\Databases\Excel-Adventure-Works-Dashboard\"/>
    </mc:Choice>
  </mc:AlternateContent>
  <xr:revisionPtr revIDLastSave="0" documentId="13_ncr:1_{6FF807AF-02D6-4406-8642-5A0B414CF165}" xr6:coauthVersionLast="47" xr6:coauthVersionMax="47" xr10:uidLastSave="{00000000-0000-0000-0000-000000000000}"/>
  <bookViews>
    <workbookView xWindow="-98" yWindow="-98" windowWidth="20715" windowHeight="13276" activeTab="2" xr2:uid="{58D1E8A0-7F1E-4CC6-B181-5B0F1F1C752B}"/>
  </bookViews>
  <sheets>
    <sheet name="Time_Series_Dashboard" sheetId="2" r:id="rId1"/>
    <sheet name="Analysis1" sheetId="1" r:id="rId2"/>
    <sheet name="Analysis1 (2)" sheetId="3" r:id="rId3"/>
  </sheets>
  <definedNames>
    <definedName name="LookupTable" localSheetId="2">'Analysis1 (2)'!#REF!</definedName>
    <definedName name="LookupTable">Analysis1!$M$2:$S$6</definedName>
    <definedName name="Slicer_Month_Name">#N/A</definedName>
    <definedName name="Slicer_Year">#N/A</definedName>
  </definedNames>
  <calcPr calcId="191029"/>
  <pivotCaches>
    <pivotCache cacheId="363" r:id="rId4"/>
    <pivotCache cacheId="366" r:id="rId5"/>
    <pivotCache cacheId="370" r:id="rId6"/>
    <pivotCache cacheId="373" r:id="rId7"/>
    <pivotCache cacheId="376" r:id="rId8"/>
    <pivotCache cacheId="379" r:id="rId9"/>
  </pivotCaches>
  <extLst>
    <ext xmlns:x14="http://schemas.microsoft.com/office/spreadsheetml/2009/9/main" uri="{876F7934-8845-4945-9796-88D515C7AA90}">
      <x14:pivotCaches>
        <pivotCache cacheId="362" r:id="rId10"/>
        <pivotCache cacheId="369" r:id="rId11"/>
      </x14:pivotCaches>
    </ext>
    <ext xmlns:x14="http://schemas.microsoft.com/office/spreadsheetml/2009/9/main" uri="{BBE1A952-AA13-448e-AADC-164F8A28A991}">
      <x14:slicerCaches>
        <x14:slicerCache r:id="rId12"/>
        <x14:slicerCache r:id="rId1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InternetSales_abf23324-9d04-4c9f-a831-a081b3518dd4" name="FactInternetSales" connection="Query - FactInternetSales"/>
          <x15:modelTable id="DimSalesTerritory_c0a567c8-0367-4156-8b2c-82182e70d572" name="DimSalesTerritory" connection="Query - DimSalesTerritory"/>
          <x15:modelTable id="DimProduct_af169639-503b-42f5-95bd-1dcb3fc5ac1d" name="DimProduct" connection="Query - DimProduct"/>
          <x15:modelTable id="DimGeography_f6e38622-2248-40cb-b844-f20f5ad4f280" name="DimGeography" connection="Query - DimGeography"/>
          <x15:modelTable id="DimDate_58639ecc-29de-4164-a1dc-cc3c04a3c086" name="DimDate" connection="Query - DimDate"/>
          <x15:modelTable id="DimCustomer_c4aa04c5-c414-4b90-b3f3-a794fd6aeaa7" name="DimCustomer" connection="Query - DimCustomer"/>
          <x15:modelTable id="All_Measures_e0d2b45e-7117-47f7-82a8-f64f97d1ebf0" name="All_Measures" connection="Query - All_Measures"/>
        </x15:modelTables>
        <x15:modelRelationships>
          <x15:modelRelationship fromTable="FactInternetSales" fromColumn="ProductKey" toTable="DimProduct" toColumn="ProductKey"/>
          <x15:modelRelationship fromTable="FactInternetSales" fromColumn="CustomerKey" toTable="DimCustomer" toColumn="CustomerKey"/>
          <x15:modelRelationship fromTable="FactInternetSales" fromColumn="OrderDate" toTable="DimDate" toColumn="Full Date"/>
          <x15:modelRelationship fromTable="FactInternetSales" fromColumn="SalesTerritoryKey" toTable="DimSalesTerritory" toColumn="SalesTerritoryKey"/>
          <x15:modelRelationship fromTable="DimCustomer" fromColumn="GeographyKey" toTable="DimGeography" toColumn="GeographyKey"/>
        </x15:modelRelationships>
      </x15:dataModel>
    </ext>
  </extLst>
</workbook>
</file>

<file path=xl/calcChain.xml><?xml version="1.0" encoding="utf-8"?>
<calcChain xmlns="http://schemas.openxmlformats.org/spreadsheetml/2006/main">
  <c r="O5" i="3" l="1"/>
  <c r="P5" i="3"/>
  <c r="O6" i="3"/>
  <c r="P6" i="3"/>
  <c r="O7" i="3"/>
  <c r="P7" i="3"/>
  <c r="O8" i="3"/>
  <c r="P8" i="3"/>
  <c r="O9" i="3"/>
  <c r="P9" i="3"/>
  <c r="O10" i="3"/>
  <c r="P10" i="3"/>
  <c r="O11" i="3"/>
  <c r="P11" i="3"/>
  <c r="P4" i="3"/>
  <c r="O4" i="3"/>
  <c r="F18" i="3"/>
  <c r="F11" i="3"/>
  <c r="G11" i="3" s="1"/>
  <c r="F12" i="3"/>
  <c r="G12" i="3" s="1"/>
  <c r="F10" i="3"/>
  <c r="G10" i="3" s="1"/>
  <c r="X43" i="1"/>
  <c r="X36" i="1"/>
  <c r="X29" i="1"/>
  <c r="X22" i="1"/>
  <c r="X15" i="1"/>
  <c r="X8" i="1"/>
  <c r="W3" i="1"/>
  <c r="C17" i="1"/>
  <c r="D26" i="1" s="1"/>
  <c r="C18" i="1"/>
  <c r="C19" i="1"/>
  <c r="C20" i="1"/>
  <c r="C21" i="1"/>
  <c r="B18" i="1"/>
  <c r="B19" i="1"/>
  <c r="B20" i="1"/>
  <c r="B21" i="1"/>
  <c r="B17" i="1"/>
  <c r="U5" i="3" l="1"/>
  <c r="U6" i="3"/>
  <c r="U4" i="3"/>
  <c r="F15" i="3"/>
  <c r="Y22" i="1"/>
  <c r="Y43" i="1"/>
  <c r="X21" i="1"/>
  <c r="Y21" i="1" s="1"/>
  <c r="X42" i="1"/>
  <c r="Y42" i="1" s="1"/>
  <c r="X28" i="1"/>
  <c r="Y28" i="1" s="1"/>
  <c r="X14" i="1"/>
  <c r="Y14" i="1" s="1"/>
  <c r="X35" i="1"/>
  <c r="Y35" i="1" s="1"/>
  <c r="Y29" i="1"/>
  <c r="X7" i="1"/>
  <c r="Y7" i="1" s="1"/>
  <c r="Y15" i="1"/>
  <c r="Y36" i="1"/>
  <c r="Y8" i="1"/>
  <c r="D17" i="1"/>
  <c r="D19" i="1"/>
  <c r="E19" i="1" s="1"/>
  <c r="D18" i="1"/>
  <c r="E18" i="1" s="1"/>
  <c r="D21" i="1"/>
  <c r="E21" i="1" s="1"/>
  <c r="D20" i="1"/>
  <c r="E20" i="1" s="1"/>
  <c r="Q8" i="3" l="1"/>
  <c r="Q6" i="3"/>
  <c r="Q7" i="3"/>
  <c r="Q11" i="3"/>
  <c r="Q9" i="3"/>
  <c r="Q10" i="3"/>
  <c r="Q5" i="3"/>
  <c r="Z43" i="1"/>
  <c r="Z42" i="1"/>
  <c r="Z36" i="1"/>
  <c r="Z35" i="1"/>
  <c r="Z29" i="1"/>
  <c r="Z28" i="1"/>
  <c r="Z22" i="1"/>
  <c r="Z21" i="1"/>
  <c r="Z15" i="1"/>
  <c r="Z14" i="1"/>
  <c r="Z8" i="1"/>
  <c r="Z7" i="1"/>
  <c r="B26" i="1"/>
  <c r="B27" i="1" s="1"/>
  <c r="Z45" i="1" l="1"/>
  <c r="Z17" i="1"/>
  <c r="Z31" i="1"/>
  <c r="Z38" i="1"/>
  <c r="Z10" i="1"/>
  <c r="Z24" i="1"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6FEBF34-4A85-4870-8116-4715D3632847}" name="Query - All_Measures" description="Connection to the 'All_Measures' query in the workbook." type="100" refreshedVersion="7" minRefreshableVersion="5">
    <extLst>
      <ext xmlns:x15="http://schemas.microsoft.com/office/spreadsheetml/2010/11/main" uri="{DE250136-89BD-433C-8126-D09CA5730AF9}">
        <x15:connection id="a4ed0c99-b2c6-4503-bcc2-88213a3ec649"/>
      </ext>
    </extLst>
  </connection>
  <connection id="2" xr16:uid="{EC3ED71E-7F32-435C-8B16-C9876C143436}" name="Query - DimCustomer" description="Connection to the 'DimCustomer' query in the workbook." type="100" refreshedVersion="7" minRefreshableVersion="5">
    <extLst>
      <ext xmlns:x15="http://schemas.microsoft.com/office/spreadsheetml/2010/11/main" uri="{DE250136-89BD-433C-8126-D09CA5730AF9}">
        <x15:connection id="f97c2826-84e8-41d8-80a4-de6109dfeac4"/>
      </ext>
    </extLst>
  </connection>
  <connection id="3" xr16:uid="{7D993958-3B4B-4E3C-84D1-40E13FF4AC7E}" name="Query - DimDate" description="Connection to the 'DimDate' query in the workbook." type="100" refreshedVersion="7" minRefreshableVersion="5">
    <extLst>
      <ext xmlns:x15="http://schemas.microsoft.com/office/spreadsheetml/2010/11/main" uri="{DE250136-89BD-433C-8126-D09CA5730AF9}">
        <x15:connection id="209e15b3-2cc3-405f-a85c-9b2464f7a68c"/>
      </ext>
    </extLst>
  </connection>
  <connection id="4" xr16:uid="{C0B99030-5C42-4C5D-896A-EE7958442568}" name="Query - DimGeography" description="Connection to the 'DimGeography' query in the workbook." type="100" refreshedVersion="7" minRefreshableVersion="5">
    <extLst>
      <ext xmlns:x15="http://schemas.microsoft.com/office/spreadsheetml/2010/11/main" uri="{DE250136-89BD-433C-8126-D09CA5730AF9}">
        <x15:connection id="29d40a42-76e3-4eba-9978-440a14852442"/>
      </ext>
    </extLst>
  </connection>
  <connection id="5" xr16:uid="{EC3A2E63-0AF6-4EEB-9FF9-89BD5FB659B6}" name="Query - DimProduct" description="Connection to the 'DimProduct' query in the workbook." type="100" refreshedVersion="7" minRefreshableVersion="5">
    <extLst>
      <ext xmlns:x15="http://schemas.microsoft.com/office/spreadsheetml/2010/11/main" uri="{DE250136-89BD-433C-8126-D09CA5730AF9}">
        <x15:connection id="b3ee4997-e0cf-4d2f-96e6-e310803fd3e7"/>
      </ext>
    </extLst>
  </connection>
  <connection id="6" xr16:uid="{B23EB3C2-E90E-49E0-8269-50C1C6803813}" name="Query - DimSalesTerritory" description="Connection to the 'DimSalesTerritory' query in the workbook." type="100" refreshedVersion="7" minRefreshableVersion="5">
    <extLst>
      <ext xmlns:x15="http://schemas.microsoft.com/office/spreadsheetml/2010/11/main" uri="{DE250136-89BD-433C-8126-D09CA5730AF9}">
        <x15:connection id="24907d66-260b-4a3d-a8c4-92fb8c07d468"/>
      </ext>
    </extLst>
  </connection>
  <connection id="7" xr16:uid="{472E3757-2765-4BE1-A9D8-11DFB5BD75D3}" name="Query - FactInternetSales" description="Connection to the 'FactInternetSales' query in the workbook." type="100" refreshedVersion="7" minRefreshableVersion="5">
    <extLst>
      <ext xmlns:x15="http://schemas.microsoft.com/office/spreadsheetml/2010/11/main" uri="{DE250136-89BD-433C-8126-D09CA5730AF9}">
        <x15:connection id="8d5df80c-157d-4449-a33b-f6d0f70e2369"/>
      </ext>
    </extLst>
  </connection>
  <connection id="8" xr16:uid="{89F05473-C9D7-4AFA-AD4C-D545F64967D8}" keepAlive="1" name="ThisWorkbookDataModel" description="Data Model" type="5" refreshedVersion="7"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<sst xmlns="http://schemas.openxmlformats.org/spreadsheetml/2006/main" count="94" uniqueCount="52">
  <si>
    <t>#Transactions</t>
  </si>
  <si>
    <t>Sum of COGS</t>
  </si>
  <si>
    <t>Sum of Total Revenue</t>
  </si>
  <si>
    <t>Sum of Profit</t>
  </si>
  <si>
    <t>All_Products</t>
  </si>
  <si>
    <t>Sold_Products</t>
  </si>
  <si>
    <t>Unsold_Products</t>
  </si>
  <si>
    <t>% Profit Margin</t>
  </si>
  <si>
    <t xml:space="preserve"> Total Revenue</t>
  </si>
  <si>
    <t>Total Profit</t>
  </si>
  <si>
    <t>Year</t>
  </si>
  <si>
    <t>Option Button</t>
  </si>
  <si>
    <t>Above Average</t>
  </si>
  <si>
    <t>Total Qty</t>
  </si>
  <si>
    <t>Total</t>
  </si>
  <si>
    <t>Percentage</t>
  </si>
  <si>
    <t>Caption</t>
  </si>
  <si>
    <t>Check Selected Year</t>
  </si>
  <si>
    <t>Selected Year</t>
  </si>
  <si>
    <t>Previous Year</t>
  </si>
  <si>
    <t>Profit</t>
  </si>
  <si>
    <t>YoY Change</t>
  </si>
  <si>
    <t>Total Revenue</t>
  </si>
  <si>
    <t>Revenue</t>
  </si>
  <si>
    <t>Total Transaction</t>
  </si>
  <si>
    <t>COGS</t>
  </si>
  <si>
    <t>Transaction</t>
  </si>
  <si>
    <t>%Profit Margin</t>
  </si>
  <si>
    <t>% Profit</t>
  </si>
  <si>
    <t>QTY</t>
  </si>
  <si>
    <t>Apr</t>
  </si>
  <si>
    <t>Feb</t>
  </si>
  <si>
    <t>Jan</t>
  </si>
  <si>
    <t>Jul</t>
  </si>
  <si>
    <t>Jun</t>
  </si>
  <si>
    <t>Mar</t>
  </si>
  <si>
    <t>May</t>
  </si>
  <si>
    <t>Aug</t>
  </si>
  <si>
    <t>Dec</t>
  </si>
  <si>
    <t>Nov</t>
  </si>
  <si>
    <t>Oct</t>
  </si>
  <si>
    <t>Sep</t>
  </si>
  <si>
    <t>Month Name</t>
  </si>
  <si>
    <t>Day Name</t>
  </si>
  <si>
    <t>Fri</t>
  </si>
  <si>
    <t>Mon</t>
  </si>
  <si>
    <t>Sat</t>
  </si>
  <si>
    <t>Sun</t>
  </si>
  <si>
    <t>Thu</t>
  </si>
  <si>
    <t>Tue</t>
  </si>
  <si>
    <t>Wed</t>
  </si>
  <si>
    <t>Highlight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</si>
</sst>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0.00%;\-0.00%;0.00%"/>
    <numFmt numFmtId="165" formatCode="[&lt;999999]0.00,\ &quot;K&quot;;[&lt;999999999]&quot;$&quot;0.00,,\ &quot;M&quot;;&quot;$&quot;0.00,,\ &quot;B&quot;"/>
    <numFmt numFmtId="166" formatCode="0.0%"/>
    <numFmt numFmtId="167" formatCode="[&lt;999999]#,\ &quot;K&quot;;[&lt;999999999]&quot;$&quot;0#,,\ &quot;M&quot;;&quot;$&quot;#,,\ &quot;B&quot;"/>
    <numFmt numFmtId="168" formatCode="\+0.00%;\-0.00%;0.00%"/>
  </numFmts>
  <fonts count="4" x14ac:knownFonts="1">
    <font>
      <sz val="11"/>
      <color theme="1"/>
      <name val="Calibri"/>
      <family val="2"/>
      <scheme val="minor"/>
    </font>
    <font>
      <b/>
      <sz val="11"/>
      <color theme="1"/>
      <name val="Calibri"/>
      <family val="2"/>
      <scheme val="minor"/>
    </font>
    <font>
      <sz val="8"/>
      <color rgb="FF000000"/>
      <name val="Segoe UI"/>
      <family val="2"/>
    </font>
    <font>
      <sz val="11"/>
      <color theme="0"/>
      <name val="Calibri"/>
      <family val="2"/>
      <scheme val="minor"/>
    </font>
  </fonts>
  <fills count="7">
    <fill>
      <patternFill patternType="none"/>
    </fill>
    <fill>
      <patternFill patternType="gray125"/>
    </fill>
    <fill>
      <patternFill patternType="solid">
        <fgColor rgb="FFFF0000"/>
        <bgColor indexed="64"/>
      </patternFill>
    </fill>
    <fill>
      <patternFill patternType="solid">
        <fgColor theme="1" tint="0.499984740745262"/>
        <bgColor indexed="64"/>
      </patternFill>
    </fill>
    <fill>
      <patternFill patternType="solid">
        <fgColor theme="0" tint="-0.499984740745262"/>
        <bgColor indexed="64"/>
      </patternFill>
    </fill>
    <fill>
      <patternFill patternType="solid">
        <fgColor theme="2" tint="-0.749992370372631"/>
        <bgColor indexed="64"/>
      </patternFill>
    </fill>
    <fill>
      <patternFill patternType="solid">
        <fgColor rgb="FFFFFF0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8">
    <xf numFmtId="0" fontId="0" fillId="0" borderId="0" xfId="0"/>
    <xf numFmtId="0" fontId="0" fillId="2" borderId="0" xfId="0" applyFill="1"/>
    <xf numFmtId="0" fontId="1" fillId="0" borderId="0" xfId="0" applyFont="1"/>
    <xf numFmtId="0" fontId="0" fillId="0" borderId="1" xfId="0" pivotButton="1" applyBorder="1"/>
    <xf numFmtId="0" fontId="0" fillId="0" borderId="1" xfId="0" applyBorder="1"/>
    <xf numFmtId="165" fontId="0" fillId="0" borderId="1" xfId="0" applyNumberFormat="1" applyBorder="1"/>
    <xf numFmtId="1" fontId="0" fillId="0" borderId="1" xfId="0" applyNumberFormat="1" applyBorder="1"/>
    <xf numFmtId="164" fontId="0" fillId="0" borderId="1" xfId="0" applyNumberFormat="1" applyBorder="1"/>
    <xf numFmtId="2" fontId="0" fillId="0" borderId="1" xfId="0" applyNumberFormat="1" applyBorder="1"/>
    <xf numFmtId="166" fontId="0" fillId="0" borderId="0" xfId="0" applyNumberFormat="1"/>
    <xf numFmtId="167" fontId="0" fillId="0" borderId="1" xfId="0" applyNumberFormat="1" applyBorder="1"/>
    <xf numFmtId="0" fontId="0" fillId="3" borderId="0" xfId="0" applyFill="1"/>
    <xf numFmtId="0" fontId="3" fillId="4" borderId="1" xfId="0" applyFont="1" applyFill="1" applyBorder="1"/>
    <xf numFmtId="9" fontId="0" fillId="0" borderId="1" xfId="0" applyNumberFormat="1" applyBorder="1"/>
    <xf numFmtId="0" fontId="3" fillId="5" borderId="0" xfId="0" applyFont="1" applyFill="1"/>
    <xf numFmtId="168" fontId="3" fillId="5" borderId="0" xfId="0" applyNumberFormat="1" applyFont="1" applyFill="1"/>
    <xf numFmtId="165" fontId="0" fillId="0" borderId="0" xfId="0" applyNumberFormat="1"/>
    <xf numFmtId="0" fontId="0" fillId="6" borderId="0" xfId="0" applyFill="1"/>
  </cellXfs>
  <cellStyles count="1">
    <cellStyle name="Normal" xfId="0" builtinId="0"/>
  </cellStyles>
  <dxfs count="45">
    <dxf>
      <numFmt numFmtId="165" formatCode="[&lt;999999]0.00,\ &quot;K&quot;;[&lt;999999999]&quot;$&quot;0.00,,\ &quot;M&quot;;&quot;$&quot;0.00,,\ &quot;B&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lt;999999]0.00,\ &quot;K&quot;;[&lt;999999999]&quot;$&quot;0.00,,\ &quot;M&quot;;&quot;$&quot;0.00,,\ &quot;B&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numFmt numFmtId="165" formatCode="[&lt;999999]0.00,\ &quot;K&quot;;[&lt;999999999]&quot;$&quot;0.00,,\ &quot;M&quot;;&quot;$&quot;0.00,,\ &quot;B&quot;"/>
    </dxf>
    <dxf>
      <numFmt numFmtId="165" formatCode="[&lt;999999]0.00,\ &quot;K&quot;;[&lt;999999999]&quot;$&quot;0.00,,\ &quot;M&quot;;&quot;$&quot;0.00,,\ &quot;B&quot;"/>
    </dxf>
    <dxf>
      <numFmt numFmtId="165" formatCode="[&lt;999999]0.00,\ &quot;K&quot;;[&lt;999999999]&quot;$&quot;0.00,,\ &quot;M&quot;;&quot;$&quot;0.00,,\ &quot;B&quot;"/>
    </dxf>
    <dxf>
      <numFmt numFmtId="165" formatCode="[&lt;999999]0.00,\ &quot;K&quot;;[&lt;999999999]&quot;$&quot;0.00,,\ &quot;M&quot;;&quot;$&quot;0.00,,\ &quot;B&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lt;999999]0.00,\ &quot;K&quot;;[&lt;999999999]&quot;$&quot;0.00,,\ &quot;M&quot;;&quot;$&quot;0.00,,\ &quot;B&quot;"/>
    </dxf>
    <dxf>
      <numFmt numFmtId="165" formatCode="[&lt;999999]0.00,\ &quot;K&quot;;[&lt;999999999]&quot;$&quot;0.00,,\ &quot;M&quot;;&quot;$&quot;0.00,,\ &quot;B&quot;"/>
    </dxf>
    <dxf>
      <numFmt numFmtId="165" formatCode="[&lt;999999]0.00,\ &quot;K&quot;;[&lt;999999999]&quot;$&quot;0.00,,\ &quot;M&quot;;&quot;$&quot;0.00,,\ &quot;B&quot;"/>
    </dxf>
    <dxf>
      <numFmt numFmtId="165" formatCode="[&lt;999999]0.00,\ &quot;K&quot;;[&lt;999999999]&quot;$&quot;0.00,,\ &quot;M&quot;;&quot;$&quot;0.00,,\ &quot;B&quot;"/>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numFmt numFmtId="165" formatCode="[&lt;999999]0.00,\ &quot;K&quot;;[&lt;999999999]&quot;$&quot;0.00,,\ &quot;M&quot;;&quot;$&quot;0.00,,\ &quot;B&quot;"/>
    </dxf>
    <dxf>
      <numFmt numFmtId="165" formatCode="[&lt;999999]0.00,\ &quot;K&quot;;[&lt;999999999]&quot;$&quot;0.00,,\ &quot;M&quot;;&quot;$&quot;0.00,,\ &quot;B&quot;"/>
    </dxf>
    <dxf>
      <numFmt numFmtId="165" formatCode="[&lt;999999]0.00,\ &quot;K&quot;;[&lt;999999999]&quot;$&quot;0.00,,\ &quot;M&quot;;&quot;$&quot;0.00,,\ &quot;B&quot;"/>
    </dxf>
    <dxf>
      <font>
        <b/>
        <color theme="1"/>
      </font>
      <border>
        <bottom style="thin">
          <color theme="4"/>
        </bottom>
        <vertical/>
        <horizontal/>
      </border>
    </dxf>
    <dxf>
      <font>
        <color theme="1"/>
      </font>
      <fill>
        <patternFill>
          <bgColor theme="0" tint="-4.9989318521683403E-2"/>
        </patternFill>
      </fill>
      <border diagonalUp="0" diagonalDown="0">
        <left/>
        <right/>
        <top/>
        <bottom/>
        <vertical/>
        <horizontal/>
      </border>
    </dxf>
  </dxfs>
  <tableStyles count="2" defaultTableStyle="TableStyleMedium2" defaultPivotStyle="PivotStyleLight16">
    <tableStyle name="Invisible" pivot="0" table="0" count="0" xr9:uid="{615CB193-DD2C-422B-AD96-0136EFBF8D0C}"/>
    <tableStyle name="SlicerStyleLight1 2" pivot="0" table="0" count="10" xr9:uid="{ECDC51B2-3AEC-4542-A503-350563D82C46}">
      <tableStyleElement type="wholeTable" dxfId="44"/>
      <tableStyleElement type="headerRow" dxfId="43"/>
    </tableStyle>
  </tableStyles>
  <colors>
    <mruColors>
      <color rgb="FF4DC1F5"/>
      <color rgb="FFF75606"/>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4DC1F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microsoft.com/office/2007/relationships/slicerCache" Target="slicerCaches/slicerCache2.xml"/><Relationship Id="rId18" Type="http://schemas.openxmlformats.org/officeDocument/2006/relationships/powerPivotData" Target="model/item.data"/><Relationship Id="rId26" Type="http://schemas.openxmlformats.org/officeDocument/2006/relationships/customXml" Target="../customXml/item7.xml"/><Relationship Id="rId39" Type="http://schemas.openxmlformats.org/officeDocument/2006/relationships/customXml" Target="../customXml/item20.xml"/><Relationship Id="rId21" Type="http://schemas.openxmlformats.org/officeDocument/2006/relationships/customXml" Target="../customXml/item2.xml"/><Relationship Id="rId34" Type="http://schemas.openxmlformats.org/officeDocument/2006/relationships/customXml" Target="../customXml/item15.xml"/><Relationship Id="rId42" Type="http://schemas.openxmlformats.org/officeDocument/2006/relationships/customXml" Target="../customXml/item23.xml"/><Relationship Id="rId47" Type="http://schemas.openxmlformats.org/officeDocument/2006/relationships/customXml" Target="../customXml/item28.xml"/><Relationship Id="rId7" Type="http://schemas.openxmlformats.org/officeDocument/2006/relationships/pivotCacheDefinition" Target="pivotCache/pivotCacheDefinition4.xml"/><Relationship Id="rId2" Type="http://schemas.openxmlformats.org/officeDocument/2006/relationships/worksheet" Target="worksheets/sheet2.xml"/><Relationship Id="rId16" Type="http://schemas.openxmlformats.org/officeDocument/2006/relationships/styles" Target="styles.xml"/><Relationship Id="rId29" Type="http://schemas.openxmlformats.org/officeDocument/2006/relationships/customXml" Target="../customXml/item10.xml"/><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1" Type="http://schemas.openxmlformats.org/officeDocument/2006/relationships/pivotCacheDefinition" Target="pivotCache/pivotCacheDefinition8.xml"/><Relationship Id="rId24" Type="http://schemas.openxmlformats.org/officeDocument/2006/relationships/customXml" Target="../customXml/item5.xml"/><Relationship Id="rId32" Type="http://schemas.openxmlformats.org/officeDocument/2006/relationships/customXml" Target="../customXml/item13.xml"/><Relationship Id="rId37" Type="http://schemas.openxmlformats.org/officeDocument/2006/relationships/customXml" Target="../customXml/item18.xml"/><Relationship Id="rId40" Type="http://schemas.openxmlformats.org/officeDocument/2006/relationships/customXml" Target="../customXml/item21.xml"/><Relationship Id="rId45" Type="http://schemas.openxmlformats.org/officeDocument/2006/relationships/customXml" Target="../customXml/item26.xml"/><Relationship Id="rId5" Type="http://schemas.openxmlformats.org/officeDocument/2006/relationships/pivotCacheDefinition" Target="pivotCache/pivotCacheDefinition2.xml"/><Relationship Id="rId15" Type="http://schemas.openxmlformats.org/officeDocument/2006/relationships/connections" Target="connections.xml"/><Relationship Id="rId23" Type="http://schemas.openxmlformats.org/officeDocument/2006/relationships/customXml" Target="../customXml/item4.xml"/><Relationship Id="rId28" Type="http://schemas.openxmlformats.org/officeDocument/2006/relationships/customXml" Target="../customXml/item9.xml"/><Relationship Id="rId36" Type="http://schemas.openxmlformats.org/officeDocument/2006/relationships/customXml" Target="../customXml/item17.xml"/><Relationship Id="rId10" Type="http://schemas.openxmlformats.org/officeDocument/2006/relationships/pivotCacheDefinition" Target="pivotCache/pivotCacheDefinition7.xml"/><Relationship Id="rId19" Type="http://schemas.openxmlformats.org/officeDocument/2006/relationships/calcChain" Target="calcChain.xml"/><Relationship Id="rId31" Type="http://schemas.openxmlformats.org/officeDocument/2006/relationships/customXml" Target="../customXml/item12.xml"/><Relationship Id="rId44" Type="http://schemas.openxmlformats.org/officeDocument/2006/relationships/customXml" Target="../customXml/item25.xml"/><Relationship Id="rId4" Type="http://schemas.openxmlformats.org/officeDocument/2006/relationships/pivotCacheDefinition" Target="pivotCache/pivotCacheDefinition1.xml"/><Relationship Id="rId9" Type="http://schemas.openxmlformats.org/officeDocument/2006/relationships/pivotCacheDefinition" Target="pivotCache/pivotCacheDefinition6.xml"/><Relationship Id="rId14" Type="http://schemas.openxmlformats.org/officeDocument/2006/relationships/theme" Target="theme/theme1.xml"/><Relationship Id="rId22" Type="http://schemas.openxmlformats.org/officeDocument/2006/relationships/customXml" Target="../customXml/item3.xml"/><Relationship Id="rId27" Type="http://schemas.openxmlformats.org/officeDocument/2006/relationships/customXml" Target="../customXml/item8.xml"/><Relationship Id="rId30" Type="http://schemas.openxmlformats.org/officeDocument/2006/relationships/customXml" Target="../customXml/item11.xml"/><Relationship Id="rId35" Type="http://schemas.openxmlformats.org/officeDocument/2006/relationships/customXml" Target="../customXml/item16.xml"/><Relationship Id="rId43" Type="http://schemas.openxmlformats.org/officeDocument/2006/relationships/customXml" Target="../customXml/item24.xml"/><Relationship Id="rId48" Type="http://schemas.openxmlformats.org/officeDocument/2006/relationships/customXml" Target="../customXml/item29.xml"/><Relationship Id="rId8" Type="http://schemas.openxmlformats.org/officeDocument/2006/relationships/pivotCacheDefinition" Target="pivotCache/pivotCacheDefinition5.xml"/><Relationship Id="rId3" Type="http://schemas.openxmlformats.org/officeDocument/2006/relationships/worksheet" Target="worksheets/sheet3.xml"/><Relationship Id="rId12" Type="http://schemas.microsoft.com/office/2007/relationships/slicerCache" Target="slicerCaches/slicerCache1.xml"/><Relationship Id="rId17" Type="http://schemas.openxmlformats.org/officeDocument/2006/relationships/sharedStrings" Target="sharedStrings.xml"/><Relationship Id="rId25" Type="http://schemas.openxmlformats.org/officeDocument/2006/relationships/customXml" Target="../customXml/item6.xml"/><Relationship Id="rId33" Type="http://schemas.openxmlformats.org/officeDocument/2006/relationships/customXml" Target="../customXml/item14.xml"/><Relationship Id="rId38" Type="http://schemas.openxmlformats.org/officeDocument/2006/relationships/customXml" Target="../customXml/item19.xml"/><Relationship Id="rId46" Type="http://schemas.openxmlformats.org/officeDocument/2006/relationships/customXml" Target="../customXml/item27.xml"/><Relationship Id="rId20" Type="http://schemas.openxmlformats.org/officeDocument/2006/relationships/customXml" Target="../customXml/item1.xml"/><Relationship Id="rId41" Type="http://schemas.openxmlformats.org/officeDocument/2006/relationships/customXml" Target="../customXml/item2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Analysis1!$B$17</c:f>
              <c:strCache>
                <c:ptCount val="1"/>
                <c:pt idx="0">
                  <c:v>Year</c:v>
                </c:pt>
              </c:strCache>
            </c:strRef>
          </c:tx>
          <c:spPr>
            <a:solidFill>
              <a:schemeClr val="accent1"/>
            </a:solidFill>
            <a:ln>
              <a:noFill/>
            </a:ln>
            <a:effectLst/>
          </c:spPr>
          <c:invertIfNegative val="0"/>
          <c:cat>
            <c:numRef>
              <c:f>Analysis1!$B$18:$B$21</c:f>
              <c:numCache>
                <c:formatCode>General</c:formatCode>
                <c:ptCount val="4"/>
                <c:pt idx="0">
                  <c:v>2005</c:v>
                </c:pt>
                <c:pt idx="1">
                  <c:v>2006</c:v>
                </c:pt>
                <c:pt idx="2">
                  <c:v>2007</c:v>
                </c:pt>
                <c:pt idx="3">
                  <c:v>2008</c:v>
                </c:pt>
              </c:numCache>
            </c:numRef>
          </c:cat>
          <c:val>
            <c:numRef>
              <c:f>Analysis1!$B$18:$B$21</c:f>
              <c:numCache>
                <c:formatCode>General</c:formatCode>
                <c:ptCount val="4"/>
                <c:pt idx="0">
                  <c:v>2005</c:v>
                </c:pt>
                <c:pt idx="1">
                  <c:v>2006</c:v>
                </c:pt>
                <c:pt idx="2">
                  <c:v>2007</c:v>
                </c:pt>
                <c:pt idx="3">
                  <c:v>2008</c:v>
                </c:pt>
              </c:numCache>
            </c:numRef>
          </c:val>
          <c:extLst>
            <c:ext xmlns:c16="http://schemas.microsoft.com/office/drawing/2014/chart" uri="{C3380CC4-5D6E-409C-BE32-E72D297353CC}">
              <c16:uniqueId val="{00000000-7917-4FFA-85CB-2678498B07F9}"/>
            </c:ext>
          </c:extLst>
        </c:ser>
        <c:ser>
          <c:idx val="1"/>
          <c:order val="1"/>
          <c:tx>
            <c:strRef>
              <c:f>Analysis1!$C$17</c:f>
              <c:strCache>
                <c:ptCount val="1"/>
                <c:pt idx="0">
                  <c:v>#Transactions</c:v>
                </c:pt>
              </c:strCache>
            </c:strRef>
          </c:tx>
          <c:spPr>
            <a:solidFill>
              <a:schemeClr val="bg2">
                <a:lumMod val="9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Analysis1!$B$18:$B$21</c:f>
              <c:numCache>
                <c:formatCode>General</c:formatCode>
                <c:ptCount val="4"/>
                <c:pt idx="0">
                  <c:v>2005</c:v>
                </c:pt>
                <c:pt idx="1">
                  <c:v>2006</c:v>
                </c:pt>
                <c:pt idx="2">
                  <c:v>2007</c:v>
                </c:pt>
                <c:pt idx="3">
                  <c:v>2008</c:v>
                </c:pt>
              </c:numCache>
            </c:numRef>
          </c:cat>
          <c:val>
            <c:numRef>
              <c:f>Analysis1!$C$18:$C$21</c:f>
              <c:numCache>
                <c:formatCode>[&lt;999999]#,\ "K";[&lt;999999999]"$"0#,,\ "M";"$"#,,\ "B"</c:formatCode>
                <c:ptCount val="4"/>
                <c:pt idx="0">
                  <c:v>1013</c:v>
                </c:pt>
                <c:pt idx="1">
                  <c:v>2677</c:v>
                </c:pt>
                <c:pt idx="2">
                  <c:v>24443</c:v>
                </c:pt>
                <c:pt idx="3">
                  <c:v>32265</c:v>
                </c:pt>
              </c:numCache>
            </c:numRef>
          </c:val>
          <c:extLst>
            <c:ext xmlns:c16="http://schemas.microsoft.com/office/drawing/2014/chart" uri="{C3380CC4-5D6E-409C-BE32-E72D297353CC}">
              <c16:uniqueId val="{00000001-7917-4FFA-85CB-2678498B07F9}"/>
            </c:ext>
          </c:extLst>
        </c:ser>
        <c:ser>
          <c:idx val="3"/>
          <c:order val="3"/>
          <c:tx>
            <c:strRef>
              <c:f>Analysis1!$E$17</c:f>
              <c:strCache>
                <c:ptCount val="1"/>
                <c:pt idx="0">
                  <c:v>Above Average</c:v>
                </c:pt>
              </c:strCache>
            </c:strRef>
          </c:tx>
          <c:spPr>
            <a:solidFill>
              <a:srgbClr val="4DC1F5"/>
            </a:solidFill>
            <a:ln>
              <a:noFill/>
            </a:ln>
            <a:effectLst/>
          </c:spPr>
          <c:invertIfNegative val="0"/>
          <c:val>
            <c:numRef>
              <c:f>Analysis1!$E$18:$E$21</c:f>
              <c:numCache>
                <c:formatCode>General</c:formatCode>
                <c:ptCount val="4"/>
                <c:pt idx="0">
                  <c:v>0</c:v>
                </c:pt>
                <c:pt idx="1">
                  <c:v>0</c:v>
                </c:pt>
                <c:pt idx="2">
                  <c:v>24443</c:v>
                </c:pt>
                <c:pt idx="3">
                  <c:v>32265</c:v>
                </c:pt>
              </c:numCache>
            </c:numRef>
          </c:val>
          <c:extLst>
            <c:ext xmlns:c16="http://schemas.microsoft.com/office/drawing/2014/chart" uri="{C3380CC4-5D6E-409C-BE32-E72D297353CC}">
              <c16:uniqueId val="{00000004-7917-4FFA-85CB-2678498B07F9}"/>
            </c:ext>
          </c:extLst>
        </c:ser>
        <c:dLbls>
          <c:showLegendKey val="0"/>
          <c:showVal val="0"/>
          <c:showCatName val="0"/>
          <c:showSerName val="0"/>
          <c:showPercent val="0"/>
          <c:showBubbleSize val="0"/>
        </c:dLbls>
        <c:gapWidth val="219"/>
        <c:overlap val="100"/>
        <c:axId val="254636991"/>
        <c:axId val="254636575"/>
      </c:barChart>
      <c:lineChart>
        <c:grouping val="standard"/>
        <c:varyColors val="0"/>
        <c:ser>
          <c:idx val="2"/>
          <c:order val="2"/>
          <c:tx>
            <c:strRef>
              <c:f>Analysis1!$D$17</c:f>
              <c:strCache>
                <c:ptCount val="1"/>
                <c:pt idx="0">
                  <c:v>Average#Transactions</c:v>
                </c:pt>
              </c:strCache>
            </c:strRef>
          </c:tx>
          <c:spPr>
            <a:ln w="12700" cap="rnd">
              <a:solidFill>
                <a:schemeClr val="accent3"/>
              </a:solidFill>
              <a:round/>
            </a:ln>
            <a:effectLst/>
          </c:spPr>
          <c:marker>
            <c:symbol val="none"/>
          </c:marker>
          <c:val>
            <c:numRef>
              <c:f>Analysis1!$D$18:$D$21</c:f>
              <c:numCache>
                <c:formatCode>0.00</c:formatCode>
                <c:ptCount val="4"/>
                <c:pt idx="0">
                  <c:v>15099.5</c:v>
                </c:pt>
                <c:pt idx="1">
                  <c:v>15099.5</c:v>
                </c:pt>
                <c:pt idx="2">
                  <c:v>15099.5</c:v>
                </c:pt>
                <c:pt idx="3">
                  <c:v>15099.5</c:v>
                </c:pt>
              </c:numCache>
            </c:numRef>
          </c:val>
          <c:smooth val="0"/>
          <c:extLst>
            <c:ext xmlns:c16="http://schemas.microsoft.com/office/drawing/2014/chart" uri="{C3380CC4-5D6E-409C-BE32-E72D297353CC}">
              <c16:uniqueId val="{00000003-7917-4FFA-85CB-2678498B07F9}"/>
            </c:ext>
          </c:extLst>
        </c:ser>
        <c:dLbls>
          <c:showLegendKey val="0"/>
          <c:showVal val="0"/>
          <c:showCatName val="0"/>
          <c:showSerName val="0"/>
          <c:showPercent val="0"/>
          <c:showBubbleSize val="0"/>
        </c:dLbls>
        <c:marker val="1"/>
        <c:smooth val="0"/>
        <c:axId val="254636991"/>
        <c:axId val="254636575"/>
      </c:lineChart>
      <c:catAx>
        <c:axId val="2546369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54636575"/>
        <c:crosses val="autoZero"/>
        <c:auto val="1"/>
        <c:lblAlgn val="ctr"/>
        <c:lblOffset val="100"/>
        <c:noMultiLvlLbl val="0"/>
      </c:catAx>
      <c:valAx>
        <c:axId val="254636575"/>
        <c:scaling>
          <c:orientation val="minMax"/>
        </c:scaling>
        <c:delete val="1"/>
        <c:axPos val="l"/>
        <c:majorGridlines>
          <c:spPr>
            <a:ln w="9525" cap="flat" cmpd="sng" algn="ctr">
              <a:noFill/>
              <a:round/>
            </a:ln>
            <a:effectLst/>
          </c:spPr>
        </c:majorGridlines>
        <c:numFmt formatCode="General" sourceLinked="1"/>
        <c:majorTickMark val="none"/>
        <c:minorTickMark val="none"/>
        <c:tickLblPos val="nextTo"/>
        <c:crossAx val="25463699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[Cleaned_Data 2026_06_02_8_55.xlsx]Analysis1 (2)!PivotTable1</c:name>
    <c:fmtId val="6"/>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tx1"/>
            </a:solidFill>
            <a:round/>
          </a:ln>
          <a:effectLst/>
        </c:spPr>
        <c:marker>
          <c:symbol val="none"/>
        </c:marker>
        <c:dLbl>
          <c:idx val="0"/>
          <c:numFmt formatCode="[&lt;999999]#.#,\ &quot;K&quot;;[&lt;999999999]&quot;$&quot;#.#,,\ &quot;M&quot;;#.#,,\ &quot;B&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ln w="28575" cap="rnd">
            <a:solidFill>
              <a:schemeClr val="tx1"/>
            </a:solidFill>
            <a:round/>
          </a:ln>
          <a:effectLst/>
        </c:spPr>
        <c:marker>
          <c:symbol val="none"/>
        </c:marker>
        <c:dLbl>
          <c:idx val="0"/>
          <c:layout>
            <c:manualLayout>
              <c:x val="2.4132723136478722E-3"/>
              <c:y val="8.1255794637466544E-2"/>
            </c:manualLayout>
          </c:layout>
          <c:numFmt formatCode="[&lt;999999]#.#,\ &quot;K&quot;;[&lt;999999999]&quot;$&quot;#.#,,\ &quot;M&quot;;#.#,,\ &quot;B&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tx1"/>
            </a:solidFill>
            <a:round/>
          </a:ln>
          <a:effectLst/>
        </c:spPr>
        <c:marker>
          <c:symbol val="none"/>
        </c:marker>
        <c:dLbl>
          <c:idx val="0"/>
          <c:layout>
            <c:manualLayout>
              <c:x val="0"/>
              <c:y val="6.9958336773306928E-2"/>
            </c:manualLayout>
          </c:layout>
          <c:numFmt formatCode="[&lt;999999]#.#,\ &quot;K&quot;;[&lt;999999999]&quot;$&quot;#.#,,\ &quot;M&quot;;#.#,,\ &quot;B&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tx1"/>
            </a:solidFill>
            <a:round/>
          </a:ln>
          <a:effectLst/>
        </c:spPr>
        <c:marker>
          <c:symbol val="none"/>
        </c:marker>
        <c:dLbl>
          <c:idx val="0"/>
          <c:layout>
            <c:manualLayout>
              <c:x val="0"/>
              <c:y val="8.3862764230601891E-2"/>
            </c:manualLayout>
          </c:layout>
          <c:numFmt formatCode="[&lt;999999]#.#,\ &quot;K&quot;;[&lt;999999999]&quot;$&quot;#.#,,\ &quot;M&quot;;#.#,,\ &quot;B&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ln w="28575" cap="rnd">
            <a:solidFill>
              <a:schemeClr val="tx1"/>
            </a:solidFill>
            <a:round/>
          </a:ln>
          <a:effectLst/>
        </c:spPr>
        <c:marker>
          <c:symbol val="none"/>
        </c:marker>
        <c:dLbl>
          <c:idx val="0"/>
          <c:layout>
            <c:manualLayout>
              <c:x val="-1.769712586137629E-16"/>
              <c:y val="-2.9547561686351469E-2"/>
            </c:manualLayout>
          </c:layout>
          <c:numFmt formatCode="[&lt;999999]#.#,\ &quot;K&quot;;[&lt;999999999]&quot;$&quot;#.#,,\ &quot;M&quot;;#.#,,\ &quot;B&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ln w="28575" cap="rnd">
            <a:solidFill>
              <a:schemeClr val="tx1"/>
            </a:solidFill>
            <a:round/>
          </a:ln>
          <a:effectLst/>
        </c:spPr>
        <c:marker>
          <c:symbol val="none"/>
        </c:marker>
        <c:dLbl>
          <c:idx val="0"/>
          <c:layout>
            <c:manualLayout>
              <c:x val="7.2398316258764318E-3"/>
              <c:y val="-5.4315612106193525E-2"/>
            </c:manualLayout>
          </c:layout>
          <c:numFmt formatCode="[&lt;999999]#.#,\ &quot;K&quot;;[&lt;999999999]&quot;$&quot;#.#,,\ &quot;M&quot;;#.#,,\ &quot;B&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ln w="28575" cap="rnd">
            <a:solidFill>
              <a:schemeClr val="tx1"/>
            </a:solidFill>
            <a:round/>
          </a:ln>
          <a:effectLst/>
        </c:spPr>
        <c:marker>
          <c:symbol val="none"/>
        </c:marker>
        <c:dLbl>
          <c:idx val="0"/>
          <c:layout>
            <c:manualLayout>
              <c:x val="2.4133417761877801E-3"/>
              <c:y val="-5.5184110637351805E-2"/>
            </c:manualLayout>
          </c:layout>
          <c:numFmt formatCode="[&lt;999999]#.#,\ &quot;K&quot;;[&lt;999999999]&quot;$&quot;#.#,,\ &quot;M&quot;;#.#,,\ &quot;B&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ln w="28575" cap="rnd">
            <a:solidFill>
              <a:schemeClr val="tx1"/>
            </a:solidFill>
            <a:round/>
          </a:ln>
          <a:effectLst/>
        </c:spPr>
        <c:marker>
          <c:symbol val="none"/>
        </c:marker>
        <c:dLbl>
          <c:idx val="0"/>
          <c:layout>
            <c:manualLayout>
              <c:x val="-7.380072371197928E-3"/>
              <c:y val="3.7803738834170736E-2"/>
            </c:manualLayout>
          </c:layout>
          <c:numFmt formatCode="[&lt;999999]#.#,\ &quot;K&quot;;[&lt;999999999]&quot;$&quot;#.#,,\ &quot;M&quot;;#.#,,\ &quot;B&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ln w="28575" cap="rnd">
            <a:solidFill>
              <a:schemeClr val="tx1"/>
            </a:solidFill>
            <a:round/>
          </a:ln>
          <a:effectLst/>
        </c:spPr>
        <c:marker>
          <c:symbol val="none"/>
        </c:marker>
        <c:dLbl>
          <c:idx val="0"/>
          <c:layout>
            <c:manualLayout>
              <c:x val="0"/>
              <c:y val="-5.4315612106193449E-2"/>
            </c:manualLayout>
          </c:layout>
          <c:numFmt formatCode="[&lt;999999]#.#,\ &quot;K&quot;;[&lt;999999999]&quot;$&quot;#.#,,\ &quot;M&quot;;#.#,,\ &quot;B&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ln w="28575" cap="rnd">
            <a:solidFill>
              <a:schemeClr val="tx1"/>
            </a:solidFill>
            <a:round/>
          </a:ln>
          <a:effectLst/>
        </c:spPr>
        <c:marker>
          <c:symbol val="none"/>
        </c:marker>
        <c:dLbl>
          <c:idx val="0"/>
          <c:layout>
            <c:manualLayout>
              <c:x val="2.41327231364785E-3"/>
              <c:y val="3.6934452107939338E-2"/>
            </c:manualLayout>
          </c:layout>
          <c:numFmt formatCode="[&lt;999999]#.#,\ &quot;K&quot;;[&lt;999999999]&quot;$&quot;#.#,,\ &quot;M&quot;;#.#,,\ &quot;B&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ln w="28575" cap="rnd">
            <a:solidFill>
              <a:schemeClr val="tx1"/>
            </a:solidFill>
            <a:round/>
          </a:ln>
          <a:effectLst/>
        </c:spPr>
        <c:marker>
          <c:symbol val="none"/>
        </c:marker>
        <c:dLbl>
          <c:idx val="0"/>
          <c:layout>
            <c:manualLayout>
              <c:x val="2.2731010308662393E-3"/>
              <c:y val="2.563695851294337E-2"/>
            </c:manualLayout>
          </c:layout>
          <c:numFmt formatCode="[&lt;999999]#.#,\ &quot;K&quot;;[&lt;999999999]&quot;$&quot;#.#,,\ &quot;M&quot;;#.#,,\ &quot;B&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ln w="28575" cap="rnd">
            <a:solidFill>
              <a:schemeClr val="tx1"/>
            </a:solidFill>
            <a:round/>
          </a:ln>
          <a:effectLst/>
        </c:spPr>
        <c:marker>
          <c:symbol val="none"/>
        </c:marker>
        <c:dLbl>
          <c:idx val="0"/>
          <c:layout>
            <c:manualLayout>
              <c:x val="-9.0199842540584929E-17"/>
              <c:y val="2.4767809908034066E-2"/>
            </c:manualLayout>
          </c:layout>
          <c:numFmt formatCode="[&lt;999999]#.#,\ &quot;K&quot;;[&lt;999999999]&quot;$&quot;#.#,,\ &quot;M&quot;;#.#,,\ &quot;B&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1.4919153477278374E-2"/>
          <c:y val="0.39889208276574484"/>
          <c:w val="0.94844205220117039"/>
          <c:h val="0.43713174606313632"/>
        </c:manualLayout>
      </c:layout>
      <c:lineChart>
        <c:grouping val="standard"/>
        <c:varyColors val="0"/>
        <c:ser>
          <c:idx val="0"/>
          <c:order val="0"/>
          <c:tx>
            <c:strRef>
              <c:f>'Analysis1 (2)'!$B$10</c:f>
              <c:strCache>
                <c:ptCount val="1"/>
                <c:pt idx="0">
                  <c:v>Total</c:v>
                </c:pt>
              </c:strCache>
            </c:strRef>
          </c:tx>
          <c:spPr>
            <a:ln w="28575" cap="rnd">
              <a:solidFill>
                <a:schemeClr val="tx1"/>
              </a:solidFill>
              <a:round/>
            </a:ln>
            <a:effectLst/>
          </c:spPr>
          <c:marker>
            <c:symbol val="none"/>
          </c:marker>
          <c:dLbls>
            <c:dLbl>
              <c:idx val="0"/>
              <c:layout>
                <c:manualLayout>
                  <c:x val="2.4133417761877801E-3"/>
                  <c:y val="-5.518411063735180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6F31-4222-822E-811C0A17D387}"/>
                </c:ext>
              </c:extLst>
            </c:dLbl>
            <c:dLbl>
              <c:idx val="1"/>
              <c:layout>
                <c:manualLayout>
                  <c:x val="2.41327231364785E-3"/>
                  <c:y val="3.693445210793933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6F31-4222-822E-811C0A17D387}"/>
                </c:ext>
              </c:extLst>
            </c:dLbl>
            <c:dLbl>
              <c:idx val="2"/>
              <c:layout>
                <c:manualLayout>
                  <c:x val="7.2398316258764318E-3"/>
                  <c:y val="-5.431561210619352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6F31-4222-822E-811C0A17D387}"/>
                </c:ext>
              </c:extLst>
            </c:dLbl>
            <c:dLbl>
              <c:idx val="3"/>
              <c:layout>
                <c:manualLayout>
                  <c:x val="-7.380072371197928E-3"/>
                  <c:y val="3.780373883417073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6F31-4222-822E-811C0A17D387}"/>
                </c:ext>
              </c:extLst>
            </c:dLbl>
            <c:dLbl>
              <c:idx val="4"/>
              <c:layout>
                <c:manualLayout>
                  <c:x val="2.4132723136478722E-3"/>
                  <c:y val="8.125579463746654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6F31-4222-822E-811C0A17D387}"/>
                </c:ext>
              </c:extLst>
            </c:dLbl>
            <c:dLbl>
              <c:idx val="5"/>
              <c:layout>
                <c:manualLayout>
                  <c:x val="2.2731010308662393E-3"/>
                  <c:y val="2.56369585129433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6F31-4222-822E-811C0A17D387}"/>
                </c:ext>
              </c:extLst>
            </c:dLbl>
            <c:dLbl>
              <c:idx val="6"/>
              <c:layout>
                <c:manualLayout>
                  <c:x val="0"/>
                  <c:y val="6.995833677330692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6F31-4222-822E-811C0A17D387}"/>
                </c:ext>
              </c:extLst>
            </c:dLbl>
            <c:dLbl>
              <c:idx val="7"/>
              <c:layout>
                <c:manualLayout>
                  <c:x val="-9.0199842540584929E-17"/>
                  <c:y val="2.476780990803406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6F31-4222-822E-811C0A17D387}"/>
                </c:ext>
              </c:extLst>
            </c:dLbl>
            <c:dLbl>
              <c:idx val="8"/>
              <c:layout>
                <c:manualLayout>
                  <c:x val="0"/>
                  <c:y val="8.386276423060189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6F31-4222-822E-811C0A17D387}"/>
                </c:ext>
              </c:extLst>
            </c:dLbl>
            <c:dLbl>
              <c:idx val="9"/>
              <c:layout>
                <c:manualLayout>
                  <c:x val="0"/>
                  <c:y val="-5.431561210619344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6F31-4222-822E-811C0A17D387}"/>
                </c:ext>
              </c:extLst>
            </c:dLbl>
            <c:dLbl>
              <c:idx val="11"/>
              <c:layout>
                <c:manualLayout>
                  <c:x val="-1.769712586137629E-16"/>
                  <c:y val="-2.954756168635146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6F31-4222-822E-811C0A17D387}"/>
                </c:ext>
              </c:extLst>
            </c:dLbl>
            <c:numFmt formatCode="[&lt;999999]#.#,\ &quot;K&quot;;[&lt;999999999]&quot;$&quot;#.#,,\ &quot;M&quot;;#.#,,\ &quot;B&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'Analysis1 (2)'!$A$11:$A$22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'Analysis1 (2)'!$B$11:$B$22</c:f>
              <c:numCache>
                <c:formatCode>[&lt;999999]0.00,\ "K";[&lt;999999999]"$"0.00,,\ "M";"$"0.00,,\ "B"</c:formatCode>
                <c:ptCount val="12"/>
                <c:pt idx="0">
                  <c:v>1897575.5263000003</c:v>
                </c:pt>
                <c:pt idx="1">
                  <c:v>2118816.2383999992</c:v>
                </c:pt>
                <c:pt idx="2">
                  <c:v>2087663.5863999994</c:v>
                </c:pt>
                <c:pt idx="3">
                  <c:v>2216974.4108999991</c:v>
                </c:pt>
                <c:pt idx="4">
                  <c:v>2385932.3569</c:v>
                </c:pt>
                <c:pt idx="5">
                  <c:v>2335365.4010999999</c:v>
                </c:pt>
                <c:pt idx="6">
                  <c:v>3781241.7558000004</c:v>
                </c:pt>
                <c:pt idx="7">
                  <c:v>3651438.9382999921</c:v>
                </c:pt>
                <c:pt idx="8">
                  <c:v>4442947.8941000039</c:v>
                </c:pt>
                <c:pt idx="9">
                  <c:v>4817409.9898999957</c:v>
                </c:pt>
                <c:pt idx="10">
                  <c:v>5237857.4057999887</c:v>
                </c:pt>
                <c:pt idx="11">
                  <c:v>7573887.1602999801</c:v>
                </c:pt>
              </c:numCache>
            </c:numRef>
          </c:val>
          <c:smooth val="1"/>
          <c:extLst>
            <c:ext xmlns:c16="http://schemas.microsoft.com/office/drawing/2014/chart" uri="{C3380CC4-5D6E-409C-BE32-E72D297353CC}">
              <c16:uniqueId val="{00000000-6F31-4222-822E-811C0A17D387}"/>
            </c:ext>
          </c:extLst>
        </c:ser>
        <c:dLbls>
          <c:showLegendKey val="0"/>
          <c:showVal val="0"/>
          <c:showCatName val="0"/>
          <c:showSerName val="0"/>
          <c:showPercent val="0"/>
          <c:showBubbleSize val="0"/>
        </c:dLbls>
        <c:smooth val="0"/>
        <c:axId val="2018101536"/>
        <c:axId val="2018085312"/>
      </c:lineChart>
      <c:catAx>
        <c:axId val="20181015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8085312"/>
        <c:crosses val="autoZero"/>
        <c:auto val="1"/>
        <c:lblAlgn val="ctr"/>
        <c:lblOffset val="100"/>
        <c:noMultiLvlLbl val="0"/>
      </c:catAx>
      <c:valAx>
        <c:axId val="2018085312"/>
        <c:scaling>
          <c:orientation val="minMax"/>
        </c:scaling>
        <c:delete val="1"/>
        <c:axPos val="l"/>
        <c:numFmt formatCode="[&lt;999999]0.00,\ &quot;K&quot;;[&lt;999999999]&quot;$&quot;0.00,,\ &quot;M&quot;;&quot;$&quot;0.00,,\ &quot;B&quot;" sourceLinked="1"/>
        <c:majorTickMark val="none"/>
        <c:minorTickMark val="none"/>
        <c:tickLblPos val="nextTo"/>
        <c:crossAx val="201810153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Radio" firstButton="1" fmlaLink="Analysis1!$C$6" lockText="1" noThreeD="1"/>
</file>

<file path=xl/ctrlProps/ctrlProp2.xml><?xml version="1.0" encoding="utf-8"?>
<formControlPr xmlns="http://schemas.microsoft.com/office/spreadsheetml/2009/9/main" objectType="Radio" lockText="1" noThreeD="1"/>
</file>

<file path=xl/ctrlProps/ctrlProp3.xml><?xml version="1.0" encoding="utf-8"?>
<formControlPr xmlns="http://schemas.microsoft.com/office/spreadsheetml/2009/9/main" objectType="Radio" checked="Checked" lockText="1" noThreeD="1"/>
</file>

<file path=xl/drawings/_rels/drawing1.xml.rels><?xml version="1.0" encoding="UTF-8" standalone="yes"?>
<Relationships xmlns="http://schemas.openxmlformats.org/package/2006/relationships"><Relationship Id="rId8" Type="http://schemas.openxmlformats.org/officeDocument/2006/relationships/chart" Target="../charts/chart2.xml"/><Relationship Id="rId3" Type="http://schemas.openxmlformats.org/officeDocument/2006/relationships/image" Target="../media/image3.png"/><Relationship Id="rId7" Type="http://schemas.openxmlformats.org/officeDocument/2006/relationships/chart" Target="../charts/chart1.xml"/><Relationship Id="rId2" Type="http://schemas.openxmlformats.org/officeDocument/2006/relationships/image" Target="../media/image2.png"/><Relationship Id="rId1" Type="http://schemas.openxmlformats.org/officeDocument/2006/relationships/image" Target="../media/image1.gif"/><Relationship Id="rId6" Type="http://schemas.openxmlformats.org/officeDocument/2006/relationships/image" Target="../media/image6.png"/><Relationship Id="rId5" Type="http://schemas.openxmlformats.org/officeDocument/2006/relationships/image" Target="../media/image5.gi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8</xdr:col>
      <xdr:colOff>538164</xdr:colOff>
      <xdr:row>14</xdr:row>
      <xdr:rowOff>142875</xdr:rowOff>
    </xdr:from>
    <xdr:to>
      <xdr:col>11</xdr:col>
      <xdr:colOff>395288</xdr:colOff>
      <xdr:row>23</xdr:row>
      <xdr:rowOff>100013</xdr:rowOff>
    </xdr:to>
    <xdr:sp macro="" textlink="">
      <xdr:nvSpPr>
        <xdr:cNvPr id="76" name="Rectangle: Rounded Corners 75">
          <a:extLst>
            <a:ext uri="{FF2B5EF4-FFF2-40B4-BE49-F238E27FC236}">
              <a16:creationId xmlns:a16="http://schemas.microsoft.com/office/drawing/2014/main" id="{590DD844-444D-4758-A0B1-4956EB654ABD}"/>
            </a:ext>
          </a:extLst>
        </xdr:cNvPr>
        <xdr:cNvSpPr/>
      </xdr:nvSpPr>
      <xdr:spPr>
        <a:xfrm>
          <a:off x="5719764" y="2676525"/>
          <a:ext cx="1800224" cy="1585913"/>
        </a:xfrm>
        <a:prstGeom prst="roundRect">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176212</xdr:colOff>
      <xdr:row>14</xdr:row>
      <xdr:rowOff>142875</xdr:rowOff>
    </xdr:from>
    <xdr:to>
      <xdr:col>8</xdr:col>
      <xdr:colOff>414337</xdr:colOff>
      <xdr:row>23</xdr:row>
      <xdr:rowOff>123825</xdr:rowOff>
    </xdr:to>
    <xdr:sp macro="" textlink="">
      <xdr:nvSpPr>
        <xdr:cNvPr id="63" name="Rectangle: Rounded Corners 62">
          <a:extLst>
            <a:ext uri="{FF2B5EF4-FFF2-40B4-BE49-F238E27FC236}">
              <a16:creationId xmlns:a16="http://schemas.microsoft.com/office/drawing/2014/main" id="{1061E978-5009-409C-8020-74D42FD7DF45}"/>
            </a:ext>
          </a:extLst>
        </xdr:cNvPr>
        <xdr:cNvSpPr/>
      </xdr:nvSpPr>
      <xdr:spPr>
        <a:xfrm>
          <a:off x="176212" y="2676525"/>
          <a:ext cx="5419725" cy="1609725"/>
        </a:xfrm>
        <a:prstGeom prst="roundRect">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366713</xdr:colOff>
      <xdr:row>2</xdr:row>
      <xdr:rowOff>38101</xdr:rowOff>
    </xdr:from>
    <xdr:to>
      <xdr:col>14</xdr:col>
      <xdr:colOff>80963</xdr:colOff>
      <xdr:row>13</xdr:row>
      <xdr:rowOff>61913</xdr:rowOff>
    </xdr:to>
    <xdr:sp macro="" textlink="">
      <xdr:nvSpPr>
        <xdr:cNvPr id="2" name="Rectangle: Rounded Corners 1">
          <a:extLst>
            <a:ext uri="{FF2B5EF4-FFF2-40B4-BE49-F238E27FC236}">
              <a16:creationId xmlns:a16="http://schemas.microsoft.com/office/drawing/2014/main" id="{00000000-0008-0000-0100-000002000000}"/>
            </a:ext>
          </a:extLst>
        </xdr:cNvPr>
        <xdr:cNvSpPr/>
      </xdr:nvSpPr>
      <xdr:spPr>
        <a:xfrm>
          <a:off x="366713" y="400051"/>
          <a:ext cx="8782050" cy="2014537"/>
        </a:xfrm>
        <a:prstGeom prst="roundRect">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204787</xdr:colOff>
      <xdr:row>3</xdr:row>
      <xdr:rowOff>123826</xdr:rowOff>
    </xdr:from>
    <xdr:to>
      <xdr:col>2</xdr:col>
      <xdr:colOff>157162</xdr:colOff>
      <xdr:row>12</xdr:row>
      <xdr:rowOff>166689</xdr:rowOff>
    </xdr:to>
    <xdr:sp macro="" textlink="">
      <xdr:nvSpPr>
        <xdr:cNvPr id="8" name="Rectangle: Rounded Corners 7">
          <a:extLst>
            <a:ext uri="{FF2B5EF4-FFF2-40B4-BE49-F238E27FC236}">
              <a16:creationId xmlns:a16="http://schemas.microsoft.com/office/drawing/2014/main" id="{00000000-0008-0000-0100-000008000000}"/>
            </a:ext>
          </a:extLst>
        </xdr:cNvPr>
        <xdr:cNvSpPr/>
      </xdr:nvSpPr>
      <xdr:spPr>
        <a:xfrm>
          <a:off x="204787" y="666751"/>
          <a:ext cx="1247775" cy="1671638"/>
        </a:xfrm>
        <a:prstGeom prst="roundRect">
          <a:avLst>
            <a:gd name="adj" fmla="val 17929"/>
          </a:avLst>
        </a:prstGeom>
        <a:solidFill>
          <a:schemeClr val="tx1"/>
        </a:solidFill>
        <a:ln>
          <a:noFill/>
        </a:ln>
        <a:effectLst>
          <a:outerShdw blurRad="50800" dist="38100" dir="5400000" algn="t" rotWithShape="0">
            <a:schemeClr val="tx1">
              <a:alpha val="20000"/>
            </a:scheme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523875</xdr:colOff>
      <xdr:row>3</xdr:row>
      <xdr:rowOff>123826</xdr:rowOff>
    </xdr:from>
    <xdr:to>
      <xdr:col>4</xdr:col>
      <xdr:colOff>476250</xdr:colOff>
      <xdr:row>12</xdr:row>
      <xdr:rowOff>166689</xdr:rowOff>
    </xdr:to>
    <xdr:sp macro="" textlink="">
      <xdr:nvSpPr>
        <xdr:cNvPr id="9" name="Rectangle: Rounded Corners 8">
          <a:extLst>
            <a:ext uri="{FF2B5EF4-FFF2-40B4-BE49-F238E27FC236}">
              <a16:creationId xmlns:a16="http://schemas.microsoft.com/office/drawing/2014/main" id="{00000000-0008-0000-0100-000009000000}"/>
            </a:ext>
          </a:extLst>
        </xdr:cNvPr>
        <xdr:cNvSpPr/>
      </xdr:nvSpPr>
      <xdr:spPr>
        <a:xfrm>
          <a:off x="1819275" y="666751"/>
          <a:ext cx="1247775" cy="1671638"/>
        </a:xfrm>
        <a:prstGeom prst="roundRect">
          <a:avLst>
            <a:gd name="adj" fmla="val 17929"/>
          </a:avLst>
        </a:prstGeom>
        <a:solidFill>
          <a:schemeClr val="bg1"/>
        </a:solidFill>
        <a:ln>
          <a:noFill/>
        </a:ln>
        <a:effectLst>
          <a:outerShdw blurRad="508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195263</xdr:colOff>
      <xdr:row>3</xdr:row>
      <xdr:rowOff>123826</xdr:rowOff>
    </xdr:from>
    <xdr:to>
      <xdr:col>7</xdr:col>
      <xdr:colOff>147638</xdr:colOff>
      <xdr:row>12</xdr:row>
      <xdr:rowOff>166689</xdr:rowOff>
    </xdr:to>
    <xdr:sp macro="" textlink="">
      <xdr:nvSpPr>
        <xdr:cNvPr id="10" name="Rectangle: Rounded Corners 9">
          <a:extLst>
            <a:ext uri="{FF2B5EF4-FFF2-40B4-BE49-F238E27FC236}">
              <a16:creationId xmlns:a16="http://schemas.microsoft.com/office/drawing/2014/main" id="{00000000-0008-0000-0100-00000A000000}"/>
            </a:ext>
          </a:extLst>
        </xdr:cNvPr>
        <xdr:cNvSpPr/>
      </xdr:nvSpPr>
      <xdr:spPr>
        <a:xfrm>
          <a:off x="3433763" y="666751"/>
          <a:ext cx="1247775" cy="1671638"/>
        </a:xfrm>
        <a:prstGeom prst="roundRect">
          <a:avLst>
            <a:gd name="adj" fmla="val 17929"/>
          </a:avLst>
        </a:prstGeom>
        <a:solidFill>
          <a:schemeClr val="bg1"/>
        </a:solidFill>
        <a:ln>
          <a:noFill/>
        </a:ln>
        <a:effectLst>
          <a:outerShdw blurRad="508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514351</xdr:colOff>
      <xdr:row>3</xdr:row>
      <xdr:rowOff>123826</xdr:rowOff>
    </xdr:from>
    <xdr:to>
      <xdr:col>9</xdr:col>
      <xdr:colOff>466726</xdr:colOff>
      <xdr:row>12</xdr:row>
      <xdr:rowOff>166689</xdr:rowOff>
    </xdr:to>
    <xdr:sp macro="" textlink="">
      <xdr:nvSpPr>
        <xdr:cNvPr id="11" name="Rectangle: Rounded Corners 10">
          <a:extLst>
            <a:ext uri="{FF2B5EF4-FFF2-40B4-BE49-F238E27FC236}">
              <a16:creationId xmlns:a16="http://schemas.microsoft.com/office/drawing/2014/main" id="{00000000-0008-0000-0100-00000B000000}"/>
            </a:ext>
          </a:extLst>
        </xdr:cNvPr>
        <xdr:cNvSpPr/>
      </xdr:nvSpPr>
      <xdr:spPr>
        <a:xfrm>
          <a:off x="5048251" y="666751"/>
          <a:ext cx="1247775" cy="1671638"/>
        </a:xfrm>
        <a:prstGeom prst="roundRect">
          <a:avLst>
            <a:gd name="adj" fmla="val 17929"/>
          </a:avLst>
        </a:prstGeom>
        <a:solidFill>
          <a:schemeClr val="bg1"/>
        </a:solidFill>
        <a:ln>
          <a:noFill/>
        </a:ln>
        <a:effectLst>
          <a:outerShdw blurRad="508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xdr:col>
      <xdr:colOff>185739</xdr:colOff>
      <xdr:row>3</xdr:row>
      <xdr:rowOff>123826</xdr:rowOff>
    </xdr:from>
    <xdr:to>
      <xdr:col>12</xdr:col>
      <xdr:colOff>138114</xdr:colOff>
      <xdr:row>12</xdr:row>
      <xdr:rowOff>166689</xdr:rowOff>
    </xdr:to>
    <xdr:sp macro="" textlink="">
      <xdr:nvSpPr>
        <xdr:cNvPr id="12" name="Rectangle: Rounded Corners 11">
          <a:extLst>
            <a:ext uri="{FF2B5EF4-FFF2-40B4-BE49-F238E27FC236}">
              <a16:creationId xmlns:a16="http://schemas.microsoft.com/office/drawing/2014/main" id="{00000000-0008-0000-0100-00000C000000}"/>
            </a:ext>
          </a:extLst>
        </xdr:cNvPr>
        <xdr:cNvSpPr/>
      </xdr:nvSpPr>
      <xdr:spPr>
        <a:xfrm>
          <a:off x="6662739" y="666751"/>
          <a:ext cx="1247775" cy="1671638"/>
        </a:xfrm>
        <a:prstGeom prst="roundRect">
          <a:avLst>
            <a:gd name="adj" fmla="val 17929"/>
          </a:avLst>
        </a:prstGeom>
        <a:solidFill>
          <a:schemeClr val="bg1"/>
        </a:solidFill>
        <a:ln>
          <a:noFill/>
        </a:ln>
        <a:effectLst>
          <a:outerShdw blurRad="508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504825</xdr:colOff>
      <xdr:row>3</xdr:row>
      <xdr:rowOff>123826</xdr:rowOff>
    </xdr:from>
    <xdr:to>
      <xdr:col>14</xdr:col>
      <xdr:colOff>457200</xdr:colOff>
      <xdr:row>12</xdr:row>
      <xdr:rowOff>166689</xdr:rowOff>
    </xdr:to>
    <xdr:sp macro="" textlink="">
      <xdr:nvSpPr>
        <xdr:cNvPr id="13" name="Rectangle: Rounded Corners 12">
          <a:extLst>
            <a:ext uri="{FF2B5EF4-FFF2-40B4-BE49-F238E27FC236}">
              <a16:creationId xmlns:a16="http://schemas.microsoft.com/office/drawing/2014/main" id="{00000000-0008-0000-0100-00000D000000}"/>
            </a:ext>
          </a:extLst>
        </xdr:cNvPr>
        <xdr:cNvSpPr/>
      </xdr:nvSpPr>
      <xdr:spPr>
        <a:xfrm>
          <a:off x="8277225" y="666751"/>
          <a:ext cx="1247775" cy="1671638"/>
        </a:xfrm>
        <a:prstGeom prst="roundRect">
          <a:avLst>
            <a:gd name="adj" fmla="val 17929"/>
          </a:avLst>
        </a:prstGeom>
        <a:solidFill>
          <a:schemeClr val="tx1"/>
        </a:solidFill>
        <a:ln>
          <a:noFill/>
        </a:ln>
        <a:effectLst>
          <a:outerShdw blurRad="508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254794</xdr:colOff>
      <xdr:row>2</xdr:row>
      <xdr:rowOff>95250</xdr:rowOff>
    </xdr:from>
    <xdr:to>
      <xdr:col>4</xdr:col>
      <xdr:colOff>97631</xdr:colOff>
      <xdr:row>5</xdr:row>
      <xdr:rowOff>42862</xdr:rowOff>
    </xdr:to>
    <xdr:sp macro="" textlink="">
      <xdr:nvSpPr>
        <xdr:cNvPr id="14" name="Oval 13">
          <a:extLst>
            <a:ext uri="{FF2B5EF4-FFF2-40B4-BE49-F238E27FC236}">
              <a16:creationId xmlns:a16="http://schemas.microsoft.com/office/drawing/2014/main" id="{00000000-0008-0000-0100-00000E000000}"/>
            </a:ext>
          </a:extLst>
        </xdr:cNvPr>
        <xdr:cNvSpPr/>
      </xdr:nvSpPr>
      <xdr:spPr>
        <a:xfrm>
          <a:off x="2197894" y="457200"/>
          <a:ext cx="490537" cy="490537"/>
        </a:xfrm>
        <a:prstGeom prst="ellipse">
          <a:avLst/>
        </a:prstGeom>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clientData/>
  </xdr:twoCellAnchor>
  <xdr:twoCellAnchor>
    <xdr:from>
      <xdr:col>10</xdr:col>
      <xdr:colOff>564358</xdr:colOff>
      <xdr:row>2</xdr:row>
      <xdr:rowOff>95250</xdr:rowOff>
    </xdr:from>
    <xdr:to>
      <xdr:col>11</xdr:col>
      <xdr:colOff>407195</xdr:colOff>
      <xdr:row>5</xdr:row>
      <xdr:rowOff>42862</xdr:rowOff>
    </xdr:to>
    <xdr:sp macro="" textlink="">
      <xdr:nvSpPr>
        <xdr:cNvPr id="15" name="Oval 14">
          <a:extLst>
            <a:ext uri="{FF2B5EF4-FFF2-40B4-BE49-F238E27FC236}">
              <a16:creationId xmlns:a16="http://schemas.microsoft.com/office/drawing/2014/main" id="{00000000-0008-0000-0100-00000F000000}"/>
            </a:ext>
          </a:extLst>
        </xdr:cNvPr>
        <xdr:cNvSpPr/>
      </xdr:nvSpPr>
      <xdr:spPr>
        <a:xfrm>
          <a:off x="7041358" y="457200"/>
          <a:ext cx="490537" cy="490537"/>
        </a:xfrm>
        <a:prstGeom prst="ellipse">
          <a:avLst/>
        </a:prstGeom>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245270</xdr:colOff>
      <xdr:row>2</xdr:row>
      <xdr:rowOff>95250</xdr:rowOff>
    </xdr:from>
    <xdr:to>
      <xdr:col>9</xdr:col>
      <xdr:colOff>88107</xdr:colOff>
      <xdr:row>5</xdr:row>
      <xdr:rowOff>42862</xdr:rowOff>
    </xdr:to>
    <xdr:sp macro="" textlink="">
      <xdr:nvSpPr>
        <xdr:cNvPr id="16" name="Oval 15">
          <a:extLst>
            <a:ext uri="{FF2B5EF4-FFF2-40B4-BE49-F238E27FC236}">
              <a16:creationId xmlns:a16="http://schemas.microsoft.com/office/drawing/2014/main" id="{00000000-0008-0000-0100-000010000000}"/>
            </a:ext>
          </a:extLst>
        </xdr:cNvPr>
        <xdr:cNvSpPr/>
      </xdr:nvSpPr>
      <xdr:spPr>
        <a:xfrm>
          <a:off x="5426870" y="457200"/>
          <a:ext cx="490537" cy="490537"/>
        </a:xfrm>
        <a:prstGeom prst="ellipse">
          <a:avLst/>
        </a:prstGeom>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573882</xdr:colOff>
      <xdr:row>2</xdr:row>
      <xdr:rowOff>95250</xdr:rowOff>
    </xdr:from>
    <xdr:to>
      <xdr:col>6</xdr:col>
      <xdr:colOff>416719</xdr:colOff>
      <xdr:row>5</xdr:row>
      <xdr:rowOff>42862</xdr:rowOff>
    </xdr:to>
    <xdr:sp macro="" textlink="">
      <xdr:nvSpPr>
        <xdr:cNvPr id="17" name="Oval 16">
          <a:extLst>
            <a:ext uri="{FF2B5EF4-FFF2-40B4-BE49-F238E27FC236}">
              <a16:creationId xmlns:a16="http://schemas.microsoft.com/office/drawing/2014/main" id="{00000000-0008-0000-0100-000011000000}"/>
            </a:ext>
          </a:extLst>
        </xdr:cNvPr>
        <xdr:cNvSpPr/>
      </xdr:nvSpPr>
      <xdr:spPr>
        <a:xfrm>
          <a:off x="3812382" y="457200"/>
          <a:ext cx="490537" cy="490537"/>
        </a:xfrm>
        <a:prstGeom prst="ellipse">
          <a:avLst/>
        </a:prstGeom>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57150</xdr:colOff>
      <xdr:row>10</xdr:row>
      <xdr:rowOff>109538</xdr:rowOff>
    </xdr:from>
    <xdr:to>
      <xdr:col>12</xdr:col>
      <xdr:colOff>547687</xdr:colOff>
      <xdr:row>13</xdr:row>
      <xdr:rowOff>57150</xdr:rowOff>
    </xdr:to>
    <xdr:sp macro="" textlink="">
      <xdr:nvSpPr>
        <xdr:cNvPr id="18" name="Oval 17">
          <a:extLst>
            <a:ext uri="{FF2B5EF4-FFF2-40B4-BE49-F238E27FC236}">
              <a16:creationId xmlns:a16="http://schemas.microsoft.com/office/drawing/2014/main" id="{00000000-0008-0000-0100-000012000000}"/>
            </a:ext>
          </a:extLst>
        </xdr:cNvPr>
        <xdr:cNvSpPr/>
      </xdr:nvSpPr>
      <xdr:spPr>
        <a:xfrm>
          <a:off x="7829550" y="1919288"/>
          <a:ext cx="490537" cy="490537"/>
        </a:xfrm>
        <a:prstGeom prst="ellipse">
          <a:avLst/>
        </a:prstGeom>
        <a:solidFill>
          <a:schemeClr val="bg1"/>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95250</xdr:colOff>
      <xdr:row>10</xdr:row>
      <xdr:rowOff>123826</xdr:rowOff>
    </xdr:from>
    <xdr:to>
      <xdr:col>2</xdr:col>
      <xdr:colOff>585787</xdr:colOff>
      <xdr:row>13</xdr:row>
      <xdr:rowOff>71438</xdr:rowOff>
    </xdr:to>
    <xdr:sp macro="" textlink="">
      <xdr:nvSpPr>
        <xdr:cNvPr id="19" name="Oval 18">
          <a:extLst>
            <a:ext uri="{FF2B5EF4-FFF2-40B4-BE49-F238E27FC236}">
              <a16:creationId xmlns:a16="http://schemas.microsoft.com/office/drawing/2014/main" id="{00000000-0008-0000-0100-000013000000}"/>
            </a:ext>
          </a:extLst>
        </xdr:cNvPr>
        <xdr:cNvSpPr/>
      </xdr:nvSpPr>
      <xdr:spPr>
        <a:xfrm>
          <a:off x="1390650" y="1933576"/>
          <a:ext cx="490537" cy="490537"/>
        </a:xfrm>
        <a:prstGeom prst="ellipse">
          <a:avLst/>
        </a:prstGeom>
        <a:solidFill>
          <a:schemeClr val="bg1"/>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clientData/>
  </xdr:twoCellAnchor>
  <xdr:twoCellAnchor>
    <xdr:from>
      <xdr:col>14</xdr:col>
      <xdr:colOff>576263</xdr:colOff>
      <xdr:row>2</xdr:row>
      <xdr:rowOff>71438</xdr:rowOff>
    </xdr:from>
    <xdr:to>
      <xdr:col>19</xdr:col>
      <xdr:colOff>385763</xdr:colOff>
      <xdr:row>13</xdr:row>
      <xdr:rowOff>95250</xdr:rowOff>
    </xdr:to>
    <xdr:sp macro="" textlink="">
      <xdr:nvSpPr>
        <xdr:cNvPr id="20" name="Rectangle: Rounded Corners 19">
          <a:extLst>
            <a:ext uri="{FF2B5EF4-FFF2-40B4-BE49-F238E27FC236}">
              <a16:creationId xmlns:a16="http://schemas.microsoft.com/office/drawing/2014/main" id="{00000000-0008-0000-0100-000014000000}"/>
            </a:ext>
          </a:extLst>
        </xdr:cNvPr>
        <xdr:cNvSpPr/>
      </xdr:nvSpPr>
      <xdr:spPr>
        <a:xfrm>
          <a:off x="9644063" y="433388"/>
          <a:ext cx="3048000" cy="2014537"/>
        </a:xfrm>
        <a:prstGeom prst="roundRect">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2</xdr:col>
      <xdr:colOff>154110</xdr:colOff>
      <xdr:row>11</xdr:row>
      <xdr:rowOff>11871</xdr:rowOff>
    </xdr:from>
    <xdr:to>
      <xdr:col>2</xdr:col>
      <xdr:colOff>519114</xdr:colOff>
      <xdr:row>13</xdr:row>
      <xdr:rowOff>14925</xdr:rowOff>
    </xdr:to>
    <xdr:pic>
      <xdr:nvPicPr>
        <xdr:cNvPr id="22" name="Picture 21">
          <a:extLst>
            <a:ext uri="{FF2B5EF4-FFF2-40B4-BE49-F238E27FC236}">
              <a16:creationId xmlns:a16="http://schemas.microsoft.com/office/drawing/2014/main" id="{00000000-0008-0000-0100-000016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449510" y="2002596"/>
          <a:ext cx="365004" cy="365004"/>
        </a:xfrm>
        <a:prstGeom prst="rect">
          <a:avLst/>
        </a:prstGeom>
      </xdr:spPr>
    </xdr:pic>
    <xdr:clientData/>
  </xdr:twoCellAnchor>
  <xdr:twoCellAnchor editAs="oneCell">
    <xdr:from>
      <xdr:col>10</xdr:col>
      <xdr:colOff>642543</xdr:colOff>
      <xdr:row>2</xdr:row>
      <xdr:rowOff>177534</xdr:rowOff>
    </xdr:from>
    <xdr:to>
      <xdr:col>11</xdr:col>
      <xdr:colOff>317369</xdr:colOff>
      <xdr:row>4</xdr:row>
      <xdr:rowOff>138110</xdr:rowOff>
    </xdr:to>
    <xdr:pic>
      <xdr:nvPicPr>
        <xdr:cNvPr id="24" name="Picture 23">
          <a:extLst>
            <a:ext uri="{FF2B5EF4-FFF2-40B4-BE49-F238E27FC236}">
              <a16:creationId xmlns:a16="http://schemas.microsoft.com/office/drawing/2014/main" id="{00000000-0008-0000-0100-000018000000}"/>
            </a:ext>
          </a:extLst>
        </xdr:cNvPr>
        <xdr:cNvPicPr>
          <a:picLocks noChangeAspect="1"/>
        </xdr:cNvPicPr>
      </xdr:nvPicPr>
      <xdr:blipFill>
        <a:blip xmlns:r="http://schemas.openxmlformats.org/officeDocument/2006/relationships" r:embed="rId2" cstate="print">
          <a:lum bright="70000" contrast="-70000"/>
          <a:extLst>
            <a:ext uri="{28A0092B-C50C-407E-A947-70E740481C1C}">
              <a14:useLocalDpi xmlns:a14="http://schemas.microsoft.com/office/drawing/2010/main" val="0"/>
            </a:ext>
          </a:extLst>
        </a:blip>
        <a:stretch>
          <a:fillRect/>
        </a:stretch>
      </xdr:blipFill>
      <xdr:spPr>
        <a:xfrm>
          <a:off x="7119543" y="539484"/>
          <a:ext cx="322526" cy="322526"/>
        </a:xfrm>
        <a:prstGeom prst="rect">
          <a:avLst/>
        </a:prstGeom>
      </xdr:spPr>
    </xdr:pic>
    <xdr:clientData/>
  </xdr:twoCellAnchor>
  <xdr:twoCellAnchor editAs="oneCell">
    <xdr:from>
      <xdr:col>3</xdr:col>
      <xdr:colOff>330579</xdr:colOff>
      <xdr:row>3</xdr:row>
      <xdr:rowOff>8449</xdr:rowOff>
    </xdr:from>
    <xdr:to>
      <xdr:col>4</xdr:col>
      <xdr:colOff>5405</xdr:colOff>
      <xdr:row>4</xdr:row>
      <xdr:rowOff>150000</xdr:rowOff>
    </xdr:to>
    <xdr:pic>
      <xdr:nvPicPr>
        <xdr:cNvPr id="26" name="Picture 25">
          <a:extLst>
            <a:ext uri="{FF2B5EF4-FFF2-40B4-BE49-F238E27FC236}">
              <a16:creationId xmlns:a16="http://schemas.microsoft.com/office/drawing/2014/main" id="{00000000-0008-0000-0100-00001A000000}"/>
            </a:ext>
          </a:extLst>
        </xdr:cNvPr>
        <xdr:cNvPicPr>
          <a:picLocks noChangeAspect="1"/>
        </xdr:cNvPicPr>
      </xdr:nvPicPr>
      <xdr:blipFill>
        <a:blip xmlns:r="http://schemas.openxmlformats.org/officeDocument/2006/relationships" r:embed="rId3" cstate="print">
          <a:lum bright="70000" contrast="-70000"/>
          <a:extLst>
            <a:ext uri="{28A0092B-C50C-407E-A947-70E740481C1C}">
              <a14:useLocalDpi xmlns:a14="http://schemas.microsoft.com/office/drawing/2010/main" val="0"/>
            </a:ext>
          </a:extLst>
        </a:blip>
        <a:stretch>
          <a:fillRect/>
        </a:stretch>
      </xdr:blipFill>
      <xdr:spPr>
        <a:xfrm>
          <a:off x="2273679" y="551374"/>
          <a:ext cx="322526" cy="322526"/>
        </a:xfrm>
        <a:prstGeom prst="rect">
          <a:avLst/>
        </a:prstGeom>
      </xdr:spPr>
    </xdr:pic>
    <xdr:clientData/>
  </xdr:twoCellAnchor>
  <xdr:twoCellAnchor editAs="oneCell">
    <xdr:from>
      <xdr:col>8</xdr:col>
      <xdr:colOff>291152</xdr:colOff>
      <xdr:row>2</xdr:row>
      <xdr:rowOff>126182</xdr:rowOff>
    </xdr:from>
    <xdr:to>
      <xdr:col>9</xdr:col>
      <xdr:colOff>33338</xdr:colOff>
      <xdr:row>4</xdr:row>
      <xdr:rowOff>154118</xdr:rowOff>
    </xdr:to>
    <xdr:pic>
      <xdr:nvPicPr>
        <xdr:cNvPr id="28" name="Picture 27">
          <a:extLst>
            <a:ext uri="{FF2B5EF4-FFF2-40B4-BE49-F238E27FC236}">
              <a16:creationId xmlns:a16="http://schemas.microsoft.com/office/drawing/2014/main" id="{00000000-0008-0000-0100-00001C000000}"/>
            </a:ext>
          </a:extLst>
        </xdr:cNvPr>
        <xdr:cNvPicPr>
          <a:picLocks noChangeAspect="1"/>
        </xdr:cNvPicPr>
      </xdr:nvPicPr>
      <xdr:blipFill>
        <a:blip xmlns:r="http://schemas.openxmlformats.org/officeDocument/2006/relationships" r:embed="rId4" cstate="print">
          <a:lum bright="70000" contrast="-70000"/>
          <a:extLst>
            <a:ext uri="{28A0092B-C50C-407E-A947-70E740481C1C}">
              <a14:useLocalDpi xmlns:a14="http://schemas.microsoft.com/office/drawing/2010/main" val="0"/>
            </a:ext>
          </a:extLst>
        </a:blip>
        <a:stretch>
          <a:fillRect/>
        </a:stretch>
      </xdr:blipFill>
      <xdr:spPr>
        <a:xfrm>
          <a:off x="5472752" y="488132"/>
          <a:ext cx="389886" cy="389886"/>
        </a:xfrm>
        <a:prstGeom prst="rect">
          <a:avLst/>
        </a:prstGeom>
      </xdr:spPr>
    </xdr:pic>
    <xdr:clientData/>
  </xdr:twoCellAnchor>
  <xdr:twoCellAnchor editAs="oneCell">
    <xdr:from>
      <xdr:col>12</xdr:col>
      <xdr:colOff>115935</xdr:colOff>
      <xdr:row>11</xdr:row>
      <xdr:rowOff>11723</xdr:rowOff>
    </xdr:from>
    <xdr:to>
      <xdr:col>12</xdr:col>
      <xdr:colOff>466724</xdr:colOff>
      <xdr:row>13</xdr:row>
      <xdr:rowOff>562</xdr:rowOff>
    </xdr:to>
    <xdr:pic>
      <xdr:nvPicPr>
        <xdr:cNvPr id="30" name="Picture 29">
          <a:extLst>
            <a:ext uri="{FF2B5EF4-FFF2-40B4-BE49-F238E27FC236}">
              <a16:creationId xmlns:a16="http://schemas.microsoft.com/office/drawing/2014/main" id="{00000000-0008-0000-0100-00001E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7888335" y="2002448"/>
          <a:ext cx="350789" cy="350789"/>
        </a:xfrm>
        <a:prstGeom prst="rect">
          <a:avLst/>
        </a:prstGeom>
      </xdr:spPr>
    </xdr:pic>
    <xdr:clientData/>
  </xdr:twoCellAnchor>
  <xdr:twoCellAnchor editAs="oneCell">
    <xdr:from>
      <xdr:col>6</xdr:col>
      <xdr:colOff>47154</xdr:colOff>
      <xdr:row>2</xdr:row>
      <xdr:rowOff>147091</xdr:rowOff>
    </xdr:from>
    <xdr:to>
      <xdr:col>6</xdr:col>
      <xdr:colOff>342900</xdr:colOff>
      <xdr:row>4</xdr:row>
      <xdr:rowOff>80887</xdr:rowOff>
    </xdr:to>
    <xdr:pic>
      <xdr:nvPicPr>
        <xdr:cNvPr id="32" name="Picture 31">
          <a:extLst>
            <a:ext uri="{FF2B5EF4-FFF2-40B4-BE49-F238E27FC236}">
              <a16:creationId xmlns:a16="http://schemas.microsoft.com/office/drawing/2014/main" id="{00000000-0008-0000-0100-000020000000}"/>
            </a:ext>
          </a:extLst>
        </xdr:cNvPr>
        <xdr:cNvPicPr>
          <a:picLocks noChangeAspect="1"/>
        </xdr:cNvPicPr>
      </xdr:nvPicPr>
      <xdr:blipFill>
        <a:blip xmlns:r="http://schemas.openxmlformats.org/officeDocument/2006/relationships" r:embed="rId6" cstate="print">
          <a:lum bright="70000" contrast="-70000"/>
          <a:extLst>
            <a:ext uri="{28A0092B-C50C-407E-A947-70E740481C1C}">
              <a14:useLocalDpi xmlns:a14="http://schemas.microsoft.com/office/drawing/2010/main" val="0"/>
            </a:ext>
          </a:extLst>
        </a:blip>
        <a:stretch>
          <a:fillRect/>
        </a:stretch>
      </xdr:blipFill>
      <xdr:spPr>
        <a:xfrm>
          <a:off x="3933354" y="509041"/>
          <a:ext cx="295746" cy="295746"/>
        </a:xfrm>
        <a:prstGeom prst="rect">
          <a:avLst/>
        </a:prstGeom>
      </xdr:spPr>
    </xdr:pic>
    <xdr:clientData/>
  </xdr:twoCellAnchor>
  <xdr:twoCellAnchor>
    <xdr:from>
      <xdr:col>0</xdr:col>
      <xdr:colOff>385763</xdr:colOff>
      <xdr:row>5</xdr:row>
      <xdr:rowOff>52387</xdr:rowOff>
    </xdr:from>
    <xdr:to>
      <xdr:col>1</xdr:col>
      <xdr:colOff>633413</xdr:colOff>
      <xdr:row>6</xdr:row>
      <xdr:rowOff>166687</xdr:rowOff>
    </xdr:to>
    <xdr:sp macro="" textlink="">
      <xdr:nvSpPr>
        <xdr:cNvPr id="35" name="TextBox 34">
          <a:extLst>
            <a:ext uri="{FF2B5EF4-FFF2-40B4-BE49-F238E27FC236}">
              <a16:creationId xmlns:a16="http://schemas.microsoft.com/office/drawing/2014/main" id="{00000000-0008-0000-0100-000023000000}"/>
            </a:ext>
          </a:extLst>
        </xdr:cNvPr>
        <xdr:cNvSpPr txBox="1"/>
      </xdr:nvSpPr>
      <xdr:spPr>
        <a:xfrm>
          <a:off x="385763" y="957262"/>
          <a:ext cx="895350"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b="1">
              <a:solidFill>
                <a:schemeClr val="bg1"/>
              </a:solidFill>
            </a:rPr>
            <a:t>Total Qty</a:t>
          </a:r>
        </a:p>
      </xdr:txBody>
    </xdr:sp>
    <xdr:clientData/>
  </xdr:twoCellAnchor>
  <xdr:twoCellAnchor>
    <xdr:from>
      <xdr:col>3</xdr:col>
      <xdr:colOff>61913</xdr:colOff>
      <xdr:row>6</xdr:row>
      <xdr:rowOff>71439</xdr:rowOff>
    </xdr:from>
    <xdr:to>
      <xdr:col>4</xdr:col>
      <xdr:colOff>309563</xdr:colOff>
      <xdr:row>8</xdr:row>
      <xdr:rowOff>4764</xdr:rowOff>
    </xdr:to>
    <xdr:sp macro="" textlink="">
      <xdr:nvSpPr>
        <xdr:cNvPr id="37" name="TextBox 36">
          <a:extLst>
            <a:ext uri="{FF2B5EF4-FFF2-40B4-BE49-F238E27FC236}">
              <a16:creationId xmlns:a16="http://schemas.microsoft.com/office/drawing/2014/main" id="{00000000-0008-0000-0100-000025000000}"/>
            </a:ext>
          </a:extLst>
        </xdr:cNvPr>
        <xdr:cNvSpPr txBox="1"/>
      </xdr:nvSpPr>
      <xdr:spPr>
        <a:xfrm>
          <a:off x="2005013" y="1157289"/>
          <a:ext cx="895350" cy="29527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b="1"/>
            <a:t>Total COGS</a:t>
          </a:r>
        </a:p>
      </xdr:txBody>
    </xdr:sp>
    <xdr:clientData/>
  </xdr:twoCellAnchor>
  <xdr:twoCellAnchor>
    <xdr:from>
      <xdr:col>5</xdr:col>
      <xdr:colOff>242888</xdr:colOff>
      <xdr:row>6</xdr:row>
      <xdr:rowOff>71439</xdr:rowOff>
    </xdr:from>
    <xdr:to>
      <xdr:col>7</xdr:col>
      <xdr:colOff>95250</xdr:colOff>
      <xdr:row>8</xdr:row>
      <xdr:rowOff>4764</xdr:rowOff>
    </xdr:to>
    <xdr:sp macro="" textlink="">
      <xdr:nvSpPr>
        <xdr:cNvPr id="38" name="TextBox 37">
          <a:extLst>
            <a:ext uri="{FF2B5EF4-FFF2-40B4-BE49-F238E27FC236}">
              <a16:creationId xmlns:a16="http://schemas.microsoft.com/office/drawing/2014/main" id="{00000000-0008-0000-0100-000026000000}"/>
            </a:ext>
          </a:extLst>
        </xdr:cNvPr>
        <xdr:cNvSpPr txBox="1"/>
      </xdr:nvSpPr>
      <xdr:spPr>
        <a:xfrm>
          <a:off x="3481388" y="1157289"/>
          <a:ext cx="1147762" cy="29527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b="1"/>
            <a:t>Total Revenue</a:t>
          </a:r>
        </a:p>
      </xdr:txBody>
    </xdr:sp>
    <xdr:clientData/>
  </xdr:twoCellAnchor>
  <xdr:twoCellAnchor>
    <xdr:from>
      <xdr:col>8</xdr:col>
      <xdr:colOff>33339</xdr:colOff>
      <xdr:row>6</xdr:row>
      <xdr:rowOff>71439</xdr:rowOff>
    </xdr:from>
    <xdr:to>
      <xdr:col>9</xdr:col>
      <xdr:colOff>280989</xdr:colOff>
      <xdr:row>8</xdr:row>
      <xdr:rowOff>4764</xdr:rowOff>
    </xdr:to>
    <xdr:sp macro="" textlink="">
      <xdr:nvSpPr>
        <xdr:cNvPr id="39" name="TextBox 38">
          <a:extLst>
            <a:ext uri="{FF2B5EF4-FFF2-40B4-BE49-F238E27FC236}">
              <a16:creationId xmlns:a16="http://schemas.microsoft.com/office/drawing/2014/main" id="{00000000-0008-0000-0100-000027000000}"/>
            </a:ext>
          </a:extLst>
        </xdr:cNvPr>
        <xdr:cNvSpPr txBox="1"/>
      </xdr:nvSpPr>
      <xdr:spPr>
        <a:xfrm>
          <a:off x="5214939" y="1157289"/>
          <a:ext cx="895350" cy="29527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b="1"/>
            <a:t>Total Profit</a:t>
          </a:r>
        </a:p>
      </xdr:txBody>
    </xdr:sp>
    <xdr:clientData/>
  </xdr:twoCellAnchor>
  <xdr:twoCellAnchor>
    <xdr:from>
      <xdr:col>10</xdr:col>
      <xdr:colOff>219075</xdr:colOff>
      <xdr:row>6</xdr:row>
      <xdr:rowOff>71439</xdr:rowOff>
    </xdr:from>
    <xdr:to>
      <xdr:col>12</xdr:col>
      <xdr:colOff>57150</xdr:colOff>
      <xdr:row>8</xdr:row>
      <xdr:rowOff>4764</xdr:rowOff>
    </xdr:to>
    <xdr:sp macro="" textlink="">
      <xdr:nvSpPr>
        <xdr:cNvPr id="40" name="TextBox 39">
          <a:extLst>
            <a:ext uri="{FF2B5EF4-FFF2-40B4-BE49-F238E27FC236}">
              <a16:creationId xmlns:a16="http://schemas.microsoft.com/office/drawing/2014/main" id="{00000000-0008-0000-0100-000028000000}"/>
            </a:ext>
          </a:extLst>
        </xdr:cNvPr>
        <xdr:cNvSpPr txBox="1"/>
      </xdr:nvSpPr>
      <xdr:spPr>
        <a:xfrm>
          <a:off x="6696075" y="1157289"/>
          <a:ext cx="1133475" cy="29527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b="1"/>
            <a:t>% Profit Margin</a:t>
          </a:r>
        </a:p>
      </xdr:txBody>
    </xdr:sp>
    <xdr:clientData/>
  </xdr:twoCellAnchor>
  <xdr:twoCellAnchor>
    <xdr:from>
      <xdr:col>12</xdr:col>
      <xdr:colOff>619126</xdr:colOff>
      <xdr:row>5</xdr:row>
      <xdr:rowOff>57151</xdr:rowOff>
    </xdr:from>
    <xdr:to>
      <xdr:col>14</xdr:col>
      <xdr:colOff>338138</xdr:colOff>
      <xdr:row>6</xdr:row>
      <xdr:rowOff>171451</xdr:rowOff>
    </xdr:to>
    <xdr:sp macro="" textlink="">
      <xdr:nvSpPr>
        <xdr:cNvPr id="41" name="TextBox 40">
          <a:extLst>
            <a:ext uri="{FF2B5EF4-FFF2-40B4-BE49-F238E27FC236}">
              <a16:creationId xmlns:a16="http://schemas.microsoft.com/office/drawing/2014/main" id="{00000000-0008-0000-0100-000029000000}"/>
            </a:ext>
          </a:extLst>
        </xdr:cNvPr>
        <xdr:cNvSpPr txBox="1"/>
      </xdr:nvSpPr>
      <xdr:spPr>
        <a:xfrm>
          <a:off x="8391526" y="962026"/>
          <a:ext cx="1014412"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a:t>#</a:t>
          </a:r>
          <a:r>
            <a:rPr lang="en-US" sz="1100" b="1">
              <a:solidFill>
                <a:schemeClr val="bg1"/>
              </a:solidFill>
            </a:rPr>
            <a:t>Transactions</a:t>
          </a:r>
        </a:p>
      </xdr:txBody>
    </xdr:sp>
    <xdr:clientData/>
  </xdr:twoCellAnchor>
  <xdr:twoCellAnchor>
    <xdr:from>
      <xdr:col>3</xdr:col>
      <xdr:colOff>61913</xdr:colOff>
      <xdr:row>8</xdr:row>
      <xdr:rowOff>14289</xdr:rowOff>
    </xdr:from>
    <xdr:to>
      <xdr:col>4</xdr:col>
      <xdr:colOff>339659</xdr:colOff>
      <xdr:row>9</xdr:row>
      <xdr:rowOff>128589</xdr:rowOff>
    </xdr:to>
    <xdr:sp macro="" textlink="Analysis1!B2">
      <xdr:nvSpPr>
        <xdr:cNvPr id="51" name="TextBox 50">
          <a:extLst>
            <a:ext uri="{FF2B5EF4-FFF2-40B4-BE49-F238E27FC236}">
              <a16:creationId xmlns:a16="http://schemas.microsoft.com/office/drawing/2014/main" id="{00000000-0008-0000-0100-000033000000}"/>
            </a:ext>
          </a:extLst>
        </xdr:cNvPr>
        <xdr:cNvSpPr txBox="1"/>
      </xdr:nvSpPr>
      <xdr:spPr>
        <a:xfrm>
          <a:off x="2005013" y="1462089"/>
          <a:ext cx="925446" cy="29527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799EEEAF-796E-4752-9CE5-D1A94A0900E8}" type="TxLink">
            <a:rPr lang="en-US" sz="1600" b="1" i="0" u="none" strike="noStrike">
              <a:solidFill>
                <a:srgbClr val="000000"/>
              </a:solidFill>
              <a:latin typeface="Arial" panose="020B0604020202020204" pitchFamily="34" charset="0"/>
              <a:cs typeface="Arial" panose="020B0604020202020204" pitchFamily="34" charset="0"/>
            </a:rPr>
            <a:pPr algn="ctr"/>
            <a:t>$59.83 M</a:t>
          </a:fld>
          <a:endParaRPr lang="en-US" sz="1600" b="1">
            <a:latin typeface="Arial" panose="020B0604020202020204" pitchFamily="34" charset="0"/>
            <a:cs typeface="Arial" panose="020B0604020202020204" pitchFamily="34" charset="0"/>
          </a:endParaRPr>
        </a:p>
      </xdr:txBody>
    </xdr:sp>
    <xdr:clientData/>
  </xdr:twoCellAnchor>
  <xdr:twoCellAnchor>
    <xdr:from>
      <xdr:col>5</xdr:col>
      <xdr:colOff>219076</xdr:colOff>
      <xdr:row>8</xdr:row>
      <xdr:rowOff>14289</xdr:rowOff>
    </xdr:from>
    <xdr:to>
      <xdr:col>7</xdr:col>
      <xdr:colOff>110018</xdr:colOff>
      <xdr:row>9</xdr:row>
      <xdr:rowOff>128589</xdr:rowOff>
    </xdr:to>
    <xdr:sp macro="" textlink="Analysis1!C2">
      <xdr:nvSpPr>
        <xdr:cNvPr id="52" name="TextBox 51">
          <a:extLst>
            <a:ext uri="{FF2B5EF4-FFF2-40B4-BE49-F238E27FC236}">
              <a16:creationId xmlns:a16="http://schemas.microsoft.com/office/drawing/2014/main" id="{00000000-0008-0000-0100-000034000000}"/>
            </a:ext>
          </a:extLst>
        </xdr:cNvPr>
        <xdr:cNvSpPr txBox="1"/>
      </xdr:nvSpPr>
      <xdr:spPr>
        <a:xfrm>
          <a:off x="3457576" y="1462089"/>
          <a:ext cx="1186342" cy="29527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8AAE3E20-FA78-46E6-B018-717BD9E0F201}" type="TxLink">
            <a:rPr lang="en-US" sz="1600" b="1" i="0" u="none" strike="noStrike">
              <a:solidFill>
                <a:srgbClr val="000000"/>
              </a:solidFill>
              <a:latin typeface="Arial" panose="020B0604020202020204" pitchFamily="34" charset="0"/>
              <a:ea typeface="+mn-ea"/>
              <a:cs typeface="Arial" panose="020B0604020202020204" pitchFamily="34" charset="0"/>
            </a:rPr>
            <a:pPr marL="0" indent="0" algn="ctr"/>
            <a:t>$102.38 M</a:t>
          </a:fld>
          <a:endParaRPr lang="en-US" sz="1600" b="1" i="0" u="none" strike="noStrike">
            <a:solidFill>
              <a:srgbClr val="000000"/>
            </a:solidFill>
            <a:latin typeface="Arial" panose="020B0604020202020204" pitchFamily="34" charset="0"/>
            <a:ea typeface="+mn-ea"/>
            <a:cs typeface="Arial" panose="020B0604020202020204" pitchFamily="34" charset="0"/>
          </a:endParaRPr>
        </a:p>
      </xdr:txBody>
    </xdr:sp>
    <xdr:clientData/>
  </xdr:twoCellAnchor>
  <xdr:twoCellAnchor>
    <xdr:from>
      <xdr:col>8</xdr:col>
      <xdr:colOff>47626</xdr:colOff>
      <xdr:row>8</xdr:row>
      <xdr:rowOff>14289</xdr:rowOff>
    </xdr:from>
    <xdr:to>
      <xdr:col>9</xdr:col>
      <xdr:colOff>325372</xdr:colOff>
      <xdr:row>9</xdr:row>
      <xdr:rowOff>128589</xdr:rowOff>
    </xdr:to>
    <xdr:sp macro="" textlink="Analysis1!D2">
      <xdr:nvSpPr>
        <xdr:cNvPr id="53" name="TextBox 52">
          <a:extLst>
            <a:ext uri="{FF2B5EF4-FFF2-40B4-BE49-F238E27FC236}">
              <a16:creationId xmlns:a16="http://schemas.microsoft.com/office/drawing/2014/main" id="{00000000-0008-0000-0100-000035000000}"/>
            </a:ext>
          </a:extLst>
        </xdr:cNvPr>
        <xdr:cNvSpPr txBox="1"/>
      </xdr:nvSpPr>
      <xdr:spPr>
        <a:xfrm>
          <a:off x="5229226" y="1462089"/>
          <a:ext cx="925446" cy="29527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A97FE72B-9F02-44DC-891C-5593CB86AC14}" type="TxLink">
            <a:rPr lang="en-US" sz="1600" b="1" i="0" u="none" strike="noStrike">
              <a:solidFill>
                <a:srgbClr val="000000"/>
              </a:solidFill>
              <a:latin typeface="Arial" panose="020B0604020202020204" pitchFamily="34" charset="0"/>
              <a:ea typeface="+mn-ea"/>
              <a:cs typeface="Arial" panose="020B0604020202020204" pitchFamily="34" charset="0"/>
            </a:rPr>
            <a:pPr marL="0" indent="0" algn="ctr"/>
            <a:t>$42.55 M</a:t>
          </a:fld>
          <a:endParaRPr lang="en-US" sz="1600" b="1" i="0" u="none" strike="noStrike">
            <a:solidFill>
              <a:srgbClr val="000000"/>
            </a:solidFill>
            <a:latin typeface="Arial" panose="020B0604020202020204" pitchFamily="34" charset="0"/>
            <a:ea typeface="+mn-ea"/>
            <a:cs typeface="Arial" panose="020B0604020202020204" pitchFamily="34" charset="0"/>
          </a:endParaRPr>
        </a:p>
      </xdr:txBody>
    </xdr:sp>
    <xdr:clientData/>
  </xdr:twoCellAnchor>
  <xdr:twoCellAnchor>
    <xdr:from>
      <xdr:col>10</xdr:col>
      <xdr:colOff>190500</xdr:colOff>
      <xdr:row>8</xdr:row>
      <xdr:rowOff>14289</xdr:rowOff>
    </xdr:from>
    <xdr:to>
      <xdr:col>12</xdr:col>
      <xdr:colOff>66675</xdr:colOff>
      <xdr:row>9</xdr:row>
      <xdr:rowOff>128589</xdr:rowOff>
    </xdr:to>
    <xdr:sp macro="" textlink="Analysis1!H2">
      <xdr:nvSpPr>
        <xdr:cNvPr id="54" name="TextBox 53">
          <a:extLst>
            <a:ext uri="{FF2B5EF4-FFF2-40B4-BE49-F238E27FC236}">
              <a16:creationId xmlns:a16="http://schemas.microsoft.com/office/drawing/2014/main" id="{00000000-0008-0000-0100-000036000000}"/>
            </a:ext>
          </a:extLst>
        </xdr:cNvPr>
        <xdr:cNvSpPr txBox="1"/>
      </xdr:nvSpPr>
      <xdr:spPr>
        <a:xfrm>
          <a:off x="6667500" y="1462089"/>
          <a:ext cx="1171575" cy="29527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7199E131-CE1A-409F-AEE9-5EAB4AB47714}" type="TxLink">
            <a:rPr lang="en-US" sz="1600" b="1" i="0" u="none" strike="noStrike">
              <a:solidFill>
                <a:srgbClr val="000000"/>
              </a:solidFill>
              <a:latin typeface="Arial" panose="020B0604020202020204" pitchFamily="34" charset="0"/>
              <a:ea typeface="+mn-ea"/>
              <a:cs typeface="Arial" panose="020B0604020202020204" pitchFamily="34" charset="0"/>
            </a:rPr>
            <a:pPr marL="0" indent="0" algn="ctr"/>
            <a:t>41.56%</a:t>
          </a:fld>
          <a:endParaRPr lang="en-US" sz="1600" b="1" i="0" u="none" strike="noStrike">
            <a:solidFill>
              <a:srgbClr val="000000"/>
            </a:solidFill>
            <a:latin typeface="Arial" panose="020B0604020202020204" pitchFamily="34" charset="0"/>
            <a:ea typeface="+mn-ea"/>
            <a:cs typeface="Arial" panose="020B0604020202020204" pitchFamily="34" charset="0"/>
          </a:endParaRPr>
        </a:p>
      </xdr:txBody>
    </xdr:sp>
    <xdr:clientData/>
  </xdr:twoCellAnchor>
  <xdr:twoCellAnchor>
    <xdr:from>
      <xdr:col>12</xdr:col>
      <xdr:colOff>552450</xdr:colOff>
      <xdr:row>7</xdr:row>
      <xdr:rowOff>85726</xdr:rowOff>
    </xdr:from>
    <xdr:to>
      <xdr:col>14</xdr:col>
      <xdr:colOff>428625</xdr:colOff>
      <xdr:row>9</xdr:row>
      <xdr:rowOff>19051</xdr:rowOff>
    </xdr:to>
    <xdr:sp macro="" textlink="Analysis1!A2">
      <xdr:nvSpPr>
        <xdr:cNvPr id="33" name="TextBox 32">
          <a:extLst>
            <a:ext uri="{FF2B5EF4-FFF2-40B4-BE49-F238E27FC236}">
              <a16:creationId xmlns:a16="http://schemas.microsoft.com/office/drawing/2014/main" id="{00000000-0008-0000-0100-000021000000}"/>
            </a:ext>
          </a:extLst>
        </xdr:cNvPr>
        <xdr:cNvSpPr txBox="1"/>
      </xdr:nvSpPr>
      <xdr:spPr>
        <a:xfrm>
          <a:off x="8324850" y="1352551"/>
          <a:ext cx="1171575"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04E223D-F427-4A49-8C31-C5012CDBA641}" type="TxLink">
            <a:rPr lang="en-US" sz="1600" b="1" i="0" u="none" strike="noStrike">
              <a:solidFill>
                <a:schemeClr val="bg1"/>
              </a:solidFill>
              <a:latin typeface="Arial" panose="020B0604020202020204" pitchFamily="34" charset="0"/>
              <a:cs typeface="Arial" panose="020B0604020202020204" pitchFamily="34" charset="0"/>
            </a:rPr>
            <a:pPr algn="ctr"/>
            <a:t>24.44 K</a:t>
          </a:fld>
          <a:endParaRPr lang="en-US" sz="1600" b="1">
            <a:solidFill>
              <a:schemeClr val="bg1"/>
            </a:solidFill>
            <a:latin typeface="Arial" panose="020B0604020202020204" pitchFamily="34" charset="0"/>
            <a:cs typeface="Arial" panose="020B0604020202020204" pitchFamily="34" charset="0"/>
          </a:endParaRPr>
        </a:p>
      </xdr:txBody>
    </xdr:sp>
    <xdr:clientData/>
  </xdr:twoCellAnchor>
  <xdr:twoCellAnchor>
    <xdr:from>
      <xdr:col>0</xdr:col>
      <xdr:colOff>280987</xdr:colOff>
      <xdr:row>7</xdr:row>
      <xdr:rowOff>71439</xdr:rowOff>
    </xdr:from>
    <xdr:to>
      <xdr:col>2</xdr:col>
      <xdr:colOff>157162</xdr:colOff>
      <xdr:row>9</xdr:row>
      <xdr:rowOff>4764</xdr:rowOff>
    </xdr:to>
    <xdr:sp macro="" textlink="Analysis1!G2">
      <xdr:nvSpPr>
        <xdr:cNvPr id="34" name="TextBox 33">
          <a:extLst>
            <a:ext uri="{FF2B5EF4-FFF2-40B4-BE49-F238E27FC236}">
              <a16:creationId xmlns:a16="http://schemas.microsoft.com/office/drawing/2014/main" id="{00000000-0008-0000-0100-000022000000}"/>
            </a:ext>
          </a:extLst>
        </xdr:cNvPr>
        <xdr:cNvSpPr txBox="1"/>
      </xdr:nvSpPr>
      <xdr:spPr>
        <a:xfrm>
          <a:off x="280987" y="1338264"/>
          <a:ext cx="1171575"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CA6FA939-18DE-4DB0-BB80-496DBE427A39}" type="TxLink">
            <a:rPr lang="en-US" sz="1600" b="1" i="0" u="none" strike="noStrike">
              <a:solidFill>
                <a:schemeClr val="bg1"/>
              </a:solidFill>
              <a:latin typeface="Arial" panose="020B0604020202020204" pitchFamily="34" charset="0"/>
              <a:ea typeface="+mn-ea"/>
              <a:cs typeface="Arial" panose="020B0604020202020204" pitchFamily="34" charset="0"/>
            </a:rPr>
            <a:pPr marL="0" indent="0" algn="ctr"/>
            <a:t>473</a:t>
          </a:fld>
          <a:endParaRPr lang="en-US" sz="1600" b="1" i="0" u="none" strike="noStrike">
            <a:solidFill>
              <a:schemeClr val="bg1"/>
            </a:solidFill>
            <a:latin typeface="Arial" panose="020B0604020202020204" pitchFamily="34" charset="0"/>
            <a:ea typeface="+mn-ea"/>
            <a:cs typeface="Arial" panose="020B0604020202020204" pitchFamily="34" charset="0"/>
          </a:endParaRPr>
        </a:p>
      </xdr:txBody>
    </xdr:sp>
    <xdr:clientData/>
  </xdr:twoCellAnchor>
  <mc:AlternateContent xmlns:mc="http://schemas.openxmlformats.org/markup-compatibility/2006">
    <mc:Choice xmlns:a14="http://schemas.microsoft.com/office/drawing/2010/main" Requires="a14">
      <xdr:twoCellAnchor editAs="oneCell">
        <xdr:from>
          <xdr:col>15</xdr:col>
          <xdr:colOff>76200</xdr:colOff>
          <xdr:row>3</xdr:row>
          <xdr:rowOff>23813</xdr:rowOff>
        </xdr:from>
        <xdr:to>
          <xdr:col>16</xdr:col>
          <xdr:colOff>276225</xdr:colOff>
          <xdr:row>4</xdr:row>
          <xdr:rowOff>76200</xdr:rowOff>
        </xdr:to>
        <xdr:sp macro="" textlink="">
          <xdr:nvSpPr>
            <xdr:cNvPr id="1025" name="Option Button 1" hidden="1">
              <a:extLst>
                <a:ext uri="{63B3BB69-23CF-44E3-9099-C40C66FF867C}">
                  <a14:compatExt spid="_x0000_s1025"/>
                </a:ext>
                <a:ext uri="{FF2B5EF4-FFF2-40B4-BE49-F238E27FC236}">
                  <a16:creationId xmlns:a16="http://schemas.microsoft.com/office/drawing/2014/main" id="{00000000-0008-0000-0100-00000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50292" rIns="0" bIns="50292" anchor="ctr" upright="1"/>
            <a:lstStyle/>
            <a:p>
              <a:pPr algn="l" rtl="0">
                <a:defRPr sz="1000"/>
              </a:pPr>
              <a:r>
                <a:rPr lang="en-US" sz="800" b="0" i="0" u="none" strike="noStrike" baseline="0">
                  <a:solidFill>
                    <a:srgbClr val="000000"/>
                  </a:solidFill>
                  <a:latin typeface="Segoe UI"/>
                  <a:cs typeface="Segoe UI"/>
                </a:rPr>
                <a:t>Revenue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371475</xdr:colOff>
          <xdr:row>3</xdr:row>
          <xdr:rowOff>23813</xdr:rowOff>
        </xdr:from>
        <xdr:to>
          <xdr:col>17</xdr:col>
          <xdr:colOff>481013</xdr:colOff>
          <xdr:row>4</xdr:row>
          <xdr:rowOff>76200</xdr:rowOff>
        </xdr:to>
        <xdr:sp macro="" textlink="">
          <xdr:nvSpPr>
            <xdr:cNvPr id="1026" name="Option Button 2" hidden="1">
              <a:extLst>
                <a:ext uri="{63B3BB69-23CF-44E3-9099-C40C66FF867C}">
                  <a14:compatExt spid="_x0000_s1026"/>
                </a:ext>
                <a:ext uri="{FF2B5EF4-FFF2-40B4-BE49-F238E27FC236}">
                  <a16:creationId xmlns:a16="http://schemas.microsoft.com/office/drawing/2014/main" id="{00000000-0008-0000-0100-00000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50292" rIns="0" bIns="50292" anchor="ctr" upright="1"/>
            <a:lstStyle/>
            <a:p>
              <a:pPr algn="l" rtl="0">
                <a:defRPr sz="1000"/>
              </a:pPr>
              <a:r>
                <a:rPr lang="en-US" sz="800" b="0" i="0" u="none" strike="noStrike" baseline="0">
                  <a:solidFill>
                    <a:srgbClr val="000000"/>
                  </a:solidFill>
                  <a:latin typeface="Segoe UI"/>
                  <a:cs typeface="Segoe UI"/>
                </a:rPr>
                <a:t>Profit</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17</xdr:col>
          <xdr:colOff>571500</xdr:colOff>
          <xdr:row>3</xdr:row>
          <xdr:rowOff>23813</xdr:rowOff>
        </xdr:from>
        <xdr:to>
          <xdr:col>19</xdr:col>
          <xdr:colOff>119063</xdr:colOff>
          <xdr:row>4</xdr:row>
          <xdr:rowOff>76200</xdr:rowOff>
        </xdr:to>
        <xdr:sp macro="" textlink="">
          <xdr:nvSpPr>
            <xdr:cNvPr id="1027" name="Option Button 3" hidden="1">
              <a:extLst>
                <a:ext uri="{63B3BB69-23CF-44E3-9099-C40C66FF867C}">
                  <a14:compatExt spid="_x0000_s1027"/>
                </a:ext>
                <a:ext uri="{FF2B5EF4-FFF2-40B4-BE49-F238E27FC236}">
                  <a16:creationId xmlns:a16="http://schemas.microsoft.com/office/drawing/2014/main" id="{00000000-0008-0000-0100-00000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50292" rIns="0" bIns="50292" anchor="ctr" upright="1"/>
            <a:lstStyle/>
            <a:p>
              <a:pPr algn="l" rtl="0">
                <a:defRPr sz="1000"/>
              </a:pPr>
              <a:r>
                <a:rPr lang="en-US" sz="800" b="0" i="0" u="none" strike="noStrike" baseline="0">
                  <a:solidFill>
                    <a:srgbClr val="000000"/>
                  </a:solidFill>
                  <a:latin typeface="Segoe UI"/>
                  <a:cs typeface="Segoe UI"/>
                </a:rPr>
                <a:t>Transaction</a:t>
              </a:r>
            </a:p>
          </xdr:txBody>
        </xdr:sp>
        <xdr:clientData/>
      </xdr:twoCellAnchor>
    </mc:Choice>
    <mc:Fallback/>
  </mc:AlternateContent>
  <xdr:twoCellAnchor>
    <xdr:from>
      <xdr:col>15</xdr:col>
      <xdr:colOff>114300</xdr:colOff>
      <xdr:row>7</xdr:row>
      <xdr:rowOff>4763</xdr:rowOff>
    </xdr:from>
    <xdr:to>
      <xdr:col>19</xdr:col>
      <xdr:colOff>314325</xdr:colOff>
      <xdr:row>12</xdr:row>
      <xdr:rowOff>142876</xdr:rowOff>
    </xdr:to>
    <xdr:graphicFrame macro="">
      <xdr:nvGraphicFramePr>
        <xdr:cNvPr id="42" name="Chart 41">
          <a:extLst>
            <a:ext uri="{FF2B5EF4-FFF2-40B4-BE49-F238E27FC236}">
              <a16:creationId xmlns:a16="http://schemas.microsoft.com/office/drawing/2014/main" id="{00000000-0008-0000-0100-00002A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15</xdr:col>
      <xdr:colOff>304801</xdr:colOff>
      <xdr:row>11</xdr:row>
      <xdr:rowOff>71437</xdr:rowOff>
    </xdr:from>
    <xdr:to>
      <xdr:col>19</xdr:col>
      <xdr:colOff>271465</xdr:colOff>
      <xdr:row>13</xdr:row>
      <xdr:rowOff>66674</xdr:rowOff>
    </xdr:to>
    <mc:AlternateContent xmlns:mc="http://schemas.openxmlformats.org/markup-compatibility/2006" xmlns:a14="http://schemas.microsoft.com/office/drawing/2010/main">
      <mc:Choice Requires="a14">
        <xdr:graphicFrame macro="">
          <xdr:nvGraphicFramePr>
            <xdr:cNvPr id="43" name="Year">
              <a:extLst>
                <a:ext uri="{FF2B5EF4-FFF2-40B4-BE49-F238E27FC236}">
                  <a16:creationId xmlns:a16="http://schemas.microsoft.com/office/drawing/2014/main" id="{00000000-0008-0000-0100-00002B000000}"/>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10034588" y="2047876"/>
              <a:ext cx="2571750" cy="3905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14</xdr:col>
      <xdr:colOff>538162</xdr:colOff>
      <xdr:row>4</xdr:row>
      <xdr:rowOff>71439</xdr:rowOff>
    </xdr:from>
    <xdr:to>
      <xdr:col>16</xdr:col>
      <xdr:colOff>57149</xdr:colOff>
      <xdr:row>5</xdr:row>
      <xdr:rowOff>142875</xdr:rowOff>
    </xdr:to>
    <xdr:sp macro="" textlink="Analysis1!B27">
      <xdr:nvSpPr>
        <xdr:cNvPr id="44" name="TextBox 43">
          <a:extLst>
            <a:ext uri="{FF2B5EF4-FFF2-40B4-BE49-F238E27FC236}">
              <a16:creationId xmlns:a16="http://schemas.microsoft.com/office/drawing/2014/main" id="{00000000-0008-0000-0100-00002C000000}"/>
            </a:ext>
          </a:extLst>
        </xdr:cNvPr>
        <xdr:cNvSpPr txBox="1"/>
      </xdr:nvSpPr>
      <xdr:spPr>
        <a:xfrm>
          <a:off x="9605962" y="795339"/>
          <a:ext cx="814387" cy="2524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7F50D266-8641-4686-8BC5-BE4977278A11}" type="TxLink">
            <a:rPr lang="en-US" sz="1600" b="1" i="0" u="none" strike="noStrike">
              <a:solidFill>
                <a:srgbClr val="4DC1F5"/>
              </a:solidFill>
              <a:latin typeface="Arial" panose="020B0604020202020204" pitchFamily="34" charset="0"/>
              <a:ea typeface="+mn-ea"/>
              <a:cs typeface="Arial" panose="020B0604020202020204" pitchFamily="34" charset="0"/>
            </a:rPr>
            <a:pPr marL="0" indent="0" algn="ctr"/>
            <a:t>93.9%</a:t>
          </a:fld>
          <a:endParaRPr lang="en-US" sz="1600" b="1" i="0" u="none" strike="noStrike">
            <a:solidFill>
              <a:srgbClr val="4DC1F5"/>
            </a:solidFill>
            <a:latin typeface="Arial" panose="020B0604020202020204" pitchFamily="34" charset="0"/>
            <a:ea typeface="+mn-ea"/>
            <a:cs typeface="Arial" panose="020B0604020202020204" pitchFamily="34" charset="0"/>
          </a:endParaRPr>
        </a:p>
      </xdr:txBody>
    </xdr:sp>
    <xdr:clientData/>
  </xdr:twoCellAnchor>
  <xdr:twoCellAnchor>
    <xdr:from>
      <xdr:col>14</xdr:col>
      <xdr:colOff>447673</xdr:colOff>
      <xdr:row>5</xdr:row>
      <xdr:rowOff>109540</xdr:rowOff>
    </xdr:from>
    <xdr:to>
      <xdr:col>19</xdr:col>
      <xdr:colOff>266698</xdr:colOff>
      <xdr:row>7</xdr:row>
      <xdr:rowOff>42865</xdr:rowOff>
    </xdr:to>
    <xdr:sp macro="" textlink="Analysis1!D26">
      <xdr:nvSpPr>
        <xdr:cNvPr id="45" name="TextBox 44">
          <a:extLst>
            <a:ext uri="{FF2B5EF4-FFF2-40B4-BE49-F238E27FC236}">
              <a16:creationId xmlns:a16="http://schemas.microsoft.com/office/drawing/2014/main" id="{00000000-0008-0000-0100-00002D000000}"/>
            </a:ext>
          </a:extLst>
        </xdr:cNvPr>
        <xdr:cNvSpPr txBox="1"/>
      </xdr:nvSpPr>
      <xdr:spPr>
        <a:xfrm>
          <a:off x="9515473" y="1014415"/>
          <a:ext cx="3057525"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A8FC84E3-2FA1-4E34-9252-13DF20B2EA5E}" type="TxLink">
            <a:rPr lang="en-US" sz="1000" b="0" i="0" u="none" strike="noStrike">
              <a:solidFill>
                <a:srgbClr val="000000"/>
              </a:solidFill>
              <a:latin typeface="Calibri"/>
              <a:ea typeface="+mn-ea"/>
              <a:cs typeface="Calibri"/>
            </a:rPr>
            <a:pPr marL="0" indent="0" algn="ctr"/>
            <a:t>of#Transactions came from the highlighted years</a:t>
          </a:fld>
          <a:endParaRPr lang="en-US" sz="1200" b="1" i="0" u="none" strike="noStrike">
            <a:solidFill>
              <a:srgbClr val="4DC1F5"/>
            </a:solidFill>
            <a:latin typeface="Arial" panose="020B0604020202020204" pitchFamily="34" charset="0"/>
            <a:ea typeface="+mn-ea"/>
            <a:cs typeface="Arial" panose="020B0604020202020204" pitchFamily="34" charset="0"/>
          </a:endParaRPr>
        </a:p>
      </xdr:txBody>
    </xdr:sp>
    <xdr:clientData/>
  </xdr:twoCellAnchor>
  <xdr:twoCellAnchor>
    <xdr:from>
      <xdr:col>14</xdr:col>
      <xdr:colOff>538162</xdr:colOff>
      <xdr:row>6</xdr:row>
      <xdr:rowOff>57150</xdr:rowOff>
    </xdr:from>
    <xdr:to>
      <xdr:col>16</xdr:col>
      <xdr:colOff>57149</xdr:colOff>
      <xdr:row>7</xdr:row>
      <xdr:rowOff>171450</xdr:rowOff>
    </xdr:to>
    <xdr:sp macro="" textlink="Analysis1!D18">
      <xdr:nvSpPr>
        <xdr:cNvPr id="46" name="TextBox 45">
          <a:extLst>
            <a:ext uri="{FF2B5EF4-FFF2-40B4-BE49-F238E27FC236}">
              <a16:creationId xmlns:a16="http://schemas.microsoft.com/office/drawing/2014/main" id="{00000000-0008-0000-0100-00002E000000}"/>
            </a:ext>
          </a:extLst>
        </xdr:cNvPr>
        <xdr:cNvSpPr txBox="1"/>
      </xdr:nvSpPr>
      <xdr:spPr>
        <a:xfrm>
          <a:off x="9605962" y="1143000"/>
          <a:ext cx="814387"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CA5EACAD-4F0D-4455-A898-6E3726170444}" type="TxLink">
            <a:rPr lang="en-US" sz="1100" b="1" i="0" u="none" strike="noStrike">
              <a:solidFill>
                <a:srgbClr val="000000"/>
              </a:solidFill>
              <a:latin typeface="Calibri"/>
              <a:ea typeface="+mn-ea"/>
              <a:cs typeface="Calibri"/>
            </a:rPr>
            <a:pPr marL="0" indent="0" algn="ctr"/>
            <a:t>15099.50</a:t>
          </a:fld>
          <a:endParaRPr lang="en-US" sz="1600" b="1" i="0" u="none" strike="noStrike">
            <a:solidFill>
              <a:srgbClr val="4DC1F5"/>
            </a:solidFill>
            <a:latin typeface="Arial" panose="020B0604020202020204" pitchFamily="34" charset="0"/>
            <a:ea typeface="+mn-ea"/>
            <a:cs typeface="Arial" panose="020B0604020202020204" pitchFamily="34" charset="0"/>
          </a:endParaRPr>
        </a:p>
      </xdr:txBody>
    </xdr:sp>
    <xdr:clientData/>
  </xdr:twoCellAnchor>
  <xdr:twoCellAnchor>
    <xdr:from>
      <xdr:col>14</xdr:col>
      <xdr:colOff>404812</xdr:colOff>
      <xdr:row>7</xdr:row>
      <xdr:rowOff>47626</xdr:rowOff>
    </xdr:from>
    <xdr:to>
      <xdr:col>17</xdr:col>
      <xdr:colOff>9526</xdr:colOff>
      <xdr:row>8</xdr:row>
      <xdr:rowOff>71438</xdr:rowOff>
    </xdr:to>
    <xdr:sp macro="" textlink="Analysis1!D17">
      <xdr:nvSpPr>
        <xdr:cNvPr id="47" name="TextBox 46">
          <a:extLst>
            <a:ext uri="{FF2B5EF4-FFF2-40B4-BE49-F238E27FC236}">
              <a16:creationId xmlns:a16="http://schemas.microsoft.com/office/drawing/2014/main" id="{00000000-0008-0000-0100-00002F000000}"/>
            </a:ext>
          </a:extLst>
        </xdr:cNvPr>
        <xdr:cNvSpPr txBox="1"/>
      </xdr:nvSpPr>
      <xdr:spPr>
        <a:xfrm>
          <a:off x="9472612" y="1314451"/>
          <a:ext cx="1547814" cy="2047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652C3143-31E4-4BD9-A493-1BB2EA374304}" type="TxLink">
            <a:rPr lang="en-US" sz="900" b="0" i="0" u="none" strike="noStrike">
              <a:solidFill>
                <a:srgbClr val="000000"/>
              </a:solidFill>
              <a:latin typeface="Calibri"/>
              <a:ea typeface="+mn-ea"/>
              <a:cs typeface="Calibri"/>
            </a:rPr>
            <a:pPr marL="0" indent="0" algn="ctr"/>
            <a:t>Average#Transactions</a:t>
          </a:fld>
          <a:endParaRPr lang="en-US" sz="1100" b="1" i="0" u="none" strike="noStrike">
            <a:solidFill>
              <a:srgbClr val="4DC1F5"/>
            </a:solidFill>
            <a:latin typeface="Arial" panose="020B0604020202020204" pitchFamily="34" charset="0"/>
            <a:ea typeface="+mn-ea"/>
            <a:cs typeface="Arial" panose="020B0604020202020204" pitchFamily="34" charset="0"/>
          </a:endParaRPr>
        </a:p>
      </xdr:txBody>
    </xdr:sp>
    <xdr:clientData/>
  </xdr:twoCellAnchor>
  <xdr:twoCellAnchor>
    <xdr:from>
      <xdr:col>15</xdr:col>
      <xdr:colOff>14288</xdr:colOff>
      <xdr:row>8</xdr:row>
      <xdr:rowOff>61912</xdr:rowOff>
    </xdr:from>
    <xdr:to>
      <xdr:col>15</xdr:col>
      <xdr:colOff>223838</xdr:colOff>
      <xdr:row>8</xdr:row>
      <xdr:rowOff>61912</xdr:rowOff>
    </xdr:to>
    <xdr:cxnSp macro="">
      <xdr:nvCxnSpPr>
        <xdr:cNvPr id="6" name="Straight Connector 5">
          <a:extLst>
            <a:ext uri="{FF2B5EF4-FFF2-40B4-BE49-F238E27FC236}">
              <a16:creationId xmlns:a16="http://schemas.microsoft.com/office/drawing/2014/main" id="{00000000-0008-0000-0100-000006000000}"/>
            </a:ext>
          </a:extLst>
        </xdr:cNvPr>
        <xdr:cNvCxnSpPr/>
      </xdr:nvCxnSpPr>
      <xdr:spPr>
        <a:xfrm>
          <a:off x="9729788" y="1509712"/>
          <a:ext cx="209550" cy="0"/>
        </a:xfrm>
        <a:prstGeom prst="line">
          <a:avLst/>
        </a:prstGeom>
        <a:ln>
          <a:solidFill>
            <a:schemeClr val="bg1">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395289</xdr:colOff>
      <xdr:row>10</xdr:row>
      <xdr:rowOff>23812</xdr:rowOff>
    </xdr:from>
    <xdr:to>
      <xdr:col>11</xdr:col>
      <xdr:colOff>561977</xdr:colOff>
      <xdr:row>11</xdr:row>
      <xdr:rowOff>147637</xdr:rowOff>
    </xdr:to>
    <xdr:sp macro="" textlink="Analysis1!Z24">
      <xdr:nvSpPr>
        <xdr:cNvPr id="49" name="Rectangle: Rounded Corners 48">
          <a:extLst>
            <a:ext uri="{FF2B5EF4-FFF2-40B4-BE49-F238E27FC236}">
              <a16:creationId xmlns:a16="http://schemas.microsoft.com/office/drawing/2014/main" id="{00000000-0008-0000-0100-000031000000}"/>
            </a:ext>
          </a:extLst>
        </xdr:cNvPr>
        <xdr:cNvSpPr/>
      </xdr:nvSpPr>
      <xdr:spPr>
        <a:xfrm>
          <a:off x="6872289" y="1833562"/>
          <a:ext cx="814388" cy="304800"/>
        </a:xfrm>
        <a:prstGeom prst="roundRect">
          <a:avLst>
            <a:gd name="adj" fmla="val 17929"/>
          </a:avLst>
        </a:prstGeom>
        <a:solidFill>
          <a:schemeClr val="bg2">
            <a:lumMod val="9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A003B958-7366-4B69-ABA8-308E868CF79D}" type="TxLink">
            <a:rPr lang="en-US" sz="1400" b="1" i="0" u="none" strike="noStrike">
              <a:solidFill>
                <a:schemeClr val="tx1"/>
              </a:solidFill>
              <a:latin typeface="Calibri"/>
              <a:ea typeface="+mn-ea"/>
              <a:cs typeface="Calibri"/>
            </a:rPr>
            <a:pPr marL="0" indent="0" algn="ctr"/>
            <a:t>+1.64%</a:t>
          </a:fld>
          <a:endParaRPr lang="en-US" sz="1400" b="1" i="0" u="none" strike="noStrike">
            <a:solidFill>
              <a:schemeClr val="tx1"/>
            </a:solidFill>
            <a:latin typeface="Calibri"/>
            <a:ea typeface="+mn-ea"/>
            <a:cs typeface="Calibri"/>
          </a:endParaRPr>
        </a:p>
      </xdr:txBody>
    </xdr:sp>
    <xdr:clientData/>
  </xdr:twoCellAnchor>
  <xdr:twoCellAnchor>
    <xdr:from>
      <xdr:col>8</xdr:col>
      <xdr:colOff>157164</xdr:colOff>
      <xdr:row>10</xdr:row>
      <xdr:rowOff>23812</xdr:rowOff>
    </xdr:from>
    <xdr:to>
      <xdr:col>9</xdr:col>
      <xdr:colOff>323852</xdr:colOff>
      <xdr:row>11</xdr:row>
      <xdr:rowOff>147637</xdr:rowOff>
    </xdr:to>
    <xdr:sp macro="" textlink="">
      <xdr:nvSpPr>
        <xdr:cNvPr id="50" name="Rectangle: Rounded Corners 49">
          <a:extLst>
            <a:ext uri="{FF2B5EF4-FFF2-40B4-BE49-F238E27FC236}">
              <a16:creationId xmlns:a16="http://schemas.microsoft.com/office/drawing/2014/main" id="{00000000-0008-0000-0100-000032000000}"/>
            </a:ext>
          </a:extLst>
        </xdr:cNvPr>
        <xdr:cNvSpPr/>
      </xdr:nvSpPr>
      <xdr:spPr>
        <a:xfrm>
          <a:off x="5338764" y="1833562"/>
          <a:ext cx="814388" cy="304800"/>
        </a:xfrm>
        <a:prstGeom prst="roundRect">
          <a:avLst>
            <a:gd name="adj" fmla="val 17929"/>
          </a:avLst>
        </a:prstGeom>
        <a:solidFill>
          <a:schemeClr val="bg1">
            <a:lumMod val="75000"/>
          </a:schemeClr>
        </a:solidFill>
        <a:ln>
          <a:noFill/>
        </a:ln>
        <a:effectLst>
          <a:outerShdw blurRad="508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5</xdr:col>
      <xdr:colOff>361950</xdr:colOff>
      <xdr:row>10</xdr:row>
      <xdr:rowOff>23812</xdr:rowOff>
    </xdr:from>
    <xdr:to>
      <xdr:col>7</xdr:col>
      <xdr:colOff>23813</xdr:colOff>
      <xdr:row>11</xdr:row>
      <xdr:rowOff>147637</xdr:rowOff>
    </xdr:to>
    <xdr:sp macro="" textlink="Analysis1!Z17">
      <xdr:nvSpPr>
        <xdr:cNvPr id="55" name="Rectangle: Rounded Corners 54">
          <a:extLst>
            <a:ext uri="{FF2B5EF4-FFF2-40B4-BE49-F238E27FC236}">
              <a16:creationId xmlns:a16="http://schemas.microsoft.com/office/drawing/2014/main" id="{00000000-0008-0000-0100-000037000000}"/>
            </a:ext>
          </a:extLst>
        </xdr:cNvPr>
        <xdr:cNvSpPr/>
      </xdr:nvSpPr>
      <xdr:spPr>
        <a:xfrm>
          <a:off x="3600450" y="1833562"/>
          <a:ext cx="957263" cy="304800"/>
        </a:xfrm>
        <a:prstGeom prst="roundRect">
          <a:avLst>
            <a:gd name="adj" fmla="val 17929"/>
          </a:avLst>
        </a:prstGeom>
        <a:solidFill>
          <a:schemeClr val="bg2">
            <a:lumMod val="9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8BFFD5B3-4CA8-43FF-9D85-FDE567D146C1}" type="TxLink">
            <a:rPr lang="en-US" sz="1400" b="1" i="0" u="none" strike="noStrike">
              <a:solidFill>
                <a:schemeClr val="tx1"/>
              </a:solidFill>
              <a:latin typeface="Calibri"/>
              <a:ea typeface="+mn-ea"/>
              <a:cs typeface="Calibri"/>
            </a:rPr>
            <a:pPr marL="0" indent="0" algn="ctr"/>
            <a:t>-16.44%</a:t>
          </a:fld>
          <a:endParaRPr lang="en-US" sz="1400" b="1" i="0" u="none" strike="noStrike">
            <a:solidFill>
              <a:schemeClr val="tx1"/>
            </a:solidFill>
            <a:latin typeface="Calibri"/>
            <a:ea typeface="+mn-ea"/>
            <a:cs typeface="Calibri"/>
          </a:endParaRPr>
        </a:p>
      </xdr:txBody>
    </xdr:sp>
    <xdr:clientData/>
  </xdr:twoCellAnchor>
  <xdr:twoCellAnchor>
    <xdr:from>
      <xdr:col>3</xdr:col>
      <xdr:colOff>128589</xdr:colOff>
      <xdr:row>10</xdr:row>
      <xdr:rowOff>23812</xdr:rowOff>
    </xdr:from>
    <xdr:to>
      <xdr:col>4</xdr:col>
      <xdr:colOff>295277</xdr:colOff>
      <xdr:row>11</xdr:row>
      <xdr:rowOff>147637</xdr:rowOff>
    </xdr:to>
    <xdr:sp macro="" textlink="Analysis1!Z38">
      <xdr:nvSpPr>
        <xdr:cNvPr id="56" name="Rectangle: Rounded Corners 55">
          <a:extLst>
            <a:ext uri="{FF2B5EF4-FFF2-40B4-BE49-F238E27FC236}">
              <a16:creationId xmlns:a16="http://schemas.microsoft.com/office/drawing/2014/main" id="{00000000-0008-0000-0100-000038000000}"/>
            </a:ext>
          </a:extLst>
        </xdr:cNvPr>
        <xdr:cNvSpPr/>
      </xdr:nvSpPr>
      <xdr:spPr>
        <a:xfrm>
          <a:off x="2071689" y="1833562"/>
          <a:ext cx="814388" cy="304800"/>
        </a:xfrm>
        <a:prstGeom prst="roundRect">
          <a:avLst>
            <a:gd name="adj" fmla="val 17929"/>
          </a:avLst>
        </a:prstGeom>
        <a:solidFill>
          <a:schemeClr val="bg2">
            <a:lumMod val="9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EDDD89F8-9D5D-453C-A28D-9A164B986E4F}" type="TxLink">
            <a:rPr lang="en-US" sz="1400" b="1" i="0" u="none" strike="noStrike">
              <a:solidFill>
                <a:schemeClr val="tx1"/>
              </a:solidFill>
              <a:latin typeface="Calibri"/>
              <a:ea typeface="+mn-ea"/>
              <a:cs typeface="Calibri"/>
            </a:rPr>
            <a:pPr marL="0" indent="0" algn="ctr"/>
            <a:t>-17.54%</a:t>
          </a:fld>
          <a:endParaRPr lang="en-US" sz="1400" b="1" i="0" u="none" strike="noStrike">
            <a:solidFill>
              <a:schemeClr val="tx1"/>
            </a:solidFill>
            <a:latin typeface="Calibri"/>
            <a:ea typeface="+mn-ea"/>
            <a:cs typeface="Calibri"/>
          </a:endParaRPr>
        </a:p>
      </xdr:txBody>
    </xdr:sp>
    <xdr:clientData/>
  </xdr:twoCellAnchor>
  <xdr:twoCellAnchor>
    <xdr:from>
      <xdr:col>8</xdr:col>
      <xdr:colOff>142875</xdr:colOff>
      <xdr:row>10</xdr:row>
      <xdr:rowOff>9525</xdr:rowOff>
    </xdr:from>
    <xdr:to>
      <xdr:col>9</xdr:col>
      <xdr:colOff>314325</xdr:colOff>
      <xdr:row>11</xdr:row>
      <xdr:rowOff>152401</xdr:rowOff>
    </xdr:to>
    <xdr:sp macro="" textlink="Analysis1!Z10">
      <xdr:nvSpPr>
        <xdr:cNvPr id="57" name="TextBox 56">
          <a:extLst>
            <a:ext uri="{FF2B5EF4-FFF2-40B4-BE49-F238E27FC236}">
              <a16:creationId xmlns:a16="http://schemas.microsoft.com/office/drawing/2014/main" id="{00000000-0008-0000-0100-000039000000}"/>
            </a:ext>
          </a:extLst>
        </xdr:cNvPr>
        <xdr:cNvSpPr txBox="1"/>
      </xdr:nvSpPr>
      <xdr:spPr>
        <a:xfrm>
          <a:off x="5324475" y="1819275"/>
          <a:ext cx="819150" cy="323851"/>
        </a:xfrm>
        <a:prstGeom prst="rect">
          <a:avLst/>
        </a:prstGeom>
        <a:solidFill>
          <a:schemeClr val="bg2">
            <a:lumMod val="9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28A1F335-A3B0-4896-B45D-23BE3917A56A}" type="TxLink">
            <a:rPr lang="en-US" sz="1400" b="1" i="0" u="none" strike="noStrike">
              <a:solidFill>
                <a:schemeClr val="tx1"/>
              </a:solidFill>
              <a:latin typeface="Calibri"/>
              <a:ea typeface="+mn-ea"/>
              <a:cs typeface="Calibri"/>
            </a:rPr>
            <a:pPr marL="0" indent="0" algn="ctr"/>
            <a:t>-14.85%</a:t>
          </a:fld>
          <a:endParaRPr lang="en-US" sz="1400" b="1" i="0" u="none" strike="noStrike">
            <a:solidFill>
              <a:schemeClr val="tx1"/>
            </a:solidFill>
            <a:latin typeface="Calibri"/>
            <a:ea typeface="+mn-ea"/>
            <a:cs typeface="Calibri"/>
          </a:endParaRPr>
        </a:p>
      </xdr:txBody>
    </xdr:sp>
    <xdr:clientData/>
  </xdr:twoCellAnchor>
  <xdr:twoCellAnchor>
    <xdr:from>
      <xdr:col>13</xdr:col>
      <xdr:colOff>119063</xdr:colOff>
      <xdr:row>9</xdr:row>
      <xdr:rowOff>128587</xdr:rowOff>
    </xdr:from>
    <xdr:to>
      <xdr:col>14</xdr:col>
      <xdr:colOff>290513</xdr:colOff>
      <xdr:row>11</xdr:row>
      <xdr:rowOff>90488</xdr:rowOff>
    </xdr:to>
    <xdr:sp macro="" textlink="Analysis1!Z31">
      <xdr:nvSpPr>
        <xdr:cNvPr id="59" name="TextBox 58">
          <a:extLst>
            <a:ext uri="{FF2B5EF4-FFF2-40B4-BE49-F238E27FC236}">
              <a16:creationId xmlns:a16="http://schemas.microsoft.com/office/drawing/2014/main" id="{00000000-0008-0000-0100-00003B000000}"/>
            </a:ext>
          </a:extLst>
        </xdr:cNvPr>
        <xdr:cNvSpPr txBox="1"/>
      </xdr:nvSpPr>
      <xdr:spPr>
        <a:xfrm>
          <a:off x="8539163" y="1757362"/>
          <a:ext cx="819150" cy="323851"/>
        </a:xfrm>
        <a:prstGeom prst="rect">
          <a:avLst/>
        </a:prstGeom>
        <a:solidFill>
          <a:schemeClr val="bg2">
            <a:lumMod val="9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31E0E1D7-481C-467F-A7D2-0D3C5648DBAB}" type="TxLink">
            <a:rPr lang="en-US" sz="1400" b="1" i="0" u="none" strike="noStrike">
              <a:solidFill>
                <a:schemeClr val="tx1"/>
              </a:solidFill>
              <a:latin typeface="Calibri"/>
              <a:ea typeface="+mn-ea"/>
              <a:cs typeface="Calibri"/>
            </a:rPr>
            <a:pPr marL="0" indent="0" algn="ctr"/>
            <a:t>+12.96%</a:t>
          </a:fld>
          <a:endParaRPr lang="en-US" sz="1400" b="1" i="0" u="none" strike="noStrike">
            <a:solidFill>
              <a:schemeClr val="tx1"/>
            </a:solidFill>
            <a:latin typeface="Calibri"/>
            <a:ea typeface="+mn-ea"/>
            <a:cs typeface="Calibri"/>
          </a:endParaRPr>
        </a:p>
      </xdr:txBody>
    </xdr:sp>
    <xdr:clientData/>
  </xdr:twoCellAnchor>
  <xdr:twoCellAnchor>
    <xdr:from>
      <xdr:col>0</xdr:col>
      <xdr:colOff>423864</xdr:colOff>
      <xdr:row>9</xdr:row>
      <xdr:rowOff>128587</xdr:rowOff>
    </xdr:from>
    <xdr:to>
      <xdr:col>1</xdr:col>
      <xdr:colOff>590552</xdr:colOff>
      <xdr:row>11</xdr:row>
      <xdr:rowOff>71437</xdr:rowOff>
    </xdr:to>
    <xdr:sp macro="" textlink="Analysis1!Z45">
      <xdr:nvSpPr>
        <xdr:cNvPr id="60" name="Rectangle: Rounded Corners 59">
          <a:extLst>
            <a:ext uri="{FF2B5EF4-FFF2-40B4-BE49-F238E27FC236}">
              <a16:creationId xmlns:a16="http://schemas.microsoft.com/office/drawing/2014/main" id="{00000000-0008-0000-0100-00003C000000}"/>
            </a:ext>
          </a:extLst>
        </xdr:cNvPr>
        <xdr:cNvSpPr/>
      </xdr:nvSpPr>
      <xdr:spPr>
        <a:xfrm>
          <a:off x="423864" y="1757362"/>
          <a:ext cx="814388" cy="304800"/>
        </a:xfrm>
        <a:prstGeom prst="roundRect">
          <a:avLst>
            <a:gd name="adj" fmla="val 17929"/>
          </a:avLst>
        </a:prstGeom>
        <a:solidFill>
          <a:schemeClr val="bg2">
            <a:lumMod val="9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491199BE-01BD-4F21-85BD-F6A40A41C4F4}" type="TxLink">
            <a:rPr lang="en-US" sz="1400" b="1" i="0" u="none" strike="noStrike">
              <a:solidFill>
                <a:schemeClr val="tx1"/>
              </a:solidFill>
              <a:latin typeface="Calibri"/>
              <a:ea typeface="+mn-ea"/>
              <a:cs typeface="Calibri"/>
            </a:rPr>
            <a:pPr marL="0" indent="0" algn="ctr"/>
            <a:t>-0.52%</a:t>
          </a:fld>
          <a:endParaRPr lang="en-US" sz="1400" b="1" i="0" u="none" strike="noStrike">
            <a:solidFill>
              <a:schemeClr val="tx1"/>
            </a:solidFill>
            <a:latin typeface="Calibri"/>
            <a:ea typeface="+mn-ea"/>
            <a:cs typeface="Calibri"/>
          </a:endParaRPr>
        </a:p>
      </xdr:txBody>
    </xdr:sp>
    <xdr:clientData/>
  </xdr:twoCellAnchor>
  <xdr:twoCellAnchor editAs="oneCell">
    <xdr:from>
      <xdr:col>9</xdr:col>
      <xdr:colOff>19050</xdr:colOff>
      <xdr:row>15</xdr:row>
      <xdr:rowOff>47625</xdr:rowOff>
    </xdr:from>
    <xdr:to>
      <xdr:col>11</xdr:col>
      <xdr:colOff>180975</xdr:colOff>
      <xdr:row>23</xdr:row>
      <xdr:rowOff>33338</xdr:rowOff>
    </xdr:to>
    <mc:AlternateContent xmlns:mc="http://schemas.openxmlformats.org/markup-compatibility/2006">
      <mc:Choice xmlns:a14="http://schemas.microsoft.com/office/drawing/2010/main" Requires="a14">
        <xdr:graphicFrame macro="">
          <xdr:nvGraphicFramePr>
            <xdr:cNvPr id="61" name="Month Name">
              <a:extLst>
                <a:ext uri="{FF2B5EF4-FFF2-40B4-BE49-F238E27FC236}">
                  <a16:creationId xmlns:a16="http://schemas.microsoft.com/office/drawing/2014/main" id="{00000000-0008-0000-0100-00003D000000}"/>
                </a:ext>
              </a:extLst>
            </xdr:cNvPr>
            <xdr:cNvGraphicFramePr/>
          </xdr:nvGraphicFramePr>
          <xdr:xfrm>
            <a:off x="0" y="0"/>
            <a:ext cx="0" cy="0"/>
          </xdr:xfrm>
          <a:graphic>
            <a:graphicData uri="http://schemas.microsoft.com/office/drawing/2010/slicer">
              <sle:slicer xmlns:sle="http://schemas.microsoft.com/office/drawing/2010/slicer" name="Month Name"/>
            </a:graphicData>
          </a:graphic>
        </xdr:graphicFrame>
      </mc:Choice>
      <mc:Fallback>
        <xdr:sp macro="" textlink="">
          <xdr:nvSpPr>
            <xdr:cNvPr id="0" name=""/>
            <xdr:cNvSpPr>
              <a:spLocks noTextEdit="1"/>
            </xdr:cNvSpPr>
          </xdr:nvSpPr>
          <xdr:spPr>
            <a:xfrm>
              <a:off x="5848350" y="2762250"/>
              <a:ext cx="1457325" cy="143351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290512</xdr:colOff>
      <xdr:row>14</xdr:row>
      <xdr:rowOff>171449</xdr:rowOff>
    </xdr:from>
    <xdr:to>
      <xdr:col>8</xdr:col>
      <xdr:colOff>271463</xdr:colOff>
      <xdr:row>23</xdr:row>
      <xdr:rowOff>80961</xdr:rowOff>
    </xdr:to>
    <xdr:graphicFrame macro="">
      <xdr:nvGraphicFramePr>
        <xdr:cNvPr id="58" name="Chart 57">
          <a:extLst>
            <a:ext uri="{FF2B5EF4-FFF2-40B4-BE49-F238E27FC236}">
              <a16:creationId xmlns:a16="http://schemas.microsoft.com/office/drawing/2014/main" id="{4E8E32DC-A48B-4368-86B4-71C09B15204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285749</xdr:colOff>
      <xdr:row>15</xdr:row>
      <xdr:rowOff>14287</xdr:rowOff>
    </xdr:from>
    <xdr:to>
      <xdr:col>1</xdr:col>
      <xdr:colOff>319088</xdr:colOff>
      <xdr:row>16</xdr:row>
      <xdr:rowOff>85725</xdr:rowOff>
    </xdr:to>
    <xdr:sp macro="" textlink="'Analysis1 (2)'!F18">
      <xdr:nvSpPr>
        <xdr:cNvPr id="64" name="Rectangle: Rounded Corners 63">
          <a:extLst>
            <a:ext uri="{FF2B5EF4-FFF2-40B4-BE49-F238E27FC236}">
              <a16:creationId xmlns:a16="http://schemas.microsoft.com/office/drawing/2014/main" id="{22C2ADC1-C3AC-44D0-A8C8-60BB3A35BA6D}"/>
            </a:ext>
          </a:extLst>
        </xdr:cNvPr>
        <xdr:cNvSpPr/>
      </xdr:nvSpPr>
      <xdr:spPr>
        <a:xfrm>
          <a:off x="285749" y="2728912"/>
          <a:ext cx="681039" cy="252413"/>
        </a:xfrm>
        <a:prstGeom prst="roundRect">
          <a:avLst>
            <a:gd name="adj" fmla="val 17929"/>
          </a:avLst>
        </a:prstGeom>
        <a:solidFill>
          <a:srgbClr val="4DC1F5"/>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F778737C-638A-4A23-BCB5-CC34232BB251}" type="TxLink">
            <a:rPr lang="en-US" sz="1100" b="0" i="0" u="none" strike="noStrike">
              <a:solidFill>
                <a:srgbClr val="000000"/>
              </a:solidFill>
              <a:latin typeface="Calibri"/>
              <a:ea typeface="+mn-ea"/>
              <a:cs typeface="Calibri"/>
            </a:rPr>
            <a:t>In 2007</a:t>
          </a:fld>
          <a:endParaRPr lang="en-US" sz="1400" b="1" i="0" u="none" strike="noStrike">
            <a:solidFill>
              <a:schemeClr val="tx1"/>
            </a:solidFill>
            <a:latin typeface="Calibri"/>
            <a:ea typeface="+mn-ea"/>
            <a:cs typeface="Calibri"/>
          </a:endParaRPr>
        </a:p>
      </xdr:txBody>
    </xdr:sp>
    <xdr:clientData/>
  </xdr:twoCellAnchor>
  <xdr:twoCellAnchor>
    <xdr:from>
      <xdr:col>1</xdr:col>
      <xdr:colOff>383976</xdr:colOff>
      <xdr:row>15</xdr:row>
      <xdr:rowOff>14287</xdr:rowOff>
    </xdr:from>
    <xdr:to>
      <xdr:col>2</xdr:col>
      <xdr:colOff>212528</xdr:colOff>
      <xdr:row>16</xdr:row>
      <xdr:rowOff>85725</xdr:rowOff>
    </xdr:to>
    <xdr:sp macro="" textlink="'Analysis1 (2)'!G10">
      <xdr:nvSpPr>
        <xdr:cNvPr id="65" name="Rectangle: Rounded Corners 64">
          <a:extLst>
            <a:ext uri="{FF2B5EF4-FFF2-40B4-BE49-F238E27FC236}">
              <a16:creationId xmlns:a16="http://schemas.microsoft.com/office/drawing/2014/main" id="{0A67643B-91C3-4B7E-9A8B-9985D8F50CBC}"/>
            </a:ext>
          </a:extLst>
        </xdr:cNvPr>
        <xdr:cNvSpPr/>
      </xdr:nvSpPr>
      <xdr:spPr>
        <a:xfrm>
          <a:off x="1031676" y="2728912"/>
          <a:ext cx="476252" cy="252413"/>
        </a:xfrm>
        <a:prstGeom prst="roundRect">
          <a:avLst>
            <a:gd name="adj" fmla="val 17929"/>
          </a:avLst>
        </a:prstGeom>
        <a:solidFill>
          <a:schemeClr val="bg2">
            <a:lumMod val="9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0B69EEF3-582A-4601-BD21-BD9C0FED588E}" type="TxLink">
            <a:rPr lang="en-US" sz="1100" b="0" i="0" u="none" strike="noStrike">
              <a:solidFill>
                <a:srgbClr val="000000"/>
              </a:solidFill>
              <a:latin typeface="Calibri"/>
              <a:ea typeface="+mn-ea"/>
              <a:cs typeface="Calibri"/>
            </a:rPr>
            <a:t>Dec</a:t>
          </a:fld>
          <a:endParaRPr lang="en-US" sz="1400" b="1" i="0" u="none" strike="noStrike">
            <a:solidFill>
              <a:schemeClr val="tx1"/>
            </a:solidFill>
            <a:latin typeface="Calibri"/>
            <a:ea typeface="+mn-ea"/>
            <a:cs typeface="Calibri"/>
          </a:endParaRPr>
        </a:p>
      </xdr:txBody>
    </xdr:sp>
    <xdr:clientData/>
  </xdr:twoCellAnchor>
  <xdr:twoCellAnchor>
    <xdr:from>
      <xdr:col>2</xdr:col>
      <xdr:colOff>277416</xdr:colOff>
      <xdr:row>15</xdr:row>
      <xdr:rowOff>14287</xdr:rowOff>
    </xdr:from>
    <xdr:to>
      <xdr:col>3</xdr:col>
      <xdr:colOff>105968</xdr:colOff>
      <xdr:row>16</xdr:row>
      <xdr:rowOff>85725</xdr:rowOff>
    </xdr:to>
    <xdr:sp macro="" textlink="'Analysis1 (2)'!G11">
      <xdr:nvSpPr>
        <xdr:cNvPr id="67" name="Rectangle: Rounded Corners 66">
          <a:extLst>
            <a:ext uri="{FF2B5EF4-FFF2-40B4-BE49-F238E27FC236}">
              <a16:creationId xmlns:a16="http://schemas.microsoft.com/office/drawing/2014/main" id="{1600FA43-E33C-4351-A816-765B5AAC468D}"/>
            </a:ext>
          </a:extLst>
        </xdr:cNvPr>
        <xdr:cNvSpPr/>
      </xdr:nvSpPr>
      <xdr:spPr>
        <a:xfrm>
          <a:off x="1572816" y="2728912"/>
          <a:ext cx="476252" cy="252413"/>
        </a:xfrm>
        <a:prstGeom prst="roundRect">
          <a:avLst>
            <a:gd name="adj" fmla="val 17929"/>
          </a:avLst>
        </a:prstGeom>
        <a:solidFill>
          <a:schemeClr val="bg2">
            <a:lumMod val="9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627C96DB-C3AF-4959-B235-75F76E469A2A}" type="TxLink">
            <a:rPr lang="en-US" sz="1100" b="0" i="0" u="none" strike="noStrike">
              <a:solidFill>
                <a:srgbClr val="000000"/>
              </a:solidFill>
              <a:latin typeface="Calibri"/>
              <a:ea typeface="+mn-ea"/>
              <a:cs typeface="Calibri"/>
            </a:rPr>
            <a:t>Nov</a:t>
          </a:fld>
          <a:endParaRPr lang="en-US" sz="1400" b="1" i="0" u="none" strike="noStrike">
            <a:solidFill>
              <a:schemeClr val="tx1"/>
            </a:solidFill>
            <a:latin typeface="Calibri"/>
            <a:ea typeface="+mn-ea"/>
            <a:cs typeface="Calibri"/>
          </a:endParaRPr>
        </a:p>
      </xdr:txBody>
    </xdr:sp>
    <xdr:clientData/>
  </xdr:twoCellAnchor>
  <xdr:twoCellAnchor>
    <xdr:from>
      <xdr:col>3</xdr:col>
      <xdr:colOff>170856</xdr:colOff>
      <xdr:row>15</xdr:row>
      <xdr:rowOff>14287</xdr:rowOff>
    </xdr:from>
    <xdr:to>
      <xdr:col>3</xdr:col>
      <xdr:colOff>433985</xdr:colOff>
      <xdr:row>16</xdr:row>
      <xdr:rowOff>85725</xdr:rowOff>
    </xdr:to>
    <xdr:sp macro="" textlink="">
      <xdr:nvSpPr>
        <xdr:cNvPr id="71" name="Rectangle: Rounded Corners 70">
          <a:extLst>
            <a:ext uri="{FF2B5EF4-FFF2-40B4-BE49-F238E27FC236}">
              <a16:creationId xmlns:a16="http://schemas.microsoft.com/office/drawing/2014/main" id="{160393D9-C7B1-4883-BF92-7FB3E8DE5AA7}"/>
            </a:ext>
          </a:extLst>
        </xdr:cNvPr>
        <xdr:cNvSpPr/>
      </xdr:nvSpPr>
      <xdr:spPr>
        <a:xfrm>
          <a:off x="2113956" y="2728912"/>
          <a:ext cx="263129" cy="252413"/>
        </a:xfrm>
        <a:prstGeom prst="roundRect">
          <a:avLst>
            <a:gd name="adj" fmla="val 17929"/>
          </a:avLst>
        </a:prstGeom>
        <a:solidFill>
          <a:schemeClr val="bg2">
            <a:lumMod val="9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en-US" sz="1100" b="0" i="0" u="none" strike="noStrike">
              <a:solidFill>
                <a:srgbClr val="000000"/>
              </a:solidFill>
              <a:latin typeface="Calibri"/>
              <a:ea typeface="+mn-ea"/>
              <a:cs typeface="Calibri"/>
            </a:rPr>
            <a:t>&amp; </a:t>
          </a:r>
        </a:p>
      </xdr:txBody>
    </xdr:sp>
    <xdr:clientData/>
  </xdr:twoCellAnchor>
  <xdr:twoCellAnchor>
    <xdr:from>
      <xdr:col>3</xdr:col>
      <xdr:colOff>498873</xdr:colOff>
      <xdr:row>15</xdr:row>
      <xdr:rowOff>14287</xdr:rowOff>
    </xdr:from>
    <xdr:to>
      <xdr:col>4</xdr:col>
      <xdr:colOff>327425</xdr:colOff>
      <xdr:row>16</xdr:row>
      <xdr:rowOff>85725</xdr:rowOff>
    </xdr:to>
    <xdr:sp macro="" textlink="'Analysis1 (2)'!G12">
      <xdr:nvSpPr>
        <xdr:cNvPr id="72" name="Rectangle: Rounded Corners 71">
          <a:extLst>
            <a:ext uri="{FF2B5EF4-FFF2-40B4-BE49-F238E27FC236}">
              <a16:creationId xmlns:a16="http://schemas.microsoft.com/office/drawing/2014/main" id="{402AB9F3-6C07-4399-806B-77C91EA08784}"/>
            </a:ext>
          </a:extLst>
        </xdr:cNvPr>
        <xdr:cNvSpPr/>
      </xdr:nvSpPr>
      <xdr:spPr>
        <a:xfrm>
          <a:off x="2441973" y="2728912"/>
          <a:ext cx="476252" cy="252413"/>
        </a:xfrm>
        <a:prstGeom prst="roundRect">
          <a:avLst>
            <a:gd name="adj" fmla="val 17929"/>
          </a:avLst>
        </a:prstGeom>
        <a:solidFill>
          <a:schemeClr val="bg2">
            <a:lumMod val="9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578F2503-154A-45EB-8048-3CEE2C270912}" type="TxLink">
            <a:rPr lang="en-US" sz="1100" b="0" i="0" u="none" strike="noStrike">
              <a:solidFill>
                <a:srgbClr val="000000"/>
              </a:solidFill>
              <a:latin typeface="Calibri"/>
              <a:ea typeface="+mn-ea"/>
              <a:cs typeface="Calibri"/>
            </a:rPr>
            <a:t>Oct</a:t>
          </a:fld>
          <a:endParaRPr lang="en-US" sz="1400" b="1" i="0" u="none" strike="noStrike">
            <a:solidFill>
              <a:schemeClr val="tx1"/>
            </a:solidFill>
            <a:latin typeface="Calibri"/>
            <a:ea typeface="+mn-ea"/>
            <a:cs typeface="Calibri"/>
          </a:endParaRPr>
        </a:p>
      </xdr:txBody>
    </xdr:sp>
    <xdr:clientData/>
  </xdr:twoCellAnchor>
  <xdr:twoCellAnchor>
    <xdr:from>
      <xdr:col>4</xdr:col>
      <xdr:colOff>392313</xdr:colOff>
      <xdr:row>15</xdr:row>
      <xdr:rowOff>14287</xdr:rowOff>
    </xdr:from>
    <xdr:to>
      <xdr:col>7</xdr:col>
      <xdr:colOff>135137</xdr:colOff>
      <xdr:row>16</xdr:row>
      <xdr:rowOff>85725</xdr:rowOff>
    </xdr:to>
    <xdr:sp macro="" textlink="">
      <xdr:nvSpPr>
        <xdr:cNvPr id="73" name="Rectangle: Rounded Corners 72">
          <a:extLst>
            <a:ext uri="{FF2B5EF4-FFF2-40B4-BE49-F238E27FC236}">
              <a16:creationId xmlns:a16="http://schemas.microsoft.com/office/drawing/2014/main" id="{5E03BCEF-EAE7-4EED-8180-3C4B820C5E79}"/>
            </a:ext>
          </a:extLst>
        </xdr:cNvPr>
        <xdr:cNvSpPr/>
      </xdr:nvSpPr>
      <xdr:spPr>
        <a:xfrm>
          <a:off x="2983113" y="2728912"/>
          <a:ext cx="1685924" cy="252413"/>
        </a:xfrm>
        <a:prstGeom prst="roundRect">
          <a:avLst>
            <a:gd name="adj" fmla="val 17929"/>
          </a:avLst>
        </a:prstGeom>
        <a:solidFill>
          <a:schemeClr val="bg2">
            <a:lumMod val="9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en-US" sz="1050" b="0" i="0" u="none" strike="noStrike">
              <a:solidFill>
                <a:srgbClr val="000000"/>
              </a:solidFill>
              <a:latin typeface="Calibri"/>
              <a:ea typeface="+mn-ea"/>
              <a:cs typeface="Calibri"/>
            </a:rPr>
            <a:t>Collectively</a:t>
          </a:r>
          <a:r>
            <a:rPr lang="en-US" sz="1050" b="0" i="0" u="none" strike="noStrike" baseline="0">
              <a:solidFill>
                <a:srgbClr val="000000"/>
              </a:solidFill>
              <a:latin typeface="Calibri"/>
              <a:ea typeface="+mn-ea"/>
              <a:cs typeface="Calibri"/>
            </a:rPr>
            <a:t> Accounted For</a:t>
          </a:r>
          <a:r>
            <a:rPr lang="en-US" sz="1050" b="0" i="0" u="none" strike="noStrike">
              <a:solidFill>
                <a:srgbClr val="000000"/>
              </a:solidFill>
              <a:latin typeface="Calibri"/>
              <a:ea typeface="+mn-ea"/>
              <a:cs typeface="Calibri"/>
            </a:rPr>
            <a:t> </a:t>
          </a:r>
        </a:p>
      </xdr:txBody>
    </xdr:sp>
    <xdr:clientData/>
  </xdr:twoCellAnchor>
  <xdr:twoCellAnchor>
    <xdr:from>
      <xdr:col>7</xdr:col>
      <xdr:colOff>166688</xdr:colOff>
      <xdr:row>14</xdr:row>
      <xdr:rowOff>166687</xdr:rowOff>
    </xdr:from>
    <xdr:to>
      <xdr:col>8</xdr:col>
      <xdr:colOff>352425</xdr:colOff>
      <xdr:row>16</xdr:row>
      <xdr:rowOff>85725</xdr:rowOff>
    </xdr:to>
    <xdr:sp macro="" textlink="'Analysis1 (2)'!F15">
      <xdr:nvSpPr>
        <xdr:cNvPr id="74" name="Rectangle: Rounded Corners 73">
          <a:extLst>
            <a:ext uri="{FF2B5EF4-FFF2-40B4-BE49-F238E27FC236}">
              <a16:creationId xmlns:a16="http://schemas.microsoft.com/office/drawing/2014/main" id="{0087A304-00DC-49EC-AD46-89756E2A83F0}"/>
            </a:ext>
          </a:extLst>
        </xdr:cNvPr>
        <xdr:cNvSpPr/>
      </xdr:nvSpPr>
      <xdr:spPr>
        <a:xfrm>
          <a:off x="4700588" y="2700337"/>
          <a:ext cx="833437" cy="280988"/>
        </a:xfrm>
        <a:prstGeom prst="roundRect">
          <a:avLst>
            <a:gd name="adj" fmla="val 17929"/>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D2CC55C8-0D24-431A-9682-4E91F558B9DC}" type="TxLink">
            <a:rPr lang="en-US" sz="1600" b="1" i="0" u="none" strike="noStrike">
              <a:solidFill>
                <a:srgbClr val="4DC1F5"/>
              </a:solidFill>
              <a:latin typeface="Arial" panose="020B0604020202020204" pitchFamily="34" charset="0"/>
              <a:ea typeface="+mn-ea"/>
              <a:cs typeface="Arial" panose="020B0604020202020204" pitchFamily="34" charset="0"/>
            </a:rPr>
            <a:pPr marL="0" indent="0" algn="ctr"/>
            <a:t>41.4%</a:t>
          </a:fld>
          <a:endParaRPr lang="en-US" sz="1600" b="1" i="0" u="none" strike="noStrike">
            <a:solidFill>
              <a:srgbClr val="4DC1F5"/>
            </a:solidFill>
            <a:latin typeface="Arial" panose="020B0604020202020204" pitchFamily="34" charset="0"/>
            <a:ea typeface="+mn-ea"/>
            <a:cs typeface="Arial" panose="020B0604020202020204" pitchFamily="34" charset="0"/>
          </a:endParaRPr>
        </a:p>
      </xdr:txBody>
    </xdr:sp>
    <xdr:clientData/>
  </xdr:twoCellAnchor>
  <xdr:twoCellAnchor>
    <xdr:from>
      <xdr:col>7</xdr:col>
      <xdr:colOff>9525</xdr:colOff>
      <xdr:row>16</xdr:row>
      <xdr:rowOff>100012</xdr:rowOff>
    </xdr:from>
    <xdr:to>
      <xdr:col>8</xdr:col>
      <xdr:colOff>390526</xdr:colOff>
      <xdr:row>17</xdr:row>
      <xdr:rowOff>138113</xdr:rowOff>
    </xdr:to>
    <xdr:sp macro="" textlink="">
      <xdr:nvSpPr>
        <xdr:cNvPr id="75" name="Rectangle: Rounded Corners 74">
          <a:extLst>
            <a:ext uri="{FF2B5EF4-FFF2-40B4-BE49-F238E27FC236}">
              <a16:creationId xmlns:a16="http://schemas.microsoft.com/office/drawing/2014/main" id="{58F861AA-63E3-49B7-B3C9-84DD2DB1DE6F}"/>
            </a:ext>
          </a:extLst>
        </xdr:cNvPr>
        <xdr:cNvSpPr/>
      </xdr:nvSpPr>
      <xdr:spPr>
        <a:xfrm>
          <a:off x="4543425" y="2995612"/>
          <a:ext cx="1028701" cy="219076"/>
        </a:xfrm>
        <a:prstGeom prst="roundRect">
          <a:avLst>
            <a:gd name="adj" fmla="val 17929"/>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en-US" sz="1000" b="0" i="0" u="none" strike="noStrike">
              <a:solidFill>
                <a:srgbClr val="000000"/>
              </a:solidFill>
              <a:latin typeface="Calibri"/>
              <a:ea typeface="+mn-ea"/>
              <a:cs typeface="Calibri"/>
            </a:rPr>
            <a:t>of Total </a:t>
          </a:r>
          <a:r>
            <a:rPr lang="en-US" sz="1000" b="1" i="0" u="none" strike="noStrike">
              <a:solidFill>
                <a:srgbClr val="000000"/>
              </a:solidFill>
              <a:latin typeface="Calibri"/>
              <a:ea typeface="+mn-ea"/>
              <a:cs typeface="Calibri"/>
            </a:rPr>
            <a:t>Profit</a:t>
          </a:r>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2.631653819444" backgroundQuery="1" createdVersion="7" refreshedVersion="7" minRefreshableVersion="3" recordCount="0" supportSubquery="1" supportAdvancedDrill="1" xr:uid="{00CF2599-3278-4BE2-B689-6BFAFDB22B90}">
  <cacheSource type="external" connectionId="8"/>
  <cacheFields count="9">
    <cacheField name="[Measures].[#Transactions]" caption="#Transactions" numFmtId="0" hierarchy="43" level="32767"/>
    <cacheField name="[Measures].[Sum of COGS]" caption="Sum of COGS" numFmtId="0" hierarchy="57" level="32767"/>
    <cacheField name="[Measures].[Sum of Total Revenue]" caption="Sum of Total Revenue" numFmtId="0" hierarchy="58" level="32767"/>
    <cacheField name="[Measures].[Sum of Profit]" caption="Sum of Profit" numFmtId="0" hierarchy="59" level="32767"/>
    <cacheField name="[Measures].[% Profit Margin]" caption="% Profit Margin" numFmtId="0" hierarchy="47" level="32767"/>
    <cacheField name="[DimDate].[Year].[Year]" caption="Year" numFmtId="0" hierarchy="8" level="1">
      <sharedItems containsSemiMixedTypes="0" containsString="0" containsNumber="1" containsInteger="1" minValue="2005" maxValue="2008" count="4">
        <n v="2005"/>
        <n v="2006"/>
        <n v="2007"/>
        <n v="2008"/>
      </sharedItems>
      <extLst>
        <ext xmlns:x15="http://schemas.microsoft.com/office/spreadsheetml/2010/11/main" uri="{4F2E5C28-24EA-4eb8-9CBF-B6C8F9C3D259}">
          <x15:cachedUniqueNames>
            <x15:cachedUniqueName index="0" name="[DimDate].[Year].&amp;[2005]"/>
            <x15:cachedUniqueName index="1" name="[DimDate].[Year].&amp;[2006]"/>
            <x15:cachedUniqueName index="2" name="[DimDate].[Year].&amp;[2007]"/>
            <x15:cachedUniqueName index="3" name="[DimDate].[Year].&amp;[2008]"/>
          </x15:cachedUniqueNames>
        </ext>
      </extLst>
    </cacheField>
    <cacheField name="[Measures].[Unsold_Products]" caption="Unsold_Products" numFmtId="0" hierarchy="46" level="32767"/>
    <cacheField name="[DimDate].[Month Name].[Month Name]" caption="Month Name" numFmtId="0" hierarchy="10" level="1">
      <sharedItems containsSemiMixedTypes="0" containsNonDate="0" containsString="0"/>
    </cacheField>
    <cacheField name="[Measures].[Total Qty]" caption="Total Qty" numFmtId="0" hierarchy="48" level="32767"/>
  </cacheFields>
  <cacheHierarchies count="62">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Full Date]" caption="Full Date" attribute="1" time="1" defaultMemberUniqueName="[DimDate].[Full Date].[All]" allUniqueName="[DimDate].[Full 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5"/>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fieldsUsage count="2">
        <fieldUsage x="-1"/>
        <fieldUsage x="7"/>
      </fieldsUsage>
    </cacheHierarchy>
    <cacheHierarchy uniqueName="[DimDate].[Day Name]" caption="Day Name" attribute="1" defaultMemberUniqueName="[DimDate].[Day Name].[All]" allUniqueName="[DimDate].[Day Nam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WeekNumber]" caption="WeekNumber" attribute="1" defaultMemberUniqueName="[DimDate].[WeekNumber].[All]" allUniqueName="[DimDate].[Week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0"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PromotionKey]" caption="PromotionKey" attribute="1" defaultMemberUniqueName="[FactInternetSales].[PromotionKey].[All]" allUniqueName="[FactInternetSales].[Promotion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GS]" caption="COGS" attribute="1" defaultMemberUniqueName="[FactInternetSales].[COGS].[All]" allUniqueName="[FactInternetSales].[COGS].[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Measures].[#Transactions]" caption="#Transactions" measure="1" displayFolder="" measureGroup="All_Measures" count="0" oneField="1">
      <fieldsUsage count="1">
        <fieldUsage x="0"/>
      </fieldsUsage>
    </cacheHierarchy>
    <cacheHierarchy uniqueName="[Measures].[All_Products]" caption="All_Products" measure="1" displayFolder="" measureGroup="All_Measures" count="0"/>
    <cacheHierarchy uniqueName="[Measures].[Sold_Products]" caption="Sold_Products" measure="1" displayFolder="" measureGroup="All_Measures" count="0"/>
    <cacheHierarchy uniqueName="[Measures].[Unsold_Products]" caption="Unsold_Products" measure="1" displayFolder="" measureGroup="All_Measures" count="0" oneField="1">
      <fieldsUsage count="1">
        <fieldUsage x="6"/>
      </fieldsUsage>
    </cacheHierarchy>
    <cacheHierarchy uniqueName="[Measures].[% Profit Margin]" caption="% Profit Margin" measure="1" displayFolder="" measureGroup="All_Measures" count="0" oneField="1">
      <fieldsUsage count="1">
        <fieldUsage x="4"/>
      </fieldsUsage>
    </cacheHierarchy>
    <cacheHierarchy uniqueName="[Measures].[Total Qty]" caption="Total Qty" measure="1" displayFolder="" measureGroup="All_Measures" count="0" oneField="1">
      <fieldsUsage count="1">
        <fieldUsage x="8"/>
      </fieldsUsage>
    </cacheHierarchy>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COGS]" caption="Sum of COGS" measure="1" displayFolder="" measureGroup="FactInternetSales" count="0" oneField="1" hidden="1">
      <fieldsUsage count="1">
        <fieldUsage x="1"/>
      </fieldsUsage>
      <extLst>
        <ext xmlns:x15="http://schemas.microsoft.com/office/spreadsheetml/2010/11/main" uri="{B97F6D7D-B522-45F9-BDA1-12C45D357490}">
          <x15:cacheHierarchy aggregatedColumn="41"/>
        </ext>
      </extLst>
    </cacheHierarchy>
    <cacheHierarchy uniqueName="[Measures].[Sum of Total Revenue]" caption="Sum of Total Revenue" measure="1" displayFolder="" measureGroup="FactInternetSales" count="0" oneField="1" hidden="1">
      <fieldsUsage count="1">
        <fieldUsage x="2"/>
      </fieldsUsage>
      <extLst>
        <ext xmlns:x15="http://schemas.microsoft.com/office/spreadsheetml/2010/11/main" uri="{B97F6D7D-B522-45F9-BDA1-12C45D357490}">
          <x15:cacheHierarchy aggregatedColumn="40"/>
        </ext>
      </extLst>
    </cacheHierarchy>
    <cacheHierarchy uniqueName="[Measures].[Sum of Profit]" caption="Sum of Profit" measure="1" displayFolder="" measureGroup="FactInternetSales" count="0" oneField="1" hidden="1">
      <fieldsUsage count="1">
        <fieldUsage x="3"/>
      </fieldsUsage>
      <extLst>
        <ext xmlns:x15="http://schemas.microsoft.com/office/spreadsheetml/2010/11/main" uri="{B97F6D7D-B522-45F9-BDA1-12C45D357490}">
          <x15:cacheHierarchy aggregatedColumn="42"/>
        </ext>
      </extLst>
    </cacheHierarchy>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Count of Profit]" caption="Count of Profit" measure="1" displayFolder="" measureGroup="FactInternetSales" count="0" hidden="1">
      <extLst>
        <ext xmlns:x15="http://schemas.microsoft.com/office/spreadsheetml/2010/11/main" uri="{B97F6D7D-B522-45F9-BDA1-12C45D357490}">
          <x15:cacheHierarchy aggregatedColumn="42"/>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2.631681712963" backgroundQuery="1" createdVersion="7" refreshedVersion="7" minRefreshableVersion="3" recordCount="0" supportSubquery="1" supportAdvancedDrill="1" xr:uid="{7EF31FC5-C21E-4513-80EC-EAE14B88A21B}">
  <cacheSource type="external" connectionId="8"/>
  <cacheFields count="4">
    <cacheField name="[Measures].[#Transactions]" caption="#Transactions" numFmtId="0" hierarchy="43" level="32767"/>
    <cacheField name="[Measures].[Sum of Total Revenue]" caption="Sum of Total Revenue" numFmtId="0" hierarchy="58" level="32767"/>
    <cacheField name="[Measures].[Sum of Profit]" caption="Sum of Profit" numFmtId="0" hierarchy="59" level="32767"/>
    <cacheField name="[DimDate].[Year].[Year]" caption="Year" numFmtId="0" hierarchy="8" level="1">
      <sharedItems containsSemiMixedTypes="0" containsString="0" containsNumber="1" containsInteger="1" minValue="2005" maxValue="2008" count="4">
        <n v="2005"/>
        <n v="2006"/>
        <n v="2007"/>
        <n v="2008"/>
      </sharedItems>
      <extLst>
        <ext xmlns:x15="http://schemas.microsoft.com/office/spreadsheetml/2010/11/main" uri="{4F2E5C28-24EA-4eb8-9CBF-B6C8F9C3D259}">
          <x15:cachedUniqueNames>
            <x15:cachedUniqueName index="0" name="[DimDate].[Year].&amp;[2005]"/>
            <x15:cachedUniqueName index="1" name="[DimDate].[Year].&amp;[2006]"/>
            <x15:cachedUniqueName index="2" name="[DimDate].[Year].&amp;[2007]"/>
            <x15:cachedUniqueName index="3" name="[DimDate].[Year].&amp;[2008]"/>
          </x15:cachedUniqueNames>
        </ext>
      </extLst>
    </cacheField>
  </cacheFields>
  <cacheHierarchies count="62">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Full Date]" caption="Full Date" attribute="1" time="1" defaultMemberUniqueName="[DimDate].[Full Date].[All]" allUniqueName="[DimDate].[Full 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WeekNumber]" caption="WeekNumber" attribute="1" defaultMemberUniqueName="[DimDate].[WeekNumber].[All]" allUniqueName="[DimDate].[Week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0"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PromotionKey]" caption="PromotionKey" attribute="1" defaultMemberUniqueName="[FactInternetSales].[PromotionKey].[All]" allUniqueName="[FactInternetSales].[Promotion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GS]" caption="COGS" attribute="1" defaultMemberUniqueName="[FactInternetSales].[COGS].[All]" allUniqueName="[FactInternetSales].[COGS].[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Measures].[#Transactions]" caption="#Transactions" measure="1" displayFolder="" measureGroup="All_Measures" count="0" oneField="1">
      <fieldsUsage count="1">
        <fieldUsage x="0"/>
      </fieldsUsage>
    </cacheHierarchy>
    <cacheHierarchy uniqueName="[Measures].[All_Products]" caption="All_Products" measure="1" displayFolder="" measureGroup="All_Measures" count="0"/>
    <cacheHierarchy uniqueName="[Measures].[Sold_Products]" caption="Sold_Products" measure="1" displayFolder="" measureGroup="All_Measures" count="0"/>
    <cacheHierarchy uniqueName="[Measures].[Unsold_Products]" caption="Unsold_Products" measure="1" displayFolder="" measureGroup="All_Measures" count="0"/>
    <cacheHierarchy uniqueName="[Measures].[% Profit Margin]" caption="% Profit Margin" measure="1" displayFolder="" measureGroup="All_Measures" count="0"/>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COGS]" caption="Sum of COGS"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Total Revenue]" caption="Sum of Total Revenue" measure="1" displayFolder="" measureGroup="FactInternetSales" count="0" oneField="1" hidden="1">
      <fieldsUsage count="1">
        <fieldUsage x="1"/>
      </fieldsUsage>
      <extLst>
        <ext xmlns:x15="http://schemas.microsoft.com/office/spreadsheetml/2010/11/main" uri="{B97F6D7D-B522-45F9-BDA1-12C45D357490}">
          <x15:cacheHierarchy aggregatedColumn="40"/>
        </ext>
      </extLst>
    </cacheHierarchy>
    <cacheHierarchy uniqueName="[Measures].[Sum of Profit]" caption="Sum of Profit" measure="1" displayFolder="" measureGroup="FactInternetSales" count="0" oneField="1" hidden="1">
      <fieldsUsage count="1">
        <fieldUsage x="2"/>
      </fieldsUsage>
      <extLst>
        <ext xmlns:x15="http://schemas.microsoft.com/office/spreadsheetml/2010/11/main" uri="{B97F6D7D-B522-45F9-BDA1-12C45D357490}">
          <x15:cacheHierarchy aggregatedColumn="42"/>
        </ext>
      </extLst>
    </cacheHierarchy>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Count of Profit]" caption="Count of Profit" measure="1" displayFolder="" measureGroup="FactInternetSales" count="0" hidden="1">
      <extLst>
        <ext xmlns:x15="http://schemas.microsoft.com/office/spreadsheetml/2010/11/main" uri="{B97F6D7D-B522-45F9-BDA1-12C45D357490}">
          <x15:cacheHierarchy aggregatedColumn="42"/>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2.631710648151" backgroundQuery="1" createdVersion="7" refreshedVersion="7" minRefreshableVersion="3" recordCount="0" supportSubquery="1" supportAdvancedDrill="1" xr:uid="{DEDBE1DB-B810-4ED4-A077-119388480B89}">
  <cacheSource type="external" connectionId="8"/>
  <cacheFields count="9">
    <cacheField name="[Measures].[#Transactions]" caption="#Transactions" numFmtId="0" hierarchy="43" level="32767"/>
    <cacheField name="[Measures].[Sum of COGS]" caption="Sum of COGS" numFmtId="0" hierarchy="57" level="32767"/>
    <cacheField name="[Measures].[Sum of Total Revenue]" caption="Sum of Total Revenue" numFmtId="0" hierarchy="58" level="32767"/>
    <cacheField name="[Measures].[Sum of Profit]" caption="Sum of Profit" numFmtId="0" hierarchy="59" level="32767"/>
    <cacheField name="[Measures].[All_Products]" caption="All_Products" numFmtId="0" hierarchy="44" level="32767"/>
    <cacheField name="[Measures].[Sold_Products]" caption="Sold_Products" numFmtId="0" hierarchy="45" level="32767"/>
    <cacheField name="[Measures].[Unsold_Products]" caption="Unsold_Products" numFmtId="0" hierarchy="46" level="32767"/>
    <cacheField name="[Measures].[% Profit Margin]" caption="% Profit Margin" numFmtId="0" hierarchy="47" level="32767"/>
    <cacheField name="[DimDate].[Year].[Year]" caption="Year" numFmtId="0" hierarchy="8" level="1">
      <sharedItems containsSemiMixedTypes="0" containsNonDate="0" containsString="0"/>
    </cacheField>
  </cacheFields>
  <cacheHierarchies count="62">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Full Date]" caption="Full Date" attribute="1" time="1" defaultMemberUniqueName="[DimDate].[Full Date].[All]" allUniqueName="[DimDate].[Full 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8"/>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WeekNumber]" caption="WeekNumber" attribute="1" defaultMemberUniqueName="[DimDate].[WeekNumber].[All]" allUniqueName="[DimDate].[Week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0"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PromotionKey]" caption="PromotionKey" attribute="1" defaultMemberUniqueName="[FactInternetSales].[PromotionKey].[All]" allUniqueName="[FactInternetSales].[Promotion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GS]" caption="COGS" attribute="1" defaultMemberUniqueName="[FactInternetSales].[COGS].[All]" allUniqueName="[FactInternetSales].[COGS].[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Measures].[#Transactions]" caption="#Transactions" measure="1" displayFolder="" measureGroup="All_Measures" count="0" oneField="1">
      <fieldsUsage count="1">
        <fieldUsage x="0"/>
      </fieldsUsage>
    </cacheHierarchy>
    <cacheHierarchy uniqueName="[Measures].[All_Products]" caption="All_Products" measure="1" displayFolder="" measureGroup="All_Measures" count="0" oneField="1">
      <fieldsUsage count="1">
        <fieldUsage x="4"/>
      </fieldsUsage>
    </cacheHierarchy>
    <cacheHierarchy uniqueName="[Measures].[Sold_Products]" caption="Sold_Products" measure="1" displayFolder="" measureGroup="All_Measures" count="0" oneField="1">
      <fieldsUsage count="1">
        <fieldUsage x="5"/>
      </fieldsUsage>
    </cacheHierarchy>
    <cacheHierarchy uniqueName="[Measures].[Unsold_Products]" caption="Unsold_Products" measure="1" displayFolder="" measureGroup="All_Measures" count="0" oneField="1">
      <fieldsUsage count="1">
        <fieldUsage x="6"/>
      </fieldsUsage>
    </cacheHierarchy>
    <cacheHierarchy uniqueName="[Measures].[% Profit Margin]" caption="% Profit Margin" measure="1" displayFolder="" measureGroup="All_Measures" count="0" oneField="1">
      <fieldsUsage count="1">
        <fieldUsage x="7"/>
      </fieldsUsage>
    </cacheHierarchy>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COGS]" caption="Sum of COGS" measure="1" displayFolder="" measureGroup="FactInternetSales" count="0" oneField="1" hidden="1">
      <fieldsUsage count="1">
        <fieldUsage x="1"/>
      </fieldsUsage>
      <extLst>
        <ext xmlns:x15="http://schemas.microsoft.com/office/spreadsheetml/2010/11/main" uri="{B97F6D7D-B522-45F9-BDA1-12C45D357490}">
          <x15:cacheHierarchy aggregatedColumn="41"/>
        </ext>
      </extLst>
    </cacheHierarchy>
    <cacheHierarchy uniqueName="[Measures].[Sum of Total Revenue]" caption="Sum of Total Revenue" measure="1" displayFolder="" measureGroup="FactInternetSales" count="0" oneField="1" hidden="1">
      <fieldsUsage count="1">
        <fieldUsage x="2"/>
      </fieldsUsage>
      <extLst>
        <ext xmlns:x15="http://schemas.microsoft.com/office/spreadsheetml/2010/11/main" uri="{B97F6D7D-B522-45F9-BDA1-12C45D357490}">
          <x15:cacheHierarchy aggregatedColumn="40"/>
        </ext>
      </extLst>
    </cacheHierarchy>
    <cacheHierarchy uniqueName="[Measures].[Sum of Profit]" caption="Sum of Profit" measure="1" displayFolder="" measureGroup="FactInternetSales" count="0" oneField="1" hidden="1">
      <fieldsUsage count="1">
        <fieldUsage x="3"/>
      </fieldsUsage>
      <extLst>
        <ext xmlns:x15="http://schemas.microsoft.com/office/spreadsheetml/2010/11/main" uri="{B97F6D7D-B522-45F9-BDA1-12C45D357490}">
          <x15:cacheHierarchy aggregatedColumn="42"/>
        </ext>
      </extLst>
    </cacheHierarchy>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Count of Profit]" caption="Count of Profit" measure="1" displayFolder="" measureGroup="FactInternetSales" count="0" hidden="1">
      <extLst>
        <ext xmlns:x15="http://schemas.microsoft.com/office/spreadsheetml/2010/11/main" uri="{B97F6D7D-B522-45F9-BDA1-12C45D357490}">
          <x15:cacheHierarchy aggregatedColumn="42"/>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2.631726273146" backgroundQuery="1" createdVersion="7" refreshedVersion="7" minRefreshableVersion="3" recordCount="0" supportSubquery="1" supportAdvancedDrill="1" xr:uid="{2E1453CF-7C0A-47AE-91D3-3073622371E1}">
  <cacheSource type="external" connectionId="8"/>
  <cacheFields count="3">
    <cacheField name="[Measures].[Sum of Profit]" caption="Sum of Profit" numFmtId="0" hierarchy="59" level="32767"/>
    <cacheField name="[DimDate].[Year].[Year]" caption="Year" numFmtId="0" hierarchy="8" level="1">
      <sharedItems containsSemiMixedTypes="0" containsNonDate="0" containsString="0"/>
    </cacheField>
    <cacheField name="[DimDate].[Month Name].[Month Name]" caption="Month Name" numFmtId="0" hierarchy="10" level="1">
      <sharedItems count="12">
        <s v="Jan"/>
        <s v="Feb"/>
        <s v="Mar"/>
        <s v="Apr"/>
        <s v="May"/>
        <s v="Jun"/>
        <s v="Jul"/>
        <s v="Aug"/>
        <s v="Sep"/>
        <s v="Oct"/>
        <s v="Nov"/>
        <s v="Dec"/>
      </sharedItems>
    </cacheField>
  </cacheFields>
  <cacheHierarchies count="62">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Full Date]" caption="Full Date" attribute="1" time="1" defaultMemberUniqueName="[DimDate].[Full Date].[All]" allUniqueName="[DimDate].[Full 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1"/>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fieldsUsage count="2">
        <fieldUsage x="-1"/>
        <fieldUsage x="2"/>
      </fieldsUsage>
    </cacheHierarchy>
    <cacheHierarchy uniqueName="[DimDate].[Day Name]" caption="Day Name" attribute="1" defaultMemberUniqueName="[DimDate].[Day Name].[All]" allUniqueName="[DimDate].[Day Nam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WeekNumber]" caption="WeekNumber" attribute="1" defaultMemberUniqueName="[DimDate].[WeekNumber].[All]" allUniqueName="[DimDate].[Week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0"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PromotionKey]" caption="PromotionKey" attribute="1" defaultMemberUniqueName="[FactInternetSales].[PromotionKey].[All]" allUniqueName="[FactInternetSales].[Promotion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GS]" caption="COGS" attribute="1" defaultMemberUniqueName="[FactInternetSales].[COGS].[All]" allUniqueName="[FactInternetSales].[COGS].[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Measures].[#Transactions]" caption="#Transactions" measure="1" displayFolder="" measureGroup="All_Measures" count="0"/>
    <cacheHierarchy uniqueName="[Measures].[All_Products]" caption="All_Products" measure="1" displayFolder="" measureGroup="All_Measures" count="0"/>
    <cacheHierarchy uniqueName="[Measures].[Sold_Products]" caption="Sold_Products" measure="1" displayFolder="" measureGroup="All_Measures" count="0"/>
    <cacheHierarchy uniqueName="[Measures].[Unsold_Products]" caption="Unsold_Products" measure="1" displayFolder="" measureGroup="All_Measures" count="0"/>
    <cacheHierarchy uniqueName="[Measures].[% Profit Margin]" caption="% Profit Margin" measure="1" displayFolder="" measureGroup="All_Measures" count="0"/>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COGS]" caption="Sum of COGS"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0"/>
        </ext>
      </extLst>
    </cacheHierarchy>
    <cacheHierarchy uniqueName="[Measures].[Sum of Profit]" caption="Sum of Profit" measure="1" displayFolder="" measureGroup="FactInternetSales" count="0" oneField="1" hidden="1">
      <fieldsUsage count="1">
        <fieldUsage x="0"/>
      </fieldsUsage>
      <extLst>
        <ext xmlns:x15="http://schemas.microsoft.com/office/spreadsheetml/2010/11/main" uri="{B97F6D7D-B522-45F9-BDA1-12C45D357490}">
          <x15:cacheHierarchy aggregatedColumn="42"/>
        </ext>
      </extLst>
    </cacheHierarchy>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Count of Profit]" caption="Count of Profit" measure="1" displayFolder="" measureGroup="FactInternetSales" count="0" hidden="1">
      <extLst>
        <ext xmlns:x15="http://schemas.microsoft.com/office/spreadsheetml/2010/11/main" uri="{B97F6D7D-B522-45F9-BDA1-12C45D357490}">
          <x15:cacheHierarchy aggregatedColumn="42"/>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2.631742476849" backgroundQuery="1" createdVersion="7" refreshedVersion="7" minRefreshableVersion="3" recordCount="0" supportSubquery="1" supportAdvancedDrill="1" xr:uid="{5D1D01EA-11B6-4F92-9E2B-245088DBFD30}">
  <cacheSource type="external" connectionId="8"/>
  <cacheFields count="3">
    <cacheField name="[Measures].[Sum of Profit]" caption="Sum of Profit" numFmtId="0" hierarchy="59" level="32767"/>
    <cacheField name="[DimDate].[Day Name].[Day Name]" caption="Day Name" numFmtId="0" hierarchy="11" level="1">
      <sharedItems count="7">
        <s v="Sun"/>
        <s v="Mon"/>
        <s v="Tue"/>
        <s v="Wed"/>
        <s v="Thu"/>
        <s v="Fri"/>
        <s v="Sat"/>
      </sharedItems>
    </cacheField>
    <cacheField name="[DimDate].[Year].[Year]" caption="Year" numFmtId="0" hierarchy="8" level="1">
      <sharedItems containsSemiMixedTypes="0" containsNonDate="0" containsString="0"/>
    </cacheField>
  </cacheFields>
  <cacheHierarchies count="62">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Full Date]" caption="Full Date" attribute="1" time="1" defaultMemberUniqueName="[DimDate].[Full Date].[All]" allUniqueName="[DimDate].[Full 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2"/>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2" memberValueDatatype="130" unbalanced="0">
      <fieldsUsage count="2">
        <fieldUsage x="-1"/>
        <fieldUsage x="1"/>
      </fieldsUsage>
    </cacheHierarchy>
    <cacheHierarchy uniqueName="[DimDate].[Quarter]" caption="Quarter" attribute="1" defaultMemberUniqueName="[DimDate].[Quarter].[All]" allUniqueName="[DimDate].[Quarter].[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WeekNumber]" caption="WeekNumber" attribute="1" defaultMemberUniqueName="[DimDate].[WeekNumber].[All]" allUniqueName="[DimDate].[Week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0"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PromotionKey]" caption="PromotionKey" attribute="1" defaultMemberUniqueName="[FactInternetSales].[PromotionKey].[All]" allUniqueName="[FactInternetSales].[Promotion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GS]" caption="COGS" attribute="1" defaultMemberUniqueName="[FactInternetSales].[COGS].[All]" allUniqueName="[FactInternetSales].[COGS].[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Measures].[#Transactions]" caption="#Transactions" measure="1" displayFolder="" measureGroup="All_Measures" count="0"/>
    <cacheHierarchy uniqueName="[Measures].[All_Products]" caption="All_Products" measure="1" displayFolder="" measureGroup="All_Measures" count="0"/>
    <cacheHierarchy uniqueName="[Measures].[Sold_Products]" caption="Sold_Products" measure="1" displayFolder="" measureGroup="All_Measures" count="0"/>
    <cacheHierarchy uniqueName="[Measures].[Unsold_Products]" caption="Unsold_Products" measure="1" displayFolder="" measureGroup="All_Measures" count="0"/>
    <cacheHierarchy uniqueName="[Measures].[% Profit Margin]" caption="% Profit Margin" measure="1" displayFolder="" measureGroup="All_Measures" count="0"/>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COGS]" caption="Sum of COGS"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0"/>
        </ext>
      </extLst>
    </cacheHierarchy>
    <cacheHierarchy uniqueName="[Measures].[Sum of Profit]" caption="Sum of Profit" measure="1" displayFolder="" measureGroup="FactInternetSales" count="0" oneField="1" hidden="1">
      <fieldsUsage count="1">
        <fieldUsage x="0"/>
      </fieldsUsage>
      <extLst>
        <ext xmlns:x15="http://schemas.microsoft.com/office/spreadsheetml/2010/11/main" uri="{B97F6D7D-B522-45F9-BDA1-12C45D357490}">
          <x15:cacheHierarchy aggregatedColumn="42"/>
        </ext>
      </extLst>
    </cacheHierarchy>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Count of Profit]" caption="Count of Profit" measure="1" displayFolder="" measureGroup="FactInternetSales" count="0" hidden="1">
      <extLst>
        <ext xmlns:x15="http://schemas.microsoft.com/office/spreadsheetml/2010/11/main" uri="{B97F6D7D-B522-45F9-BDA1-12C45D357490}">
          <x15:cacheHierarchy aggregatedColumn="42"/>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2.631753125002" backgroundQuery="1" createdVersion="7" refreshedVersion="7" minRefreshableVersion="3" recordCount="0" supportSubquery="1" supportAdvancedDrill="1" xr:uid="{16A4C5D5-F959-4948-AD18-56E5B0C320F7}">
  <cacheSource type="external" connectionId="8"/>
  <cacheFields count="1">
    <cacheField name="[DimDate].[Year].[Year]" caption="Year" numFmtId="0" hierarchy="8" level="1">
      <sharedItems containsSemiMixedTypes="0" containsString="0" containsNumber="1" containsInteger="1" minValue="2007" maxValue="2007" count="1">
        <n v="2007"/>
      </sharedItems>
      <extLst>
        <ext xmlns:x15="http://schemas.microsoft.com/office/spreadsheetml/2010/11/main" uri="{4F2E5C28-24EA-4eb8-9CBF-B6C8F9C3D259}">
          <x15:cachedUniqueNames>
            <x15:cachedUniqueName index="0" name="[DimDate].[Year].&amp;[2007]"/>
          </x15:cachedUniqueNames>
        </ext>
      </extLst>
    </cacheField>
  </cacheFields>
  <cacheHierarchies count="62">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Full Date]" caption="Full Date" attribute="1" time="1" defaultMemberUniqueName="[DimDate].[Full Date].[All]" allUniqueName="[DimDate].[Full 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0"/>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WeekNumber]" caption="WeekNumber" attribute="1" defaultMemberUniqueName="[DimDate].[WeekNumber].[All]" allUniqueName="[DimDate].[Week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0"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PromotionKey]" caption="PromotionKey" attribute="1" defaultMemberUniqueName="[FactInternetSales].[PromotionKey].[All]" allUniqueName="[FactInternetSales].[Promotion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GS]" caption="COGS" attribute="1" defaultMemberUniqueName="[FactInternetSales].[COGS].[All]" allUniqueName="[FactInternetSales].[COGS].[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Measures].[#Transactions]" caption="#Transactions" measure="1" displayFolder="" measureGroup="All_Measures" count="0"/>
    <cacheHierarchy uniqueName="[Measures].[All_Products]" caption="All_Products" measure="1" displayFolder="" measureGroup="All_Measures" count="0"/>
    <cacheHierarchy uniqueName="[Measures].[Sold_Products]" caption="Sold_Products" measure="1" displayFolder="" measureGroup="All_Measures" count="0"/>
    <cacheHierarchy uniqueName="[Measures].[Unsold_Products]" caption="Unsold_Products" measure="1" displayFolder="" measureGroup="All_Measures" count="0"/>
    <cacheHierarchy uniqueName="[Measures].[% Profit Margin]" caption="% Profit Margin" measure="1" displayFolder="" measureGroup="All_Measures" count="0"/>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COGS]" caption="Sum of COGS"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0"/>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2"/>
        </ext>
      </extLst>
    </cacheHierarchy>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Count of Profit]" caption="Count of Profit" measure="1" displayFolder="" measureGroup="FactInternetSales" count="0" hidden="1">
      <extLst>
        <ext xmlns:x15="http://schemas.microsoft.com/office/spreadsheetml/2010/11/main" uri="{B97F6D7D-B522-45F9-BDA1-12C45D357490}">
          <x15:cacheHierarchy aggregatedColumn="42"/>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2.631634259262" backgroundQuery="1" createdVersion="3" refreshedVersion="7" minRefreshableVersion="3" recordCount="0" supportSubquery="1" supportAdvancedDrill="1" xr:uid="{DCBD69C6-D3AC-4768-A351-332146836F9A}">
  <cacheSource type="external" connectionId="8">
    <extLst>
      <ext xmlns:x14="http://schemas.microsoft.com/office/spreadsheetml/2009/9/main" uri="{F057638F-6D5F-4e77-A914-E7F072B9BCA8}">
        <x14:sourceConnection name="ThisWorkbookDataModel"/>
      </ext>
    </extLst>
  </cacheSource>
  <cacheFields count="0"/>
  <cacheHierarchies count="62">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Full Date]" caption="Full Date" attribute="1" time="1" defaultMemberUniqueName="[DimDate].[Full Date].[All]" allUniqueName="[DimDate].[Full Date].[All]" dimensionUniqueName="[DimDate]" displayFolder="" count="0" memberValueDatatype="7" unbalanced="0"/>
    <cacheHierarchy uniqueName="[DimDate].[Year]" caption="Year" attribute="1" defaultMemberUniqueName="[DimDate].[Year].[All]" allUniqueName="[DimDate].[Year].[All]" dimensionUniqueName="[DimDate]" displayFolder="" count="0"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WeekNumber]" caption="WeekNumber" attribute="1" defaultMemberUniqueName="[DimDate].[WeekNumber].[All]" allUniqueName="[DimDate].[Week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0"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PromotionKey]" caption="PromotionKey" attribute="1" defaultMemberUniqueName="[FactInternetSales].[PromotionKey].[All]" allUniqueName="[FactInternetSales].[Promotion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GS]" caption="COGS" attribute="1" defaultMemberUniqueName="[FactInternetSales].[COGS].[All]" allUniqueName="[FactInternetSales].[COGS].[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Measures].[#Transactions]" caption="#Transactions" measure="1" displayFolder="" measureGroup="All_Measures" count="0"/>
    <cacheHierarchy uniqueName="[Measures].[All_Products]" caption="All_Products" measure="1" displayFolder="" measureGroup="All_Measures" count="0"/>
    <cacheHierarchy uniqueName="[Measures].[Sold_Products]" caption="Sold_Products" measure="1" displayFolder="" measureGroup="All_Measures" count="0"/>
    <cacheHierarchy uniqueName="[Measures].[Unsold_Products]" caption="Unsold_Products" measure="1" displayFolder="" measureGroup="All_Measures" count="0"/>
    <cacheHierarchy uniqueName="[Measures].[% Profit Margin]" caption="% Profit Margin" measure="1" displayFolder="" measureGroup="All_Measures" count="0"/>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COGS]" caption="Sum of COGS"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0"/>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2"/>
        </ext>
      </extLst>
    </cacheHierarchy>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Count of Profit]" caption="Count of Profit" measure="1" displayFolder="" measureGroup="FactInternetSales" count="0" hidden="1">
      <extLst>
        <ext xmlns:x15="http://schemas.microsoft.com/office/spreadsheetml/2010/11/main" uri="{B97F6D7D-B522-45F9-BDA1-12C45D357490}">
          <x15:cacheHierarchy aggregatedColumn="42"/>
        </ext>
      </extLst>
    </cacheHierarchy>
  </cacheHierarchies>
  <kpis count="0"/>
  <extLst>
    <ext xmlns:x14="http://schemas.microsoft.com/office/spreadsheetml/2009/9/main" uri="{725AE2AE-9491-48be-B2B4-4EB974FC3084}">
      <x14:pivotCacheDefinition slicerData="1" pivotCacheId="1697522277"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2.631687152774" backgroundQuery="1" createdVersion="3" refreshedVersion="7" minRefreshableVersion="3" recordCount="0" supportSubquery="1" supportAdvancedDrill="1" xr:uid="{E2FB4EE9-9285-4319-8AD6-0FFD15107CB6}">
  <cacheSource type="external" connectionId="8">
    <extLst>
      <ext xmlns:x14="http://schemas.microsoft.com/office/spreadsheetml/2009/9/main" uri="{F057638F-6D5F-4e77-A914-E7F072B9BCA8}">
        <x14:sourceConnection name="ThisWorkbookDataModel"/>
      </ext>
    </extLst>
  </cacheSource>
  <cacheFields count="0"/>
  <cacheHierarchies count="62">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Full Date]" caption="Full Date" attribute="1" time="1" defaultMemberUniqueName="[DimDate].[Full Date].[All]" allUniqueName="[DimDate].[Full 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WeekNumber]" caption="WeekNumber" attribute="1" defaultMemberUniqueName="[DimDate].[WeekNumber].[All]" allUniqueName="[DimDate].[Week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0"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PromotionKey]" caption="PromotionKey" attribute="1" defaultMemberUniqueName="[FactInternetSales].[PromotionKey].[All]" allUniqueName="[FactInternetSales].[Promotion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GS]" caption="COGS" attribute="1" defaultMemberUniqueName="[FactInternetSales].[COGS].[All]" allUniqueName="[FactInternetSales].[COGS].[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Measures].[#Transactions]" caption="#Transactions" measure="1" displayFolder="" measureGroup="All_Measures" count="0"/>
    <cacheHierarchy uniqueName="[Measures].[All_Products]" caption="All_Products" measure="1" displayFolder="" measureGroup="All_Measures" count="0"/>
    <cacheHierarchy uniqueName="[Measures].[Sold_Products]" caption="Sold_Products" measure="1" displayFolder="" measureGroup="All_Measures" count="0"/>
    <cacheHierarchy uniqueName="[Measures].[Unsold_Products]" caption="Unsold_Products" measure="1" displayFolder="" measureGroup="All_Measures" count="0"/>
    <cacheHierarchy uniqueName="[Measures].[% Profit Margin]" caption="% Profit Margin" measure="1" displayFolder="" measureGroup="All_Measures" count="0"/>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COGS]" caption="Sum of COGS"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0"/>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2"/>
        </ext>
      </extLst>
    </cacheHierarchy>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Count of Profit]" caption="Count of Profit" measure="1" displayFolder="" measureGroup="FactInternetSales" count="0" hidden="1">
      <extLst>
        <ext xmlns:x15="http://schemas.microsoft.com/office/spreadsheetml/2010/11/main" uri="{B97F6D7D-B522-45F9-BDA1-12C45D357490}">
          <x15:cacheHierarchy aggregatedColumn="42"/>
        </ext>
      </extLst>
    </cacheHierarchy>
  </cacheHierarchies>
  <kpis count="0"/>
  <extLst>
    <ext xmlns:x14="http://schemas.microsoft.com/office/spreadsheetml/2009/9/main" uri="{725AE2AE-9491-48be-B2B4-4EB974FC3084}">
      <x14:pivotCacheDefinition slicerData="1" pivotCacheId="906946729"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5473AFB-5EC1-499E-B89B-D3F53F385ED4}" name="PivotTable5" cacheId="363" applyNumberFormats="0" applyBorderFormats="0" applyFontFormats="0" applyPatternFormats="0" applyAlignmentFormats="0" applyWidthHeightFormats="1" dataCaption="Values" tag="cff69322-de01-45e3-9a26-98beb1c327b1" updatedVersion="7" minRefreshableVersion="3" useAutoFormatting="1" rowGrandTotals="0" colGrandTotals="0" itemPrintTitles="1" createdVersion="7" indent="0" compact="0" compactData="0" multipleFieldFilters="0">
  <location ref="M2:T6" firstHeaderRow="0" firstDataRow="1" firstDataCol="1"/>
  <pivotFields count="9">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4">
        <item x="0"/>
        <item x="1"/>
        <item x="2"/>
        <item x="3"/>
      </items>
    </pivotField>
    <pivotField dataField="1" compact="0" outline="0" subtotalTop="0" showAll="0" defaultSubtotal="0"/>
    <pivotField compact="0" allDrilled="1" outline="0" subtotalTop="0" showAll="0" dataSourceSort="1" defaultSubtotal="0" defaultAttributeDrillState="1"/>
    <pivotField dataField="1" compact="0" outline="0" subtotalTop="0" showAll="0" defaultSubtotal="0"/>
  </pivotFields>
  <rowFields count="1">
    <field x="5"/>
  </rowFields>
  <rowItems count="4">
    <i>
      <x/>
    </i>
    <i>
      <x v="1"/>
    </i>
    <i>
      <x v="2"/>
    </i>
    <i>
      <x v="3"/>
    </i>
  </rowItems>
  <colFields count="1">
    <field x="-2"/>
  </colFields>
  <colItems count="7">
    <i>
      <x/>
    </i>
    <i i="1">
      <x v="1"/>
    </i>
    <i i="2">
      <x v="2"/>
    </i>
    <i i="3">
      <x v="3"/>
    </i>
    <i i="4">
      <x v="4"/>
    </i>
    <i i="5">
      <x v="5"/>
    </i>
    <i i="6">
      <x v="6"/>
    </i>
  </colItems>
  <dataFields count="7">
    <dataField fld="0" subtotal="count" baseField="0" baseItem="0" numFmtId="165"/>
    <dataField name="Sum of COGS" fld="1" baseField="0" baseItem="0" numFmtId="165"/>
    <dataField name="Sum of Total Revenue" fld="2" baseField="0" baseItem="0" numFmtId="165"/>
    <dataField name="Sum of Profit" fld="3" baseField="0" baseItem="0" numFmtId="165"/>
    <dataField fld="4" subtotal="count" baseField="0" baseItem="0"/>
    <dataField fld="6" subtotal="count" baseField="0" baseItem="0"/>
    <dataField fld="8" subtotal="count" baseField="0" baseItem="0"/>
  </dataFields>
  <formats count="7">
    <format dxfId="29">
      <pivotArea outline="0" collapsedLevelsAreSubtotals="1" fieldPosition="0">
        <references count="1">
          <reference field="4294967294" count="1" selected="0">
            <x v="0"/>
          </reference>
        </references>
      </pivotArea>
    </format>
    <format dxfId="28">
      <pivotArea outline="0" collapsedLevelsAreSubtotals="1" fieldPosition="0">
        <references count="1">
          <reference field="4294967294" count="1" selected="0">
            <x v="1"/>
          </reference>
        </references>
      </pivotArea>
    </format>
    <format dxfId="27">
      <pivotArea outline="0" collapsedLevelsAreSubtotals="1" fieldPosition="0">
        <references count="1">
          <reference field="4294967294" count="1" selected="0">
            <x v="2"/>
          </reference>
        </references>
      </pivotArea>
    </format>
    <format dxfId="26">
      <pivotArea outline="0" collapsedLevelsAreSubtotals="1" fieldPosition="0">
        <references count="1">
          <reference field="4294967294" count="1" selected="0">
            <x v="3"/>
          </reference>
        </references>
      </pivotArea>
    </format>
    <format dxfId="25">
      <pivotArea type="all" dataOnly="0" outline="0" fieldPosition="0"/>
    </format>
    <format dxfId="24">
      <pivotArea outline="0" collapsedLevelsAreSubtotals="1" fieldPosition="0"/>
    </format>
    <format dxfId="23">
      <pivotArea dataOnly="0" labelOnly="1" outline="0" fieldPosition="0">
        <references count="1">
          <reference field="4294967294" count="5">
            <x v="0"/>
            <x v="1"/>
            <x v="2"/>
            <x v="3"/>
            <x v="4"/>
          </reference>
        </references>
      </pivotArea>
    </format>
  </formats>
  <pivotHierarchies count="62">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members count="1" level="1">
        <member name="[DimDate].[Month Name].&amp;[Jan]"/>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FactInternetSales]"/>
        <x15:activeTabTopLevelEntity name="[Dim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FC542B8-1331-49E5-ACEA-B2132F99671F}" name="PivotTable4" cacheId="379" applyNumberFormats="0" applyBorderFormats="0" applyFontFormats="0" applyPatternFormats="0" applyAlignmentFormats="0" applyWidthHeightFormats="1" dataCaption="Values" tag="a7e95ebd-857e-4220-a00d-8b810a0fe97f" updatedVersion="7" minRefreshableVersion="3" useAutoFormatting="1" subtotalHiddenItems="1" rowGrandTotals="0" colGrandTotals="0" itemPrintTitles="1" createdVersion="7" indent="0" compact="0" compactData="0" multipleFieldFilters="0">
  <location ref="U2:U3" firstHeaderRow="1" firstDataRow="1" firstDataCol="1"/>
  <pivotFields count="1">
    <pivotField axis="axisRow" compact="0" allDrilled="1" outline="0" subtotalTop="0" showAll="0" dataSourceSort="1" defaultSubtotal="0" defaultAttributeDrillState="1">
      <items count="1">
        <item s="1" x="0"/>
      </items>
    </pivotField>
  </pivotFields>
  <rowFields count="1">
    <field x="0"/>
  </rowFields>
  <rowItems count="1">
    <i>
      <x/>
    </i>
  </rowItems>
  <formats count="8">
    <format dxfId="8">
      <pivotArea type="all" dataOnly="0" outline="0" fieldPosition="0"/>
    </format>
    <format dxfId="9">
      <pivotArea outline="0" collapsedLevelsAreSubtotals="1" fieldPosition="0"/>
    </format>
    <format dxfId="10">
      <pivotArea field="0" type="button" dataOnly="0" labelOnly="1" outline="0" axis="axisRow" fieldPosition="0"/>
    </format>
    <format dxfId="11">
      <pivotArea dataOnly="0" labelOnly="1" outline="0" fieldPosition="0">
        <references count="1">
          <reference field="0" count="0"/>
        </references>
      </pivotArea>
    </format>
    <format dxfId="12">
      <pivotArea type="all" dataOnly="0" outline="0" fieldPosition="0"/>
    </format>
    <format dxfId="13">
      <pivotArea outline="0" collapsedLevelsAreSubtotals="1" fieldPosition="0"/>
    </format>
    <format dxfId="14">
      <pivotArea field="0" type="button" dataOnly="0" labelOnly="1" outline="0" axis="axisRow" fieldPosition="0"/>
    </format>
    <format dxfId="15">
      <pivotArea dataOnly="0" labelOnly="1" outline="0" fieldPosition="0">
        <references count="1">
          <reference field="0" count="0"/>
        </references>
      </pivotArea>
    </format>
  </formats>
  <pivotHierarchies count="62">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Total COGS"/>
    <pivotHierarchy dragToData="1" caption=" Total Revenue"/>
    <pivotHierarchy dragToData="1" caption="Total Profit"/>
    <pivotHierarchy dragToData="1"/>
    <pivotHierarchy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FactInternetSales]"/>
        <x15:activeTabTopLevelEntity name="[Dim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1B5793E-1C34-4FE6-BE70-C5C7FFFCCB3C}" name="PivotTable1" cacheId="370" applyNumberFormats="0" applyBorderFormats="0" applyFontFormats="0" applyPatternFormats="0" applyAlignmentFormats="0" applyWidthHeightFormats="1" dataCaption="Values" tag="78ec91da-7deb-48f7-b016-111ee7232daf" updatedVersion="7" minRefreshableVersion="3" useAutoFormatting="1" subtotalHiddenItems="1" itemPrintTitles="1" createdVersion="7" indent="0" outline="1" outlineData="1" multipleFieldFilters="0">
  <location ref="A1:H2" firstHeaderRow="0" firstDataRow="1" firstDataCol="0"/>
  <pivotFields count="9">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8">
    <i>
      <x/>
    </i>
    <i i="1">
      <x v="1"/>
    </i>
    <i i="2">
      <x v="2"/>
    </i>
    <i i="3">
      <x v="3"/>
    </i>
    <i i="4">
      <x v="4"/>
    </i>
    <i i="5">
      <x v="5"/>
    </i>
    <i i="6">
      <x v="6"/>
    </i>
    <i i="7">
      <x v="7"/>
    </i>
  </colItems>
  <dataFields count="8">
    <dataField fld="0" subtotal="count" baseField="0" baseItem="0" numFmtId="165"/>
    <dataField name="Sum of COGS" fld="1" baseField="0" baseItem="0" numFmtId="165"/>
    <dataField name="Sum of Total Revenue" fld="2" baseField="0" baseItem="0" numFmtId="165"/>
    <dataField name="Sum of Profit" fld="3" baseField="0" baseItem="0" numFmtId="165"/>
    <dataField fld="4" subtotal="count" baseField="0" baseItem="0"/>
    <dataField fld="5" subtotal="count" baseField="0" baseItem="0"/>
    <dataField fld="6" subtotal="count" baseField="0" baseItem="0"/>
    <dataField fld="7" subtotal="count" baseField="0" baseItem="0"/>
  </dataFields>
  <formats count="7">
    <format dxfId="16">
      <pivotArea outline="0" collapsedLevelsAreSubtotals="1" fieldPosition="0">
        <references count="1">
          <reference field="4294967294" count="1" selected="0">
            <x v="0"/>
          </reference>
        </references>
      </pivotArea>
    </format>
    <format dxfId="17">
      <pivotArea outline="0" collapsedLevelsAreSubtotals="1" fieldPosition="0">
        <references count="1">
          <reference field="4294967294" count="1" selected="0">
            <x v="1"/>
          </reference>
        </references>
      </pivotArea>
    </format>
    <format dxfId="18">
      <pivotArea outline="0" collapsedLevelsAreSubtotals="1" fieldPosition="0">
        <references count="1">
          <reference field="4294967294" count="1" selected="0">
            <x v="2"/>
          </reference>
        </references>
      </pivotArea>
    </format>
    <format dxfId="19">
      <pivotArea outline="0" collapsedLevelsAreSubtotals="1" fieldPosition="0">
        <references count="1">
          <reference field="4294967294" count="1" selected="0">
            <x v="3"/>
          </reference>
        </references>
      </pivotArea>
    </format>
    <format dxfId="20">
      <pivotArea type="all" dataOnly="0" outline="0" fieldPosition="0"/>
    </format>
    <format dxfId="21">
      <pivotArea outline="0" collapsedLevelsAreSubtotals="1" fieldPosition="0"/>
    </format>
    <format dxfId="22">
      <pivotArea dataOnly="0" labelOnly="1" outline="0" fieldPosition="0">
        <references count="1">
          <reference field="4294967294" count="8">
            <x v="0"/>
            <x v="1"/>
            <x v="2"/>
            <x v="3"/>
            <x v="4"/>
            <x v="5"/>
            <x v="6"/>
            <x v="7"/>
          </reference>
        </references>
      </pivotArea>
    </format>
  </formats>
  <pivotHierarchies count="62">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Date].[Year].&amp;[2007]"/>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FactInternetSales]"/>
        <x15:activeTabTopLevelEntity name="[Dim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26EFBF6-5532-4EF9-927C-BE7D96002D8A}" name="PivotTable2" cacheId="366" applyNumberFormats="0" applyBorderFormats="0" applyFontFormats="0" applyPatternFormats="0" applyAlignmentFormats="0" applyWidthHeightFormats="1" dataCaption="Values" tag="ea724a72-ec6f-4466-9d08-b2b6d9c8642c" updatedVersion="7" minRefreshableVersion="3" useAutoFormatting="1" subtotalHiddenItems="1" rowGrandTotals="0" colGrandTotals="0" itemPrintTitles="1" createdVersion="7" indent="0" compact="0" compactData="0" multipleFieldFilters="0">
  <location ref="B8:E12" firstHeaderRow="0" firstDataRow="1" firstDataCol="1"/>
  <pivotFields count="4">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4">
        <item x="0"/>
        <item x="1"/>
        <item x="2"/>
        <item x="3"/>
      </items>
    </pivotField>
  </pivotFields>
  <rowFields count="1">
    <field x="3"/>
  </rowFields>
  <rowItems count="4">
    <i>
      <x/>
    </i>
    <i>
      <x v="1"/>
    </i>
    <i>
      <x v="2"/>
    </i>
    <i>
      <x v="3"/>
    </i>
  </rowItems>
  <colFields count="1">
    <field x="-2"/>
  </colFields>
  <colItems count="3">
    <i>
      <x/>
    </i>
    <i i="1">
      <x v="1"/>
    </i>
    <i i="2">
      <x v="2"/>
    </i>
  </colItems>
  <dataFields count="3">
    <dataField fld="0" subtotal="count" baseField="0" baseItem="0" numFmtId="165"/>
    <dataField name=" Total Revenue" fld="1" baseField="0" baseItem="2" numFmtId="165"/>
    <dataField name="Total Profit" fld="2" baseField="0" baseItem="2" numFmtId="165"/>
  </dataFields>
  <formats count="13">
    <format dxfId="42">
      <pivotArea outline="0" collapsedLevelsAreSubtotals="1" fieldPosition="0">
        <references count="1">
          <reference field="4294967294" count="1" selected="0">
            <x v="0"/>
          </reference>
        </references>
      </pivotArea>
    </format>
    <format dxfId="41">
      <pivotArea outline="0" collapsedLevelsAreSubtotals="1" fieldPosition="0">
        <references count="1">
          <reference field="4294967294" count="1" selected="0">
            <x v="1"/>
          </reference>
        </references>
      </pivotArea>
    </format>
    <format dxfId="40">
      <pivotArea outline="0" collapsedLevelsAreSubtotals="1" fieldPosition="0">
        <references count="1">
          <reference field="4294967294" count="1" selected="0">
            <x v="2"/>
          </reference>
        </references>
      </pivotArea>
    </format>
    <format dxfId="39">
      <pivotArea type="all" dataOnly="0" outline="0" fieldPosition="0"/>
    </format>
    <format dxfId="38">
      <pivotArea outline="0" collapsedLevelsAreSubtotals="1" fieldPosition="0"/>
    </format>
    <format dxfId="37">
      <pivotArea field="3" type="button" dataOnly="0" labelOnly="1" outline="0" axis="axisRow" fieldPosition="0"/>
    </format>
    <format dxfId="36">
      <pivotArea dataOnly="0" labelOnly="1" outline="0" fieldPosition="0">
        <references count="1">
          <reference field="3" count="0"/>
        </references>
      </pivotArea>
    </format>
    <format dxfId="35">
      <pivotArea dataOnly="0" labelOnly="1" outline="0" fieldPosition="0">
        <references count="1">
          <reference field="4294967294" count="3">
            <x v="0"/>
            <x v="1"/>
            <x v="2"/>
          </reference>
        </references>
      </pivotArea>
    </format>
    <format dxfId="34">
      <pivotArea type="all" dataOnly="0" outline="0" fieldPosition="0"/>
    </format>
    <format dxfId="33">
      <pivotArea outline="0" collapsedLevelsAreSubtotals="1" fieldPosition="0"/>
    </format>
    <format dxfId="32">
      <pivotArea field="3" type="button" dataOnly="0" labelOnly="1" outline="0" axis="axisRow" fieldPosition="0"/>
    </format>
    <format dxfId="31">
      <pivotArea dataOnly="0" labelOnly="1" outline="0" fieldPosition="0">
        <references count="1">
          <reference field="3" count="0"/>
        </references>
      </pivotArea>
    </format>
    <format dxfId="30">
      <pivotArea dataOnly="0" labelOnly="1" outline="0" fieldPosition="0">
        <references count="1">
          <reference field="4294967294" count="3">
            <x v="0"/>
            <x v="1"/>
            <x v="2"/>
          </reference>
        </references>
      </pivotArea>
    </format>
  </formats>
  <pivotHierarchies count="62">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Total COGS"/>
    <pivotHierarchy dragToData="1" caption=" Total Revenue"/>
    <pivotHierarchy dragToData="1" caption="Total Profit"/>
    <pivotHierarchy dragToData="1"/>
    <pivotHierarchy dragToData="1"/>
  </pivotHierarchies>
  <pivotTableStyleInfo name="PivotStyleLight16" showRowHeaders="1" showColHeaders="1" showRowStripes="0" showColStripes="0" showLastColumn="1"/>
  <rowHierarchiesUsage count="1">
    <rowHierarchyUsage hierarchyUsage="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FactInternetSales]"/>
        <x15:activeTabTopLevelEntity name="[Dim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CB3868D-2CB1-4280-982E-59C2CFE616A7}" name="PivotTable2" cacheId="376" applyNumberFormats="0" applyBorderFormats="0" applyFontFormats="0" applyPatternFormats="0" applyAlignmentFormats="0" applyWidthHeightFormats="1" dataCaption="Values" tag="bab82dea-4b66-4c2c-b073-b24073884f0a" updatedVersion="7" minRefreshableVersion="3" useAutoFormatting="1" subtotalHiddenItems="1" rowGrandTotals="0" colGrandTotals="0" itemPrintTitles="1" createdVersion="7" indent="0" compact="0" compactData="0" multipleFieldFilters="0" chartFormat="8">
  <location ref="K4:L11" firstHeaderRow="1" firstDataRow="1" firstDataCol="1"/>
  <pivotFields count="3">
    <pivotField dataField="1" compact="0" outline="0" subtotalTop="0" showAll="0" defaultSubtotal="0"/>
    <pivotField axis="axisRow" compact="0" allDrilled="1" outline="0"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s>
  <rowFields count="1">
    <field x="1"/>
  </rowFields>
  <rowItems count="7">
    <i>
      <x v="3"/>
    </i>
    <i>
      <x v="4"/>
    </i>
    <i>
      <x v="2"/>
    </i>
    <i>
      <x v="5"/>
    </i>
    <i>
      <x v="1"/>
    </i>
    <i>
      <x/>
    </i>
    <i>
      <x v="6"/>
    </i>
  </rowItems>
  <colItems count="1">
    <i/>
  </colItems>
  <dataFields count="1">
    <dataField name="Sum of Profit" fld="0" baseField="0" baseItem="0" numFmtId="165"/>
  </dataFields>
  <formats count="4">
    <format dxfId="0">
      <pivotArea outline="0" collapsedLevelsAreSubtotals="1" fieldPosition="0">
        <references count="1">
          <reference field="4294967294" count="1" selected="0">
            <x v="0"/>
          </reference>
        </references>
      </pivotArea>
    </format>
    <format dxfId="1">
      <pivotArea type="all" dataOnly="0" outline="0" fieldPosition="0"/>
    </format>
    <format dxfId="2">
      <pivotArea outline="0" collapsedLevelsAreSubtotals="1" fieldPosition="0"/>
    </format>
    <format dxfId="3">
      <pivotArea dataOnly="0" labelOnly="1" outline="0" fieldPosition="0">
        <references count="1">
          <reference field="4294967294" count="1">
            <x v="0"/>
          </reference>
        </references>
      </pivotArea>
    </format>
  </formats>
  <chartFormats count="1">
    <chartFormat chart="6" format="2" series="1">
      <pivotArea type="data" outline="0" fieldPosition="0">
        <references count="1">
          <reference field="4294967294" count="1" selected="0">
            <x v="0"/>
          </reference>
        </references>
      </pivotArea>
    </chartFormat>
  </chartFormats>
  <pivotHierarchies count="62">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Date].[Year].&amp;[2007]"/>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Count of Profit"/>
  </pivotHierarchies>
  <pivotTableStyleInfo name="PivotStyleLight16" showRowHeaders="1" showColHeaders="1" showRowStripes="0" showColStripes="0" showLastColumn="1"/>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FactInternetSales]"/>
        <x15:activeTabTopLevelEntity name="[Dim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2F0AF25-382A-49AE-9C4F-2E0C454B09DC}" name="PivotTable1" cacheId="373" applyNumberFormats="0" applyBorderFormats="0" applyFontFormats="0" applyPatternFormats="0" applyAlignmentFormats="0" applyWidthHeightFormats="1" dataCaption="Values" tag="6c4f65ac-f807-4dfe-a178-9496229b93af" updatedVersion="7" minRefreshableVersion="3" useAutoFormatting="1" subtotalHiddenItems="1" rowGrandTotals="0" colGrandTotals="0" itemPrintTitles="1" createdVersion="7" indent="0" compact="0" compactData="0" multipleFieldFilters="0" chartFormat="8">
  <location ref="A10:B22" firstHeaderRow="1" firstDataRow="1" firstDataCol="1"/>
  <pivotFields count="3">
    <pivotField dataField="1" compact="0" outline="0" subtotalTop="0" showAll="0" defaultSubtotal="0"/>
    <pivotField compact="0" allDrilled="1" outline="0" subtotalTop="0" showAll="0" dataSourceSort="1" defaultSubtotal="0" defaultAttributeDrillState="1"/>
    <pivotField axis="axisRow" compact="0" allDrilled="1" outline="0" subtotalTop="0" showAll="0" dataSourceSort="1" defaultSubtotal="0" defaultAttributeDrillState="1">
      <items count="12">
        <item x="0"/>
        <item x="1"/>
        <item x="2"/>
        <item x="3"/>
        <item x="4"/>
        <item x="5"/>
        <item x="6"/>
        <item x="7"/>
        <item x="8"/>
        <item x="9"/>
        <item x="10"/>
        <item x="11"/>
      </items>
    </pivotField>
  </pivotFields>
  <rowFields count="1">
    <field x="2"/>
  </rowFields>
  <rowItems count="12">
    <i>
      <x/>
    </i>
    <i>
      <x v="1"/>
    </i>
    <i>
      <x v="2"/>
    </i>
    <i>
      <x v="3"/>
    </i>
    <i>
      <x v="4"/>
    </i>
    <i>
      <x v="5"/>
    </i>
    <i>
      <x v="6"/>
    </i>
    <i>
      <x v="7"/>
    </i>
    <i>
      <x v="8"/>
    </i>
    <i>
      <x v="9"/>
    </i>
    <i>
      <x v="10"/>
    </i>
    <i>
      <x v="11"/>
    </i>
  </rowItems>
  <colItems count="1">
    <i/>
  </colItems>
  <dataFields count="1">
    <dataField name="Sum of Profit" fld="0" baseField="0" baseItem="0" numFmtId="165"/>
  </dataFields>
  <formats count="4">
    <format dxfId="4">
      <pivotArea outline="0" collapsedLevelsAreSubtotals="1" fieldPosition="0">
        <references count="1">
          <reference field="4294967294" count="1" selected="0">
            <x v="0"/>
          </reference>
        </references>
      </pivotArea>
    </format>
    <format dxfId="5">
      <pivotArea type="all" dataOnly="0" outline="0" fieldPosition="0"/>
    </format>
    <format dxfId="6">
      <pivotArea outline="0" collapsedLevelsAreSubtotals="1" fieldPosition="0"/>
    </format>
    <format dxfId="7">
      <pivotArea dataOnly="0" labelOnly="1" outline="0" fieldPosition="0">
        <references count="1">
          <reference field="4294967294" count="1">
            <x v="0"/>
          </reference>
        </references>
      </pivotArea>
    </format>
  </formats>
  <chartFormats count="12">
    <chartFormat chart="6" format="2" series="1">
      <pivotArea type="data" outline="0" fieldPosition="0">
        <references count="1">
          <reference field="4294967294" count="1" selected="0">
            <x v="0"/>
          </reference>
        </references>
      </pivotArea>
    </chartFormat>
    <chartFormat chart="6" format="3">
      <pivotArea type="data" outline="0" fieldPosition="0">
        <references count="2">
          <reference field="4294967294" count="1" selected="0">
            <x v="0"/>
          </reference>
          <reference field="2" count="1" selected="0">
            <x v="4"/>
          </reference>
        </references>
      </pivotArea>
    </chartFormat>
    <chartFormat chart="6" format="4">
      <pivotArea type="data" outline="0" fieldPosition="0">
        <references count="2">
          <reference field="4294967294" count="1" selected="0">
            <x v="0"/>
          </reference>
          <reference field="2" count="1" selected="0">
            <x v="6"/>
          </reference>
        </references>
      </pivotArea>
    </chartFormat>
    <chartFormat chart="6" format="5">
      <pivotArea type="data" outline="0" fieldPosition="0">
        <references count="2">
          <reference field="4294967294" count="1" selected="0">
            <x v="0"/>
          </reference>
          <reference field="2" count="1" selected="0">
            <x v="8"/>
          </reference>
        </references>
      </pivotArea>
    </chartFormat>
    <chartFormat chart="6" format="6">
      <pivotArea type="data" outline="0" fieldPosition="0">
        <references count="2">
          <reference field="4294967294" count="1" selected="0">
            <x v="0"/>
          </reference>
          <reference field="2" count="1" selected="0">
            <x v="11"/>
          </reference>
        </references>
      </pivotArea>
    </chartFormat>
    <chartFormat chart="6" format="7">
      <pivotArea type="data" outline="0" fieldPosition="0">
        <references count="2">
          <reference field="4294967294" count="1" selected="0">
            <x v="0"/>
          </reference>
          <reference field="2" count="1" selected="0">
            <x v="2"/>
          </reference>
        </references>
      </pivotArea>
    </chartFormat>
    <chartFormat chart="6" format="8">
      <pivotArea type="data" outline="0" fieldPosition="0">
        <references count="2">
          <reference field="4294967294" count="1" selected="0">
            <x v="0"/>
          </reference>
          <reference field="2" count="1" selected="0">
            <x v="0"/>
          </reference>
        </references>
      </pivotArea>
    </chartFormat>
    <chartFormat chart="6" format="9">
      <pivotArea type="data" outline="0" fieldPosition="0">
        <references count="2">
          <reference field="4294967294" count="1" selected="0">
            <x v="0"/>
          </reference>
          <reference field="2" count="1" selected="0">
            <x v="3"/>
          </reference>
        </references>
      </pivotArea>
    </chartFormat>
    <chartFormat chart="6" format="10">
      <pivotArea type="data" outline="0" fieldPosition="0">
        <references count="2">
          <reference field="4294967294" count="1" selected="0">
            <x v="0"/>
          </reference>
          <reference field="2" count="1" selected="0">
            <x v="9"/>
          </reference>
        </references>
      </pivotArea>
    </chartFormat>
    <chartFormat chart="6" format="11">
      <pivotArea type="data" outline="0" fieldPosition="0">
        <references count="2">
          <reference field="4294967294" count="1" selected="0">
            <x v="0"/>
          </reference>
          <reference field="2" count="1" selected="0">
            <x v="1"/>
          </reference>
        </references>
      </pivotArea>
    </chartFormat>
    <chartFormat chart="6" format="12">
      <pivotArea type="data" outline="0" fieldPosition="0">
        <references count="2">
          <reference field="4294967294" count="1" selected="0">
            <x v="0"/>
          </reference>
          <reference field="2" count="1" selected="0">
            <x v="5"/>
          </reference>
        </references>
      </pivotArea>
    </chartFormat>
    <chartFormat chart="6" format="13">
      <pivotArea type="data" outline="0" fieldPosition="0">
        <references count="2">
          <reference field="4294967294" count="1" selected="0">
            <x v="0"/>
          </reference>
          <reference field="2" count="1" selected="0">
            <x v="7"/>
          </reference>
        </references>
      </pivotArea>
    </chartFormat>
  </chartFormats>
  <pivotHierarchies count="62">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Date].[Year].&amp;[2007]"/>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FactInternetSales]"/>
        <x15:activeTabTopLevelEntity name="[DimDate]"/>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15003889-0E32-4CF1-BAD1-BE40629EB312}" sourceName="[DimDate].[Year]">
  <pivotTables>
    <pivotTable tabId="1" name="PivotTable1"/>
    <pivotTable tabId="1" name="PivotTable4"/>
    <pivotTable tabId="3" name="PivotTable1"/>
    <pivotTable tabId="3" name="PivotTable2"/>
  </pivotTables>
  <data>
    <olap pivotCacheId="906946729">
      <levels count="2">
        <level uniqueName="[DimDate].[Year].[(All)]" sourceCaption="(All)" count="0"/>
        <level uniqueName="[DimDate].[Year].[Year]" sourceCaption="Year" count="4">
          <ranges>
            <range startItem="0">
              <i n="[DimDate].[Year].&amp;[2005]" c="2005"/>
              <i n="[DimDate].[Year].&amp;[2006]" c="2006"/>
              <i n="[DimDate].[Year].&amp;[2007]" c="2007"/>
              <i n="[DimDate].[Year].&amp;[2008]" c="2008"/>
            </range>
          </ranges>
        </level>
      </levels>
      <selections count="1">
        <selection n="[DimDate].[Year].&amp;[2007]"/>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Name" xr10:uid="{61640B83-17B4-4B2F-8371-1F17D8A0C7B3}" sourceName="[DimDate].[Month Name]">
  <pivotTables>
    <pivotTable tabId="1" name="PivotTable5"/>
  </pivotTables>
  <data>
    <olap pivotCacheId="1697522277">
      <levels count="2">
        <level uniqueName="[DimDate].[Month Name].[(All)]" sourceCaption="(All)" count="0"/>
        <level uniqueName="[DimDate].[Month Name].[Month Name]" sourceCaption="Month Name" count="12">
          <ranges>
            <range startItem="0">
              <i n="[DimDate].[Month Name].&amp;[Jan]" c="Jan"/>
              <i n="[DimDate].[Month Name].&amp;[Feb]" c="Feb"/>
              <i n="[DimDate].[Month Name].&amp;[Mar]" c="Mar"/>
              <i n="[DimDate].[Month Name].&amp;[Apr]" c="Apr"/>
              <i n="[DimDate].[Month Name].&amp;[May]" c="May"/>
              <i n="[DimDate].[Month Name].&amp;[Jun]" c="Jun"/>
              <i n="[DimDate].[Month Name].&amp;[Jul]" c="Jul"/>
              <i n="[DimDate].[Month Name].&amp;[Aug]" c="Aug"/>
              <i n="[DimDate].[Month Name].&amp;[Sep]" c="Sep"/>
              <i n="[DimDate].[Month Name].&amp;[Oct]" c="Oct"/>
              <i n="[DimDate].[Month Name].&amp;[Nov]" c="Nov"/>
              <i n="[DimDate].[Month Name].&amp;[Dec]" c="Dec"/>
            </range>
          </ranges>
        </level>
      </levels>
      <selections count="1">
        <selection n="[DimDate].[Month Name].&amp;[Jan]"/>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0DFBC44F-2336-49B3-A43B-8FC305BA9909}" cache="Slicer_Year" caption="Year" columnCount="4" showCaption="0" level="1" style="SlicerStyleLight1 2" rowHeight="241300"/>
  <slicer name="Month Name" xr10:uid="{9BFBD184-57A0-482F-9910-D9364D237603}" cache="Slicer_Month_Name" caption="Month Name" columnCount="3" showCaption="0" level="1" style="SlicerStyleLight1 2"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xml"/><Relationship Id="rId6" Type="http://schemas.microsoft.com/office/2007/relationships/slicer" Target="../slicers/slicer1.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rinterSettings" Target="../printerSettings/printerSettings1.bin"/><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pivotTable" Target="../pivotTables/pivotTable6.xml"/><Relationship Id="rId1" Type="http://schemas.openxmlformats.org/officeDocument/2006/relationships/pivotTable" Target="../pivotTables/pivot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F426FE-0A9C-4917-82E5-A0A2512445B4}">
  <sheetPr codeName="Sheet1"/>
  <dimension ref="A1"/>
  <sheetViews>
    <sheetView showGridLines="0" showRowColHeaders="0" workbookViewId="0">
      <selection activeCell="L26" sqref="L26"/>
    </sheetView>
  </sheetViews>
  <sheetFormatPr defaultRowHeight="14.25" x14ac:dyDescent="0.45"/>
  <sheetData/>
  <pageMargins left="0.7" right="0.7" top="0.75" bottom="0.75" header="0.3" footer="0.3"/>
  <drawing r:id="rId1"/>
  <legacyDrawing r:id="rId2"/>
  <mc:AlternateContent xmlns:mc="http://schemas.openxmlformats.org/markup-compatibility/2006">
    <mc:Choice Requires="x14">
      <controls>
        <mc:AlternateContent xmlns:mc="http://schemas.openxmlformats.org/markup-compatibility/2006">
          <mc:Choice Requires="x14">
            <control shapeId="1025" r:id="rId3" name="Option Button 1">
              <controlPr defaultSize="0" autoFill="0" autoLine="0" autoPict="0">
                <anchor moveWithCells="1">
                  <from>
                    <xdr:col>15</xdr:col>
                    <xdr:colOff>76200</xdr:colOff>
                    <xdr:row>3</xdr:row>
                    <xdr:rowOff>23813</xdr:rowOff>
                  </from>
                  <to>
                    <xdr:col>16</xdr:col>
                    <xdr:colOff>276225</xdr:colOff>
                    <xdr:row>4</xdr:row>
                    <xdr:rowOff>76200</xdr:rowOff>
                  </to>
                </anchor>
              </controlPr>
            </control>
          </mc:Choice>
        </mc:AlternateContent>
        <mc:AlternateContent xmlns:mc="http://schemas.openxmlformats.org/markup-compatibility/2006">
          <mc:Choice Requires="x14">
            <control shapeId="1026" r:id="rId4" name="Option Button 2">
              <controlPr defaultSize="0" autoFill="0" autoLine="0" autoPict="0">
                <anchor moveWithCells="1">
                  <from>
                    <xdr:col>16</xdr:col>
                    <xdr:colOff>371475</xdr:colOff>
                    <xdr:row>3</xdr:row>
                    <xdr:rowOff>23813</xdr:rowOff>
                  </from>
                  <to>
                    <xdr:col>17</xdr:col>
                    <xdr:colOff>481013</xdr:colOff>
                    <xdr:row>4</xdr:row>
                    <xdr:rowOff>76200</xdr:rowOff>
                  </to>
                </anchor>
              </controlPr>
            </control>
          </mc:Choice>
        </mc:AlternateContent>
        <mc:AlternateContent xmlns:mc="http://schemas.openxmlformats.org/markup-compatibility/2006">
          <mc:Choice Requires="x14">
            <control shapeId="1027" r:id="rId5" name="Option Button 3">
              <controlPr defaultSize="0" autoFill="0" autoLine="0" autoPict="0">
                <anchor moveWithCells="1">
                  <from>
                    <xdr:col>17</xdr:col>
                    <xdr:colOff>571500</xdr:colOff>
                    <xdr:row>3</xdr:row>
                    <xdr:rowOff>23813</xdr:rowOff>
                  </from>
                  <to>
                    <xdr:col>19</xdr:col>
                    <xdr:colOff>119063</xdr:colOff>
                    <xdr:row>4</xdr:row>
                    <xdr:rowOff>76200</xdr:rowOff>
                  </to>
                </anchor>
              </controlPr>
            </control>
          </mc:Choice>
        </mc:AlternateContent>
      </controls>
    </mc:Choice>
  </mc:AlternateContent>
  <extLst>
    <ext xmlns:x14="http://schemas.microsoft.com/office/spreadsheetml/2009/9/main" uri="{A8765BA9-456A-4dab-B4F3-ACF838C121DE}">
      <x14:slicerList>
        <x14:slicer r:id="rId6"/>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870A47-17A9-4404-AACE-276B6127BA33}">
  <sheetPr codeName="Sheet2"/>
  <dimension ref="A1:Z45"/>
  <sheetViews>
    <sheetView topLeftCell="H1" workbookViewId="0">
      <selection activeCell="M2" sqref="M2:T6"/>
    </sheetView>
  </sheetViews>
  <sheetFormatPr defaultRowHeight="14.25" x14ac:dyDescent="0.45"/>
  <cols>
    <col min="1" max="1" width="11.86328125" bestFit="1" customWidth="1"/>
    <col min="2" max="2" width="11.3984375" bestFit="1" customWidth="1"/>
    <col min="3" max="3" width="18.73046875" bestFit="1" customWidth="1"/>
    <col min="4" max="4" width="11.3984375" bestFit="1" customWidth="1"/>
    <col min="5" max="5" width="10.9296875" bestFit="1" customWidth="1"/>
    <col min="6" max="6" width="12.33203125" bestFit="1" customWidth="1"/>
    <col min="7" max="7" width="14.59765625" bestFit="1" customWidth="1"/>
    <col min="8" max="8" width="13.33203125" bestFit="1" customWidth="1"/>
    <col min="9" max="9" width="8.19921875" bestFit="1" customWidth="1"/>
    <col min="11" max="11" width="4.19921875" style="11" customWidth="1"/>
    <col min="13" max="13" width="6.53125" bestFit="1" customWidth="1"/>
    <col min="14" max="14" width="11.86328125" bestFit="1" customWidth="1"/>
    <col min="15" max="15" width="11.3984375" bestFit="1" customWidth="1"/>
    <col min="16" max="16" width="18.73046875" bestFit="1" customWidth="1"/>
    <col min="17" max="17" width="11.3984375" bestFit="1" customWidth="1"/>
    <col min="18" max="18" width="13.33203125" bestFit="1" customWidth="1"/>
    <col min="19" max="19" width="14.59765625" bestFit="1" customWidth="1"/>
    <col min="20" max="20" width="8.19921875" bestFit="1" customWidth="1"/>
    <col min="21" max="21" width="6.53125" bestFit="1" customWidth="1"/>
    <col min="23" max="23" width="16.3984375" bestFit="1" customWidth="1"/>
    <col min="24" max="24" width="12.59765625" customWidth="1"/>
    <col min="25" max="25" width="12.6640625" bestFit="1" customWidth="1"/>
    <col min="26" max="26" width="15.59765625" bestFit="1" customWidth="1"/>
  </cols>
  <sheetData>
    <row r="1" spans="1:26" x14ac:dyDescent="0.45">
      <c r="A1" s="4" t="s">
        <v>0</v>
      </c>
      <c r="B1" s="4" t="s">
        <v>1</v>
      </c>
      <c r="C1" s="4" t="s">
        <v>2</v>
      </c>
      <c r="D1" s="4" t="s">
        <v>3</v>
      </c>
      <c r="E1" s="4" t="s">
        <v>4</v>
      </c>
      <c r="F1" s="4" t="s">
        <v>5</v>
      </c>
      <c r="G1" s="4" t="s">
        <v>6</v>
      </c>
      <c r="H1" s="4" t="s">
        <v>7</v>
      </c>
    </row>
    <row r="2" spans="1:26" x14ac:dyDescent="0.45">
      <c r="A2" s="5">
        <v>24443</v>
      </c>
      <c r="B2" s="5">
        <v>59832502.452100538</v>
      </c>
      <c r="C2" s="5">
        <v>102379613.1163</v>
      </c>
      <c r="D2" s="5">
        <v>42547110.664199956</v>
      </c>
      <c r="E2" s="6">
        <v>606</v>
      </c>
      <c r="F2" s="6">
        <v>133</v>
      </c>
      <c r="G2" s="6">
        <v>473</v>
      </c>
      <c r="H2" s="7">
        <v>0.41558186604854408</v>
      </c>
      <c r="M2" s="3" t="s">
        <v>10</v>
      </c>
      <c r="N2" s="4" t="s">
        <v>0</v>
      </c>
      <c r="O2" s="4" t="s">
        <v>1</v>
      </c>
      <c r="P2" s="4" t="s">
        <v>2</v>
      </c>
      <c r="Q2" s="4" t="s">
        <v>3</v>
      </c>
      <c r="R2" s="4" t="s">
        <v>7</v>
      </c>
      <c r="S2" s="4" t="s">
        <v>6</v>
      </c>
      <c r="T2" s="4" t="s">
        <v>13</v>
      </c>
      <c r="U2" s="3" t="s">
        <v>10</v>
      </c>
      <c r="W2" t="s">
        <v>17</v>
      </c>
    </row>
    <row r="3" spans="1:26" x14ac:dyDescent="0.45">
      <c r="M3" s="4">
        <v>2005</v>
      </c>
      <c r="N3" s="5"/>
      <c r="O3" s="5"/>
      <c r="P3" s="5"/>
      <c r="Q3" s="5"/>
      <c r="R3" s="7"/>
      <c r="S3" s="6">
        <v>606</v>
      </c>
      <c r="T3" s="6"/>
      <c r="U3" s="4">
        <v>2007</v>
      </c>
      <c r="W3">
        <f>COUNTA(U3:U7)</f>
        <v>1</v>
      </c>
    </row>
    <row r="4" spans="1:26" x14ac:dyDescent="0.45">
      <c r="M4" s="4">
        <v>2006</v>
      </c>
      <c r="N4" s="5">
        <v>188</v>
      </c>
      <c r="O4" s="5">
        <v>3799015.9798999969</v>
      </c>
      <c r="P4" s="5">
        <v>6358230.5670000017</v>
      </c>
      <c r="Q4" s="5">
        <v>2559214.5871000001</v>
      </c>
      <c r="R4" s="7">
        <v>0.40250421247424378</v>
      </c>
      <c r="S4" s="6">
        <v>581</v>
      </c>
      <c r="T4" s="6">
        <v>1986</v>
      </c>
    </row>
    <row r="5" spans="1:26" x14ac:dyDescent="0.45">
      <c r="M5" s="4">
        <v>2007</v>
      </c>
      <c r="N5" s="5">
        <v>244</v>
      </c>
      <c r="O5" s="5">
        <v>2664941.0587000027</v>
      </c>
      <c r="P5" s="5">
        <v>4562516.5849999981</v>
      </c>
      <c r="Q5" s="5">
        <v>1897575.5263000003</v>
      </c>
      <c r="R5" s="7">
        <v>0.41590545282368568</v>
      </c>
      <c r="S5" s="6">
        <v>575</v>
      </c>
      <c r="T5" s="6">
        <v>2506</v>
      </c>
    </row>
    <row r="6" spans="1:26" x14ac:dyDescent="0.45">
      <c r="B6" s="2" t="s">
        <v>11</v>
      </c>
      <c r="C6" s="1">
        <v>3</v>
      </c>
      <c r="M6" s="4">
        <v>2008</v>
      </c>
      <c r="N6" s="5">
        <v>4585</v>
      </c>
      <c r="O6" s="5">
        <v>8134499.7442000154</v>
      </c>
      <c r="P6" s="5">
        <v>13901555.480000159</v>
      </c>
      <c r="Q6" s="5">
        <v>5767055.7357999794</v>
      </c>
      <c r="R6" s="7">
        <v>0.41484967233320813</v>
      </c>
      <c r="S6" s="6">
        <v>504</v>
      </c>
      <c r="T6" s="6">
        <v>47802</v>
      </c>
      <c r="W6" s="12" t="s">
        <v>9</v>
      </c>
      <c r="X6" s="12" t="s">
        <v>10</v>
      </c>
      <c r="Y6" s="12" t="s">
        <v>20</v>
      </c>
      <c r="Z6" s="12" t="s">
        <v>15</v>
      </c>
    </row>
    <row r="7" spans="1:26" x14ac:dyDescent="0.45">
      <c r="W7" s="4" t="s">
        <v>18</v>
      </c>
      <c r="X7" s="4">
        <f>IF(W3=1,U3,0)</f>
        <v>2007</v>
      </c>
      <c r="Y7" s="5">
        <f>IFERROR(VLOOKUP(X7,LookupTable,5,0),0)</f>
        <v>1897575.5263000003</v>
      </c>
      <c r="Z7" s="13">
        <f>IFERROR($Y$7/SUM($Y$7:$Y$9),0)</f>
        <v>0.42577179495050893</v>
      </c>
    </row>
    <row r="8" spans="1:26" x14ac:dyDescent="0.45">
      <c r="B8" s="3" t="s">
        <v>10</v>
      </c>
      <c r="C8" s="4" t="s">
        <v>0</v>
      </c>
      <c r="D8" s="4" t="s">
        <v>8</v>
      </c>
      <c r="E8" s="4" t="s">
        <v>9</v>
      </c>
      <c r="W8" s="4" t="s">
        <v>19</v>
      </c>
      <c r="X8" s="4">
        <f>U3-1</f>
        <v>2006</v>
      </c>
      <c r="Y8" s="5">
        <f>IFERROR(VLOOKUP(X8,LookupTable,5,0),0)</f>
        <v>2559214.5871000001</v>
      </c>
      <c r="Z8" s="13">
        <f>IFERROR($Y$8/SUM($Y$7:$Y$8),0)</f>
        <v>0.57422820504949112</v>
      </c>
    </row>
    <row r="9" spans="1:26" x14ac:dyDescent="0.45">
      <c r="B9" s="4">
        <v>2005</v>
      </c>
      <c r="C9" s="5">
        <v>1013</v>
      </c>
      <c r="D9" s="5">
        <v>33370192.17119991</v>
      </c>
      <c r="E9" s="5">
        <v>13403626.55980004</v>
      </c>
    </row>
    <row r="10" spans="1:26" x14ac:dyDescent="0.45">
      <c r="B10" s="4">
        <v>2006</v>
      </c>
      <c r="C10" s="5">
        <v>2677</v>
      </c>
      <c r="D10" s="5">
        <v>69484523.200599954</v>
      </c>
      <c r="E10" s="5">
        <v>28177776.426300008</v>
      </c>
      <c r="W10" s="14" t="s">
        <v>21</v>
      </c>
      <c r="X10" s="14"/>
      <c r="Y10" s="14"/>
      <c r="Z10" s="15">
        <f>Z7-Z8</f>
        <v>-0.14845641009898219</v>
      </c>
    </row>
    <row r="11" spans="1:26" x14ac:dyDescent="0.45">
      <c r="B11" s="4">
        <v>2007</v>
      </c>
      <c r="C11" s="5">
        <v>24443</v>
      </c>
      <c r="D11" s="5">
        <v>102379613.11629808</v>
      </c>
      <c r="E11" s="5">
        <v>42547110.664199762</v>
      </c>
    </row>
    <row r="12" spans="1:26" x14ac:dyDescent="0.45">
      <c r="B12" s="4">
        <v>2008</v>
      </c>
      <c r="C12" s="5">
        <v>32265</v>
      </c>
      <c r="D12" s="5">
        <v>101858616.70999645</v>
      </c>
      <c r="E12" s="5">
        <v>42162063.995699406</v>
      </c>
    </row>
    <row r="13" spans="1:26" x14ac:dyDescent="0.45">
      <c r="W13" s="12" t="s">
        <v>22</v>
      </c>
      <c r="X13" s="12" t="s">
        <v>10</v>
      </c>
      <c r="Y13" s="12" t="s">
        <v>23</v>
      </c>
      <c r="Z13" s="12" t="s">
        <v>15</v>
      </c>
    </row>
    <row r="14" spans="1:26" x14ac:dyDescent="0.45">
      <c r="W14" s="4" t="s">
        <v>18</v>
      </c>
      <c r="X14" s="4">
        <f>IF(W3=1,U3,0)</f>
        <v>2007</v>
      </c>
      <c r="Y14" s="5">
        <f>IFERROR(VLOOKUP(X14,LookupTable,4,0),0)</f>
        <v>4562516.5849999981</v>
      </c>
      <c r="Z14" s="13">
        <f>IFERROR($Y$14/SUM($Y$14:$Y$15),0)</f>
        <v>0.41778428906894249</v>
      </c>
    </row>
    <row r="15" spans="1:26" x14ac:dyDescent="0.45">
      <c r="W15" s="4" t="s">
        <v>19</v>
      </c>
      <c r="X15" s="4">
        <f>U3-1</f>
        <v>2006</v>
      </c>
      <c r="Y15" s="5">
        <f>IFERROR(VLOOKUP(X15,LookupTable,4,0),0)</f>
        <v>6358230.5670000017</v>
      </c>
      <c r="Z15" s="13">
        <f>IFERROR($Y$15/SUM($Y$14:$Y$15),0)</f>
        <v>0.58221571093105762</v>
      </c>
    </row>
    <row r="17" spans="1:26" x14ac:dyDescent="0.45">
      <c r="B17" s="4" t="str">
        <f>B8</f>
        <v>Year</v>
      </c>
      <c r="C17" s="4" t="str">
        <f>_xlfn.IFS($C$6=1,D8,$C$6=2,E8,$C$6=3,C8)</f>
        <v>#Transactions</v>
      </c>
      <c r="D17" s="4" t="str">
        <f>"Average"&amp; C17</f>
        <v>Average#Transactions</v>
      </c>
      <c r="E17" s="4" t="s">
        <v>12</v>
      </c>
      <c r="W17" s="14" t="s">
        <v>21</v>
      </c>
      <c r="X17" s="14"/>
      <c r="Y17" s="14"/>
      <c r="Z17" s="15">
        <f>Z14-Z15</f>
        <v>-0.16443142186211512</v>
      </c>
    </row>
    <row r="18" spans="1:26" x14ac:dyDescent="0.45">
      <c r="B18" s="4">
        <f>B9</f>
        <v>2005</v>
      </c>
      <c r="C18" s="10">
        <f>_xlfn.IFS($C$6=1,D9,$C$6=2,E9,$C$6=3,C9)</f>
        <v>1013</v>
      </c>
      <c r="D18" s="8">
        <f>AVERAGE($C$18:$C$21)</f>
        <v>15099.5</v>
      </c>
      <c r="E18" s="4" t="str">
        <f>IF(C18&gt;D18,C18, " ")</f>
        <v xml:space="preserve"> </v>
      </c>
    </row>
    <row r="19" spans="1:26" x14ac:dyDescent="0.45">
      <c r="B19" s="4">
        <f>B10</f>
        <v>2006</v>
      </c>
      <c r="C19" s="10">
        <f>_xlfn.IFS($C$6=1,D10,$C$6=2,E10,$C$6=3,C10)</f>
        <v>2677</v>
      </c>
      <c r="D19" s="8">
        <f>AVERAGE($C$18:$C$21)</f>
        <v>15099.5</v>
      </c>
      <c r="E19" s="4" t="str">
        <f>IF(C19&gt;D19,C19, " ")</f>
        <v xml:space="preserve"> </v>
      </c>
    </row>
    <row r="20" spans="1:26" x14ac:dyDescent="0.45">
      <c r="B20" s="4">
        <f>B11</f>
        <v>2007</v>
      </c>
      <c r="C20" s="10">
        <f>_xlfn.IFS($C$6=1,D11,$C$6=2,E11,$C$6=3,C11)</f>
        <v>24443</v>
      </c>
      <c r="D20" s="8">
        <f>AVERAGE($C$18:$C$21)</f>
        <v>15099.5</v>
      </c>
      <c r="E20" s="4">
        <f>IF(C20&gt;D20,C20)</f>
        <v>24443</v>
      </c>
      <c r="W20" s="12" t="s">
        <v>28</v>
      </c>
      <c r="X20" s="12" t="s">
        <v>10</v>
      </c>
      <c r="Y20" s="12" t="s">
        <v>27</v>
      </c>
      <c r="Z20" s="12" t="s">
        <v>15</v>
      </c>
    </row>
    <row r="21" spans="1:26" x14ac:dyDescent="0.45">
      <c r="B21" s="4">
        <f>B12</f>
        <v>2008</v>
      </c>
      <c r="C21" s="10">
        <f>_xlfn.IFS($C$6=1,D12,$C$6=2,E12,$C$6=3,C12)</f>
        <v>32265</v>
      </c>
      <c r="D21" s="8">
        <f>AVERAGE($C$18:$C$21)</f>
        <v>15099.5</v>
      </c>
      <c r="E21" s="4">
        <f>IF(C21&gt;D21,C21)</f>
        <v>32265</v>
      </c>
      <c r="W21" s="4" t="s">
        <v>18</v>
      </c>
      <c r="X21" s="4">
        <f>IF(W3=1,U3,0)</f>
        <v>2007</v>
      </c>
      <c r="Y21" s="5">
        <f>IFERROR(VLOOKUP(X21,LookupTable,6,0),0)</f>
        <v>0.41590545282368568</v>
      </c>
      <c r="Z21" s="13">
        <f>IFERROR($Y$21/SUM($Y$21:$Y$22),0)</f>
        <v>0.50818736686385746</v>
      </c>
    </row>
    <row r="22" spans="1:26" x14ac:dyDescent="0.45">
      <c r="W22" s="4" t="s">
        <v>19</v>
      </c>
      <c r="X22" s="4">
        <f>U3-1</f>
        <v>2006</v>
      </c>
      <c r="Y22" s="5">
        <f>IFERROR(VLOOKUP(X22,LookupTable,6,0),0)</f>
        <v>0.40250421247424378</v>
      </c>
      <c r="Z22" s="13">
        <f>IFERROR($Y$22/SUM($Y$21:$Y$22),0)</f>
        <v>0.49181263313614254</v>
      </c>
    </row>
    <row r="24" spans="1:26" x14ac:dyDescent="0.45">
      <c r="W24" s="14" t="s">
        <v>21</v>
      </c>
      <c r="X24" s="14"/>
      <c r="Y24" s="14"/>
      <c r="Z24" s="15">
        <f>Z21-Z22</f>
        <v>1.6374733727714919E-2</v>
      </c>
    </row>
    <row r="25" spans="1:26" x14ac:dyDescent="0.45">
      <c r="B25" t="s">
        <v>12</v>
      </c>
      <c r="D25" t="s">
        <v>16</v>
      </c>
    </row>
    <row r="26" spans="1:26" x14ac:dyDescent="0.45">
      <c r="A26" t="s">
        <v>14</v>
      </c>
      <c r="B26">
        <f>SUM(E18:E21)</f>
        <v>56708</v>
      </c>
      <c r="D26" t="str">
        <f>"of"&amp;C17 &amp; " came from the highlighted years"</f>
        <v>of#Transactions came from the highlighted years</v>
      </c>
    </row>
    <row r="27" spans="1:26" x14ac:dyDescent="0.45">
      <c r="A27" t="s">
        <v>15</v>
      </c>
      <c r="B27" s="9">
        <f>B26/SUM(C18:C21)</f>
        <v>0.93890526176363454</v>
      </c>
      <c r="W27" s="12" t="s">
        <v>24</v>
      </c>
      <c r="X27" s="12" t="s">
        <v>10</v>
      </c>
      <c r="Y27" s="12" t="s">
        <v>26</v>
      </c>
      <c r="Z27" s="12" t="s">
        <v>15</v>
      </c>
    </row>
    <row r="28" spans="1:26" x14ac:dyDescent="0.45">
      <c r="W28" s="4" t="s">
        <v>18</v>
      </c>
      <c r="X28" s="4">
        <f>IF(W3=1,U3,0)</f>
        <v>2007</v>
      </c>
      <c r="Y28" s="5">
        <f>IFERROR(VLOOKUP(X28,LookupTable,2,0),0)</f>
        <v>244</v>
      </c>
      <c r="Z28" s="13">
        <f>IFERROR($Y$28/SUM($Y$28:$Y$29),0)</f>
        <v>0.56481481481481477</v>
      </c>
    </row>
    <row r="29" spans="1:26" x14ac:dyDescent="0.45">
      <c r="W29" s="4" t="s">
        <v>19</v>
      </c>
      <c r="X29" s="4">
        <f>U3-1</f>
        <v>2006</v>
      </c>
      <c r="Y29" s="5">
        <f>IFERROR(VLOOKUP(X29,LookupTable,2,0),0)</f>
        <v>188</v>
      </c>
      <c r="Z29" s="13">
        <f>IFERROR($Y$29/SUM($Y$28:$Y$29),0)</f>
        <v>0.43518518518518517</v>
      </c>
    </row>
    <row r="31" spans="1:26" x14ac:dyDescent="0.45">
      <c r="W31" s="14" t="s">
        <v>21</v>
      </c>
      <c r="X31" s="14"/>
      <c r="Y31" s="14"/>
      <c r="Z31" s="15">
        <f>Z28-Z29</f>
        <v>0.12962962962962959</v>
      </c>
    </row>
    <row r="34" spans="23:26" x14ac:dyDescent="0.45">
      <c r="W34" s="12" t="s">
        <v>25</v>
      </c>
      <c r="X34" s="12" t="s">
        <v>10</v>
      </c>
      <c r="Y34" s="12" t="s">
        <v>25</v>
      </c>
      <c r="Z34" s="12" t="s">
        <v>15</v>
      </c>
    </row>
    <row r="35" spans="23:26" x14ac:dyDescent="0.45">
      <c r="W35" s="4" t="s">
        <v>18</v>
      </c>
      <c r="X35" s="4">
        <f>IF(W3=1,U3,0)</f>
        <v>2007</v>
      </c>
      <c r="Y35" s="5">
        <f>IFERROR(VLOOKUP(X35,LookupTable,3,0),0)</f>
        <v>2664941.0587000027</v>
      </c>
      <c r="Z35" s="13">
        <f>IFERROR($Y$35/SUM($Y$35:$Y$36),0)</f>
        <v>0.41227703754621342</v>
      </c>
    </row>
    <row r="36" spans="23:26" x14ac:dyDescent="0.45">
      <c r="W36" s="4" t="s">
        <v>19</v>
      </c>
      <c r="X36" s="4">
        <f>U3-1</f>
        <v>2006</v>
      </c>
      <c r="Y36" s="5">
        <f>IFERROR(VLOOKUP(X36,LookupTable,3,0),0)</f>
        <v>3799015.9798999969</v>
      </c>
      <c r="Z36" s="13">
        <f>IFERROR($Y$36/SUM($Y$35:$Y$36),0)</f>
        <v>0.58772296245378652</v>
      </c>
    </row>
    <row r="38" spans="23:26" x14ac:dyDescent="0.45">
      <c r="W38" s="14" t="s">
        <v>21</v>
      </c>
      <c r="X38" s="14"/>
      <c r="Y38" s="14"/>
      <c r="Z38" s="15">
        <f>Z35-Z36</f>
        <v>-0.1754459249075731</v>
      </c>
    </row>
    <row r="41" spans="23:26" x14ac:dyDescent="0.45">
      <c r="W41" s="12" t="s">
        <v>13</v>
      </c>
      <c r="X41" s="12" t="s">
        <v>10</v>
      </c>
      <c r="Y41" s="12" t="s">
        <v>29</v>
      </c>
      <c r="Z41" s="12" t="s">
        <v>15</v>
      </c>
    </row>
    <row r="42" spans="23:26" x14ac:dyDescent="0.45">
      <c r="W42" s="4" t="s">
        <v>18</v>
      </c>
      <c r="X42" s="4">
        <f>IF(W3=1,U3,0)</f>
        <v>2007</v>
      </c>
      <c r="Y42" s="5">
        <f>IFERROR(VLOOKUP(X42,LookupTable,7,0),0)</f>
        <v>575</v>
      </c>
      <c r="Z42" s="13">
        <f>IFERROR($Y$42/SUM($Y$42:$Y$43),0)</f>
        <v>0.49740484429065746</v>
      </c>
    </row>
    <row r="43" spans="23:26" x14ac:dyDescent="0.45">
      <c r="W43" s="4" t="s">
        <v>19</v>
      </c>
      <c r="X43" s="4">
        <f>U3-1</f>
        <v>2006</v>
      </c>
      <c r="Y43" s="5">
        <f>IFERROR(VLOOKUP(X43,LookupTable,7,0),0)</f>
        <v>581</v>
      </c>
      <c r="Z43" s="13">
        <f>IFERROR($Y$43/SUM($Y$42:$Y$43),0)</f>
        <v>0.50259515570934254</v>
      </c>
    </row>
    <row r="45" spans="23:26" x14ac:dyDescent="0.45">
      <c r="W45" s="14" t="s">
        <v>21</v>
      </c>
      <c r="X45" s="14"/>
      <c r="Y45" s="14"/>
      <c r="Z45" s="15">
        <f>Z42-Z43</f>
        <v>-5.1903114186850896E-3</v>
      </c>
    </row>
  </sheetData>
  <pageMargins left="0.7" right="0.7" top="0.75" bottom="0.75" header="0.3" footer="0.3"/>
  <pageSetup orientation="portrait" horizontalDpi="360" verticalDpi="360"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50E33A-B1C8-49E3-99B3-27C9C7876EC0}">
  <dimension ref="A4:U22"/>
  <sheetViews>
    <sheetView tabSelected="1" topLeftCell="F1" workbookViewId="0">
      <selection activeCell="K4" sqref="K4"/>
    </sheetView>
  </sheetViews>
  <sheetFormatPr defaultRowHeight="14.25" x14ac:dyDescent="0.45"/>
  <cols>
    <col min="1" max="1" width="13.73046875" bestFit="1" customWidth="1"/>
    <col min="2" max="2" width="11.3984375" bestFit="1" customWidth="1"/>
    <col min="3" max="7" width="13.33203125" bestFit="1" customWidth="1"/>
    <col min="8" max="8" width="6.1328125" style="17" customWidth="1"/>
    <col min="9" max="10" width="8.19921875" bestFit="1" customWidth="1"/>
    <col min="11" max="11" width="11.265625" bestFit="1" customWidth="1"/>
    <col min="12" max="13" width="11.3984375" bestFit="1" customWidth="1"/>
    <col min="16" max="16" width="11.06640625" bestFit="1" customWidth="1"/>
  </cols>
  <sheetData>
    <row r="4" spans="1:21" x14ac:dyDescent="0.45">
      <c r="K4" s="3" t="s">
        <v>43</v>
      </c>
      <c r="L4" s="4" t="s">
        <v>3</v>
      </c>
      <c r="O4" t="str">
        <f>K4</f>
        <v>Day Name</v>
      </c>
      <c r="P4" t="str">
        <f>L4</f>
        <v>Sum of Profit</v>
      </c>
      <c r="Q4" t="s">
        <v>51</v>
      </c>
      <c r="T4">
        <v>1</v>
      </c>
      <c r="U4">
        <f>LARGE($P$5:$P$11,T4)</f>
        <v>6417223.5029999902</v>
      </c>
    </row>
    <row r="5" spans="1:21" x14ac:dyDescent="0.45">
      <c r="K5" s="4" t="s">
        <v>50</v>
      </c>
      <c r="L5" s="5">
        <v>6417223.5029999902</v>
      </c>
      <c r="O5" t="str">
        <f t="shared" ref="O5:O11" si="0">K5</f>
        <v>Wed</v>
      </c>
      <c r="P5" s="16">
        <f t="shared" ref="P5:P11" si="1">L5</f>
        <v>6417223.5029999902</v>
      </c>
      <c r="Q5">
        <f>IFERROR(_xlfn.IFS(P5=$U$4,P5,P5=$U$5,P5,P5=$U$6,P5),0)</f>
        <v>6417223.5029999902</v>
      </c>
      <c r="T5">
        <v>2</v>
      </c>
      <c r="U5">
        <f t="shared" ref="U5:U6" si="2">LARGE($P$5:$P$11,T5)</f>
        <v>6365340.8777999962</v>
      </c>
    </row>
    <row r="6" spans="1:21" x14ac:dyDescent="0.45">
      <c r="K6" s="4" t="s">
        <v>48</v>
      </c>
      <c r="L6" s="5">
        <v>6365340.8777999962</v>
      </c>
      <c r="O6" t="str">
        <f t="shared" si="0"/>
        <v>Thu</v>
      </c>
      <c r="P6" s="16">
        <f t="shared" si="1"/>
        <v>6365340.8777999962</v>
      </c>
      <c r="Q6">
        <f t="shared" ref="Q6:Q11" si="3">IFERROR(_xlfn.IFS(P6=$U$4,P6,P6=$U$5,P6,P6=$U$6,P6),0)</f>
        <v>6365340.8777999962</v>
      </c>
      <c r="T6">
        <v>3</v>
      </c>
      <c r="U6">
        <f t="shared" si="2"/>
        <v>6061244.2484000027</v>
      </c>
    </row>
    <row r="7" spans="1:21" x14ac:dyDescent="0.45">
      <c r="K7" s="4" t="s">
        <v>49</v>
      </c>
      <c r="L7" s="5">
        <v>6061244.2484000027</v>
      </c>
      <c r="O7" t="str">
        <f t="shared" si="0"/>
        <v>Tue</v>
      </c>
      <c r="P7" s="16">
        <f t="shared" si="1"/>
        <v>6061244.2484000027</v>
      </c>
      <c r="Q7">
        <f t="shared" si="3"/>
        <v>6061244.2484000027</v>
      </c>
    </row>
    <row r="8" spans="1:21" x14ac:dyDescent="0.45">
      <c r="K8" s="4" t="s">
        <v>44</v>
      </c>
      <c r="L8" s="5">
        <v>5983801.3747999854</v>
      </c>
      <c r="O8" t="str">
        <f t="shared" si="0"/>
        <v>Fri</v>
      </c>
      <c r="P8" s="16">
        <f t="shared" si="1"/>
        <v>5983801.3747999854</v>
      </c>
      <c r="Q8">
        <f t="shared" si="3"/>
        <v>0</v>
      </c>
    </row>
    <row r="9" spans="1:21" x14ac:dyDescent="0.45">
      <c r="K9" s="4" t="s">
        <v>45</v>
      </c>
      <c r="L9" s="5">
        <v>5954860.5015999898</v>
      </c>
      <c r="O9" t="str">
        <f t="shared" si="0"/>
        <v>Mon</v>
      </c>
      <c r="P9" s="16">
        <f t="shared" si="1"/>
        <v>5954860.5015999898</v>
      </c>
      <c r="Q9">
        <f t="shared" si="3"/>
        <v>0</v>
      </c>
    </row>
    <row r="10" spans="1:21" x14ac:dyDescent="0.45">
      <c r="A10" s="3" t="s">
        <v>42</v>
      </c>
      <c r="B10" s="4" t="s">
        <v>3</v>
      </c>
      <c r="E10">
        <v>1</v>
      </c>
      <c r="F10" s="16">
        <f>LARGE($B$11:$B$22,E10)</f>
        <v>7573887.1602999801</v>
      </c>
      <c r="G10" t="str">
        <f>INDEX($A$11:$A$22,MATCH(F10,$B$11:$B$22,0))</f>
        <v>Dec</v>
      </c>
      <c r="K10" s="4" t="s">
        <v>47</v>
      </c>
      <c r="L10" s="5">
        <v>5902518.0922999848</v>
      </c>
      <c r="O10" t="str">
        <f t="shared" si="0"/>
        <v>Sun</v>
      </c>
      <c r="P10" s="16">
        <f t="shared" si="1"/>
        <v>5902518.0922999848</v>
      </c>
      <c r="Q10">
        <f t="shared" si="3"/>
        <v>0</v>
      </c>
    </row>
    <row r="11" spans="1:21" x14ac:dyDescent="0.45">
      <c r="A11" s="4" t="s">
        <v>32</v>
      </c>
      <c r="B11" s="5">
        <v>1897575.5263000003</v>
      </c>
      <c r="E11">
        <v>2</v>
      </c>
      <c r="F11" s="16">
        <f t="shared" ref="F11:F12" si="4">LARGE($B$11:$B$22,E11)</f>
        <v>5237857.4057999887</v>
      </c>
      <c r="G11" t="str">
        <f t="shared" ref="G11:G12" si="5">INDEX($A$11:$A$22,MATCH(F11,$B$11:$B$22,0))</f>
        <v>Nov</v>
      </c>
      <c r="K11" s="4" t="s">
        <v>46</v>
      </c>
      <c r="L11" s="5">
        <v>5862122.0662999796</v>
      </c>
      <c r="O11" t="str">
        <f t="shared" si="0"/>
        <v>Sat</v>
      </c>
      <c r="P11" s="16">
        <f t="shared" si="1"/>
        <v>5862122.0662999796</v>
      </c>
      <c r="Q11">
        <f t="shared" si="3"/>
        <v>0</v>
      </c>
    </row>
    <row r="12" spans="1:21" x14ac:dyDescent="0.45">
      <c r="A12" s="4" t="s">
        <v>31</v>
      </c>
      <c r="B12" s="5">
        <v>2118816.2383999992</v>
      </c>
      <c r="E12">
        <v>3</v>
      </c>
      <c r="F12" s="16">
        <f t="shared" si="4"/>
        <v>4817409.9898999957</v>
      </c>
      <c r="G12" t="str">
        <f t="shared" si="5"/>
        <v>Oct</v>
      </c>
    </row>
    <row r="13" spans="1:21" x14ac:dyDescent="0.45">
      <c r="A13" s="4" t="s">
        <v>35</v>
      </c>
      <c r="B13" s="5">
        <v>2087663.5863999994</v>
      </c>
    </row>
    <row r="14" spans="1:21" x14ac:dyDescent="0.45">
      <c r="A14" s="4" t="s">
        <v>30</v>
      </c>
      <c r="B14" s="5">
        <v>2216974.4108999991</v>
      </c>
    </row>
    <row r="15" spans="1:21" x14ac:dyDescent="0.45">
      <c r="A15" s="4" t="s">
        <v>36</v>
      </c>
      <c r="B15" s="5">
        <v>2385932.3569</v>
      </c>
      <c r="F15" s="9">
        <f>SUM(F10:F12)/SUM(B11:B22)</f>
        <v>0.41434434162020573</v>
      </c>
    </row>
    <row r="16" spans="1:21" x14ac:dyDescent="0.45">
      <c r="A16" s="4" t="s">
        <v>34</v>
      </c>
      <c r="B16" s="5">
        <v>2335365.4010999999</v>
      </c>
    </row>
    <row r="17" spans="1:6" x14ac:dyDescent="0.45">
      <c r="A17" s="4" t="s">
        <v>33</v>
      </c>
      <c r="B17" s="5">
        <v>3781241.7558000004</v>
      </c>
    </row>
    <row r="18" spans="1:6" x14ac:dyDescent="0.45">
      <c r="A18" s="4" t="s">
        <v>37</v>
      </c>
      <c r="B18" s="5">
        <v>3651438.9382999921</v>
      </c>
      <c r="F18" t="str">
        <f>"In" &amp;" " &amp; Analysis1!U3</f>
        <v>In 2007</v>
      </c>
    </row>
    <row r="19" spans="1:6" x14ac:dyDescent="0.45">
      <c r="A19" s="4" t="s">
        <v>41</v>
      </c>
      <c r="B19" s="5">
        <v>4442947.8941000039</v>
      </c>
    </row>
    <row r="20" spans="1:6" x14ac:dyDescent="0.45">
      <c r="A20" s="4" t="s">
        <v>40</v>
      </c>
      <c r="B20" s="5">
        <v>4817409.9898999957</v>
      </c>
    </row>
    <row r="21" spans="1:6" x14ac:dyDescent="0.45">
      <c r="A21" s="4" t="s">
        <v>39</v>
      </c>
      <c r="B21" s="5">
        <v>5237857.4057999887</v>
      </c>
    </row>
    <row r="22" spans="1:6" x14ac:dyDescent="0.45">
      <c r="A22" s="4" t="s">
        <v>38</v>
      </c>
      <c r="B22" s="5">
        <v>7573887.1602999801</v>
      </c>
    </row>
  </sheetData>
  <pageMargins left="0.7" right="0.7" top="0.75" bottom="0.75" header="0.3" footer="0.3"/>
  <pageSetup orientation="portrait" horizontalDpi="360" verticalDpi="360" r:id="rId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Props1.xml><?xml version="1.0" encoding="utf-8"?>
<ds:datastoreItem xmlns:ds="http://schemas.openxmlformats.org/officeDocument/2006/customXml" ds:itemID="{B55F03FF-AB76-4C76-BB58-0EF08D6DF662}">
  <ds:schemaRefs/>
</ds:datastoreItem>
</file>

<file path=customXml/itemProps2.xml><?xml version="1.0" encoding="utf-8"?>
<ds:datastoreItem xmlns:ds="http://schemas.openxmlformats.org/officeDocument/2006/customXml" ds:itemID="{2043F511-1A19-4D49-B3C2-2A18114CB917}">
  <ds:schemaRefs/>
</ds:datastoreItem>
</file>

<file path=customXml/itemProps3.xml><?xml version="1.0" encoding="utf-8"?>
<ds:datastoreItem xmlns:ds="http://schemas.openxmlformats.org/officeDocument/2006/customXml" ds:itemID="{9CA84995-D6F2-4F1A-BF0B-32080F3E324E}">
  <ds:schemaRefs/>
</ds:datastoreItem>
</file>

<file path=customXml/itemProps4.xml><?xml version="1.0" encoding="utf-8"?>
<ds:datastoreItem xmlns:ds="http://schemas.openxmlformats.org/officeDocument/2006/customXml" ds:itemID="{D6FCD0C4-71E8-4811-A911-9D43743BD167}">
  <ds:schemaRefs/>
</ds:datastoreItem>
</file>

<file path=customXml/itemProps5.xml><?xml version="1.0" encoding="utf-8"?>
<ds:datastoreItem xmlns:ds="http://schemas.openxmlformats.org/officeDocument/2006/customXml" ds:itemID="{0303CE7D-7F5F-4D05-8A8B-D0F6B6C80E77}">
  <ds:schemaRefs/>
</ds:datastoreItem>
</file>

<file path=customXml/itemProps6.xml><?xml version="1.0" encoding="utf-8"?>
<ds:datastoreItem xmlns:ds="http://schemas.openxmlformats.org/officeDocument/2006/customXml" ds:itemID="{FEC5B4FB-57AD-4F6F-94D1-5344946374EB}">
  <ds:schemaRefs/>
</ds:datastoreItem>
</file>

<file path=customXml/itemProps7.xml><?xml version="1.0" encoding="utf-8"?>
<ds:datastoreItem xmlns:ds="http://schemas.openxmlformats.org/officeDocument/2006/customXml" ds:itemID="{621762FE-D928-4C48-81FA-F0C3B2791DF0}">
  <ds:schemaRefs/>
</ds:datastoreItem>
</file>

<file path=customXml/itemProps8.xml><?xml version="1.0" encoding="utf-8"?>
<ds:datastoreItem xmlns:ds="http://schemas.openxmlformats.org/officeDocument/2006/customXml" ds:itemID="{8EC66B83-FBAF-4137-B926-8E371FE531A5}">
  <ds:schemaRefs/>
</ds:datastoreItem>
</file>

<file path=customXml/itemProps9.xml><?xml version="1.0" encoding="utf-8"?>
<ds:datastoreItem xmlns:ds="http://schemas.openxmlformats.org/officeDocument/2006/customXml" ds:itemID="{D4CEA0CE-904F-42C6-8A81-D139228867CB}">
  <ds:schemaRefs/>
</ds:datastoreItem>
</file>

<file path=customXml/itemProps10.xml><?xml version="1.0" encoding="utf-8"?>
<ds:datastoreItem xmlns:ds="http://schemas.openxmlformats.org/officeDocument/2006/customXml" ds:itemID="{84126A26-017F-4AB4-A107-EE43B958A0F6}">
  <ds:schemaRefs/>
</ds:datastoreItem>
</file>

<file path=customXml/itemProps11.xml><?xml version="1.0" encoding="utf-8"?>
<ds:datastoreItem xmlns:ds="http://schemas.openxmlformats.org/officeDocument/2006/customXml" ds:itemID="{A4A37EB3-C39B-4B4B-947F-65C6FFF71394}">
  <ds:schemaRefs/>
</ds:datastoreItem>
</file>

<file path=customXml/itemProps12.xml><?xml version="1.0" encoding="utf-8"?>
<ds:datastoreItem xmlns:ds="http://schemas.openxmlformats.org/officeDocument/2006/customXml" ds:itemID="{862017E5-498F-4D59-B8A8-079D5A8FBE6E}">
  <ds:schemaRefs/>
</ds:datastoreItem>
</file>

<file path=customXml/itemProps13.xml><?xml version="1.0" encoding="utf-8"?>
<ds:datastoreItem xmlns:ds="http://schemas.openxmlformats.org/officeDocument/2006/customXml" ds:itemID="{57DC13AA-5D9F-4888-AECD-FC81ABDA3517}">
  <ds:schemaRefs/>
</ds:datastoreItem>
</file>

<file path=customXml/itemProps14.xml><?xml version="1.0" encoding="utf-8"?>
<ds:datastoreItem xmlns:ds="http://schemas.openxmlformats.org/officeDocument/2006/customXml" ds:itemID="{4D6985E9-B542-4248-8C9A-67869E1C6D1E}">
  <ds:schemaRefs/>
</ds:datastoreItem>
</file>

<file path=customXml/itemProps15.xml><?xml version="1.0" encoding="utf-8"?>
<ds:datastoreItem xmlns:ds="http://schemas.openxmlformats.org/officeDocument/2006/customXml" ds:itemID="{9670EC38-C939-486A-94BF-F36ADE05E3AE}">
  <ds:schemaRefs/>
</ds:datastoreItem>
</file>

<file path=customXml/itemProps16.xml><?xml version="1.0" encoding="utf-8"?>
<ds:datastoreItem xmlns:ds="http://schemas.openxmlformats.org/officeDocument/2006/customXml" ds:itemID="{255A1AEC-1F82-4EE5-BC22-E835FB8AECF5}">
  <ds:schemaRefs/>
</ds:datastoreItem>
</file>

<file path=customXml/itemProps17.xml><?xml version="1.0" encoding="utf-8"?>
<ds:datastoreItem xmlns:ds="http://schemas.openxmlformats.org/officeDocument/2006/customXml" ds:itemID="{3488C2D7-C8D9-4292-AE99-2E0995A93240}">
  <ds:schemaRefs/>
</ds:datastoreItem>
</file>

<file path=customXml/itemProps18.xml><?xml version="1.0" encoding="utf-8"?>
<ds:datastoreItem xmlns:ds="http://schemas.openxmlformats.org/officeDocument/2006/customXml" ds:itemID="{F40A26ED-35FB-4305-A0DF-C16A5A68C056}">
  <ds:schemaRefs/>
</ds:datastoreItem>
</file>

<file path=customXml/itemProps19.xml><?xml version="1.0" encoding="utf-8"?>
<ds:datastoreItem xmlns:ds="http://schemas.openxmlformats.org/officeDocument/2006/customXml" ds:itemID="{8F67B918-09E8-4095-BA1E-2716CAA12D7E}">
  <ds:schemaRefs>
    <ds:schemaRef ds:uri="http://schemas.microsoft.com/DataMashup"/>
  </ds:schemaRefs>
</ds:datastoreItem>
</file>

<file path=customXml/itemProps20.xml><?xml version="1.0" encoding="utf-8"?>
<ds:datastoreItem xmlns:ds="http://schemas.openxmlformats.org/officeDocument/2006/customXml" ds:itemID="{A414ED53-B9D8-45AF-A170-3533F07E9E75}">
  <ds:schemaRefs/>
</ds:datastoreItem>
</file>

<file path=customXml/itemProps21.xml><?xml version="1.0" encoding="utf-8"?>
<ds:datastoreItem xmlns:ds="http://schemas.openxmlformats.org/officeDocument/2006/customXml" ds:itemID="{3A569A60-4E4B-4939-A5A5-C69041278394}">
  <ds:schemaRefs/>
</ds:datastoreItem>
</file>

<file path=customXml/itemProps22.xml><?xml version="1.0" encoding="utf-8"?>
<ds:datastoreItem xmlns:ds="http://schemas.openxmlformats.org/officeDocument/2006/customXml" ds:itemID="{3C0592B1-E292-4AB5-B1D6-A50684E0EE50}">
  <ds:schemaRefs/>
</ds:datastoreItem>
</file>

<file path=customXml/itemProps23.xml><?xml version="1.0" encoding="utf-8"?>
<ds:datastoreItem xmlns:ds="http://schemas.openxmlformats.org/officeDocument/2006/customXml" ds:itemID="{85B29B8E-C949-4D5B-8A33-438995702132}">
  <ds:schemaRefs/>
</ds:datastoreItem>
</file>

<file path=customXml/itemProps24.xml><?xml version="1.0" encoding="utf-8"?>
<ds:datastoreItem xmlns:ds="http://schemas.openxmlformats.org/officeDocument/2006/customXml" ds:itemID="{E057F96F-794F-4B4D-B902-895FF57BBD79}">
  <ds:schemaRefs/>
</ds:datastoreItem>
</file>

<file path=customXml/itemProps25.xml><?xml version="1.0" encoding="utf-8"?>
<ds:datastoreItem xmlns:ds="http://schemas.openxmlformats.org/officeDocument/2006/customXml" ds:itemID="{C32DE032-846C-46C3-9DC9-0A6C1B0D7398}">
  <ds:schemaRefs/>
</ds:datastoreItem>
</file>

<file path=customXml/itemProps26.xml><?xml version="1.0" encoding="utf-8"?>
<ds:datastoreItem xmlns:ds="http://schemas.openxmlformats.org/officeDocument/2006/customXml" ds:itemID="{7AB7C52C-2135-4EC5-AA17-B3888446C3A6}">
  <ds:schemaRefs/>
</ds:datastoreItem>
</file>

<file path=customXml/itemProps27.xml><?xml version="1.0" encoding="utf-8"?>
<ds:datastoreItem xmlns:ds="http://schemas.openxmlformats.org/officeDocument/2006/customXml" ds:itemID="{909421C5-3304-47B0-9B40-A8F41560DDBF}">
  <ds:schemaRefs/>
</ds:datastoreItem>
</file>

<file path=customXml/itemProps28.xml><?xml version="1.0" encoding="utf-8"?>
<ds:datastoreItem xmlns:ds="http://schemas.openxmlformats.org/officeDocument/2006/customXml" ds:itemID="{87C6A350-64DF-44E9-8A74-C7DCBEC3310D}">
  <ds:schemaRefs/>
</ds:datastoreItem>
</file>

<file path=customXml/itemProps29.xml><?xml version="1.0" encoding="utf-8"?>
<ds:datastoreItem xmlns:ds="http://schemas.openxmlformats.org/officeDocument/2006/customXml" ds:itemID="{0762CA80-9187-49F4-959B-757101C5210F}">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Time_Series_Dashboard</vt:lpstr>
      <vt:lpstr>Analysis1</vt:lpstr>
      <vt:lpstr>Analysis1 (2)</vt:lpstr>
      <vt:lpstr>LookupTable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2026-05-30T17:12:08Z</dcterms:created>
  <dcterms:modified xsi:type="dcterms:W3CDTF">2026-06-09T12:16:02Z</dcterms:modified>
</cp:coreProperties>
</file>