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Biologie\Master\Thesis\Data\Data Vandendriessche\"/>
    </mc:Choice>
  </mc:AlternateContent>
  <bookViews>
    <workbookView xWindow="0" yWindow="0" windowWidth="20490" windowHeight="7755" firstSheet="2" activeTab="9"/>
  </bookViews>
  <sheets>
    <sheet name="CH+N" sheetId="10" r:id="rId1"/>
    <sheet name="inhoud" sheetId="1" r:id="rId2"/>
    <sheet name="primer" sheetId="8" r:id="rId3"/>
    <sheet name="data6" sheetId="2" r:id="rId4"/>
    <sheet name="biovolumes" sheetId="3" r:id="rId5"/>
    <sheet name="metrieken" sheetId="6" r:id="rId6"/>
    <sheet name="indices1" sheetId="5" r:id="rId7"/>
    <sheet name="indices2" sheetId="7" r:id="rId8"/>
    <sheet name="divPigm" sheetId="11" r:id="rId9"/>
    <sheet name="vetzuren" sheetId="9" r:id="rId10"/>
  </sheets>
  <definedNames>
    <definedName name="_xlnm._FilterDatabase" localSheetId="3" hidden="1">data6!$A$1:$V$127</definedName>
    <definedName name="_xlnm._FilterDatabase" localSheetId="8" hidden="1">divPigm!$C$3:$AD$129</definedName>
    <definedName name="_xlnm._FilterDatabase" localSheetId="7" hidden="1">indices2!$A$2:$O$128</definedName>
    <definedName name="_xlnm._FilterDatabase" localSheetId="2" hidden="1">primer!$Q$1:$S$127</definedName>
    <definedName name="_xlnm._FilterDatabase" localSheetId="9" hidden="1">vetzuren!$A$1:$I$19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6" i="10" l="1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E186" i="10"/>
  <c r="X141" i="10"/>
  <c r="X142" i="10"/>
  <c r="X109" i="10"/>
  <c r="X170" i="10"/>
  <c r="X19" i="10"/>
  <c r="X63" i="10"/>
  <c r="X34" i="10"/>
  <c r="X2" i="10"/>
  <c r="X3" i="10"/>
  <c r="X93" i="10"/>
  <c r="X124" i="10"/>
  <c r="X94" i="10"/>
  <c r="X95" i="10"/>
  <c r="X78" i="10"/>
  <c r="X6" i="10"/>
  <c r="X48" i="10"/>
  <c r="X7" i="10"/>
  <c r="X155" i="10"/>
  <c r="X64" i="10"/>
  <c r="X65" i="10"/>
  <c r="X66" i="10"/>
  <c r="X96" i="10"/>
  <c r="X97" i="10"/>
  <c r="X98" i="10"/>
  <c r="X156" i="10"/>
  <c r="X157" i="10"/>
  <c r="X158" i="10"/>
  <c r="X159" i="10"/>
  <c r="X160" i="10"/>
  <c r="X79" i="10"/>
  <c r="X80" i="10"/>
  <c r="X81" i="10"/>
  <c r="X82" i="10"/>
  <c r="X143" i="10"/>
  <c r="X144" i="10"/>
  <c r="X145" i="10"/>
  <c r="X125" i="10"/>
  <c r="X126" i="10"/>
  <c r="X127" i="10"/>
  <c r="X128" i="10"/>
  <c r="X171" i="10"/>
  <c r="X172" i="10"/>
  <c r="X110" i="10"/>
  <c r="X111" i="10"/>
  <c r="X112" i="10"/>
  <c r="X113" i="10"/>
  <c r="X114" i="10"/>
  <c r="X173" i="10"/>
  <c r="X174" i="10"/>
  <c r="X175" i="10"/>
  <c r="X49" i="10"/>
  <c r="X50" i="10"/>
  <c r="X51" i="10"/>
  <c r="X52" i="10"/>
  <c r="X8" i="10"/>
  <c r="X9" i="10"/>
  <c r="X10" i="10"/>
  <c r="X11" i="10"/>
  <c r="X129" i="10"/>
  <c r="X4" i="10"/>
  <c r="X5" i="10"/>
  <c r="X35" i="10"/>
  <c r="X36" i="10"/>
  <c r="X37" i="10"/>
  <c r="X20" i="10"/>
  <c r="X21" i="10"/>
  <c r="X22" i="10"/>
  <c r="X23" i="10"/>
  <c r="X161" i="10"/>
  <c r="X162" i="10"/>
  <c r="X83" i="10"/>
  <c r="X84" i="10"/>
  <c r="X85" i="10"/>
  <c r="X146" i="10"/>
  <c r="X147" i="10"/>
  <c r="X53" i="10"/>
  <c r="X54" i="10"/>
  <c r="X55" i="10"/>
  <c r="X12" i="10"/>
  <c r="X13" i="10"/>
  <c r="X14" i="10"/>
  <c r="X115" i="10"/>
  <c r="X116" i="10"/>
  <c r="X24" i="10"/>
  <c r="X25" i="10"/>
  <c r="X26" i="10"/>
  <c r="X38" i="10"/>
  <c r="X39" i="10"/>
  <c r="X40" i="10"/>
  <c r="X41" i="10"/>
  <c r="X176" i="10"/>
  <c r="X177" i="10"/>
  <c r="X67" i="10"/>
  <c r="X68" i="10"/>
  <c r="X69" i="10"/>
  <c r="X70" i="10"/>
  <c r="X130" i="10"/>
  <c r="X131" i="10"/>
  <c r="X132" i="10"/>
  <c r="X99" i="10"/>
  <c r="X100" i="10"/>
  <c r="X133" i="10"/>
  <c r="X134" i="10"/>
  <c r="X101" i="10"/>
  <c r="X102" i="10"/>
  <c r="X56" i="10"/>
  <c r="X57" i="10"/>
  <c r="X15" i="10"/>
  <c r="X86" i="10"/>
  <c r="X87" i="10"/>
  <c r="X163" i="10"/>
  <c r="X164" i="10"/>
  <c r="X16" i="10"/>
  <c r="X178" i="10"/>
  <c r="X179" i="10"/>
  <c r="X117" i="10"/>
  <c r="X118" i="10"/>
  <c r="X71" i="10"/>
  <c r="X72" i="10"/>
  <c r="X27" i="10"/>
  <c r="X28" i="10"/>
  <c r="X42" i="10"/>
  <c r="X148" i="10"/>
  <c r="X149" i="10"/>
  <c r="X103" i="10"/>
  <c r="X29" i="10"/>
  <c r="X30" i="10"/>
  <c r="X31" i="10"/>
  <c r="X88" i="10"/>
  <c r="X89" i="10"/>
  <c r="X90" i="10"/>
  <c r="X32" i="10"/>
  <c r="X33" i="10"/>
  <c r="X91" i="10"/>
  <c r="X92" i="10"/>
  <c r="X165" i="10"/>
  <c r="X166" i="10"/>
  <c r="X167" i="10"/>
  <c r="X168" i="10"/>
  <c r="X169" i="10"/>
  <c r="X104" i="10"/>
  <c r="X105" i="10"/>
  <c r="X106" i="10"/>
  <c r="X107" i="10"/>
  <c r="X108" i="10"/>
  <c r="X73" i="10"/>
  <c r="X74" i="10"/>
  <c r="X75" i="10"/>
  <c r="X76" i="10"/>
  <c r="X77" i="10"/>
  <c r="X135" i="10"/>
  <c r="X136" i="10"/>
  <c r="X137" i="10"/>
  <c r="X138" i="10"/>
  <c r="X139" i="10"/>
  <c r="X150" i="10"/>
  <c r="X151" i="10"/>
  <c r="X152" i="10"/>
  <c r="X153" i="10"/>
  <c r="X154" i="10"/>
  <c r="X180" i="10"/>
  <c r="X181" i="10"/>
  <c r="X182" i="10"/>
  <c r="X183" i="10"/>
  <c r="X184" i="10"/>
  <c r="X119" i="10"/>
  <c r="X120" i="10"/>
  <c r="X121" i="10"/>
  <c r="X122" i="10"/>
  <c r="X123" i="10"/>
  <c r="X43" i="10"/>
  <c r="X44" i="10"/>
  <c r="X45" i="10"/>
  <c r="X46" i="10"/>
  <c r="X47" i="10"/>
  <c r="X58" i="10"/>
  <c r="X59" i="10"/>
  <c r="X60" i="10"/>
  <c r="X61" i="10"/>
  <c r="X62" i="10"/>
  <c r="X17" i="10"/>
  <c r="X18" i="10"/>
  <c r="X140" i="10"/>
  <c r="W141" i="10"/>
  <c r="W142" i="10"/>
  <c r="W109" i="10"/>
  <c r="W170" i="10"/>
  <c r="W19" i="10"/>
  <c r="W63" i="10"/>
  <c r="W34" i="10"/>
  <c r="W2" i="10"/>
  <c r="W3" i="10"/>
  <c r="W93" i="10"/>
  <c r="W124" i="10"/>
  <c r="W94" i="10"/>
  <c r="W95" i="10"/>
  <c r="W78" i="10"/>
  <c r="W6" i="10"/>
  <c r="W48" i="10"/>
  <c r="W7" i="10"/>
  <c r="W155" i="10"/>
  <c r="W64" i="10"/>
  <c r="W65" i="10"/>
  <c r="W66" i="10"/>
  <c r="W96" i="10"/>
  <c r="W97" i="10"/>
  <c r="W98" i="10"/>
  <c r="W156" i="10"/>
  <c r="W157" i="10"/>
  <c r="W158" i="10"/>
  <c r="W159" i="10"/>
  <c r="W160" i="10"/>
  <c r="W79" i="10"/>
  <c r="W80" i="10"/>
  <c r="W81" i="10"/>
  <c r="W82" i="10"/>
  <c r="W143" i="10"/>
  <c r="W144" i="10"/>
  <c r="W145" i="10"/>
  <c r="W125" i="10"/>
  <c r="W126" i="10"/>
  <c r="W127" i="10"/>
  <c r="W128" i="10"/>
  <c r="W171" i="10"/>
  <c r="W172" i="10"/>
  <c r="W110" i="10"/>
  <c r="W111" i="10"/>
  <c r="W112" i="10"/>
  <c r="W113" i="10"/>
  <c r="W114" i="10"/>
  <c r="W173" i="10"/>
  <c r="W174" i="10"/>
  <c r="W175" i="10"/>
  <c r="W49" i="10"/>
  <c r="W50" i="10"/>
  <c r="W51" i="10"/>
  <c r="W52" i="10"/>
  <c r="W8" i="10"/>
  <c r="W9" i="10"/>
  <c r="W10" i="10"/>
  <c r="W11" i="10"/>
  <c r="W129" i="10"/>
  <c r="W4" i="10"/>
  <c r="W5" i="10"/>
  <c r="W35" i="10"/>
  <c r="W36" i="10"/>
  <c r="W37" i="10"/>
  <c r="W20" i="10"/>
  <c r="W21" i="10"/>
  <c r="W22" i="10"/>
  <c r="W23" i="10"/>
  <c r="W161" i="10"/>
  <c r="W162" i="10"/>
  <c r="W83" i="10"/>
  <c r="W84" i="10"/>
  <c r="W85" i="10"/>
  <c r="W146" i="10"/>
  <c r="W147" i="10"/>
  <c r="W53" i="10"/>
  <c r="W54" i="10"/>
  <c r="W55" i="10"/>
  <c r="W12" i="10"/>
  <c r="W13" i="10"/>
  <c r="W14" i="10"/>
  <c r="W115" i="10"/>
  <c r="W116" i="10"/>
  <c r="W24" i="10"/>
  <c r="W25" i="10"/>
  <c r="W26" i="10"/>
  <c r="W38" i="10"/>
  <c r="W39" i="10"/>
  <c r="W40" i="10"/>
  <c r="W41" i="10"/>
  <c r="W176" i="10"/>
  <c r="W177" i="10"/>
  <c r="W67" i="10"/>
  <c r="W68" i="10"/>
  <c r="W69" i="10"/>
  <c r="W70" i="10"/>
  <c r="W130" i="10"/>
  <c r="W131" i="10"/>
  <c r="W132" i="10"/>
  <c r="W99" i="10"/>
  <c r="W100" i="10"/>
  <c r="W133" i="10"/>
  <c r="W134" i="10"/>
  <c r="W101" i="10"/>
  <c r="W102" i="10"/>
  <c r="W56" i="10"/>
  <c r="W57" i="10"/>
  <c r="W15" i="10"/>
  <c r="W86" i="10"/>
  <c r="W87" i="10"/>
  <c r="W163" i="10"/>
  <c r="W164" i="10"/>
  <c r="W16" i="10"/>
  <c r="W178" i="10"/>
  <c r="W179" i="10"/>
  <c r="W117" i="10"/>
  <c r="W118" i="10"/>
  <c r="W71" i="10"/>
  <c r="W72" i="10"/>
  <c r="W27" i="10"/>
  <c r="W28" i="10"/>
  <c r="W42" i="10"/>
  <c r="W148" i="10"/>
  <c r="W149" i="10"/>
  <c r="W103" i="10"/>
  <c r="W29" i="10"/>
  <c r="W30" i="10"/>
  <c r="W31" i="10"/>
  <c r="W88" i="10"/>
  <c r="W89" i="10"/>
  <c r="W90" i="10"/>
  <c r="W32" i="10"/>
  <c r="W33" i="10"/>
  <c r="W91" i="10"/>
  <c r="W92" i="10"/>
  <c r="W165" i="10"/>
  <c r="W166" i="10"/>
  <c r="W167" i="10"/>
  <c r="W168" i="10"/>
  <c r="W169" i="10"/>
  <c r="W104" i="10"/>
  <c r="W105" i="10"/>
  <c r="W106" i="10"/>
  <c r="W107" i="10"/>
  <c r="W108" i="10"/>
  <c r="W73" i="10"/>
  <c r="W74" i="10"/>
  <c r="W75" i="10"/>
  <c r="W76" i="10"/>
  <c r="W77" i="10"/>
  <c r="W135" i="10"/>
  <c r="W136" i="10"/>
  <c r="W137" i="10"/>
  <c r="W138" i="10"/>
  <c r="W139" i="10"/>
  <c r="W150" i="10"/>
  <c r="W151" i="10"/>
  <c r="W152" i="10"/>
  <c r="W153" i="10"/>
  <c r="W154" i="10"/>
  <c r="W180" i="10"/>
  <c r="W181" i="10"/>
  <c r="W182" i="10"/>
  <c r="W183" i="10"/>
  <c r="W184" i="10"/>
  <c r="W119" i="10"/>
  <c r="W120" i="10"/>
  <c r="W121" i="10"/>
  <c r="W122" i="10"/>
  <c r="W123" i="10"/>
  <c r="W43" i="10"/>
  <c r="W44" i="10"/>
  <c r="W45" i="10"/>
  <c r="W46" i="10"/>
  <c r="W47" i="10"/>
  <c r="W58" i="10"/>
  <c r="W59" i="10"/>
  <c r="W60" i="10"/>
  <c r="W61" i="10"/>
  <c r="W62" i="10"/>
  <c r="W17" i="10"/>
  <c r="W18" i="10"/>
  <c r="W140" i="10"/>
  <c r="BW53" i="7" l="1"/>
  <c r="BV53" i="7"/>
  <c r="BU53" i="7"/>
  <c r="BT53" i="7"/>
  <c r="BS53" i="7"/>
  <c r="BR53" i="7"/>
  <c r="BK22" i="11" l="1"/>
  <c r="BK23" i="11"/>
  <c r="BK21" i="11"/>
  <c r="BB28" i="11"/>
  <c r="BB27" i="11"/>
  <c r="BB26" i="11"/>
  <c r="BB25" i="11"/>
  <c r="BK25" i="11" s="1"/>
  <c r="BN25" i="11" s="1"/>
  <c r="BO25" i="11" s="1"/>
  <c r="BB24" i="11"/>
  <c r="BA28" i="11"/>
  <c r="BA27" i="11"/>
  <c r="BA26" i="11"/>
  <c r="BA25" i="11"/>
  <c r="AZ28" i="11"/>
  <c r="BK28" i="11" s="1"/>
  <c r="BN28" i="11" s="1"/>
  <c r="BO28" i="11" s="1"/>
  <c r="AZ27" i="11"/>
  <c r="BK27" i="11" s="1"/>
  <c r="BN27" i="11" s="1"/>
  <c r="BO27" i="11" s="1"/>
  <c r="AZ26" i="11"/>
  <c r="BK26" i="11" s="1"/>
  <c r="BN26" i="11" s="1"/>
  <c r="BO26" i="11" s="1"/>
  <c r="AZ25" i="11"/>
  <c r="AZ24" i="11"/>
  <c r="BK24" i="11" s="1"/>
  <c r="BN24" i="11" s="1"/>
  <c r="BO24" i="11" s="1"/>
  <c r="AL31" i="7"/>
  <c r="AD126" i="11"/>
  <c r="AD125" i="11"/>
  <c r="AD122" i="11"/>
  <c r="AD99" i="11"/>
  <c r="AD119" i="11"/>
  <c r="AD118" i="11"/>
  <c r="AD117" i="11"/>
  <c r="AD116" i="11"/>
  <c r="AD115" i="11"/>
  <c r="AD105" i="11"/>
  <c r="AD124" i="11"/>
  <c r="AD123" i="11"/>
  <c r="AD121" i="11"/>
  <c r="AD120" i="11"/>
  <c r="AD111" i="11"/>
  <c r="AD110" i="11"/>
  <c r="AD109" i="11"/>
  <c r="AD108" i="11"/>
  <c r="AD107" i="11"/>
  <c r="AD106" i="11"/>
  <c r="AD128" i="11"/>
  <c r="AD127" i="11"/>
  <c r="AD96" i="11"/>
  <c r="AD95" i="11"/>
  <c r="AD114" i="11"/>
  <c r="AD113" i="11"/>
  <c r="AD112" i="11"/>
  <c r="AD104" i="11"/>
  <c r="AD103" i="11"/>
  <c r="AV13" i="11" s="1"/>
  <c r="AD89" i="11"/>
  <c r="AV12" i="11" s="1"/>
  <c r="AD85" i="11"/>
  <c r="AD101" i="11"/>
  <c r="AD82" i="11"/>
  <c r="AD81" i="11"/>
  <c r="AD100" i="11"/>
  <c r="AD11" i="11"/>
  <c r="AD94" i="11"/>
  <c r="AD69" i="11"/>
  <c r="AD68" i="11"/>
  <c r="AD93" i="11"/>
  <c r="AD91" i="11"/>
  <c r="AD102" i="11"/>
  <c r="AD88" i="11"/>
  <c r="AD98" i="11"/>
  <c r="AD97" i="11"/>
  <c r="AD73" i="11"/>
  <c r="AD39" i="11"/>
  <c r="AD72" i="11"/>
  <c r="AD71" i="11"/>
  <c r="AD70" i="11"/>
  <c r="AD62" i="11"/>
  <c r="AV11" i="11" s="1"/>
  <c r="AD87" i="11"/>
  <c r="AD86" i="11"/>
  <c r="AD84" i="11"/>
  <c r="AD83" i="11"/>
  <c r="AD35" i="11"/>
  <c r="AD34" i="11"/>
  <c r="AD66" i="11"/>
  <c r="AD63" i="11"/>
  <c r="AD92" i="11"/>
  <c r="AD90" i="11"/>
  <c r="AD58" i="11"/>
  <c r="AD57" i="11"/>
  <c r="AD76" i="11"/>
  <c r="AD75" i="11"/>
  <c r="AD74" i="11"/>
  <c r="AD38" i="11"/>
  <c r="AD37" i="11"/>
  <c r="AD67" i="11"/>
  <c r="AD36" i="11"/>
  <c r="AD64" i="11"/>
  <c r="AD60" i="11"/>
  <c r="AD59" i="11"/>
  <c r="AD80" i="11"/>
  <c r="AD79" i="11"/>
  <c r="AD78" i="11"/>
  <c r="AD77" i="11"/>
  <c r="AD65" i="11"/>
  <c r="AD33" i="11"/>
  <c r="AV10" i="11" s="1"/>
  <c r="AD21" i="11"/>
  <c r="AV9" i="11" s="1"/>
  <c r="AD8" i="11"/>
  <c r="AD55" i="11"/>
  <c r="AD54" i="11"/>
  <c r="AD49" i="11"/>
  <c r="AD48" i="11"/>
  <c r="AD27" i="11"/>
  <c r="AD43" i="11"/>
  <c r="AD42" i="11"/>
  <c r="AD41" i="11"/>
  <c r="AD40" i="11"/>
  <c r="AD32" i="11"/>
  <c r="AD61" i="11"/>
  <c r="AD53" i="11"/>
  <c r="AD52" i="11"/>
  <c r="AD51" i="11"/>
  <c r="AD50" i="11"/>
  <c r="AD47" i="11"/>
  <c r="AD23" i="11"/>
  <c r="AD46" i="11"/>
  <c r="AD4" i="11"/>
  <c r="AD31" i="11"/>
  <c r="AD30" i="11"/>
  <c r="AD29" i="11"/>
  <c r="AD28" i="11"/>
  <c r="AD20" i="11"/>
  <c r="AD26" i="11"/>
  <c r="AD25" i="11"/>
  <c r="AD7" i="11"/>
  <c r="AD24" i="11"/>
  <c r="AD18" i="11"/>
  <c r="AD17" i="11"/>
  <c r="AD56" i="11"/>
  <c r="AD16" i="11"/>
  <c r="AD15" i="11"/>
  <c r="AD14" i="11"/>
  <c r="AD45" i="11"/>
  <c r="AD19" i="11"/>
  <c r="AD22" i="11"/>
  <c r="AD44" i="11"/>
  <c r="AD10" i="11"/>
  <c r="AD6" i="11"/>
  <c r="AD13" i="11"/>
  <c r="AD12" i="11"/>
  <c r="AD9" i="11"/>
  <c r="AD5" i="11"/>
  <c r="AL12" i="11" l="1"/>
  <c r="AK12" i="11"/>
  <c r="AP12" i="11"/>
  <c r="AM12" i="11"/>
  <c r="AO12" i="11"/>
  <c r="AQ12" i="11"/>
  <c r="AI12" i="11"/>
  <c r="AR12" i="11"/>
  <c r="AM13" i="11"/>
  <c r="AO13" i="11"/>
  <c r="AQ13" i="11"/>
  <c r="AT13" i="11"/>
  <c r="AI13" i="11"/>
  <c r="AN13" i="11"/>
  <c r="AL13" i="11"/>
  <c r="AK13" i="11"/>
  <c r="AP13" i="11"/>
  <c r="AJ13" i="11"/>
  <c r="AM9" i="11"/>
  <c r="AK9" i="11"/>
  <c r="AS10" i="11"/>
  <c r="AL10" i="11"/>
  <c r="AM10" i="11"/>
  <c r="AJ11" i="11"/>
  <c r="AL11" i="11"/>
  <c r="AK11" i="11"/>
  <c r="AK10" i="11"/>
  <c r="AM11" i="11"/>
  <c r="AI11" i="11"/>
  <c r="BZ44" i="7"/>
  <c r="CA44" i="7"/>
  <c r="CB44" i="7"/>
  <c r="CC44" i="7"/>
  <c r="AT6" i="7" l="1"/>
  <c r="AL7" i="7"/>
  <c r="AM7" i="7"/>
  <c r="AN7" i="7"/>
  <c r="AO7" i="7"/>
  <c r="AP7" i="7"/>
  <c r="AQ7" i="7"/>
  <c r="AR7" i="7"/>
  <c r="AS7" i="7"/>
  <c r="AK7" i="7"/>
  <c r="AM8" i="7"/>
  <c r="AN8" i="7"/>
  <c r="AL8" i="7"/>
  <c r="AK9" i="7"/>
  <c r="AL9" i="7"/>
  <c r="AM9" i="7"/>
  <c r="AN9" i="7"/>
  <c r="AO9" i="7"/>
  <c r="AP9" i="7"/>
  <c r="AQ9" i="7"/>
  <c r="AR9" i="7"/>
  <c r="AS9" i="7"/>
  <c r="AJ9" i="7"/>
  <c r="AK10" i="7"/>
  <c r="AL10" i="7"/>
  <c r="AM10" i="7"/>
  <c r="AN10" i="7"/>
  <c r="AO10" i="7"/>
  <c r="AP10" i="7"/>
  <c r="AQ10" i="7"/>
  <c r="AR10" i="7"/>
  <c r="AS10" i="7"/>
  <c r="AT10" i="7"/>
  <c r="AJ10" i="7"/>
  <c r="AK11" i="7"/>
  <c r="AL11" i="7"/>
  <c r="AM11" i="7"/>
  <c r="AN11" i="7"/>
  <c r="AO11" i="7"/>
  <c r="AP11" i="7"/>
  <c r="AQ11" i="7"/>
  <c r="AR11" i="7"/>
  <c r="AS11" i="7"/>
  <c r="AT11" i="7"/>
  <c r="AU11" i="7"/>
  <c r="AJ11" i="7"/>
  <c r="AK12" i="7"/>
  <c r="AL12" i="7"/>
  <c r="AM12" i="7"/>
  <c r="AN12" i="7"/>
  <c r="AO12" i="7"/>
  <c r="AP12" i="7"/>
  <c r="AQ12" i="7"/>
  <c r="AR12" i="7"/>
  <c r="AS12" i="7"/>
  <c r="AT12" i="7"/>
  <c r="AU12" i="7"/>
  <c r="AJ12" i="7"/>
  <c r="AQ13" i="7"/>
  <c r="AR13" i="7"/>
  <c r="AS13" i="7"/>
  <c r="AT13" i="7"/>
  <c r="AU13" i="7"/>
  <c r="AP13" i="7"/>
  <c r="AO13" i="7"/>
  <c r="AL13" i="7"/>
  <c r="AK13" i="7"/>
  <c r="AJ13" i="7"/>
  <c r="AP14" i="7"/>
  <c r="AN14" i="7"/>
  <c r="AL14" i="7"/>
  <c r="AM14" i="7"/>
  <c r="AJ14" i="7"/>
  <c r="BP78" i="7"/>
  <c r="BY44" i="7" s="1"/>
  <c r="BO79" i="7"/>
  <c r="AN32" i="7"/>
  <c r="AN29" i="7"/>
  <c r="AN21" i="7"/>
  <c r="AN22" i="7"/>
  <c r="AN23" i="7"/>
  <c r="AN24" i="7"/>
  <c r="AN25" i="7"/>
  <c r="AN26" i="7"/>
  <c r="AN27" i="7"/>
  <c r="AN28" i="7"/>
  <c r="AN30" i="7"/>
  <c r="AN31" i="7"/>
  <c r="AN33" i="7"/>
  <c r="BO78" i="7"/>
  <c r="BO77" i="7"/>
  <c r="BO76" i="7"/>
  <c r="BN78" i="7"/>
  <c r="BN77" i="7"/>
  <c r="BW44" i="7" l="1"/>
  <c r="BX44" i="7"/>
  <c r="BQ199" i="7"/>
  <c r="BQ200" i="7"/>
  <c r="BQ201" i="7"/>
  <c r="BQ202" i="7"/>
  <c r="BQ203" i="7"/>
  <c r="BQ204" i="7"/>
  <c r="BQ205" i="7"/>
  <c r="BQ206" i="7"/>
  <c r="BQ207" i="7"/>
  <c r="BQ208" i="7"/>
  <c r="BQ209" i="7"/>
  <c r="BQ210" i="7"/>
  <c r="BQ211" i="7"/>
  <c r="BQ212" i="7"/>
  <c r="BQ178" i="7"/>
  <c r="BQ179" i="7"/>
  <c r="BQ180" i="7"/>
  <c r="BQ181" i="7"/>
  <c r="BQ182" i="7"/>
  <c r="BQ183" i="7"/>
  <c r="BQ184" i="7"/>
  <c r="BQ185" i="7"/>
  <c r="BQ186" i="7"/>
  <c r="BQ187" i="7"/>
  <c r="BQ188" i="7"/>
  <c r="BQ189" i="7"/>
  <c r="BQ190" i="7"/>
  <c r="BQ191" i="7"/>
  <c r="BQ192" i="7"/>
  <c r="BQ193" i="7"/>
  <c r="BQ194" i="7"/>
  <c r="BQ195" i="7"/>
  <c r="BQ196" i="7"/>
  <c r="BQ197" i="7"/>
  <c r="BQ198" i="7"/>
  <c r="BQ148" i="7"/>
  <c r="BQ149" i="7"/>
  <c r="BQ150" i="7"/>
  <c r="BQ151" i="7"/>
  <c r="BQ152" i="7"/>
  <c r="BQ153" i="7"/>
  <c r="BQ154" i="7"/>
  <c r="BQ155" i="7"/>
  <c r="BQ156" i="7"/>
  <c r="BQ157" i="7"/>
  <c r="BQ158" i="7"/>
  <c r="BQ159" i="7"/>
  <c r="BQ160" i="7"/>
  <c r="BQ161" i="7"/>
  <c r="BQ162" i="7"/>
  <c r="BQ163" i="7"/>
  <c r="BQ164" i="7"/>
  <c r="BQ165" i="7"/>
  <c r="BQ166" i="7"/>
  <c r="BQ167" i="7"/>
  <c r="BQ168" i="7"/>
  <c r="BQ169" i="7"/>
  <c r="BQ170" i="7"/>
  <c r="BQ171" i="7"/>
  <c r="BQ172" i="7"/>
  <c r="BQ173" i="7"/>
  <c r="BQ174" i="7"/>
  <c r="BQ175" i="7"/>
  <c r="BQ176" i="7"/>
  <c r="BQ177" i="7"/>
  <c r="BQ117" i="7"/>
  <c r="BQ118" i="7"/>
  <c r="BQ119" i="7"/>
  <c r="BQ120" i="7"/>
  <c r="BQ121" i="7"/>
  <c r="BQ122" i="7"/>
  <c r="BQ123" i="7"/>
  <c r="BQ124" i="7"/>
  <c r="BQ125" i="7"/>
  <c r="BQ126" i="7"/>
  <c r="BQ127" i="7"/>
  <c r="BQ128" i="7"/>
  <c r="BQ129" i="7"/>
  <c r="BQ130" i="7"/>
  <c r="BQ131" i="7"/>
  <c r="BQ132" i="7"/>
  <c r="BQ133" i="7"/>
  <c r="BQ134" i="7"/>
  <c r="BQ135" i="7"/>
  <c r="BQ136" i="7"/>
  <c r="BQ137" i="7"/>
  <c r="BQ138" i="7"/>
  <c r="BQ139" i="7"/>
  <c r="BQ140" i="7"/>
  <c r="BQ141" i="7"/>
  <c r="BQ142" i="7"/>
  <c r="BQ143" i="7"/>
  <c r="BQ144" i="7"/>
  <c r="BQ145" i="7"/>
  <c r="BQ146" i="7"/>
  <c r="BQ147" i="7"/>
  <c r="BQ89" i="7"/>
  <c r="BQ90" i="7"/>
  <c r="BQ91" i="7"/>
  <c r="BQ92" i="7"/>
  <c r="BQ93" i="7"/>
  <c r="BQ94" i="7"/>
  <c r="BQ95" i="7"/>
  <c r="BQ96" i="7"/>
  <c r="BQ97" i="7"/>
  <c r="BQ98" i="7"/>
  <c r="BQ99" i="7"/>
  <c r="BQ100" i="7"/>
  <c r="BQ101" i="7"/>
  <c r="BQ102" i="7"/>
  <c r="BQ103" i="7"/>
  <c r="BQ104" i="7"/>
  <c r="BQ105" i="7"/>
  <c r="BQ106" i="7"/>
  <c r="BQ107" i="7"/>
  <c r="BQ108" i="7"/>
  <c r="BQ109" i="7"/>
  <c r="BQ110" i="7"/>
  <c r="BQ111" i="7"/>
  <c r="BQ112" i="7"/>
  <c r="BQ113" i="7"/>
  <c r="BQ114" i="7"/>
  <c r="BQ115" i="7"/>
  <c r="BQ116" i="7"/>
  <c r="BQ88" i="7"/>
  <c r="BP195" i="7"/>
  <c r="BP196" i="7"/>
  <c r="BP197" i="7"/>
  <c r="BP198" i="7"/>
  <c r="BP199" i="7"/>
  <c r="BP200" i="7"/>
  <c r="BP201" i="7"/>
  <c r="BP202" i="7"/>
  <c r="BP203" i="7"/>
  <c r="BP204" i="7"/>
  <c r="BP205" i="7"/>
  <c r="BP206" i="7"/>
  <c r="BP207" i="7"/>
  <c r="BP208" i="7"/>
  <c r="BP209" i="7"/>
  <c r="BP210" i="7"/>
  <c r="BP211" i="7"/>
  <c r="BP212" i="7"/>
  <c r="BP169" i="7"/>
  <c r="BP170" i="7"/>
  <c r="BP171" i="7"/>
  <c r="BP172" i="7"/>
  <c r="BP173" i="7"/>
  <c r="BP174" i="7"/>
  <c r="BP175" i="7"/>
  <c r="BP176" i="7"/>
  <c r="BP177" i="7"/>
  <c r="BP178" i="7"/>
  <c r="BP179" i="7"/>
  <c r="BP180" i="7"/>
  <c r="BP181" i="7"/>
  <c r="BP182" i="7"/>
  <c r="BP183" i="7"/>
  <c r="BP184" i="7"/>
  <c r="BP185" i="7"/>
  <c r="BP186" i="7"/>
  <c r="BP187" i="7"/>
  <c r="BP188" i="7"/>
  <c r="BP189" i="7"/>
  <c r="BP190" i="7"/>
  <c r="BP191" i="7"/>
  <c r="BP192" i="7"/>
  <c r="BP193" i="7"/>
  <c r="BP194" i="7"/>
  <c r="BP137" i="7"/>
  <c r="BP138" i="7"/>
  <c r="BP139" i="7"/>
  <c r="BP140" i="7"/>
  <c r="BP141" i="7"/>
  <c r="BP142" i="7"/>
  <c r="BP143" i="7"/>
  <c r="BP144" i="7"/>
  <c r="BP145" i="7"/>
  <c r="BP146" i="7"/>
  <c r="BP147" i="7"/>
  <c r="BP148" i="7"/>
  <c r="BP149" i="7"/>
  <c r="BP150" i="7"/>
  <c r="BP151" i="7"/>
  <c r="BP152" i="7"/>
  <c r="BP153" i="7"/>
  <c r="BP154" i="7"/>
  <c r="BP155" i="7"/>
  <c r="BP156" i="7"/>
  <c r="BP157" i="7"/>
  <c r="BP158" i="7"/>
  <c r="BP159" i="7"/>
  <c r="BP160" i="7"/>
  <c r="BP161" i="7"/>
  <c r="BP162" i="7"/>
  <c r="BP163" i="7"/>
  <c r="BP164" i="7"/>
  <c r="BP165" i="7"/>
  <c r="BP166" i="7"/>
  <c r="BP167" i="7"/>
  <c r="BP168" i="7"/>
  <c r="BP112" i="7"/>
  <c r="BP113" i="7"/>
  <c r="BP114" i="7"/>
  <c r="BP115" i="7"/>
  <c r="BP116" i="7"/>
  <c r="BP117" i="7"/>
  <c r="BP118" i="7"/>
  <c r="BP119" i="7"/>
  <c r="BP120" i="7"/>
  <c r="BP121" i="7"/>
  <c r="BP122" i="7"/>
  <c r="BP123" i="7"/>
  <c r="BP124" i="7"/>
  <c r="BP125" i="7"/>
  <c r="BP126" i="7"/>
  <c r="BP127" i="7"/>
  <c r="BP128" i="7"/>
  <c r="BP129" i="7"/>
  <c r="BP130" i="7"/>
  <c r="BP131" i="7"/>
  <c r="BP132" i="7"/>
  <c r="BP133" i="7"/>
  <c r="BP134" i="7"/>
  <c r="BP135" i="7"/>
  <c r="BP136" i="7"/>
  <c r="BP89" i="7"/>
  <c r="BP90" i="7"/>
  <c r="BP91" i="7"/>
  <c r="BP92" i="7"/>
  <c r="BP93" i="7"/>
  <c r="BP94" i="7"/>
  <c r="BP95" i="7"/>
  <c r="BP96" i="7"/>
  <c r="BP97" i="7"/>
  <c r="BP98" i="7"/>
  <c r="BP99" i="7"/>
  <c r="BP100" i="7"/>
  <c r="BP101" i="7"/>
  <c r="BP102" i="7"/>
  <c r="BP103" i="7"/>
  <c r="BP104" i="7"/>
  <c r="BP105" i="7"/>
  <c r="BP106" i="7"/>
  <c r="BP107" i="7"/>
  <c r="BP108" i="7"/>
  <c r="BP109" i="7"/>
  <c r="BP110" i="7"/>
  <c r="BP111" i="7"/>
  <c r="BP88" i="7"/>
  <c r="BO89" i="7"/>
  <c r="BO90" i="7"/>
  <c r="BO91" i="7"/>
  <c r="BO92" i="7"/>
  <c r="BO93" i="7"/>
  <c r="BO94" i="7"/>
  <c r="BO95" i="7"/>
  <c r="BO96" i="7"/>
  <c r="BO97" i="7"/>
  <c r="BO98" i="7"/>
  <c r="BO99" i="7"/>
  <c r="BO100" i="7"/>
  <c r="BO101" i="7"/>
  <c r="BO102" i="7"/>
  <c r="BO103" i="7"/>
  <c r="BO104" i="7"/>
  <c r="BO105" i="7"/>
  <c r="BO106" i="7"/>
  <c r="BO107" i="7"/>
  <c r="BO108" i="7"/>
  <c r="BO109" i="7"/>
  <c r="BO110" i="7"/>
  <c r="BO111" i="7"/>
  <c r="BO112" i="7"/>
  <c r="BO113" i="7"/>
  <c r="BO114" i="7"/>
  <c r="BO115" i="7"/>
  <c r="BO116" i="7"/>
  <c r="BO117" i="7"/>
  <c r="BO118" i="7"/>
  <c r="BO119" i="7"/>
  <c r="BO120" i="7"/>
  <c r="BO121" i="7"/>
  <c r="BO122" i="7"/>
  <c r="BO123" i="7"/>
  <c r="BO124" i="7"/>
  <c r="BO125" i="7"/>
  <c r="BO126" i="7"/>
  <c r="BO127" i="7"/>
  <c r="BO128" i="7"/>
  <c r="BO129" i="7"/>
  <c r="BO130" i="7"/>
  <c r="BO131" i="7"/>
  <c r="BO132" i="7"/>
  <c r="BO133" i="7"/>
  <c r="BO134" i="7"/>
  <c r="BO135" i="7"/>
  <c r="BO136" i="7"/>
  <c r="BO137" i="7"/>
  <c r="BO138" i="7"/>
  <c r="BO139" i="7"/>
  <c r="BO140" i="7"/>
  <c r="BO141" i="7"/>
  <c r="BO142" i="7"/>
  <c r="BO143" i="7"/>
  <c r="BO144" i="7"/>
  <c r="BO145" i="7"/>
  <c r="BO146" i="7"/>
  <c r="BO147" i="7"/>
  <c r="BO148" i="7"/>
  <c r="BO149" i="7"/>
  <c r="BO150" i="7"/>
  <c r="BO151" i="7"/>
  <c r="BO152" i="7"/>
  <c r="BO153" i="7"/>
  <c r="BO154" i="7"/>
  <c r="BO155" i="7"/>
  <c r="BO156" i="7"/>
  <c r="BO157" i="7"/>
  <c r="BO158" i="7"/>
  <c r="BO159" i="7"/>
  <c r="BO160" i="7"/>
  <c r="BO161" i="7"/>
  <c r="BO162" i="7"/>
  <c r="BO163" i="7"/>
  <c r="BO164" i="7"/>
  <c r="BO165" i="7"/>
  <c r="BO166" i="7"/>
  <c r="BO167" i="7"/>
  <c r="BO168" i="7"/>
  <c r="BO169" i="7"/>
  <c r="BO170" i="7"/>
  <c r="BO171" i="7"/>
  <c r="BO172" i="7"/>
  <c r="BO173" i="7"/>
  <c r="BO174" i="7"/>
  <c r="BO175" i="7"/>
  <c r="BO176" i="7"/>
  <c r="BO177" i="7"/>
  <c r="BO178" i="7"/>
  <c r="BO179" i="7"/>
  <c r="BO180" i="7"/>
  <c r="BO181" i="7"/>
  <c r="BO182" i="7"/>
  <c r="BO183" i="7"/>
  <c r="BO184" i="7"/>
  <c r="BO185" i="7"/>
  <c r="BO186" i="7"/>
  <c r="BO187" i="7"/>
  <c r="BO188" i="7"/>
  <c r="BO189" i="7"/>
  <c r="BO190" i="7"/>
  <c r="BO191" i="7"/>
  <c r="BO192" i="7"/>
  <c r="BO193" i="7"/>
  <c r="BO194" i="7"/>
  <c r="BO195" i="7"/>
  <c r="BO196" i="7"/>
  <c r="BO197" i="7"/>
  <c r="BO198" i="7"/>
  <c r="BO199" i="7"/>
  <c r="BO200" i="7"/>
  <c r="BO201" i="7"/>
  <c r="BO202" i="7"/>
  <c r="BO203" i="7"/>
  <c r="BO204" i="7"/>
  <c r="BO205" i="7"/>
  <c r="BO206" i="7"/>
  <c r="BO207" i="7"/>
  <c r="BO208" i="7"/>
  <c r="BO209" i="7"/>
  <c r="BO210" i="7"/>
  <c r="BO211" i="7"/>
  <c r="BO212" i="7"/>
  <c r="BO88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I67" i="7"/>
  <c r="BJ67" i="7"/>
  <c r="BI79" i="7"/>
  <c r="BI78" i="7"/>
  <c r="BI77" i="7"/>
  <c r="BI76" i="7"/>
  <c r="BI75" i="7"/>
  <c r="BI74" i="7"/>
  <c r="BI73" i="7"/>
  <c r="BI72" i="7"/>
  <c r="BI71" i="7"/>
  <c r="BI70" i="7"/>
  <c r="BI69" i="7"/>
  <c r="BI68" i="7"/>
  <c r="BD67" i="7"/>
  <c r="BD68" i="7"/>
  <c r="BD69" i="7"/>
  <c r="BD70" i="7"/>
  <c r="BD71" i="7"/>
  <c r="BD72" i="7"/>
  <c r="BD73" i="7"/>
  <c r="BD74" i="7"/>
  <c r="BD75" i="7"/>
  <c r="BD76" i="7"/>
  <c r="BD77" i="7"/>
  <c r="BD78" i="7"/>
  <c r="BD79" i="7"/>
  <c r="BD80" i="7"/>
  <c r="BD81" i="7"/>
  <c r="BD82" i="7"/>
  <c r="BD83" i="7"/>
  <c r="BD84" i="7"/>
  <c r="BD85" i="7"/>
  <c r="BD86" i="7"/>
  <c r="BD87" i="7"/>
  <c r="BD88" i="7"/>
  <c r="BD89" i="7"/>
  <c r="BD90" i="7"/>
  <c r="BD91" i="7"/>
  <c r="BD92" i="7"/>
  <c r="BD93" i="7"/>
  <c r="BD94" i="7"/>
  <c r="BD95" i="7"/>
  <c r="BD96" i="7"/>
  <c r="BD97" i="7"/>
  <c r="BD98" i="7"/>
  <c r="BD99" i="7"/>
  <c r="BD100" i="7"/>
  <c r="BD101" i="7"/>
  <c r="BD102" i="7"/>
  <c r="BD103" i="7"/>
  <c r="BD104" i="7"/>
  <c r="BD105" i="7"/>
  <c r="BD106" i="7"/>
  <c r="BD107" i="7"/>
  <c r="BD108" i="7"/>
  <c r="BD109" i="7"/>
  <c r="BD110" i="7"/>
  <c r="BD111" i="7"/>
  <c r="BD112" i="7"/>
  <c r="BD113" i="7"/>
  <c r="BD114" i="7"/>
  <c r="BD115" i="7"/>
  <c r="BD116" i="7"/>
  <c r="BD117" i="7"/>
  <c r="BD118" i="7"/>
  <c r="BD119" i="7"/>
  <c r="BD120" i="7"/>
  <c r="BD121" i="7"/>
  <c r="BD122" i="7"/>
  <c r="BD123" i="7"/>
  <c r="BD124" i="7"/>
  <c r="BD125" i="7"/>
  <c r="BD126" i="7"/>
  <c r="BD127" i="7"/>
  <c r="BD128" i="7"/>
  <c r="BD129" i="7"/>
  <c r="BD130" i="7"/>
  <c r="BD131" i="7"/>
  <c r="BD132" i="7"/>
  <c r="BD133" i="7"/>
  <c r="BD134" i="7"/>
  <c r="BD135" i="7"/>
  <c r="BD136" i="7"/>
  <c r="BD137" i="7"/>
  <c r="BD138" i="7"/>
  <c r="BD139" i="7"/>
  <c r="BD140" i="7"/>
  <c r="BD141" i="7"/>
  <c r="BD142" i="7"/>
  <c r="BD143" i="7"/>
  <c r="BD144" i="7"/>
  <c r="BD145" i="7"/>
  <c r="BD146" i="7"/>
  <c r="BD147" i="7"/>
  <c r="BD148" i="7"/>
  <c r="BD149" i="7"/>
  <c r="BD150" i="7"/>
  <c r="BD151" i="7"/>
  <c r="BD152" i="7"/>
  <c r="BD153" i="7"/>
  <c r="BD154" i="7"/>
  <c r="BD155" i="7"/>
  <c r="BD156" i="7"/>
  <c r="BD157" i="7"/>
  <c r="BD158" i="7"/>
  <c r="BD159" i="7"/>
  <c r="BD160" i="7"/>
  <c r="BD161" i="7"/>
  <c r="BD162" i="7"/>
  <c r="BD163" i="7"/>
  <c r="BD164" i="7"/>
  <c r="BD165" i="7"/>
  <c r="BD166" i="7"/>
  <c r="BD167" i="7"/>
  <c r="BD168" i="7"/>
  <c r="BD169" i="7"/>
  <c r="BD170" i="7"/>
  <c r="BD171" i="7"/>
  <c r="BD172" i="7"/>
  <c r="BD173" i="7"/>
  <c r="BD174" i="7"/>
  <c r="BD175" i="7"/>
  <c r="BD176" i="7"/>
  <c r="BD177" i="7"/>
  <c r="BD178" i="7"/>
  <c r="BD179" i="7"/>
  <c r="BD180" i="7"/>
  <c r="BD181" i="7"/>
  <c r="BD182" i="7"/>
  <c r="BD183" i="7"/>
  <c r="BD184" i="7"/>
  <c r="BD185" i="7"/>
  <c r="BD186" i="7"/>
  <c r="BD187" i="7"/>
  <c r="BD188" i="7"/>
  <c r="BD189" i="7"/>
  <c r="BD190" i="7"/>
  <c r="BD191" i="7"/>
  <c r="AV25" i="7"/>
  <c r="AV26" i="7"/>
  <c r="AH7" i="7" s="1"/>
  <c r="AV27" i="7"/>
  <c r="AH8" i="7" s="1"/>
  <c r="AV28" i="7"/>
  <c r="AH9" i="7" s="1"/>
  <c r="AV29" i="7"/>
  <c r="AH10" i="7" s="1"/>
  <c r="AV30" i="7"/>
  <c r="AH11" i="7" s="1"/>
  <c r="AV31" i="7"/>
  <c r="AH12" i="7" s="1"/>
  <c r="AV32" i="7"/>
  <c r="AH13" i="7" s="1"/>
  <c r="AV33" i="7"/>
  <c r="AH14" i="7" s="1"/>
  <c r="AV22" i="7"/>
  <c r="AH21" i="7"/>
  <c r="AI21" i="7"/>
  <c r="AJ21" i="7"/>
  <c r="AK21" i="7"/>
  <c r="AL21" i="7"/>
  <c r="AO21" i="7"/>
  <c r="AP21" i="7"/>
  <c r="AQ21" i="7"/>
  <c r="AR21" i="7"/>
  <c r="AH22" i="7"/>
  <c r="AI22" i="7"/>
  <c r="AJ22" i="7"/>
  <c r="AK22" i="7"/>
  <c r="AL22" i="7"/>
  <c r="AO22" i="7"/>
  <c r="AP22" i="7"/>
  <c r="AQ22" i="7"/>
  <c r="AR22" i="7"/>
  <c r="AH23" i="7"/>
  <c r="AI23" i="7"/>
  <c r="AJ23" i="7"/>
  <c r="AK23" i="7"/>
  <c r="AL23" i="7"/>
  <c r="AO23" i="7"/>
  <c r="AP23" i="7"/>
  <c r="AQ23" i="7"/>
  <c r="AR23" i="7"/>
  <c r="AH24" i="7"/>
  <c r="AI24" i="7"/>
  <c r="AJ24" i="7"/>
  <c r="AK24" i="7"/>
  <c r="AL24" i="7"/>
  <c r="AO24" i="7"/>
  <c r="AP24" i="7"/>
  <c r="AQ24" i="7"/>
  <c r="AR24" i="7"/>
  <c r="AH25" i="7"/>
  <c r="AI25" i="7"/>
  <c r="AJ25" i="7"/>
  <c r="AK25" i="7"/>
  <c r="AL25" i="7"/>
  <c r="AO25" i="7"/>
  <c r="AP25" i="7"/>
  <c r="AQ25" i="7"/>
  <c r="AR25" i="7"/>
  <c r="AH26" i="7"/>
  <c r="AI26" i="7"/>
  <c r="AJ26" i="7"/>
  <c r="AK26" i="7"/>
  <c r="AL26" i="7"/>
  <c r="AO26" i="7"/>
  <c r="AP26" i="7"/>
  <c r="AQ26" i="7"/>
  <c r="AR26" i="7"/>
  <c r="AH27" i="7"/>
  <c r="AI27" i="7"/>
  <c r="AJ27" i="7"/>
  <c r="AK27" i="7"/>
  <c r="AL27" i="7"/>
  <c r="AO27" i="7"/>
  <c r="AP27" i="7"/>
  <c r="AQ27" i="7"/>
  <c r="AR27" i="7"/>
  <c r="AH28" i="7"/>
  <c r="AI28" i="7"/>
  <c r="AJ28" i="7"/>
  <c r="AK28" i="7"/>
  <c r="AL28" i="7"/>
  <c r="AO28" i="7"/>
  <c r="AP28" i="7"/>
  <c r="AQ28" i="7"/>
  <c r="AR28" i="7"/>
  <c r="AH29" i="7"/>
  <c r="AI29" i="7"/>
  <c r="AJ29" i="7"/>
  <c r="AK29" i="7"/>
  <c r="AL29" i="7"/>
  <c r="AO29" i="7"/>
  <c r="AP29" i="7"/>
  <c r="AQ29" i="7"/>
  <c r="AR29" i="7"/>
  <c r="AH30" i="7"/>
  <c r="AI30" i="7"/>
  <c r="AJ30" i="7"/>
  <c r="AK30" i="7"/>
  <c r="AL30" i="7"/>
  <c r="AO30" i="7"/>
  <c r="AP30" i="7"/>
  <c r="AQ30" i="7"/>
  <c r="AR30" i="7"/>
  <c r="AH31" i="7"/>
  <c r="AI31" i="7"/>
  <c r="AJ31" i="7"/>
  <c r="AK31" i="7"/>
  <c r="AO31" i="7"/>
  <c r="AP31" i="7"/>
  <c r="AQ31" i="7"/>
  <c r="AR31" i="7"/>
  <c r="AH32" i="7"/>
  <c r="AI32" i="7"/>
  <c r="AJ32" i="7"/>
  <c r="AK32" i="7"/>
  <c r="AL32" i="7"/>
  <c r="AO32" i="7"/>
  <c r="AP32" i="7"/>
  <c r="AQ32" i="7"/>
  <c r="AR32" i="7"/>
  <c r="AH33" i="7"/>
  <c r="AI33" i="7"/>
  <c r="AJ33" i="7"/>
  <c r="AK33" i="7"/>
  <c r="AL33" i="7"/>
  <c r="AO33" i="7"/>
  <c r="AP33" i="7"/>
  <c r="AQ33" i="7"/>
  <c r="AR33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F33" i="7"/>
  <c r="AF32" i="7"/>
  <c r="AF31" i="7"/>
  <c r="AF30" i="7"/>
  <c r="AF29" i="7"/>
  <c r="AF28" i="7"/>
  <c r="AF27" i="7"/>
  <c r="AF26" i="7"/>
  <c r="AF25" i="7"/>
  <c r="AF24" i="7"/>
  <c r="AF23" i="7"/>
  <c r="AF22" i="7"/>
  <c r="AF21" i="7"/>
  <c r="AF6" i="7"/>
  <c r="AF5" i="7"/>
  <c r="AF4" i="7"/>
  <c r="AF3" i="7"/>
  <c r="AF2" i="7"/>
  <c r="AI2" i="7" l="1"/>
  <c r="BS44" i="7"/>
  <c r="BR44" i="7"/>
  <c r="BK69" i="7"/>
  <c r="BK67" i="7"/>
  <c r="BK77" i="7"/>
  <c r="BK76" i="7"/>
  <c r="BK75" i="7"/>
  <c r="BK72" i="7"/>
  <c r="BL72" i="7"/>
  <c r="BL70" i="7"/>
  <c r="BL77" i="7"/>
  <c r="BL76" i="7"/>
  <c r="BL79" i="7"/>
  <c r="BM68" i="7"/>
  <c r="BM78" i="7"/>
  <c r="BK68" i="7"/>
  <c r="BU79" i="7"/>
  <c r="BU75" i="7"/>
  <c r="BU71" i="7"/>
  <c r="BK79" i="7"/>
  <c r="BL68" i="7"/>
  <c r="BK71" i="7"/>
  <c r="BL71" i="7"/>
  <c r="BK78" i="7"/>
  <c r="BK70" i="7"/>
  <c r="BL75" i="7"/>
  <c r="BM73" i="7"/>
  <c r="BK74" i="7"/>
  <c r="BL67" i="7"/>
  <c r="BM72" i="7"/>
  <c r="BM75" i="7"/>
  <c r="BL69" i="7"/>
  <c r="BL74" i="7"/>
  <c r="BM70" i="7"/>
  <c r="BK73" i="7"/>
  <c r="BL78" i="7"/>
  <c r="BM74" i="7"/>
  <c r="AT26" i="7"/>
  <c r="AG60" i="7" s="1"/>
  <c r="BL73" i="7"/>
  <c r="BM69" i="7"/>
  <c r="BM71" i="7"/>
  <c r="AT27" i="7"/>
  <c r="AL52" i="7" s="1"/>
  <c r="AM52" i="7" s="1"/>
  <c r="AN52" i="7" s="1"/>
  <c r="AI13" i="7"/>
  <c r="AI6" i="7"/>
  <c r="BM79" i="7"/>
  <c r="BU78" i="7"/>
  <c r="BU74" i="7"/>
  <c r="AI11" i="7"/>
  <c r="BM76" i="7"/>
  <c r="BM77" i="7"/>
  <c r="AT21" i="7"/>
  <c r="AT29" i="7"/>
  <c r="AR46" i="7" s="1"/>
  <c r="AT28" i="7"/>
  <c r="AR50" i="7" s="1"/>
  <c r="AS50" i="7" s="1"/>
  <c r="AT50" i="7" s="1"/>
  <c r="AI12" i="7"/>
  <c r="BU70" i="7"/>
  <c r="BU67" i="7"/>
  <c r="AT22" i="7"/>
  <c r="BU77" i="7"/>
  <c r="BU73" i="7"/>
  <c r="AI4" i="7"/>
  <c r="AT30" i="7"/>
  <c r="AR36" i="7" s="1"/>
  <c r="AS36" i="7" s="1"/>
  <c r="AT23" i="7"/>
  <c r="AI8" i="7"/>
  <c r="AT24" i="7"/>
  <c r="BU72" i="7"/>
  <c r="AI9" i="7"/>
  <c r="AT32" i="7"/>
  <c r="AG47" i="7" s="1"/>
  <c r="AH47" i="7" s="1"/>
  <c r="AI47" i="7" s="1"/>
  <c r="AT25" i="7"/>
  <c r="BU76" i="7"/>
  <c r="AI14" i="7"/>
  <c r="AI10" i="7"/>
  <c r="AI7" i="7"/>
  <c r="AI5" i="7"/>
  <c r="AI3" i="7"/>
  <c r="AT33" i="7"/>
  <c r="AG39" i="7" s="1"/>
  <c r="BU68" i="7"/>
  <c r="BU69" i="7"/>
  <c r="AT31" i="7"/>
  <c r="AM41" i="7" s="1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4" i="3"/>
  <c r="AG130" i="3" s="1"/>
  <c r="BU44" i="7" l="1"/>
  <c r="AG37" i="7"/>
  <c r="BV44" i="7"/>
  <c r="BT44" i="7"/>
  <c r="CE44" i="7"/>
  <c r="BS45" i="7" s="1"/>
  <c r="AG58" i="7"/>
  <c r="AH58" i="7" s="1"/>
  <c r="AI58" i="7" s="1"/>
  <c r="AG59" i="7"/>
  <c r="AH59" i="7" s="1"/>
  <c r="AI59" i="7" s="1"/>
  <c r="AR51" i="7"/>
  <c r="AS51" i="7" s="1"/>
  <c r="AT51" i="7" s="1"/>
  <c r="AR53" i="7"/>
  <c r="AS53" i="7" s="1"/>
  <c r="AT53" i="7" s="1"/>
  <c r="AR40" i="7"/>
  <c r="AS40" i="7" s="1"/>
  <c r="AT40" i="7" s="1"/>
  <c r="AM47" i="7"/>
  <c r="AO47" i="7" s="1"/>
  <c r="AR52" i="7"/>
  <c r="AS52" i="7" s="1"/>
  <c r="AT52" i="7" s="1"/>
  <c r="AG46" i="7"/>
  <c r="AH46" i="7" s="1"/>
  <c r="AI46" i="7" s="1"/>
  <c r="AR43" i="7"/>
  <c r="AS43" i="7" s="1"/>
  <c r="AT43" i="7" s="1"/>
  <c r="AR45" i="7"/>
  <c r="AS45" i="7" s="1"/>
  <c r="AT45" i="7" s="1"/>
  <c r="AR39" i="7"/>
  <c r="AS39" i="7" s="1"/>
  <c r="AT39" i="7" s="1"/>
  <c r="AL51" i="7"/>
  <c r="AM51" i="7" s="1"/>
  <c r="AN51" i="7" s="1"/>
  <c r="AO51" i="7" s="1"/>
  <c r="AT36" i="7"/>
  <c r="AG50" i="7"/>
  <c r="AH50" i="7" s="1"/>
  <c r="AI50" i="7" s="1"/>
  <c r="AR47" i="7"/>
  <c r="AS47" i="7" s="1"/>
  <c r="AT47" i="7" s="1"/>
  <c r="AG48" i="7"/>
  <c r="AH48" i="7" s="1"/>
  <c r="AI48" i="7" s="1"/>
  <c r="AG43" i="7"/>
  <c r="AH43" i="7" s="1"/>
  <c r="AG42" i="7"/>
  <c r="AH42" i="7" s="1"/>
  <c r="AI42" i="7" s="1"/>
  <c r="AG45" i="7"/>
  <c r="AH45" i="7" s="1"/>
  <c r="AI45" i="7" s="1"/>
  <c r="AR44" i="7"/>
  <c r="AS44" i="7" s="1"/>
  <c r="AT44" i="7" s="1"/>
  <c r="AR37" i="7"/>
  <c r="AS37" i="7" s="1"/>
  <c r="AT37" i="7" s="1"/>
  <c r="AR38" i="7"/>
  <c r="AS38" i="7" s="1"/>
  <c r="AT38" i="7" s="1"/>
  <c r="AG49" i="7"/>
  <c r="AH49" i="7" s="1"/>
  <c r="AI49" i="7" s="1"/>
  <c r="AH37" i="7"/>
  <c r="AI37" i="7" s="1"/>
  <c r="AG44" i="7"/>
  <c r="AH44" i="7" s="1"/>
  <c r="AI44" i="7" s="1"/>
  <c r="AM43" i="7"/>
  <c r="AO43" i="7" s="1"/>
  <c r="AM36" i="7"/>
  <c r="AN36" i="7" s="1"/>
  <c r="AO36" i="7" s="1"/>
  <c r="AM48" i="7"/>
  <c r="AO48" i="7" s="1"/>
  <c r="AM44" i="7"/>
  <c r="AO44" i="7" s="1"/>
  <c r="AN41" i="7"/>
  <c r="AO41" i="7" s="1"/>
  <c r="AH39" i="7"/>
  <c r="AI39" i="7" s="1"/>
  <c r="AG40" i="7"/>
  <c r="AS46" i="7"/>
  <c r="AT46" i="7" s="1"/>
  <c r="AM42" i="7"/>
  <c r="AO42" i="7" s="1"/>
  <c r="AM39" i="7"/>
  <c r="AH60" i="7"/>
  <c r="AI60" i="7" s="1"/>
  <c r="AM38" i="7"/>
  <c r="AM46" i="7"/>
  <c r="AO46" i="7" s="1"/>
  <c r="AM45" i="7"/>
  <c r="AM37" i="7"/>
  <c r="AO37" i="7" s="1"/>
  <c r="AM40" i="7"/>
  <c r="AG38" i="7"/>
  <c r="V27" i="7"/>
  <c r="V103" i="7"/>
  <c r="V104" i="7"/>
  <c r="V107" i="7"/>
  <c r="V108" i="7"/>
  <c r="V128" i="7"/>
  <c r="V6" i="7"/>
  <c r="V46" i="7"/>
  <c r="V47" i="7"/>
  <c r="V48" i="7"/>
  <c r="V49" i="7"/>
  <c r="V50" i="7"/>
  <c r="V85" i="7"/>
  <c r="V86" i="7"/>
  <c r="V119" i="7"/>
  <c r="V120" i="7"/>
  <c r="V14" i="7"/>
  <c r="V40" i="7"/>
  <c r="V41" i="7"/>
  <c r="V42" i="7"/>
  <c r="V43" i="7"/>
  <c r="V62" i="7"/>
  <c r="V100" i="7"/>
  <c r="V101" i="7"/>
  <c r="V102" i="7"/>
  <c r="V105" i="7"/>
  <c r="V106" i="7"/>
  <c r="V3" i="7"/>
  <c r="V4" i="7"/>
  <c r="V5" i="7"/>
  <c r="V37" i="7"/>
  <c r="V38" i="7"/>
  <c r="V39" i="7"/>
  <c r="V77" i="7"/>
  <c r="V78" i="7"/>
  <c r="V126" i="7"/>
  <c r="V127" i="7"/>
  <c r="V21" i="7"/>
  <c r="V28" i="7"/>
  <c r="V29" i="7"/>
  <c r="V30" i="7"/>
  <c r="V31" i="7"/>
  <c r="V32" i="7"/>
  <c r="V72" i="7"/>
  <c r="V73" i="7"/>
  <c r="V114" i="7"/>
  <c r="V115" i="7"/>
  <c r="V7" i="7"/>
  <c r="V44" i="7"/>
  <c r="V45" i="7"/>
  <c r="V51" i="7"/>
  <c r="V52" i="7"/>
  <c r="V53" i="7"/>
  <c r="V94" i="7"/>
  <c r="V95" i="7"/>
  <c r="V117" i="7"/>
  <c r="V118" i="7"/>
  <c r="V113" i="7"/>
  <c r="V13" i="7"/>
  <c r="V15" i="7"/>
  <c r="V16" i="7"/>
  <c r="V25" i="7"/>
  <c r="V26" i="7"/>
  <c r="V112" i="7"/>
  <c r="V97" i="7"/>
  <c r="V96" i="7"/>
  <c r="R134" i="1"/>
  <c r="R132" i="1"/>
  <c r="R131" i="1"/>
  <c r="R130" i="1"/>
  <c r="G19" i="6"/>
  <c r="J19" i="6"/>
  <c r="K19" i="6"/>
  <c r="L19" i="6"/>
  <c r="M19" i="6"/>
  <c r="O19" i="6"/>
  <c r="P19" i="6"/>
  <c r="Q19" i="6"/>
  <c r="G20" i="6"/>
  <c r="J20" i="6"/>
  <c r="K20" i="6"/>
  <c r="L20" i="6"/>
  <c r="M20" i="6"/>
  <c r="N20" i="6"/>
  <c r="O20" i="6"/>
  <c r="P20" i="6"/>
  <c r="Q20" i="6"/>
  <c r="R20" i="6"/>
  <c r="K21" i="6"/>
  <c r="L21" i="6"/>
  <c r="M21" i="6"/>
  <c r="N21" i="6"/>
  <c r="O21" i="6"/>
  <c r="P21" i="6"/>
  <c r="Q21" i="6"/>
  <c r="R21" i="6"/>
  <c r="N22" i="6"/>
  <c r="O22" i="6"/>
  <c r="P22" i="6"/>
  <c r="Q22" i="6"/>
  <c r="R22" i="6"/>
  <c r="N23" i="6"/>
  <c r="P23" i="6"/>
  <c r="Q23" i="6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4" i="3"/>
  <c r="C63" i="3"/>
  <c r="E63" i="3" s="1"/>
  <c r="D63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4" i="3"/>
  <c r="X130" i="3" s="1"/>
  <c r="C8" i="3"/>
  <c r="E8" i="3" s="1"/>
  <c r="D8" i="3"/>
  <c r="E44" i="3"/>
  <c r="E45" i="3"/>
  <c r="E46" i="3"/>
  <c r="E47" i="3"/>
  <c r="E48" i="3"/>
  <c r="E49" i="3"/>
  <c r="E50" i="3"/>
  <c r="E51" i="3"/>
  <c r="E52" i="3"/>
  <c r="E53" i="3"/>
  <c r="E54" i="3"/>
  <c r="E55" i="3"/>
  <c r="D49" i="3"/>
  <c r="D50" i="3"/>
  <c r="D51" i="3"/>
  <c r="D52" i="3"/>
  <c r="D53" i="3"/>
  <c r="D54" i="3"/>
  <c r="D55" i="3"/>
  <c r="D48" i="3"/>
  <c r="D47" i="3"/>
  <c r="D46" i="3"/>
  <c r="D45" i="3"/>
  <c r="D44" i="3"/>
  <c r="D39" i="3"/>
  <c r="D38" i="3"/>
  <c r="D37" i="3"/>
  <c r="D36" i="3"/>
  <c r="D35" i="3"/>
  <c r="D34" i="3"/>
  <c r="D33" i="3"/>
  <c r="D32" i="3"/>
  <c r="D31" i="3"/>
  <c r="D29" i="3"/>
  <c r="D22" i="3"/>
  <c r="D21" i="3"/>
  <c r="E22" i="3"/>
  <c r="E21" i="3"/>
  <c r="E14" i="3"/>
  <c r="E13" i="3"/>
  <c r="E6" i="3"/>
  <c r="E5" i="3"/>
  <c r="E4" i="3"/>
  <c r="D14" i="3"/>
  <c r="D13" i="3"/>
  <c r="D12" i="3"/>
  <c r="D11" i="3"/>
  <c r="D10" i="3"/>
  <c r="D9" i="3"/>
  <c r="D6" i="3"/>
  <c r="D5" i="3"/>
  <c r="D4" i="3"/>
  <c r="AK11" i="6"/>
  <c r="AJ11" i="6"/>
  <c r="AI11" i="6"/>
  <c r="AH11" i="6"/>
  <c r="AG11" i="6"/>
  <c r="AJ12" i="6"/>
  <c r="AI12" i="6"/>
  <c r="AH12" i="6"/>
  <c r="AG12" i="6"/>
  <c r="AJ13" i="6"/>
  <c r="AI13" i="6"/>
  <c r="AH13" i="6"/>
  <c r="AG13" i="6"/>
  <c r="AK14" i="6"/>
  <c r="AI14" i="6"/>
  <c r="AH14" i="6"/>
  <c r="AG14" i="6"/>
  <c r="AK130" i="3" l="1"/>
  <c r="CE45" i="7"/>
  <c r="CA45" i="7"/>
  <c r="CC45" i="7"/>
  <c r="CB45" i="7"/>
  <c r="BZ45" i="7"/>
  <c r="BY45" i="7"/>
  <c r="BW45" i="7"/>
  <c r="BX45" i="7"/>
  <c r="BR45" i="7"/>
  <c r="BT45" i="7"/>
  <c r="BV45" i="7"/>
  <c r="BU45" i="7"/>
  <c r="AI43" i="7"/>
  <c r="AK42" i="7" s="1"/>
  <c r="AJ58" i="7"/>
  <c r="AU36" i="7"/>
  <c r="AU43" i="7"/>
  <c r="AU50" i="7"/>
  <c r="AH38" i="7"/>
  <c r="AI38" i="7" s="1"/>
  <c r="AH40" i="7"/>
  <c r="AI40" i="7" s="1"/>
  <c r="AN40" i="7"/>
  <c r="AO40" i="7" s="1"/>
  <c r="AN45" i="7"/>
  <c r="AO45" i="7" s="1"/>
  <c r="AN39" i="7"/>
  <c r="AO39" i="7" s="1"/>
  <c r="AN38" i="7"/>
  <c r="AO38" i="7" s="1"/>
  <c r="F8" i="3"/>
  <c r="G8" i="3" s="1"/>
  <c r="F13" i="3"/>
  <c r="F63" i="3"/>
  <c r="G63" i="3" s="1"/>
  <c r="AG15" i="6"/>
  <c r="AH15" i="6"/>
  <c r="AI15" i="6"/>
  <c r="AJ16" i="6"/>
  <c r="AI16" i="6"/>
  <c r="AH16" i="6"/>
  <c r="AG16" i="6"/>
  <c r="AI17" i="6"/>
  <c r="AK17" i="6"/>
  <c r="AJ17" i="6"/>
  <c r="AG17" i="6"/>
  <c r="AG18" i="6"/>
  <c r="AI18" i="6"/>
  <c r="AH19" i="6"/>
  <c r="AG19" i="6"/>
  <c r="AI10" i="6"/>
  <c r="AH10" i="6"/>
  <c r="AG10" i="6"/>
  <c r="AK9" i="6"/>
  <c r="AH9" i="6"/>
  <c r="AG9" i="6"/>
  <c r="AH8" i="6"/>
  <c r="AG8" i="6"/>
  <c r="P10" i="6"/>
  <c r="R10" i="6"/>
  <c r="Q10" i="6"/>
  <c r="O10" i="6"/>
  <c r="N10" i="6"/>
  <c r="R9" i="6"/>
  <c r="Q9" i="6"/>
  <c r="P9" i="6"/>
  <c r="O9" i="6"/>
  <c r="R8" i="6"/>
  <c r="P8" i="6"/>
  <c r="O8" i="6"/>
  <c r="N8" i="6"/>
  <c r="P7" i="6"/>
  <c r="O7" i="6"/>
  <c r="N7" i="6"/>
  <c r="O6" i="6"/>
  <c r="N6" i="6"/>
  <c r="AP36" i="7" l="1"/>
  <c r="AK37" i="7"/>
  <c r="E3" i="5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4" i="3"/>
  <c r="AE130" i="3" s="1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4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4" i="3"/>
  <c r="R130" i="3" s="1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29" i="3"/>
  <c r="P22" i="3"/>
  <c r="P16" i="3"/>
  <c r="P15" i="3"/>
  <c r="P6" i="3"/>
  <c r="P5" i="3"/>
  <c r="P4" i="3"/>
  <c r="I15" i="6"/>
  <c r="H15" i="6"/>
  <c r="G15" i="6"/>
  <c r="J14" i="6"/>
  <c r="I14" i="6"/>
  <c r="H14" i="6"/>
  <c r="G14" i="6"/>
  <c r="F14" i="6"/>
  <c r="J13" i="6"/>
  <c r="I13" i="6"/>
  <c r="H13" i="6"/>
  <c r="G13" i="6"/>
  <c r="F13" i="6"/>
  <c r="I12" i="6"/>
  <c r="H12" i="6"/>
  <c r="G12" i="6"/>
  <c r="F12" i="6"/>
  <c r="J11" i="6"/>
  <c r="I11" i="6"/>
  <c r="H11" i="6"/>
  <c r="G11" i="6"/>
  <c r="H10" i="6"/>
  <c r="G10" i="6"/>
  <c r="F10" i="6"/>
  <c r="H9" i="6"/>
  <c r="G9" i="6"/>
  <c r="F9" i="6"/>
  <c r="H8" i="6"/>
  <c r="G8" i="6"/>
  <c r="F8" i="6"/>
  <c r="F7" i="6"/>
  <c r="G7" i="6"/>
  <c r="G4" i="6"/>
  <c r="F4" i="6"/>
  <c r="R133" i="1"/>
  <c r="R135" i="1" s="1"/>
  <c r="V130" i="3" l="1"/>
  <c r="AI130" i="3"/>
  <c r="Z130" i="3"/>
  <c r="P130" i="3"/>
  <c r="AM130" i="3" s="1"/>
  <c r="AC130" i="3"/>
  <c r="AM20" i="3"/>
  <c r="AM12" i="3"/>
  <c r="AM13" i="3"/>
  <c r="AM124" i="3"/>
  <c r="AM116" i="3"/>
  <c r="AM108" i="3"/>
  <c r="AM100" i="3"/>
  <c r="AM92" i="3"/>
  <c r="AM84" i="3"/>
  <c r="AM110" i="3"/>
  <c r="AM93" i="3"/>
  <c r="AM125" i="3"/>
  <c r="AM117" i="3"/>
  <c r="AM109" i="3"/>
  <c r="AM126" i="3"/>
  <c r="AM86" i="3"/>
  <c r="AM29" i="3"/>
  <c r="AM21" i="3"/>
  <c r="AM101" i="3"/>
  <c r="AM22" i="3"/>
  <c r="AM38" i="3"/>
  <c r="AM30" i="3"/>
  <c r="AM14" i="3"/>
  <c r="AM6" i="3"/>
  <c r="AM70" i="3"/>
  <c r="AM62" i="3"/>
  <c r="AM54" i="3"/>
  <c r="AM46" i="3"/>
  <c r="AM78" i="3"/>
  <c r="AM118" i="3"/>
  <c r="AM102" i="3"/>
  <c r="AM94" i="3"/>
  <c r="AM80" i="3"/>
  <c r="AM56" i="3"/>
  <c r="AM5" i="3"/>
  <c r="AM79" i="3"/>
  <c r="AM71" i="3"/>
  <c r="AM63" i="3"/>
  <c r="AM55" i="3"/>
  <c r="AM47" i="3"/>
  <c r="AM123" i="3"/>
  <c r="AM115" i="3"/>
  <c r="AM107" i="3"/>
  <c r="AM99" i="3"/>
  <c r="AM91" i="3"/>
  <c r="AM35" i="3"/>
  <c r="AM64" i="3"/>
  <c r="AM37" i="3"/>
  <c r="AM36" i="3"/>
  <c r="AM44" i="3"/>
  <c r="AM28" i="3"/>
  <c r="AM72" i="3"/>
  <c r="AM48" i="3"/>
  <c r="AM27" i="3"/>
  <c r="AM19" i="3"/>
  <c r="AM11" i="3"/>
  <c r="AM42" i="3"/>
  <c r="AM83" i="3"/>
  <c r="AM82" i="3"/>
  <c r="AM26" i="3"/>
  <c r="AM41" i="3"/>
  <c r="AM122" i="3"/>
  <c r="AM90" i="3"/>
  <c r="AM73" i="3"/>
  <c r="AM49" i="3"/>
  <c r="AM25" i="3"/>
  <c r="AM40" i="3"/>
  <c r="AM32" i="3"/>
  <c r="AM77" i="3"/>
  <c r="AM69" i="3"/>
  <c r="AM61" i="3"/>
  <c r="AM53" i="3"/>
  <c r="AM45" i="3"/>
  <c r="AM24" i="3"/>
  <c r="AM8" i="3"/>
  <c r="AM74" i="3"/>
  <c r="AM98" i="3"/>
  <c r="AM9" i="3"/>
  <c r="AM15" i="3"/>
  <c r="AM31" i="3"/>
  <c r="AM23" i="3"/>
  <c r="AM7" i="3"/>
  <c r="AM4" i="3"/>
  <c r="AM34" i="3"/>
  <c r="AM66" i="3"/>
  <c r="AM10" i="3"/>
  <c r="AM114" i="3"/>
  <c r="AM65" i="3"/>
  <c r="AM43" i="3"/>
  <c r="AM58" i="3"/>
  <c r="AM18" i="3"/>
  <c r="AM33" i="3"/>
  <c r="AM106" i="3"/>
  <c r="AM81" i="3"/>
  <c r="AM57" i="3"/>
  <c r="AM17" i="3"/>
  <c r="AM85" i="3"/>
  <c r="AM113" i="3"/>
  <c r="AM97" i="3"/>
  <c r="AM16" i="3"/>
  <c r="AM39" i="3"/>
  <c r="AM76" i="3"/>
  <c r="AM60" i="3"/>
  <c r="AM128" i="3"/>
  <c r="AM112" i="3"/>
  <c r="AM96" i="3"/>
  <c r="AM67" i="3"/>
  <c r="AM59" i="3"/>
  <c r="AM51" i="3"/>
  <c r="AM127" i="3"/>
  <c r="AM119" i="3"/>
  <c r="AM111" i="3"/>
  <c r="AM103" i="3"/>
  <c r="AM95" i="3"/>
  <c r="AM87" i="3"/>
  <c r="AM105" i="3"/>
  <c r="AM89" i="3"/>
  <c r="AM68" i="3"/>
  <c r="AM52" i="3"/>
  <c r="AM120" i="3"/>
  <c r="AM104" i="3"/>
  <c r="AM88" i="3"/>
  <c r="AM75" i="3"/>
  <c r="AM50" i="3"/>
  <c r="AM121" i="3"/>
  <c r="F14" i="3"/>
  <c r="G14" i="3" s="1"/>
  <c r="O135" i="1"/>
  <c r="F6" i="3" l="1"/>
  <c r="G6" i="3" s="1"/>
  <c r="F51" i="3"/>
  <c r="G51" i="3" s="1"/>
  <c r="F47" i="3"/>
  <c r="G47" i="3" s="1"/>
  <c r="F49" i="3"/>
  <c r="G49" i="3" s="1"/>
  <c r="F50" i="3"/>
  <c r="G50" i="3" s="1"/>
  <c r="F55" i="3"/>
  <c r="G55" i="3" s="1"/>
  <c r="D30" i="3"/>
  <c r="F30" i="3" s="1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8" i="3"/>
  <c r="G38" i="3" s="1"/>
  <c r="F39" i="3"/>
  <c r="G39" i="3" s="1"/>
  <c r="F29" i="3"/>
  <c r="F22" i="3"/>
  <c r="G22" i="3" s="1"/>
  <c r="F10" i="3"/>
  <c r="G10" i="3" s="1"/>
  <c r="F11" i="3"/>
  <c r="G11" i="3" s="1"/>
  <c r="F12" i="3"/>
  <c r="G12" i="3" s="1"/>
  <c r="F9" i="3"/>
  <c r="G9" i="3" s="1"/>
  <c r="E135" i="1"/>
  <c r="F135" i="1"/>
  <c r="G135" i="1"/>
  <c r="H135" i="1"/>
  <c r="I135" i="1"/>
  <c r="J135" i="1"/>
  <c r="K135" i="1"/>
  <c r="L135" i="1"/>
  <c r="M135" i="1"/>
  <c r="N135" i="1"/>
  <c r="D135" i="1"/>
  <c r="C135" i="1"/>
  <c r="F5" i="3" l="1"/>
  <c r="K5" i="3" s="1"/>
  <c r="K6" i="3" s="1"/>
  <c r="F21" i="3"/>
  <c r="G21" i="3" s="1"/>
  <c r="F52" i="3"/>
  <c r="G52" i="3" s="1"/>
  <c r="G13" i="3"/>
  <c r="F44" i="3"/>
  <c r="F48" i="3"/>
  <c r="G48" i="3" s="1"/>
  <c r="F54" i="3"/>
  <c r="G54" i="3" s="1"/>
  <c r="F46" i="3"/>
  <c r="G46" i="3" s="1"/>
  <c r="F53" i="3"/>
  <c r="G53" i="3" s="1"/>
  <c r="F45" i="3"/>
  <c r="G45" i="3" s="1"/>
  <c r="K21" i="3"/>
  <c r="K22" i="3" s="1"/>
  <c r="K29" i="3"/>
  <c r="K30" i="3" s="1"/>
  <c r="G29" i="3"/>
  <c r="F4" i="3"/>
  <c r="G4" i="3" s="1"/>
  <c r="K9" i="3"/>
  <c r="K10" i="3" s="1"/>
  <c r="K13" i="3"/>
  <c r="K14" i="3" s="1"/>
  <c r="G5" i="3" l="1"/>
  <c r="K44" i="3"/>
  <c r="K45" i="3" s="1"/>
  <c r="G44" i="3"/>
</calcChain>
</file>

<file path=xl/comments1.xml><?xml version="1.0" encoding="utf-8"?>
<comments xmlns="http://schemas.openxmlformats.org/spreadsheetml/2006/main">
  <authors>
    <author>Van Wichelen, Jeroen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ik veronderstel dat dit de gewichten zijn na lyofilisatie?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Van Wichelen, Jeroen:</t>
        </r>
        <r>
          <rPr>
            <sz val="9"/>
            <color indexed="81"/>
            <rFont val="Tahoma"/>
            <family val="2"/>
          </rPr>
          <t xml:space="preserve">
Volgens bachelor-proef van Charlotte is dit uitgedrukt in µg/mg. Ik vermoed dat ofwel deze gewichten niet kloppen en er ergens een omrekeningsfout moet zijn gebeurd ofwel dat de eenheid niet juist is! Idem voor EPA.</t>
        </r>
      </text>
    </comment>
  </commentList>
</comments>
</file>

<file path=xl/sharedStrings.xml><?xml version="1.0" encoding="utf-8"?>
<sst xmlns="http://schemas.openxmlformats.org/spreadsheetml/2006/main" count="2062" uniqueCount="306">
  <si>
    <t>Dataset 1: stomach content dataset</t>
  </si>
  <si>
    <t>Glass eel number</t>
  </si>
  <si>
    <t>Chydorus sphaericus</t>
  </si>
  <si>
    <t>Alona rectangula</t>
  </si>
  <si>
    <t>Copepoda: Cyclops</t>
  </si>
  <si>
    <t>Copepoda: Eurytemora</t>
  </si>
  <si>
    <t>Gammarus</t>
  </si>
  <si>
    <t>Chyronomidae (larve)</t>
  </si>
  <si>
    <t>Bryozoa</t>
  </si>
  <si>
    <t>Dataset 2: each glass eel number is linked to a dataset with biological characteristics</t>
  </si>
  <si>
    <t>Pigmentation stage</t>
  </si>
  <si>
    <t>Date/week</t>
  </si>
  <si>
    <t>Chaoboridae (larve/puppa?)</t>
  </si>
  <si>
    <t>Copepoda: naupliuslarve</t>
  </si>
  <si>
    <t>VIA4</t>
  </si>
  <si>
    <t>VIB</t>
  </si>
  <si>
    <t>Length (cm)</t>
  </si>
  <si>
    <t>VIA3</t>
  </si>
  <si>
    <t>VIA0</t>
  </si>
  <si>
    <t>VB</t>
  </si>
  <si>
    <t>VA</t>
  </si>
  <si>
    <t>VIA2</t>
  </si>
  <si>
    <t>VIA1</t>
  </si>
  <si>
    <t>VA0</t>
  </si>
  <si>
    <t>Copepoda, genus niet herkenbaar</t>
  </si>
  <si>
    <t>Foraminifera</t>
  </si>
  <si>
    <t>Chaoboridae adult</t>
  </si>
  <si>
    <t>Totaal</t>
  </si>
  <si>
    <t>i</t>
  </si>
  <si>
    <t>d in micrometer</t>
  </si>
  <si>
    <t>i in micrometer</t>
  </si>
  <si>
    <t>volume in kubieke micrometer</t>
  </si>
  <si>
    <t>volume in kubieke mm</t>
  </si>
  <si>
    <t>Foraminifera (pi*I*d^2)/6</t>
  </si>
  <si>
    <t>Bryozoa (pi*I*d^2)/6</t>
  </si>
  <si>
    <t>Alona rectangula (pi*d^3)/12</t>
  </si>
  <si>
    <t>Chyronomidae (pi*d^2*h)/4</t>
  </si>
  <si>
    <t>Chaoboridae ((pi*d^2*h)/4)</t>
  </si>
  <si>
    <t>Chydorus (pi*d^3/6)</t>
  </si>
  <si>
    <t>Copepoda ((pi*d^2)/12 * (d/2 + i)</t>
  </si>
  <si>
    <t>gemiddelde chydorus</t>
  </si>
  <si>
    <t>in mm</t>
  </si>
  <si>
    <t>N</t>
  </si>
  <si>
    <t>H'</t>
  </si>
  <si>
    <t>J'</t>
  </si>
  <si>
    <t>naupliuslarve</t>
  </si>
  <si>
    <t>gemiddelde bryozoa</t>
  </si>
  <si>
    <t>gemiddelde alona</t>
  </si>
  <si>
    <t>gemiddelde chyronomidae</t>
  </si>
  <si>
    <t>gemiddelde chaoboridae</t>
  </si>
  <si>
    <t>gemiddelde copepode</t>
  </si>
  <si>
    <t>totaal aantal soorten aanwezig</t>
  </si>
  <si>
    <t>3 taxa</t>
  </si>
  <si>
    <t>4 taxa</t>
  </si>
  <si>
    <t>2 taxa</t>
  </si>
  <si>
    <t>Indeling op basis van diversiteit</t>
  </si>
  <si>
    <t>glass eel number</t>
  </si>
  <si>
    <t>relatieve volumes dus in procent van de verschillende soorten per maag</t>
  </si>
  <si>
    <t>indeling op basis van systematiek</t>
  </si>
  <si>
    <t>opzoeken vanaf wanneer een soort dominant is en dan kijken welk biovolume van welke soort deze overschrijdt, dit is dan de dominantere soort: percentage met dominantie van copepoden, percentage van glasalen met dominantie van cladoceren</t>
  </si>
  <si>
    <t>Indeling op basis van voedsel:</t>
  </si>
  <si>
    <t>totaal aantal verschillende taa en gemiddeld aantal taxa per glasaal met gevulde maag</t>
  </si>
  <si>
    <t>gemiddeld aantal voedingsitems per glasaal met gevulde maag</t>
  </si>
  <si>
    <t>gemiddeld aantal specimens voor elk taxon per glasaal met gevulde maag</t>
  </si>
  <si>
    <t>index van relatieve belangrijkheid: zie Van Driessche 1990 p,7</t>
  </si>
  <si>
    <t>Voorlopig alles gelinkt d-aan data van vangst, nu opnieuw berekenen voor lengte/pigmenatieklassen</t>
  </si>
  <si>
    <t>D</t>
  </si>
  <si>
    <t>U</t>
  </si>
  <si>
    <t>indeling op basis van densiteit/volume</t>
  </si>
  <si>
    <t>Totale volume per glasaal</t>
  </si>
  <si>
    <t>stomach content dataset==&gt; omgezet naar absolute gewicht</t>
  </si>
  <si>
    <t>percentage glasalen met respectievelijk 0,1,2,3 of 4 taxa waargenomen in de maag</t>
  </si>
  <si>
    <t>indeling op basis van diversiteit, maar nu voor pigmentatiestadium ipv datum</t>
  </si>
  <si>
    <t>Vergelijken pigmentatiestadium en data</t>
  </si>
  <si>
    <t>VII</t>
  </si>
  <si>
    <t>/</t>
  </si>
  <si>
    <t>zie tab kenmerken</t>
  </si>
  <si>
    <t>vergelijken pigm, data met lengte; zie tab kenmerken</t>
  </si>
  <si>
    <t>Indeling op basis van diversiteit, maar nu voor lengte</t>
  </si>
  <si>
    <t>d (aantal streepjes geteld)</t>
  </si>
  <si>
    <t>1 maatstreepje op bino=10 micrometer en deze 10 is eigenlijk 12,6 micrometer dus gemeten d moet *12,6</t>
  </si>
  <si>
    <t>gemiddelde biovolume soort in kubieke millimeter !!</t>
  </si>
  <si>
    <t>Baetis sp,</t>
  </si>
  <si>
    <t>Daphnia (adult)</t>
  </si>
  <si>
    <t>Verhouding copepoden bepalen per datum</t>
  </si>
  <si>
    <t>cyclops</t>
  </si>
  <si>
    <t>eurytemora</t>
  </si>
  <si>
    <t>Dataset: stomach content dataset; copepoden herberekend volgens verhoudingen per datum</t>
  </si>
  <si>
    <t>Daphnia</t>
  </si>
  <si>
    <t>12 soorten</t>
  </si>
  <si>
    <t>1 taxon</t>
  </si>
  <si>
    <t>0 taxa</t>
  </si>
  <si>
    <t>Copepodanaupliuslarve</t>
  </si>
  <si>
    <t>Chaoboridaeadult</t>
  </si>
  <si>
    <t>Chaoboridae(larve/puppa)</t>
  </si>
  <si>
    <t>Chyronomidae(larve)</t>
  </si>
  <si>
    <t>CopepodaEurytemora</t>
  </si>
  <si>
    <t>CopepodaCyclops</t>
  </si>
  <si>
    <t>AlonaRectangula</t>
  </si>
  <si>
    <t>ChydorusSphaericus</t>
  </si>
  <si>
    <t>Ceratopogonidae</t>
  </si>
  <si>
    <t>CopepodaOnbekend</t>
  </si>
  <si>
    <t>GlasseelNumber</t>
  </si>
  <si>
    <t>H</t>
  </si>
  <si>
    <t>J</t>
  </si>
  <si>
    <t>Maand</t>
  </si>
  <si>
    <t>mei</t>
  </si>
  <si>
    <t>maart</t>
  </si>
  <si>
    <t>april</t>
  </si>
  <si>
    <t>NA</t>
  </si>
  <si>
    <t>Pigm</t>
  </si>
  <si>
    <t>Date</t>
  </si>
  <si>
    <t>0.07861868</t>
  </si>
  <si>
    <t>0.003898519</t>
  </si>
  <si>
    <t>0.62894944</t>
  </si>
  <si>
    <t>0.86480548</t>
  </si>
  <si>
    <t>2.43717908</t>
  </si>
  <si>
    <t>0.1732052068</t>
  </si>
  <si>
    <t>0.0697029028493996</t>
  </si>
  <si>
    <t>1.97126868</t>
  </si>
  <si>
    <t>0.2573186406</t>
  </si>
  <si>
    <t>0.103552638736732</t>
  </si>
  <si>
    <t>1.10066152</t>
  </si>
  <si>
    <t>0.23585604</t>
  </si>
  <si>
    <t>0.15723736</t>
  </si>
  <si>
    <t>0.4505612089</t>
  </si>
  <si>
    <t>0.181319169047433</t>
  </si>
  <si>
    <t>0.47171208</t>
  </si>
  <si>
    <t>0.126930543</t>
  </si>
  <si>
    <t>0.0510806082034627</t>
  </si>
  <si>
    <t>2.83027248</t>
  </si>
  <si>
    <t>0.3557128598</t>
  </si>
  <si>
    <t>0.143149385442849</t>
  </si>
  <si>
    <t>1.74706377</t>
  </si>
  <si>
    <t>0.3576271598</t>
  </si>
  <si>
    <t>0.143919756434517</t>
  </si>
  <si>
    <t>2.04408568</t>
  </si>
  <si>
    <t>1.80822964</t>
  </si>
  <si>
    <t>0.286835983</t>
  </si>
  <si>
    <t>0.115431291161168</t>
  </si>
  <si>
    <t>0.94342416</t>
  </si>
  <si>
    <t>1.65099228</t>
  </si>
  <si>
    <t>0.31447472</t>
  </si>
  <si>
    <t>0.7861868</t>
  </si>
  <si>
    <t>0.4101163183</t>
  </si>
  <si>
    <t>0.165042947724008</t>
  </si>
  <si>
    <t>0.2530369754</t>
  </si>
  <si>
    <t>0.101829569904201</t>
  </si>
  <si>
    <t>3.38060324</t>
  </si>
  <si>
    <t>0.3805861761</t>
  </si>
  <si>
    <t>0.153159144281122</t>
  </si>
  <si>
    <t>4.50451925</t>
  </si>
  <si>
    <t>2.3585604</t>
  </si>
  <si>
    <t>0.3046360973</t>
  </si>
  <si>
    <t>0.122594584116868</t>
  </si>
  <si>
    <t>1.60727922</t>
  </si>
  <si>
    <t>1.49375492</t>
  </si>
  <si>
    <t>4.24540872</t>
  </si>
  <si>
    <t>0.2572920076</t>
  </si>
  <si>
    <t>0.103541920829079</t>
  </si>
  <si>
    <t>4.01159616</t>
  </si>
  <si>
    <t>0.3245083869</t>
  </si>
  <si>
    <t>0.130591781758758</t>
  </si>
  <si>
    <t>3.96583962</t>
  </si>
  <si>
    <t>1.98291981</t>
  </si>
  <si>
    <t>0.1849073992</t>
  </si>
  <si>
    <t>0.0744122115073318</t>
  </si>
  <si>
    <t>5.18883288</t>
  </si>
  <si>
    <t>0.2883423282</t>
  </si>
  <si>
    <t>0.116037489064066</t>
  </si>
  <si>
    <t>4.21694155</t>
  </si>
  <si>
    <t>0.6385870855</t>
  </si>
  <si>
    <t>0.25698634818112</t>
  </si>
  <si>
    <t>5.46823991</t>
  </si>
  <si>
    <t>0.1788449127</t>
  </si>
  <si>
    <t>0.0719724874635665</t>
  </si>
  <si>
    <t>0.2286318735</t>
  </si>
  <si>
    <t>0.092008234401685</t>
  </si>
  <si>
    <t>2.4720847</t>
  </si>
  <si>
    <t>0.38997966</t>
  </si>
  <si>
    <t>1.88684832</t>
  </si>
  <si>
    <t>0.12216967</t>
  </si>
  <si>
    <t>0.429323022</t>
  </si>
  <si>
    <t>0.172772293895478</t>
  </si>
  <si>
    <t>1.7726555</t>
  </si>
  <si>
    <t>0.2449300268</t>
  </si>
  <si>
    <t>0.0985670937863586</t>
  </si>
  <si>
    <t>1.11811433</t>
  </si>
  <si>
    <t>0.6706592557</t>
  </si>
  <si>
    <t>0.269893138946373</t>
  </si>
  <si>
    <t>3.7648892</t>
  </si>
  <si>
    <t>1.255482325</t>
  </si>
  <si>
    <t>0.505243255358149</t>
  </si>
  <si>
    <t>0.49788465</t>
  </si>
  <si>
    <t>0.4904499103</t>
  </si>
  <si>
    <t>0.19737156337114</t>
  </si>
  <si>
    <t>2.14015717</t>
  </si>
  <si>
    <t>0.5660857389</t>
  </si>
  <si>
    <t>0.227809659951731</t>
  </si>
  <si>
    <t>4.497827105</t>
  </si>
  <si>
    <t>0.8486855577</t>
  </si>
  <si>
    <t>0.341536193229796</t>
  </si>
  <si>
    <t>0.89659736</t>
  </si>
  <si>
    <t>1.60609696</t>
  </si>
  <si>
    <t>0.03490562</t>
  </si>
  <si>
    <t>1.039720771</t>
  </si>
  <si>
    <t>0.418414418541117</t>
  </si>
  <si>
    <t>1.20575142</t>
  </si>
  <si>
    <t>0.8852888345</t>
  </si>
  <si>
    <t>0.356266435431499</t>
  </si>
  <si>
    <t>1.394807465</t>
  </si>
  <si>
    <t>0.01745281</t>
  </si>
  <si>
    <t>0.4669872708</t>
  </si>
  <si>
    <t>0.187929502639401</t>
  </si>
  <si>
    <t>1.20188641</t>
  </si>
  <si>
    <t>1.33217904</t>
  </si>
  <si>
    <t>0.536108284032986</t>
  </si>
  <si>
    <t>1.025593904</t>
  </si>
  <si>
    <t>0.5623351446</t>
  </si>
  <si>
    <t>0.226300309771385</t>
  </si>
  <si>
    <t>0.44233809</t>
  </si>
  <si>
    <t>0.70756812</t>
  </si>
  <si>
    <t>0.271189373</t>
  </si>
  <si>
    <t>0.109134632088951</t>
  </si>
  <si>
    <t>1.29059758</t>
  </si>
  <si>
    <t>0.2735737943</t>
  </si>
  <si>
    <t>0.110094193809389</t>
  </si>
  <si>
    <t>3.71253077</t>
  </si>
  <si>
    <t>0.5982695886</t>
  </si>
  <si>
    <t>0.240761393853987</t>
  </si>
  <si>
    <t>0.55033076</t>
  </si>
  <si>
    <t>0.2392170938</t>
  </si>
  <si>
    <t>0.0962680404193086</t>
  </si>
  <si>
    <t>3.64915798</t>
  </si>
  <si>
    <t>maand</t>
  </si>
  <si>
    <t>pigmentatie</t>
  </si>
  <si>
    <t>RELChydSphaer</t>
  </si>
  <si>
    <t>RELAlRect</t>
  </si>
  <si>
    <t>RELCyclops</t>
  </si>
  <si>
    <t>RELEurytemora</t>
  </si>
  <si>
    <t>RELCopOnbekend</t>
  </si>
  <si>
    <t>RELGammarus</t>
  </si>
  <si>
    <t>RELBryozoa</t>
  </si>
  <si>
    <t>RELnaupliuslarve</t>
  </si>
  <si>
    <t>RELForaminifera</t>
  </si>
  <si>
    <t>RELCeratopogonidae</t>
  </si>
  <si>
    <t>RELDaphniaAdult</t>
  </si>
  <si>
    <t>RELChyronomidaelarve</t>
  </si>
  <si>
    <t>BiovolumeTOT</t>
  </si>
  <si>
    <t>Lengte</t>
  </si>
  <si>
    <t>nummer</t>
  </si>
  <si>
    <t>Datum</t>
  </si>
  <si>
    <t>RELChaoboridae</t>
  </si>
  <si>
    <t>gem biovol per aal in die week</t>
  </si>
  <si>
    <t>Ceratopog</t>
  </si>
  <si>
    <t>h'=-som (pi ln pi)</t>
  </si>
  <si>
    <t>som</t>
  </si>
  <si>
    <t>pi</t>
  </si>
  <si>
    <t>ln pi</t>
  </si>
  <si>
    <t>pi*lnpi</t>
  </si>
  <si>
    <t>aantal soorten</t>
  </si>
  <si>
    <t>hmax (=ln n)</t>
  </si>
  <si>
    <t>Totaal biovol</t>
  </si>
  <si>
    <t>totaal biovol</t>
  </si>
  <si>
    <t>eury</t>
  </si>
  <si>
    <t>onbekend</t>
  </si>
  <si>
    <t>BIOVOLUMES PER WEEK</t>
  </si>
  <si>
    <t>Chaoboridae</t>
  </si>
  <si>
    <t>Copepoda, Cyclops</t>
  </si>
  <si>
    <t>Copepoda, Eurytemora</t>
  </si>
  <si>
    <t>Chyronomidae</t>
  </si>
  <si>
    <t>Copepoda, naupliuslarve</t>
  </si>
  <si>
    <t>Copepoda sp.</t>
  </si>
  <si>
    <t>totaal</t>
  </si>
  <si>
    <t>EPA</t>
  </si>
  <si>
    <t>DATUM</t>
  </si>
  <si>
    <t>Glasseelnr</t>
  </si>
  <si>
    <t>gewicht (mg)</t>
  </si>
  <si>
    <t>pigm</t>
  </si>
  <si>
    <t>aantal pieken</t>
  </si>
  <si>
    <t xml:space="preserve">DHA </t>
  </si>
  <si>
    <t>DHAtot</t>
  </si>
  <si>
    <t>EPAtot</t>
  </si>
  <si>
    <t>Chaoboridae(</t>
  </si>
  <si>
    <t>nr</t>
  </si>
  <si>
    <t>biovol tot</t>
  </si>
  <si>
    <t>HMAX</t>
  </si>
  <si>
    <t>ceratopog</t>
  </si>
  <si>
    <t>copepods</t>
  </si>
  <si>
    <t>ceratopogonids (sandflies)</t>
  </si>
  <si>
    <t>chyronomids (non-biting midges)</t>
  </si>
  <si>
    <t>cladocerans (water fleas)</t>
  </si>
  <si>
    <t>chaoborids (phantom midges)</t>
  </si>
  <si>
    <t>Mysidae</t>
  </si>
  <si>
    <t>unkn.</t>
  </si>
  <si>
    <t>Cyclops sp.</t>
  </si>
  <si>
    <t>Eurytemora sp.</t>
  </si>
  <si>
    <t>ui. copepod</t>
  </si>
  <si>
    <t>Gammarus sp.</t>
  </si>
  <si>
    <t>Chyronomid larvae</t>
  </si>
  <si>
    <t>Chaoboridae larvae</t>
  </si>
  <si>
    <t>cop. nauplius</t>
  </si>
  <si>
    <t>Daphnia sp.</t>
  </si>
  <si>
    <t>ui. Cladoceran</t>
  </si>
  <si>
    <t>ui Diptera</t>
  </si>
  <si>
    <t>N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</si>
</sst>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0" borderId="0" xfId="1" applyFont="1"/>
    <xf numFmtId="9" fontId="0" fillId="0" borderId="0" xfId="0" applyNumberFormat="1"/>
    <xf numFmtId="10" fontId="0" fillId="0" borderId="0" xfId="1" applyNumberFormat="1" applyFont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0" fontId="0" fillId="6" borderId="0" xfId="0" applyFill="1"/>
    <xf numFmtId="14" fontId="0" fillId="6" borderId="0" xfId="0" applyNumberFormat="1" applyFill="1"/>
    <xf numFmtId="14" fontId="0" fillId="0" borderId="0" xfId="0" applyNumberFormat="1" applyFill="1"/>
    <xf numFmtId="0" fontId="0" fillId="7" borderId="0" xfId="0" applyFill="1"/>
    <xf numFmtId="14" fontId="0" fillId="7" borderId="0" xfId="0" applyNumberFormat="1" applyFill="1"/>
    <xf numFmtId="14" fontId="0" fillId="4" borderId="0" xfId="0" applyNumberFormat="1" applyFill="1"/>
    <xf numFmtId="10" fontId="0" fillId="0" borderId="0" xfId="0" applyNumberFormat="1"/>
    <xf numFmtId="2" fontId="0" fillId="0" borderId="0" xfId="0" applyNumberFormat="1"/>
    <xf numFmtId="0" fontId="6" fillId="0" borderId="0" xfId="0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E2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Indeling</a:t>
            </a:r>
            <a:r>
              <a:rPr lang="nl-BE" baseline="0"/>
              <a:t> diversiteit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61-4B18-A3D4-70FA0BA6433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B61-4B18-A3D4-70FA0BA6433C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B61-4B18-A3D4-70FA0BA6433C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B61-4B18-A3D4-70FA0BA6433C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B61-4B18-A3D4-70FA0BA643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inhoud!$Q$130:$Q$134</c:f>
              <c:strCache>
                <c:ptCount val="5"/>
                <c:pt idx="0">
                  <c:v>0 taxa</c:v>
                </c:pt>
                <c:pt idx="1">
                  <c:v>1 taxon</c:v>
                </c:pt>
                <c:pt idx="2">
                  <c:v>2 taxa</c:v>
                </c:pt>
                <c:pt idx="3">
                  <c:v>3 taxa</c:v>
                </c:pt>
                <c:pt idx="4">
                  <c:v>4 taxa</c:v>
                </c:pt>
              </c:strCache>
            </c:strRef>
          </c:cat>
          <c:val>
            <c:numRef>
              <c:f>inhoud!$R$130:$R$134</c:f>
              <c:numCache>
                <c:formatCode>0.00%</c:formatCode>
                <c:ptCount val="5"/>
                <c:pt idx="0">
                  <c:v>0.46825396825396826</c:v>
                </c:pt>
                <c:pt idx="1">
                  <c:v>0.23015873015873015</c:v>
                </c:pt>
                <c:pt idx="2">
                  <c:v>0.18253968253968253</c:v>
                </c:pt>
                <c:pt idx="3">
                  <c:v>8.7999999999999995E-2</c:v>
                </c:pt>
                <c:pt idx="4">
                  <c:v>3.1746031746031744E-2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C3-4F2A-9B2E-EF0AE1E7B1E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metrieken!$E$19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metrieken!$F$19:$R$19</c:f>
              <c:numCache>
                <c:formatCode>0%</c:formatCode>
                <c:ptCount val="13"/>
                <c:pt idx="0">
                  <c:v>1</c:v>
                </c:pt>
                <c:pt idx="1">
                  <c:v>0.90909090909090906</c:v>
                </c:pt>
                <c:pt idx="2">
                  <c:v>1</c:v>
                </c:pt>
                <c:pt idx="3">
                  <c:v>1</c:v>
                </c:pt>
                <c:pt idx="4">
                  <c:v>0.8</c:v>
                </c:pt>
                <c:pt idx="5">
                  <c:v>0.4</c:v>
                </c:pt>
                <c:pt idx="6">
                  <c:v>0.6</c:v>
                </c:pt>
                <c:pt idx="7">
                  <c:v>0.2</c:v>
                </c:pt>
                <c:pt idx="8">
                  <c:v>0</c:v>
                </c:pt>
                <c:pt idx="9">
                  <c:v>0.45454545454545453</c:v>
                </c:pt>
                <c:pt idx="10">
                  <c:v>0.1</c:v>
                </c:pt>
                <c:pt idx="11">
                  <c:v>0.1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C0F-4C3D-8B4A-576E753C6A36}"/>
            </c:ext>
          </c:extLst>
        </c:ser>
        <c:ser>
          <c:idx val="1"/>
          <c:order val="1"/>
          <c:tx>
            <c:strRef>
              <c:f>metrieken!$E$20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metrieken!$F$20:$R$20</c:f>
              <c:numCache>
                <c:formatCode>0%</c:formatCode>
                <c:ptCount val="13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0.5</c:v>
                </c:pt>
                <c:pt idx="8">
                  <c:v>0.3</c:v>
                </c:pt>
                <c:pt idx="9">
                  <c:v>9.0909090909090912E-2</c:v>
                </c:pt>
                <c:pt idx="10">
                  <c:v>0.2</c:v>
                </c:pt>
                <c:pt idx="11">
                  <c:v>0.2</c:v>
                </c:pt>
                <c:pt idx="12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C0F-4C3D-8B4A-576E753C6A36}"/>
            </c:ext>
          </c:extLst>
        </c:ser>
        <c:ser>
          <c:idx val="2"/>
          <c:order val="2"/>
          <c:tx>
            <c:strRef>
              <c:f>metrieken!$E$21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metrieken!$F$21:$R$21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0.1</c:v>
                </c:pt>
                <c:pt idx="7">
                  <c:v>0.3</c:v>
                </c:pt>
                <c:pt idx="8">
                  <c:v>0.4</c:v>
                </c:pt>
                <c:pt idx="9">
                  <c:v>0.27272727272727271</c:v>
                </c:pt>
                <c:pt idx="10">
                  <c:v>0.3</c:v>
                </c:pt>
                <c:pt idx="11">
                  <c:v>0.2</c:v>
                </c:pt>
                <c:pt idx="12">
                  <c:v>0.4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C0F-4C3D-8B4A-576E753C6A36}"/>
            </c:ext>
          </c:extLst>
        </c:ser>
        <c:ser>
          <c:idx val="3"/>
          <c:order val="3"/>
          <c:tx>
            <c:strRef>
              <c:f>metrieken!$E$22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metrieken!$F$22:$R$22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0.18181818181818182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C0F-4C3D-8B4A-576E753C6A36}"/>
            </c:ext>
          </c:extLst>
        </c:ser>
        <c:ser>
          <c:idx val="4"/>
          <c:order val="4"/>
          <c:tx>
            <c:strRef>
              <c:f>metrieken!$E$23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 cap="flat" cmpd="sng" algn="ctr">
              <a:noFill/>
              <a:miter lim="800000"/>
            </a:ln>
            <a:effectLst/>
          </c:spPr>
          <c:invertIfNegative val="0"/>
          <c:cat>
            <c:numRef>
              <c:f>metrieken!$F$18:$R$18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metrieken!$F$23:$R$23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C0F-4C3D-8B4A-576E753C6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4"/>
        <c:overlap val="100"/>
        <c:axId val="401797416"/>
        <c:axId val="401798592"/>
      </c:barChart>
      <c:catAx>
        <c:axId val="401797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1798592"/>
        <c:crosses val="autoZero"/>
        <c:auto val="0"/>
        <c:lblAlgn val="ctr"/>
        <c:lblOffset val="100"/>
        <c:noMultiLvlLbl val="1"/>
      </c:catAx>
      <c:valAx>
        <c:axId val="40179859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017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Verloop</a:t>
            </a:r>
            <a:r>
              <a:rPr lang="nl-BE" baseline="0"/>
              <a:t> diversiteit in functie van pigmentatiestadia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metrieken!$N$2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metrieken!$N$3:$N$10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0.81818181818181823</c:v>
                </c:pt>
                <c:pt idx="4">
                  <c:v>0.76666666666666672</c:v>
                </c:pt>
                <c:pt idx="5">
                  <c:v>0.29629629629629628</c:v>
                </c:pt>
                <c:pt idx="6">
                  <c:v>0</c:v>
                </c:pt>
                <c:pt idx="7">
                  <c:v>7.6923076923076927E-2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C5-4748-A5C9-4CC5899191E1}"/>
            </c:ext>
          </c:extLst>
        </c:ser>
        <c:ser>
          <c:idx val="1"/>
          <c:order val="1"/>
          <c:tx>
            <c:strRef>
              <c:f>metrieken!$O$2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metrieken!$O$3:$O$10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0.18181818181818182</c:v>
                </c:pt>
                <c:pt idx="4">
                  <c:v>0.16666666666666666</c:v>
                </c:pt>
                <c:pt idx="5">
                  <c:v>0.40740740740740738</c:v>
                </c:pt>
                <c:pt idx="6">
                  <c:v>0.2857142857142857</c:v>
                </c:pt>
                <c:pt idx="7">
                  <c:v>0.26923076923076922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C5-4748-A5C9-4CC5899191E1}"/>
            </c:ext>
          </c:extLst>
        </c:ser>
        <c:ser>
          <c:idx val="2"/>
          <c:order val="2"/>
          <c:tx>
            <c:strRef>
              <c:f>metrieken!$P$2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metrieken!$P$3:$P$10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6.6666666666666666E-2</c:v>
                </c:pt>
                <c:pt idx="5">
                  <c:v>0.25925925925925924</c:v>
                </c:pt>
                <c:pt idx="6">
                  <c:v>0.35714285714285715</c:v>
                </c:pt>
                <c:pt idx="7">
                  <c:v>0.30769230769230771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C5-4748-A5C9-4CC5899191E1}"/>
            </c:ext>
          </c:extLst>
        </c:ser>
        <c:ser>
          <c:idx val="3"/>
          <c:order val="3"/>
          <c:tx>
            <c:strRef>
              <c:f>metrieken!$Q$2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metrieken!$Q$3:$Q$10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0.26923076923076922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C5-4748-A5C9-4CC5899191E1}"/>
            </c:ext>
          </c:extLst>
        </c:ser>
        <c:ser>
          <c:idx val="4"/>
          <c:order val="4"/>
          <c:tx>
            <c:strRef>
              <c:f>metrieken!$R$2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metrieken!$L$3:$M$10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metrieken!$R$3:$R$10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3.7037037037037035E-2</c:v>
                </c:pt>
                <c:pt idx="6">
                  <c:v>7.1428571428571425E-2</c:v>
                </c:pt>
                <c:pt idx="7">
                  <c:v>7.6923076923076927E-2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0C5-4748-A5C9-4CC5899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86048"/>
        <c:axId val="444781736"/>
      </c:barChart>
      <c:catAx>
        <c:axId val="44478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1736"/>
        <c:crosses val="autoZero"/>
        <c:auto val="1"/>
        <c:lblAlgn val="ctr"/>
        <c:lblOffset val="100"/>
        <c:noMultiLvlLbl val="0"/>
      </c:catAx>
      <c:valAx>
        <c:axId val="44478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b="0"/>
              <a:t>Samenstelling</a:t>
            </a:r>
            <a:r>
              <a:rPr lang="nl-BE" b="0" baseline="0"/>
              <a:t> maaginhoud</a:t>
            </a:r>
            <a:endParaRPr lang="nl-BE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indices2!$BB$27</c:f>
              <c:strCache>
                <c:ptCount val="1"/>
                <c:pt idx="0">
                  <c:v>Chydorus sphaericus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indices2!$BB$28:$BB$40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1.3855349423558356E-3</c:v>
                </c:pt>
                <c:pt idx="8">
                  <c:v>3.1985049929979872E-3</c:v>
                </c:pt>
                <c:pt idx="9">
                  <c:v>1.1864472930046326E-2</c:v>
                </c:pt>
                <c:pt idx="10">
                  <c:v>4.2078841851167226E-2</c:v>
                </c:pt>
                <c:pt idx="11">
                  <c:v>0.27209275520813331</c:v>
                </c:pt>
                <c:pt idx="12">
                  <c:v>1.1265610895755309E-3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C8-4C14-A31D-1CF930C8E416}"/>
            </c:ext>
          </c:extLst>
        </c:ser>
        <c:ser>
          <c:idx val="1"/>
          <c:order val="1"/>
          <c:tx>
            <c:strRef>
              <c:f>indices2!$BC$27</c:f>
              <c:strCache>
                <c:ptCount val="1"/>
                <c:pt idx="0">
                  <c:v>Alona rectangula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indices2!$BC$28:$BC$40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2.2523185672941544E-2</c:v>
                </c:pt>
                <c:pt idx="6">
                  <c:v>0</c:v>
                </c:pt>
                <c:pt idx="7">
                  <c:v>0</c:v>
                </c:pt>
                <c:pt idx="8">
                  <c:v>4.9799161614815278E-3</c:v>
                </c:pt>
                <c:pt idx="9">
                  <c:v>0</c:v>
                </c:pt>
                <c:pt idx="10">
                  <c:v>0</c:v>
                </c:pt>
                <c:pt idx="11">
                  <c:v>0.10417257530094444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C8-4C14-A31D-1CF930C8E416}"/>
            </c:ext>
          </c:extLst>
        </c:ser>
        <c:ser>
          <c:idx val="2"/>
          <c:order val="2"/>
          <c:tx>
            <c:strRef>
              <c:f>indices2!$BD$27</c:f>
              <c:strCache>
                <c:ptCount val="1"/>
                <c:pt idx="0">
                  <c:v>Copepoda, Cyclops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indices2!$BD$28:$BD$40</c:f>
              <c:numCache>
                <c:formatCode>0.00%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0.65165120955137212</c:v>
                </c:pt>
                <c:pt idx="6">
                  <c:v>0.58333333333333337</c:v>
                </c:pt>
                <c:pt idx="7">
                  <c:v>0.64285806188085837</c:v>
                </c:pt>
                <c:pt idx="8">
                  <c:v>0.6627736773650722</c:v>
                </c:pt>
                <c:pt idx="9">
                  <c:v>0.7336570563138396</c:v>
                </c:pt>
                <c:pt idx="10">
                  <c:v>0.31762459956783001</c:v>
                </c:pt>
                <c:pt idx="11">
                  <c:v>0.1707915799309595</c:v>
                </c:pt>
                <c:pt idx="12">
                  <c:v>0.62419494245454876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FC8-4C14-A31D-1CF930C8E416}"/>
            </c:ext>
          </c:extLst>
        </c:ser>
        <c:ser>
          <c:idx val="3"/>
          <c:order val="3"/>
          <c:tx>
            <c:strRef>
              <c:f>indices2!$BE$27</c:f>
              <c:strCache>
                <c:ptCount val="1"/>
                <c:pt idx="0">
                  <c:v>Copepoda, Eurytemora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indices2!$BE$28:$BE$40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1.086085349252287E-2</c:v>
                </c:pt>
                <c:pt idx="6">
                  <c:v>8.3333333333333329E-2</c:v>
                </c:pt>
                <c:pt idx="7">
                  <c:v>2.4965361626441106E-2</c:v>
                </c:pt>
                <c:pt idx="8">
                  <c:v>2.6414892938463025E-2</c:v>
                </c:pt>
                <c:pt idx="9">
                  <c:v>4.372790401870566E-2</c:v>
                </c:pt>
                <c:pt idx="10">
                  <c:v>3.5860841886690489E-2</c:v>
                </c:pt>
                <c:pt idx="11">
                  <c:v>0</c:v>
                </c:pt>
                <c:pt idx="12">
                  <c:v>4.0598045037694215E-2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FC8-4C14-A31D-1CF930C8E416}"/>
            </c:ext>
          </c:extLst>
        </c:ser>
        <c:ser>
          <c:idx val="4"/>
          <c:order val="4"/>
          <c:tx>
            <c:strRef>
              <c:f>indices2!$BF$27</c:f>
              <c:strCache>
                <c:ptCount val="1"/>
                <c:pt idx="0">
                  <c:v>Copepoda sp.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indices2!$BF$28:$BF$40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0.31496475128316326</c:v>
                </c:pt>
                <c:pt idx="6">
                  <c:v>0.33333333333333331</c:v>
                </c:pt>
                <c:pt idx="7">
                  <c:v>0.33079104155034461</c:v>
                </c:pt>
                <c:pt idx="8">
                  <c:v>0.30257059184057644</c:v>
                </c:pt>
                <c:pt idx="9">
                  <c:v>0.16519430407066582</c:v>
                </c:pt>
                <c:pt idx="10">
                  <c:v>0.22541100614491164</c:v>
                </c:pt>
                <c:pt idx="11">
                  <c:v>0</c:v>
                </c:pt>
                <c:pt idx="12">
                  <c:v>0.28926107089357134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FC8-4C14-A31D-1CF930C8E416}"/>
            </c:ext>
          </c:extLst>
        </c:ser>
        <c:ser>
          <c:idx val="5"/>
          <c:order val="5"/>
          <c:tx>
            <c:strRef>
              <c:f>indices2!$BG$27</c:f>
              <c:strCache>
                <c:ptCount val="1"/>
                <c:pt idx="0">
                  <c:v>Gammarus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indices2!$BG$28:$BG$40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6.1739640674345744E-2</c:v>
                </c:pt>
                <c:pt idx="11">
                  <c:v>0.12107631405277713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FC8-4C14-A31D-1CF930C8E416}"/>
            </c:ext>
          </c:extLst>
        </c:ser>
        <c:ser>
          <c:idx val="6"/>
          <c:order val="6"/>
          <c:tx>
            <c:strRef>
              <c:f>indices2!$BH$27</c:f>
              <c:strCache>
                <c:ptCount val="1"/>
                <c:pt idx="0">
                  <c:v>Chyronomidae</c:v>
                </c:pt>
              </c:strCache>
            </c:strRef>
          </c:tx>
          <c:spPr>
            <a:solidFill>
              <a:schemeClr val="accent1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indices2!$BH$28:$BH$40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2.1455412642963325E-2</c:v>
                </c:pt>
                <c:pt idx="10">
                  <c:v>0.31671686988083719</c:v>
                </c:pt>
                <c:pt idx="11">
                  <c:v>4.436477206617067E-2</c:v>
                </c:pt>
                <c:pt idx="12">
                  <c:v>4.4819380524610472E-2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FC8-4C14-A31D-1CF930C8E416}"/>
            </c:ext>
          </c:extLst>
        </c:ser>
        <c:ser>
          <c:idx val="7"/>
          <c:order val="7"/>
          <c:tx>
            <c:strRef>
              <c:f>indices2!$BI$27</c:f>
              <c:strCache>
                <c:ptCount val="1"/>
                <c:pt idx="0">
                  <c:v>Chaoboridae</c:v>
                </c:pt>
              </c:strCache>
            </c:strRef>
          </c:tx>
          <c:spPr>
            <a:solidFill>
              <a:schemeClr val="accent2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indices2!$BI$28:$BI$40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5.3874116842509714E-2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0.19933966979779424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FC8-4C14-A31D-1CF930C8E416}"/>
            </c:ext>
          </c:extLst>
        </c:ser>
        <c:ser>
          <c:idx val="8"/>
          <c:order val="8"/>
          <c:tx>
            <c:strRef>
              <c:f>indices2!$BJ$27</c:f>
              <c:strCache>
                <c:ptCount val="1"/>
                <c:pt idx="0">
                  <c:v>Bryozoa</c:v>
                </c:pt>
              </c:strCache>
            </c:strRef>
          </c:tx>
          <c:spPr>
            <a:solidFill>
              <a:schemeClr val="accent3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indices2!$BJ$28:$BJ$40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6.2416701408842161E-5</c:v>
                </c:pt>
                <c:pt idx="9">
                  <c:v>0</c:v>
                </c:pt>
                <c:pt idx="10">
                  <c:v>0</c:v>
                </c:pt>
                <c:pt idx="11">
                  <c:v>2.6113325271784468E-4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3FC8-4C14-A31D-1CF930C8E416}"/>
            </c:ext>
          </c:extLst>
        </c:ser>
        <c:ser>
          <c:idx val="9"/>
          <c:order val="9"/>
          <c:tx>
            <c:strRef>
              <c:f>indices2!$BK$27</c:f>
              <c:strCache>
                <c:ptCount val="1"/>
                <c:pt idx="0">
                  <c:v>Copepoda, naupliuslarve</c:v>
                </c:pt>
              </c:strCache>
            </c:strRef>
          </c:tx>
          <c:spPr>
            <a:solidFill>
              <a:schemeClr val="accent4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indices2!$BK$28:$BK$40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5.6819999421781953E-4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3FC8-4C14-A31D-1CF930C8E416}"/>
            </c:ext>
          </c:extLst>
        </c:ser>
        <c:ser>
          <c:idx val="10"/>
          <c:order val="10"/>
          <c:tx>
            <c:strRef>
              <c:f>indices2!$BL$27</c:f>
              <c:strCache>
                <c:ptCount val="1"/>
                <c:pt idx="0">
                  <c:v>Foraminifera</c:v>
                </c:pt>
              </c:strCache>
            </c:strRef>
          </c:tx>
          <c:spPr>
            <a:solidFill>
              <a:schemeClr val="accent5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indices2!$BL$28:$BL$40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3FC8-4C14-A31D-1CF930C8E416}"/>
            </c:ext>
          </c:extLst>
        </c:ser>
        <c:ser>
          <c:idx val="11"/>
          <c:order val="11"/>
          <c:tx>
            <c:strRef>
              <c:f>indices2!$BM$27</c:f>
              <c:strCache>
                <c:ptCount val="1"/>
                <c:pt idx="0">
                  <c:v>Ceratopogonidae</c:v>
                </c:pt>
              </c:strCache>
            </c:strRef>
          </c:tx>
          <c:spPr>
            <a:solidFill>
              <a:schemeClr val="accent6">
                <a:lumMod val="60000"/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indices2!$BA$28:$BA$40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indices2!$BM$28:$BM$40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8.790120039050292E-2</c:v>
                </c:pt>
                <c:pt idx="1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3FC8-4C14-A31D-1CF930C8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44786832"/>
        <c:axId val="444785656"/>
      </c:barChart>
      <c:dateAx>
        <c:axId val="44478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Vangstdatum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15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5656"/>
        <c:crosses val="autoZero"/>
        <c:auto val="1"/>
        <c:lblOffset val="100"/>
        <c:baseTimeUnit val="days"/>
        <c:majorUnit val="7"/>
        <c:majorTimeUnit val="days"/>
        <c:minorUnit val="1"/>
        <c:minorTimeUnit val="days"/>
      </c:dateAx>
      <c:valAx>
        <c:axId val="4447856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6832"/>
        <c:crossesAt val="42433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Relatief</a:t>
            </a:r>
            <a:r>
              <a:rPr lang="nl-BE" baseline="0"/>
              <a:t> belang van de verschillende prooisoorten</a:t>
            </a:r>
            <a:endParaRPr lang="nl-B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9B4-48C1-8031-400352338F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9B4-48C1-8031-400352338F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9B4-48C1-8031-400352338F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9B4-48C1-8031-400352338F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9B4-48C1-8031-400352338F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9B4-48C1-8031-400352338F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9B4-48C1-8031-400352338F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9B4-48C1-8031-400352338F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9B4-48C1-8031-400352338F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9B4-48C1-8031-400352338F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9B4-48C1-8031-400352338F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9B4-48C1-8031-400352338FF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indices2!$BR$50:$CC$50</c:f>
              <c:strCache>
                <c:ptCount val="12"/>
                <c:pt idx="0">
                  <c:v>Chydorus sphaericus</c:v>
                </c:pt>
                <c:pt idx="1">
                  <c:v>Alona rectangula</c:v>
                </c:pt>
                <c:pt idx="2">
                  <c:v>Copepoda, Cyclops</c:v>
                </c:pt>
                <c:pt idx="3">
                  <c:v>Copepoda, Eurytemora</c:v>
                </c:pt>
                <c:pt idx="4">
                  <c:v>Copepoda sp.</c:v>
                </c:pt>
                <c:pt idx="5">
                  <c:v>Gammarus</c:v>
                </c:pt>
                <c:pt idx="6">
                  <c:v>Chyronomidae</c:v>
                </c:pt>
                <c:pt idx="7">
                  <c:v>Chaoboridae</c:v>
                </c:pt>
                <c:pt idx="8">
                  <c:v>Bryozoa</c:v>
                </c:pt>
                <c:pt idx="9">
                  <c:v>Copepoda, naupliuslarve</c:v>
                </c:pt>
                <c:pt idx="10">
                  <c:v>Foraminifera</c:v>
                </c:pt>
                <c:pt idx="11">
                  <c:v>Ceratopogonidae</c:v>
                </c:pt>
              </c:strCache>
            </c:strRef>
          </c:cat>
          <c:val>
            <c:numRef>
              <c:f>indices2!$BR$51:$CC$51</c:f>
              <c:numCache>
                <c:formatCode>0.00%</c:formatCode>
                <c:ptCount val="12"/>
                <c:pt idx="0">
                  <c:v>2.8646674533957476E-2</c:v>
                </c:pt>
                <c:pt idx="1">
                  <c:v>1.0523943318145988E-2</c:v>
                </c:pt>
                <c:pt idx="2">
                  <c:v>0.57996873952395167</c:v>
                </c:pt>
                <c:pt idx="3">
                  <c:v>2.9723397900602525E-2</c:v>
                </c:pt>
                <c:pt idx="4">
                  <c:v>0.25156144076851406</c:v>
                </c:pt>
                <c:pt idx="5">
                  <c:v>1.7473755346842604E-2</c:v>
                </c:pt>
                <c:pt idx="6">
                  <c:v>5.7624586712171189E-2</c:v>
                </c:pt>
                <c:pt idx="7">
                  <c:v>1.7980460547844614E-2</c:v>
                </c:pt>
                <c:pt idx="8">
                  <c:v>3.7686797839979153E-5</c:v>
                </c:pt>
                <c:pt idx="9">
                  <c:v>8.0406911820310611E-5</c:v>
                </c:pt>
                <c:pt idx="10">
                  <c:v>3.5949140052341521E-5</c:v>
                </c:pt>
                <c:pt idx="11">
                  <c:v>6.34295849825717E-3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F1-4362-B7DE-4B535912A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924472278802976"/>
          <c:y val="0.21854188651676273"/>
          <c:w val="0.22571023216692512"/>
          <c:h val="0.658508807533078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total consumed biovolume</a:t>
            </a:r>
          </a:p>
        </c:rich>
      </c:tx>
      <c:layout/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2.311111111111111E-2"/>
          <c:y val="0.23671605561950457"/>
          <c:w val="0.51031951006124232"/>
          <c:h val="0.63643407824428244"/>
        </c:manualLayout>
      </c:layout>
      <c:pie3DChart>
        <c:varyColors val="1"/>
        <c:ser>
          <c:idx val="0"/>
          <c:order val="0"/>
          <c:dPt>
            <c:idx val="4"/>
            <c:bubble3D val="0"/>
            <c:spPr>
              <a:solidFill>
                <a:srgbClr val="E20000"/>
              </a:solidFill>
            </c:spPr>
          </c:dPt>
          <c:dLbls>
            <c:dLbl>
              <c:idx val="0"/>
              <c:layout>
                <c:manualLayout>
                  <c:x val="-7.1111111111111115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1111111111111115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8888888888888889E-3"/>
                  <c:y val="0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3.5555555555555557E-3"/>
                  <c:y val="-2.8188859141380666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5555555555555557E-3"/>
                  <c:y val="-4.792106054034713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indices2!$BR$52:$BW$52</c:f>
              <c:strCache>
                <c:ptCount val="6"/>
                <c:pt idx="0">
                  <c:v>cladocerans (water fleas)</c:v>
                </c:pt>
                <c:pt idx="1">
                  <c:v>copepods</c:v>
                </c:pt>
                <c:pt idx="2">
                  <c:v>Gammarus</c:v>
                </c:pt>
                <c:pt idx="3">
                  <c:v>chyronomids (non-biting midges)</c:v>
                </c:pt>
                <c:pt idx="4">
                  <c:v>chaoborids (phantom midges)</c:v>
                </c:pt>
                <c:pt idx="5">
                  <c:v>ceratopogonids (sandflies)</c:v>
                </c:pt>
              </c:strCache>
            </c:strRef>
          </c:cat>
          <c:val>
            <c:numRef>
              <c:f>indices2!$BR$53:$BW$53</c:f>
              <c:numCache>
                <c:formatCode>0.00%</c:formatCode>
                <c:ptCount val="6"/>
                <c:pt idx="0">
                  <c:v>3.9170617852103462E-2</c:v>
                </c:pt>
                <c:pt idx="1">
                  <c:v>0.86133398510488857</c:v>
                </c:pt>
                <c:pt idx="2">
                  <c:v>1.7473755346842604E-2</c:v>
                </c:pt>
                <c:pt idx="3">
                  <c:v>5.7624586712171189E-2</c:v>
                </c:pt>
                <c:pt idx="4">
                  <c:v>1.7980460547844614E-2</c:v>
                </c:pt>
                <c:pt idx="5">
                  <c:v>6.34295849825717E-3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56044444444444441"/>
          <c:y val="0.24271695322380668"/>
          <c:w val="0.4282222922134733"/>
          <c:h val="0.53156952460265916"/>
        </c:manualLayout>
      </c:layout>
      <c:overlay val="0"/>
      <c:txPr>
        <a:bodyPr/>
        <a:lstStyle/>
        <a:p>
          <a:pPr>
            <a:defRPr sz="1600"/>
          </a:pPr>
          <a:endParaRPr lang="nl-B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SAMENSTELLING</a:t>
            </a:r>
            <a:r>
              <a:rPr lang="nl-BE" baseline="0"/>
              <a:t> MAAGINHOUD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divPigm!$AI$5</c:f>
              <c:strCache>
                <c:ptCount val="1"/>
                <c:pt idx="0">
                  <c:v>Chydorus sphaericus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divPigm!$AI$6:$AI$13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2.6537855296336794E-3</c:v>
                </c:pt>
                <c:pt idx="6">
                  <c:v>7.2584897983772861E-3</c:v>
                </c:pt>
                <c:pt idx="7">
                  <c:v>7.135289745464235E-2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24-482A-8338-4E2F7CA6FBDF}"/>
            </c:ext>
          </c:extLst>
        </c:ser>
        <c:ser>
          <c:idx val="1"/>
          <c:order val="1"/>
          <c:tx>
            <c:strRef>
              <c:f>divPigm!$AJ$5</c:f>
              <c:strCache>
                <c:ptCount val="1"/>
                <c:pt idx="0">
                  <c:v>Alona rectangula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divPigm!$AJ$6:$AJ$13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9.9163549048518068E-3</c:v>
                </c:pt>
                <c:pt idx="6">
                  <c:v>0</c:v>
                </c:pt>
                <c:pt idx="7">
                  <c:v>2.1926245804934571E-2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624-482A-8338-4E2F7CA6FBDF}"/>
            </c:ext>
          </c:extLst>
        </c:ser>
        <c:ser>
          <c:idx val="2"/>
          <c:order val="2"/>
          <c:tx>
            <c:strRef>
              <c:f>divPigm!$AK$5</c:f>
              <c:strCache>
                <c:ptCount val="1"/>
                <c:pt idx="0">
                  <c:v>Copepoda, Cyclops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divPigm!$AK$6:$AK$13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0.66666666666666674</c:v>
                </c:pt>
                <c:pt idx="4">
                  <c:v>8.128962524268156E-2</c:v>
                </c:pt>
                <c:pt idx="5">
                  <c:v>0.69335268589346044</c:v>
                </c:pt>
                <c:pt idx="6">
                  <c:v>0.64926713199047259</c:v>
                </c:pt>
                <c:pt idx="7">
                  <c:v>0.40600337255124014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624-482A-8338-4E2F7CA6FBDF}"/>
            </c:ext>
          </c:extLst>
        </c:ser>
        <c:ser>
          <c:idx val="3"/>
          <c:order val="3"/>
          <c:tx>
            <c:strRef>
              <c:f>divPigm!$AL$5</c:f>
              <c:strCache>
                <c:ptCount val="1"/>
                <c:pt idx="0">
                  <c:v>Copepoda, Eurytemora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divPigm!$AL$6:$AL$13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3.9177593598042897E-2</c:v>
                </c:pt>
                <c:pt idx="5">
                  <c:v>2.3908713306671048E-2</c:v>
                </c:pt>
                <c:pt idx="6">
                  <c:v>4.4374372330284101E-2</c:v>
                </c:pt>
                <c:pt idx="7">
                  <c:v>2.1146008987043757E-2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624-482A-8338-4E2F7CA6FBDF}"/>
            </c:ext>
          </c:extLst>
        </c:ser>
        <c:ser>
          <c:idx val="4"/>
          <c:order val="4"/>
          <c:tx>
            <c:strRef>
              <c:f>divPigm!$AM$5</c:f>
              <c:strCache>
                <c:ptCount val="1"/>
                <c:pt idx="0">
                  <c:v>Copepoda sp.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divPigm!$AM$6:$AM$13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0.41195201333333331</c:v>
                </c:pt>
                <c:pt idx="4">
                  <c:v>0.29383195198532175</c:v>
                </c:pt>
                <c:pt idx="5">
                  <c:v>0.27016846036538289</c:v>
                </c:pt>
                <c:pt idx="6">
                  <c:v>0.27325271382332839</c:v>
                </c:pt>
                <c:pt idx="7">
                  <c:v>0.20934548897173319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624-482A-8338-4E2F7CA6FBDF}"/>
            </c:ext>
          </c:extLst>
        </c:ser>
        <c:ser>
          <c:idx val="5"/>
          <c:order val="5"/>
          <c:tx>
            <c:strRef>
              <c:f>divPigm!$AN$5</c:f>
              <c:strCache>
                <c:ptCount val="1"/>
                <c:pt idx="0">
                  <c:v>Gammarus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divPigm!$AN$6:$AN$13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5.0968290174402117E-2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624-482A-8338-4E2F7CA6FBDF}"/>
            </c:ext>
          </c:extLst>
        </c:ser>
        <c:ser>
          <c:idx val="6"/>
          <c:order val="6"/>
          <c:tx>
            <c:strRef>
              <c:f>divPigm!$AO$5</c:f>
              <c:strCache>
                <c:ptCount val="1"/>
                <c:pt idx="0">
                  <c:v>Chyronomidae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divPigm!$AO$6:$AO$13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1.0313340157740268E-2</c:v>
                </c:pt>
                <c:pt idx="7">
                  <c:v>0.15874426842260159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624-482A-8338-4E2F7CA6FBDF}"/>
            </c:ext>
          </c:extLst>
        </c:ser>
        <c:ser>
          <c:idx val="7"/>
          <c:order val="7"/>
          <c:tx>
            <c:strRef>
              <c:f>divPigm!$AP$5</c:f>
              <c:strCache>
                <c:ptCount val="1"/>
                <c:pt idx="0">
                  <c:v>Chaoboridae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divPigm!$AP$6:$AP$13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1.1584967789814946E-2</c:v>
                </c:pt>
                <c:pt idx="7">
                  <c:v>4.1957017823877327E-2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624-482A-8338-4E2F7CA6FBDF}"/>
            </c:ext>
          </c:extLst>
        </c:ser>
        <c:ser>
          <c:idx val="8"/>
          <c:order val="8"/>
          <c:tx>
            <c:strRef>
              <c:f>divPigm!$AQ$5</c:f>
              <c:strCache>
                <c:ptCount val="1"/>
                <c:pt idx="0">
                  <c:v>Bryozoa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divPigm!$AQ$6:$AQ$13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6.0704832603656932E-5</c:v>
                </c:pt>
                <c:pt idx="7">
                  <c:v>5.496333243555371E-5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624-482A-8338-4E2F7CA6FBDF}"/>
            </c:ext>
          </c:extLst>
        </c:ser>
        <c:ser>
          <c:idx val="9"/>
          <c:order val="9"/>
          <c:tx>
            <c:strRef>
              <c:f>divPigm!$AR$5</c:f>
              <c:strCache>
                <c:ptCount val="1"/>
                <c:pt idx="0">
                  <c:v>Copepoda, naupliuslarve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divPigm!$AR$6:$AR$13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2.5903437819017731E-4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624-482A-8338-4E2F7CA6FBDF}"/>
            </c:ext>
          </c:extLst>
        </c:ser>
        <c:ser>
          <c:idx val="10"/>
          <c:order val="10"/>
          <c:tx>
            <c:strRef>
              <c:f>divPigm!$AS$5</c:f>
              <c:strCache>
                <c:ptCount val="1"/>
                <c:pt idx="0">
                  <c:v>Foraminifera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divPigm!$AS$6:$AS$13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9.7136324990605661E-4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624-482A-8338-4E2F7CA6FBDF}"/>
            </c:ext>
          </c:extLst>
        </c:ser>
        <c:ser>
          <c:idx val="11"/>
          <c:order val="11"/>
          <c:tx>
            <c:strRef>
              <c:f>divPigm!$AT$5</c:f>
              <c:strCache>
                <c:ptCount val="1"/>
                <c:pt idx="0">
                  <c:v>Ceratopogonidae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divPigm!$AH$6:$AH$13</c:f>
              <c:strCache>
                <c:ptCount val="8"/>
                <c:pt idx="0">
                  <c:v>VA</c:v>
                </c:pt>
                <c:pt idx="1">
                  <c:v>VB</c:v>
                </c:pt>
                <c:pt idx="2">
                  <c:v>VIA0</c:v>
                </c:pt>
                <c:pt idx="3">
                  <c:v>VIA1</c:v>
                </c:pt>
                <c:pt idx="4">
                  <c:v>VIA2</c:v>
                </c:pt>
                <c:pt idx="5">
                  <c:v>VIA3</c:v>
                </c:pt>
                <c:pt idx="6">
                  <c:v>VIA4</c:v>
                </c:pt>
                <c:pt idx="7">
                  <c:v>VIB</c:v>
                </c:pt>
              </c:strCache>
            </c:strRef>
          </c:cat>
          <c:val>
            <c:numRef>
              <c:f>divPigm!$AT$6:$AT$13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1.8501446477089296E-2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624-482A-8338-4E2F7CA6F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44782128"/>
        <c:axId val="444787224"/>
      </c:barChart>
      <c:catAx>
        <c:axId val="44478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PIGMENTATIESTADIUM</a:t>
                </a:r>
              </a:p>
            </c:rich>
          </c:tx>
          <c:layout>
            <c:manualLayout>
              <c:xMode val="edge"/>
              <c:yMode val="edge"/>
              <c:x val="0.40711714607102678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7224"/>
        <c:crosses val="autoZero"/>
        <c:auto val="1"/>
        <c:lblAlgn val="ctr"/>
        <c:lblOffset val="100"/>
        <c:noMultiLvlLbl val="0"/>
      </c:catAx>
      <c:valAx>
        <c:axId val="44478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44478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5.1400554097404488E-2"/>
          <c:w val="0.91294203849518796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vetzuren!$M$1</c:f>
              <c:strCache>
                <c:ptCount val="1"/>
                <c:pt idx="0">
                  <c:v>DHA </c:v>
                </c:pt>
              </c:strCache>
            </c:strRef>
          </c:tx>
          <c:cat>
            <c:numRef>
              <c:f>vetzuren!$L$2:$L$14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vetzuren!$M$2:$M$14</c:f>
              <c:numCache>
                <c:formatCode>General</c:formatCode>
                <c:ptCount val="13"/>
                <c:pt idx="0">
                  <c:v>14.219962819999999</c:v>
                </c:pt>
                <c:pt idx="1">
                  <c:v>18.407785950000001</c:v>
                </c:pt>
                <c:pt idx="2">
                  <c:v>17.11281404</c:v>
                </c:pt>
                <c:pt idx="3">
                  <c:v>18.930459750000001</c:v>
                </c:pt>
                <c:pt idx="4">
                  <c:v>17.8664129</c:v>
                </c:pt>
                <c:pt idx="5">
                  <c:v>18.800825209999999</c:v>
                </c:pt>
                <c:pt idx="6">
                  <c:v>13.96765016</c:v>
                </c:pt>
                <c:pt idx="7">
                  <c:v>12.139162539999999</c:v>
                </c:pt>
                <c:pt idx="8">
                  <c:v>15.41901112</c:v>
                </c:pt>
                <c:pt idx="9">
                  <c:v>13.30262246</c:v>
                </c:pt>
                <c:pt idx="10">
                  <c:v>8.9378413430000005</c:v>
                </c:pt>
                <c:pt idx="11">
                  <c:v>10.568880180000001</c:v>
                </c:pt>
                <c:pt idx="12">
                  <c:v>8.9415798459999998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vetzuren!$N$1</c:f>
              <c:strCache>
                <c:ptCount val="1"/>
                <c:pt idx="0">
                  <c:v>EPA</c:v>
                </c:pt>
              </c:strCache>
            </c:strRef>
          </c:tx>
          <c:cat>
            <c:numRef>
              <c:f>vetzuren!$L$2:$L$14</c:f>
              <c:numCache>
                <c:formatCode>m/d/yyyy</c:formatCode>
                <c:ptCount val="13"/>
                <c:pt idx="0">
                  <c:v>42433</c:v>
                </c:pt>
                <c:pt idx="1">
                  <c:v>42440</c:v>
                </c:pt>
                <c:pt idx="2">
                  <c:v>42447</c:v>
                </c:pt>
                <c:pt idx="3">
                  <c:v>42454</c:v>
                </c:pt>
                <c:pt idx="4">
                  <c:v>42461</c:v>
                </c:pt>
                <c:pt idx="5">
                  <c:v>42468</c:v>
                </c:pt>
                <c:pt idx="6">
                  <c:v>42475</c:v>
                </c:pt>
                <c:pt idx="7">
                  <c:v>42482</c:v>
                </c:pt>
                <c:pt idx="8">
                  <c:v>42489</c:v>
                </c:pt>
                <c:pt idx="9">
                  <c:v>42494</c:v>
                </c:pt>
                <c:pt idx="10">
                  <c:v>42503</c:v>
                </c:pt>
                <c:pt idx="11">
                  <c:v>42510</c:v>
                </c:pt>
                <c:pt idx="12">
                  <c:v>42517</c:v>
                </c:pt>
              </c:numCache>
            </c:numRef>
          </c:cat>
          <c:val>
            <c:numRef>
              <c:f>vetzuren!$N$2:$N$14</c:f>
              <c:numCache>
                <c:formatCode>General</c:formatCode>
                <c:ptCount val="13"/>
                <c:pt idx="0">
                  <c:v>4.5669260469999999</c:v>
                </c:pt>
                <c:pt idx="1">
                  <c:v>6.0923717689999997</c:v>
                </c:pt>
                <c:pt idx="2">
                  <c:v>6.4289484379999999</c:v>
                </c:pt>
                <c:pt idx="3">
                  <c:v>6.2304646549999996</c:v>
                </c:pt>
                <c:pt idx="4">
                  <c:v>6.2111939100000004</c:v>
                </c:pt>
                <c:pt idx="5">
                  <c:v>6.0568765500000001</c:v>
                </c:pt>
                <c:pt idx="6">
                  <c:v>4.4374893709999998</c:v>
                </c:pt>
                <c:pt idx="7">
                  <c:v>3.880819883</c:v>
                </c:pt>
                <c:pt idx="8">
                  <c:v>4.2466208610000002</c:v>
                </c:pt>
                <c:pt idx="9">
                  <c:v>4.7917661130000004</c:v>
                </c:pt>
                <c:pt idx="10">
                  <c:v>2.8053927320000001</c:v>
                </c:pt>
                <c:pt idx="11">
                  <c:v>3.6256210769999999</c:v>
                </c:pt>
                <c:pt idx="12">
                  <c:v>2.592529571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4786440"/>
        <c:axId val="444787616"/>
      </c:lineChart>
      <c:dateAx>
        <c:axId val="444786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44787616"/>
        <c:crosses val="autoZero"/>
        <c:auto val="1"/>
        <c:lblOffset val="100"/>
        <c:baseTimeUnit val="days"/>
      </c:dateAx>
      <c:valAx>
        <c:axId val="444787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44786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7082239720034"/>
          <c:y val="4.5912438028579763E-2"/>
          <c:w val="0.14006955380577427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152400</xdr:colOff>
      <xdr:row>112</xdr:row>
      <xdr:rowOff>25400</xdr:rowOff>
    </xdr:from>
    <xdr:to>
      <xdr:col>29</xdr:col>
      <xdr:colOff>0</xdr:colOff>
      <xdr:row>136</xdr:row>
      <xdr:rowOff>50800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31E0E3C0-29CB-4BAC-8CD1-226465A4D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25</xdr:row>
      <xdr:rowOff>132080</xdr:rowOff>
    </xdr:from>
    <xdr:to>
      <xdr:col>15</xdr:col>
      <xdr:colOff>254000</xdr:colOff>
      <xdr:row>51</xdr:row>
      <xdr:rowOff>25400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AC59944F-DFE1-4FEC-995D-333A7E55C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114300</xdr:colOff>
      <xdr:row>4</xdr:row>
      <xdr:rowOff>127000</xdr:rowOff>
    </xdr:from>
    <xdr:to>
      <xdr:col>27</xdr:col>
      <xdr:colOff>596900</xdr:colOff>
      <xdr:row>23</xdr:row>
      <xdr:rowOff>50800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xmlns="" id="{925F8A5C-9C09-467C-9D7F-CE983D3987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67</xdr:col>
      <xdr:colOff>76200</xdr:colOff>
      <xdr:row>4</xdr:row>
      <xdr:rowOff>76200</xdr:rowOff>
    </xdr:from>
    <xdr:to>
      <xdr:col>93</xdr:col>
      <xdr:colOff>469900</xdr:colOff>
      <xdr:row>38</xdr:row>
      <xdr:rowOff>25400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xmlns="" id="{04EC6566-E716-4615-9DD7-15150CF1C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75</xdr:col>
      <xdr:colOff>152400</xdr:colOff>
      <xdr:row>54</xdr:row>
      <xdr:rowOff>114300</xdr:rowOff>
    </xdr:from>
    <xdr:to>
      <xdr:col>91</xdr:col>
      <xdr:colOff>266700</xdr:colOff>
      <xdr:row>82</xdr:row>
      <xdr:rowOff>63500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DC0695F3-0EA4-454C-94ED-86DE30C47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81</xdr:col>
      <xdr:colOff>600075</xdr:colOff>
      <xdr:row>36</xdr:row>
      <xdr:rowOff>38099</xdr:rowOff>
    </xdr:from>
    <xdr:to>
      <xdr:col>93</xdr:col>
      <xdr:colOff>428625</xdr:colOff>
      <xdr:row>59</xdr:row>
      <xdr:rowOff>161925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25400</xdr:colOff>
      <xdr:row>16</xdr:row>
      <xdr:rowOff>50800</xdr:rowOff>
    </xdr:from>
    <xdr:to>
      <xdr:col>44</xdr:col>
      <xdr:colOff>317500</xdr:colOff>
      <xdr:row>31</xdr:row>
      <xdr:rowOff>127000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xmlns="" id="{9570E48D-D2D3-4D18-A52B-A43798A9B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133350</xdr:colOff>
      <xdr:row>0</xdr:row>
      <xdr:rowOff>0</xdr:rowOff>
    </xdr:from>
    <xdr:to>
      <xdr:col>22</xdr:col>
      <xdr:colOff>438150</xdr:colOff>
      <xdr:row>15</xdr:row>
      <xdr:rowOff>28575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5"/>
  <sheetViews>
    <sheetView zoomScale="88" zoomScaleNormal="88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58" sqref="B158"/>
    </sheetView>
  </sheetViews>
  <sheetFormatPr defaultColWidth="8.85546875" defaultRowHeight="15" x14ac:dyDescent="0.25"/>
  <cols>
    <col min="1" max="1" width="4.28515625" style="6" customWidth="1"/>
    <col min="2" max="2" width="15.42578125" style="6" customWidth="1"/>
    <col min="3" max="3" width="11.5703125" style="6" bestFit="1" customWidth="1"/>
    <col min="4" max="4" width="5.7109375" style="6" customWidth="1"/>
    <col min="5" max="5" width="19.5703125" style="6" customWidth="1"/>
    <col min="6" max="6" width="16.7109375" style="6" customWidth="1"/>
    <col min="7" max="7" width="11.7109375" style="6" customWidth="1"/>
    <col min="8" max="8" width="14.28515625" style="6" customWidth="1"/>
    <col min="9" max="9" width="11.85546875" style="6" customWidth="1"/>
    <col min="10" max="10" width="14.140625" style="6" customWidth="1"/>
    <col min="11" max="11" width="12.28515625" style="6" customWidth="1"/>
    <col min="12" max="12" width="14.7109375" style="6" customWidth="1"/>
    <col min="13" max="13" width="13.85546875" style="6" customWidth="1"/>
    <col min="14" max="14" width="18.7109375" style="6" customWidth="1"/>
    <col min="15" max="15" width="20.140625" style="6" customWidth="1"/>
    <col min="16" max="16" width="17" style="6" customWidth="1"/>
    <col min="17" max="17" width="8.5703125" style="6" customWidth="1"/>
    <col min="18" max="18" width="14" style="6" customWidth="1"/>
    <col min="19" max="19" width="11" style="6" customWidth="1"/>
    <col min="20" max="20" width="13" style="6" customWidth="1"/>
    <col min="21" max="22" width="5.7109375" style="6" customWidth="1"/>
    <col min="23" max="29" width="8.85546875" style="6"/>
    <col min="30" max="30" width="13.5703125" style="6" customWidth="1"/>
    <col min="31" max="16384" width="8.85546875" style="6"/>
  </cols>
  <sheetData>
    <row r="1" spans="1:24" x14ac:dyDescent="0.25">
      <c r="A1" s="6" t="s">
        <v>284</v>
      </c>
      <c r="B1" s="6" t="s">
        <v>110</v>
      </c>
      <c r="C1" s="6" t="s">
        <v>251</v>
      </c>
      <c r="D1" s="6" t="s">
        <v>249</v>
      </c>
      <c r="E1" s="6" t="s">
        <v>2</v>
      </c>
      <c r="F1" s="6" t="s">
        <v>3</v>
      </c>
      <c r="G1" s="6" t="s">
        <v>302</v>
      </c>
      <c r="H1" s="6" t="s">
        <v>303</v>
      </c>
      <c r="I1" s="6" t="s">
        <v>295</v>
      </c>
      <c r="J1" s="6" t="s">
        <v>296</v>
      </c>
      <c r="K1" s="6" t="s">
        <v>297</v>
      </c>
      <c r="L1" s="6" t="s">
        <v>301</v>
      </c>
      <c r="M1" s="6" t="s">
        <v>298</v>
      </c>
      <c r="N1" s="6" t="s">
        <v>299</v>
      </c>
      <c r="O1" s="6" t="s">
        <v>300</v>
      </c>
      <c r="P1" s="6" t="s">
        <v>100</v>
      </c>
      <c r="Q1" s="6" t="s">
        <v>293</v>
      </c>
      <c r="R1" s="6" t="s">
        <v>304</v>
      </c>
      <c r="S1" s="6" t="s">
        <v>8</v>
      </c>
      <c r="T1" s="6" t="s">
        <v>25</v>
      </c>
      <c r="U1" s="6" t="s">
        <v>294</v>
      </c>
      <c r="W1" s="6" t="s">
        <v>42</v>
      </c>
      <c r="X1" s="6" t="s">
        <v>305</v>
      </c>
    </row>
    <row r="2" spans="1:24" x14ac:dyDescent="0.25">
      <c r="A2" s="6">
        <v>9</v>
      </c>
      <c r="B2" s="6" t="s">
        <v>20</v>
      </c>
      <c r="C2" s="15">
        <v>42433</v>
      </c>
      <c r="D2" s="6">
        <v>58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W2" s="6">
        <f t="shared" ref="W2:W33" si="0">SUM(E2:U2)</f>
        <v>0</v>
      </c>
      <c r="X2" s="6">
        <f t="shared" ref="X2:X33" si="1">COUNTIF(E2:U2,"&gt; 0")</f>
        <v>0</v>
      </c>
    </row>
    <row r="3" spans="1:24" x14ac:dyDescent="0.25">
      <c r="A3" s="6">
        <v>10</v>
      </c>
      <c r="B3" s="6" t="s">
        <v>19</v>
      </c>
      <c r="C3" s="15">
        <v>42433</v>
      </c>
      <c r="D3" s="6">
        <v>64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W3" s="6">
        <f t="shared" si="0"/>
        <v>0</v>
      </c>
      <c r="X3" s="6">
        <f t="shared" si="1"/>
        <v>0</v>
      </c>
    </row>
    <row r="4" spans="1:24" x14ac:dyDescent="0.25">
      <c r="A4" s="6">
        <v>61</v>
      </c>
      <c r="B4" s="6" t="s">
        <v>19</v>
      </c>
      <c r="C4" s="15">
        <v>42433</v>
      </c>
      <c r="D4" s="6">
        <v>60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W4" s="6">
        <f t="shared" si="0"/>
        <v>0</v>
      </c>
      <c r="X4" s="6">
        <f t="shared" si="1"/>
        <v>0</v>
      </c>
    </row>
    <row r="5" spans="1:24" x14ac:dyDescent="0.25">
      <c r="A5" s="6">
        <v>62</v>
      </c>
      <c r="B5" s="6" t="s">
        <v>19</v>
      </c>
      <c r="C5" s="15">
        <v>42433</v>
      </c>
      <c r="D5" s="6">
        <v>61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W5" s="6">
        <f t="shared" si="0"/>
        <v>0</v>
      </c>
      <c r="X5" s="6">
        <f t="shared" si="1"/>
        <v>0</v>
      </c>
    </row>
    <row r="6" spans="1:24" x14ac:dyDescent="0.25">
      <c r="A6" s="6">
        <v>16</v>
      </c>
      <c r="B6" s="6" t="s">
        <v>20</v>
      </c>
      <c r="C6" s="15">
        <v>42440</v>
      </c>
      <c r="D6" s="6">
        <v>70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W6" s="6">
        <f t="shared" si="0"/>
        <v>0</v>
      </c>
      <c r="X6" s="6">
        <f t="shared" si="1"/>
        <v>0</v>
      </c>
    </row>
    <row r="7" spans="1:24" x14ac:dyDescent="0.25">
      <c r="A7" s="6">
        <v>18</v>
      </c>
      <c r="B7" s="6" t="s">
        <v>19</v>
      </c>
      <c r="C7" s="15">
        <v>42440</v>
      </c>
      <c r="D7" s="6">
        <v>74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W7" s="6">
        <f t="shared" si="0"/>
        <v>0</v>
      </c>
      <c r="X7" s="6">
        <f t="shared" si="1"/>
        <v>0</v>
      </c>
    </row>
    <row r="8" spans="1:24" x14ac:dyDescent="0.25">
      <c r="A8" s="6">
        <v>56</v>
      </c>
      <c r="B8" s="6" t="s">
        <v>21</v>
      </c>
      <c r="C8" s="15">
        <v>42440</v>
      </c>
      <c r="D8" s="6">
        <v>71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W8" s="6">
        <f t="shared" si="0"/>
        <v>0</v>
      </c>
      <c r="X8" s="6">
        <f t="shared" si="1"/>
        <v>0</v>
      </c>
    </row>
    <row r="9" spans="1:24" x14ac:dyDescent="0.25">
      <c r="A9" s="6">
        <v>57</v>
      </c>
      <c r="B9" s="6" t="s">
        <v>22</v>
      </c>
      <c r="C9" s="15">
        <v>42440</v>
      </c>
      <c r="D9" s="6">
        <v>70</v>
      </c>
      <c r="E9" s="6">
        <v>0</v>
      </c>
      <c r="F9" s="6">
        <v>0</v>
      </c>
      <c r="G9" s="6">
        <v>0</v>
      </c>
      <c r="H9" s="6">
        <v>0</v>
      </c>
      <c r="I9" s="6">
        <v>1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W9" s="6">
        <f t="shared" si="0"/>
        <v>1</v>
      </c>
      <c r="X9" s="6">
        <f t="shared" si="1"/>
        <v>1</v>
      </c>
    </row>
    <row r="10" spans="1:24" x14ac:dyDescent="0.25">
      <c r="A10" s="6">
        <v>58</v>
      </c>
      <c r="B10" s="6" t="s">
        <v>18</v>
      </c>
      <c r="C10" s="15">
        <v>42440</v>
      </c>
      <c r="D10" s="6">
        <v>64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W10" s="6">
        <f t="shared" si="0"/>
        <v>0</v>
      </c>
      <c r="X10" s="6">
        <f t="shared" si="1"/>
        <v>0</v>
      </c>
    </row>
    <row r="11" spans="1:24" x14ac:dyDescent="0.25">
      <c r="A11" s="6">
        <v>59</v>
      </c>
      <c r="B11" s="6" t="s">
        <v>21</v>
      </c>
      <c r="C11" s="15">
        <v>42440</v>
      </c>
      <c r="D11" s="6">
        <v>69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W11" s="6">
        <f t="shared" si="0"/>
        <v>0</v>
      </c>
      <c r="X11" s="6">
        <f t="shared" si="1"/>
        <v>0</v>
      </c>
    </row>
    <row r="12" spans="1:24" x14ac:dyDescent="0.25">
      <c r="A12" s="6">
        <v>80</v>
      </c>
      <c r="B12" s="6" t="s">
        <v>19</v>
      </c>
      <c r="C12" s="15">
        <v>42440</v>
      </c>
      <c r="D12" s="6">
        <v>72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W12" s="6">
        <f t="shared" si="0"/>
        <v>0</v>
      </c>
      <c r="X12" s="6">
        <f t="shared" si="1"/>
        <v>0</v>
      </c>
    </row>
    <row r="13" spans="1:24" x14ac:dyDescent="0.25">
      <c r="A13" s="6">
        <v>81</v>
      </c>
      <c r="B13" s="6" t="s">
        <v>19</v>
      </c>
      <c r="C13" s="15">
        <v>42440</v>
      </c>
      <c r="D13" s="6">
        <v>67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W13" s="6">
        <f t="shared" si="0"/>
        <v>0</v>
      </c>
      <c r="X13" s="6">
        <f t="shared" si="1"/>
        <v>0</v>
      </c>
    </row>
    <row r="14" spans="1:24" x14ac:dyDescent="0.25">
      <c r="A14" s="6">
        <v>82</v>
      </c>
      <c r="B14" s="6" t="s">
        <v>19</v>
      </c>
      <c r="C14" s="15">
        <v>42440</v>
      </c>
      <c r="D14" s="6">
        <v>74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W14" s="6">
        <f t="shared" si="0"/>
        <v>0</v>
      </c>
      <c r="X14" s="6">
        <f t="shared" si="1"/>
        <v>0</v>
      </c>
    </row>
    <row r="15" spans="1:24" x14ac:dyDescent="0.25">
      <c r="A15" s="6">
        <v>109</v>
      </c>
      <c r="B15" s="6" t="s">
        <v>21</v>
      </c>
      <c r="C15" s="15">
        <v>42440</v>
      </c>
      <c r="D15" s="6">
        <v>67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W15" s="6">
        <f t="shared" si="0"/>
        <v>0</v>
      </c>
      <c r="X15" s="6">
        <f t="shared" si="1"/>
        <v>0</v>
      </c>
    </row>
    <row r="16" spans="1:24" x14ac:dyDescent="0.25">
      <c r="A16" s="6">
        <v>114</v>
      </c>
      <c r="B16" s="6" t="s">
        <v>19</v>
      </c>
      <c r="C16" s="15">
        <v>42440</v>
      </c>
      <c r="D16" s="6">
        <v>69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W16" s="6">
        <f t="shared" si="0"/>
        <v>0</v>
      </c>
      <c r="X16" s="6">
        <f t="shared" si="1"/>
        <v>0</v>
      </c>
    </row>
    <row r="17" spans="1:24" x14ac:dyDescent="0.25">
      <c r="A17" s="6">
        <v>182</v>
      </c>
      <c r="B17" t="s">
        <v>18</v>
      </c>
      <c r="C17" s="1">
        <v>42440</v>
      </c>
      <c r="D17">
        <v>60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W17" s="6">
        <f t="shared" si="0"/>
        <v>0</v>
      </c>
      <c r="X17" s="6">
        <f t="shared" si="1"/>
        <v>0</v>
      </c>
    </row>
    <row r="18" spans="1:24" x14ac:dyDescent="0.25">
      <c r="A18" s="6">
        <v>183</v>
      </c>
      <c r="B18" t="s">
        <v>19</v>
      </c>
      <c r="C18" s="1">
        <v>42440</v>
      </c>
      <c r="D18">
        <v>66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W18" s="6">
        <f t="shared" si="0"/>
        <v>0</v>
      </c>
      <c r="X18" s="6">
        <f t="shared" si="1"/>
        <v>0</v>
      </c>
    </row>
    <row r="19" spans="1:24" x14ac:dyDescent="0.25">
      <c r="A19" s="6">
        <v>6</v>
      </c>
      <c r="B19" s="6" t="s">
        <v>18</v>
      </c>
      <c r="C19" s="15">
        <v>42447</v>
      </c>
      <c r="D19" s="6">
        <v>69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W19" s="6">
        <f t="shared" si="0"/>
        <v>0</v>
      </c>
      <c r="X19" s="6">
        <f t="shared" si="1"/>
        <v>0</v>
      </c>
    </row>
    <row r="20" spans="1:24" x14ac:dyDescent="0.25">
      <c r="A20" s="6">
        <v>66</v>
      </c>
      <c r="B20" s="6" t="s">
        <v>22</v>
      </c>
      <c r="C20" s="15">
        <v>42447</v>
      </c>
      <c r="D20" s="6">
        <v>70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W20" s="6">
        <f t="shared" si="0"/>
        <v>0</v>
      </c>
      <c r="X20" s="6">
        <f t="shared" si="1"/>
        <v>0</v>
      </c>
    </row>
    <row r="21" spans="1:24" x14ac:dyDescent="0.25">
      <c r="A21" s="6">
        <v>67</v>
      </c>
      <c r="B21" s="6" t="s">
        <v>20</v>
      </c>
      <c r="C21" s="15">
        <v>42447</v>
      </c>
      <c r="D21" s="6">
        <v>64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W21" s="6">
        <f t="shared" si="0"/>
        <v>0</v>
      </c>
      <c r="X21" s="6">
        <f t="shared" si="1"/>
        <v>0</v>
      </c>
    </row>
    <row r="22" spans="1:24" x14ac:dyDescent="0.25">
      <c r="A22" s="6">
        <v>68</v>
      </c>
      <c r="B22" s="6" t="s">
        <v>22</v>
      </c>
      <c r="C22" s="15">
        <v>42447</v>
      </c>
      <c r="D22" s="6">
        <v>75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W22" s="6">
        <f t="shared" si="0"/>
        <v>0</v>
      </c>
      <c r="X22" s="6">
        <f t="shared" si="1"/>
        <v>0</v>
      </c>
    </row>
    <row r="23" spans="1:24" x14ac:dyDescent="0.25">
      <c r="A23" s="6">
        <v>69</v>
      </c>
      <c r="B23" s="6" t="s">
        <v>22</v>
      </c>
      <c r="C23" s="15">
        <v>42447</v>
      </c>
      <c r="D23" s="6">
        <v>70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W23" s="6">
        <f t="shared" si="0"/>
        <v>0</v>
      </c>
      <c r="X23" s="6">
        <f t="shared" si="1"/>
        <v>0</v>
      </c>
    </row>
    <row r="24" spans="1:24" x14ac:dyDescent="0.25">
      <c r="A24" s="6">
        <v>85</v>
      </c>
      <c r="B24" s="6" t="s">
        <v>18</v>
      </c>
      <c r="C24" s="15">
        <v>42447</v>
      </c>
      <c r="D24" s="6">
        <v>75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W24" s="6">
        <f t="shared" si="0"/>
        <v>0</v>
      </c>
      <c r="X24" s="6">
        <f t="shared" si="1"/>
        <v>0</v>
      </c>
    </row>
    <row r="25" spans="1:24" x14ac:dyDescent="0.25">
      <c r="A25" s="6">
        <v>86</v>
      </c>
      <c r="B25" s="6" t="s">
        <v>22</v>
      </c>
      <c r="C25" s="15">
        <v>42447</v>
      </c>
      <c r="D25" s="6">
        <v>70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W25" s="6">
        <f t="shared" si="0"/>
        <v>0</v>
      </c>
      <c r="X25" s="6">
        <f t="shared" si="1"/>
        <v>0</v>
      </c>
    </row>
    <row r="26" spans="1:24" x14ac:dyDescent="0.25">
      <c r="A26" s="6">
        <v>87</v>
      </c>
      <c r="B26" s="6" t="s">
        <v>22</v>
      </c>
      <c r="C26" s="15">
        <v>42447</v>
      </c>
      <c r="D26" s="6">
        <v>73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W26" s="6">
        <f t="shared" si="0"/>
        <v>0</v>
      </c>
      <c r="X26" s="6">
        <f t="shared" si="1"/>
        <v>0</v>
      </c>
    </row>
    <row r="27" spans="1:24" x14ac:dyDescent="0.25">
      <c r="A27" s="6">
        <v>121</v>
      </c>
      <c r="B27" s="6" t="s">
        <v>22</v>
      </c>
      <c r="C27" s="15">
        <v>42447</v>
      </c>
      <c r="D27" s="6">
        <v>72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W27" s="6">
        <f t="shared" si="0"/>
        <v>0</v>
      </c>
      <c r="X27" s="6">
        <f t="shared" si="1"/>
        <v>0</v>
      </c>
    </row>
    <row r="28" spans="1:24" x14ac:dyDescent="0.25">
      <c r="A28" s="6">
        <v>122</v>
      </c>
      <c r="B28" s="6" t="s">
        <v>22</v>
      </c>
      <c r="C28" s="15">
        <v>42447</v>
      </c>
      <c r="D28" s="6">
        <v>70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W28" s="6">
        <f t="shared" si="0"/>
        <v>0</v>
      </c>
      <c r="X28" s="6">
        <f t="shared" si="1"/>
        <v>0</v>
      </c>
    </row>
    <row r="29" spans="1:24" x14ac:dyDescent="0.25">
      <c r="A29" s="6">
        <v>127</v>
      </c>
      <c r="B29" t="s">
        <v>19</v>
      </c>
      <c r="C29" s="1">
        <v>42447</v>
      </c>
      <c r="D29">
        <v>68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W29" s="6">
        <f t="shared" si="0"/>
        <v>0</v>
      </c>
      <c r="X29" s="6">
        <f t="shared" si="1"/>
        <v>0</v>
      </c>
    </row>
    <row r="30" spans="1:24" x14ac:dyDescent="0.25">
      <c r="A30" s="6">
        <v>128</v>
      </c>
      <c r="B30" t="s">
        <v>19</v>
      </c>
      <c r="C30" s="1">
        <v>42447</v>
      </c>
      <c r="D30">
        <v>69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W30" s="6">
        <f t="shared" si="0"/>
        <v>0</v>
      </c>
      <c r="X30" s="6">
        <f t="shared" si="1"/>
        <v>0</v>
      </c>
    </row>
    <row r="31" spans="1:24" x14ac:dyDescent="0.25">
      <c r="A31" s="6">
        <v>129</v>
      </c>
      <c r="B31" t="s">
        <v>19</v>
      </c>
      <c r="C31" s="1">
        <v>42447</v>
      </c>
      <c r="D31">
        <v>71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W31" s="6">
        <f t="shared" si="0"/>
        <v>0</v>
      </c>
      <c r="X31" s="6">
        <f t="shared" si="1"/>
        <v>0</v>
      </c>
    </row>
    <row r="32" spans="1:24" x14ac:dyDescent="0.25">
      <c r="A32" s="6">
        <v>133</v>
      </c>
      <c r="B32" t="s">
        <v>19</v>
      </c>
      <c r="C32" s="1">
        <v>42447</v>
      </c>
      <c r="D32">
        <v>73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W32" s="6">
        <f t="shared" si="0"/>
        <v>0</v>
      </c>
      <c r="X32" s="6">
        <f t="shared" si="1"/>
        <v>0</v>
      </c>
    </row>
    <row r="33" spans="1:24" x14ac:dyDescent="0.25">
      <c r="A33" s="6">
        <v>134</v>
      </c>
      <c r="B33" t="s">
        <v>19</v>
      </c>
      <c r="C33" s="1">
        <v>42447</v>
      </c>
      <c r="D33">
        <v>67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W33" s="6">
        <f t="shared" si="0"/>
        <v>0</v>
      </c>
      <c r="X33" s="6">
        <f t="shared" si="1"/>
        <v>0</v>
      </c>
    </row>
    <row r="34" spans="1:24" x14ac:dyDescent="0.25">
      <c r="A34" s="6">
        <v>8</v>
      </c>
      <c r="B34" s="6" t="s">
        <v>20</v>
      </c>
      <c r="C34" s="15">
        <v>42454</v>
      </c>
      <c r="D34" s="6">
        <v>70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W34" s="6">
        <f t="shared" ref="W34:W65" si="2">SUM(E34:U34)</f>
        <v>0</v>
      </c>
      <c r="X34" s="6">
        <f t="shared" ref="X34:X65" si="3">COUNTIF(E34:U34,"&gt; 0")</f>
        <v>0</v>
      </c>
    </row>
    <row r="35" spans="1:24" x14ac:dyDescent="0.25">
      <c r="A35" s="6">
        <v>63</v>
      </c>
      <c r="B35" s="6" t="s">
        <v>21</v>
      </c>
      <c r="C35" s="15">
        <v>42454</v>
      </c>
      <c r="D35" s="6">
        <v>66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W35" s="6">
        <f t="shared" si="2"/>
        <v>0</v>
      </c>
      <c r="X35" s="6">
        <f t="shared" si="3"/>
        <v>0</v>
      </c>
    </row>
    <row r="36" spans="1:24" x14ac:dyDescent="0.25">
      <c r="A36" s="6">
        <v>64</v>
      </c>
      <c r="B36" s="6" t="s">
        <v>22</v>
      </c>
      <c r="C36" s="15">
        <v>42454</v>
      </c>
      <c r="D36" s="6">
        <v>68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W36" s="6">
        <f t="shared" si="2"/>
        <v>0</v>
      </c>
      <c r="X36" s="6">
        <f t="shared" si="3"/>
        <v>0</v>
      </c>
    </row>
    <row r="37" spans="1:24" x14ac:dyDescent="0.25">
      <c r="A37" s="6">
        <v>65</v>
      </c>
      <c r="B37" s="6" t="s">
        <v>21</v>
      </c>
      <c r="C37" s="15">
        <v>42454</v>
      </c>
      <c r="D37" s="6">
        <v>69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W37" s="6">
        <f t="shared" si="2"/>
        <v>0</v>
      </c>
      <c r="X37" s="6">
        <f t="shared" si="3"/>
        <v>0</v>
      </c>
    </row>
    <row r="38" spans="1:24" x14ac:dyDescent="0.25">
      <c r="A38" s="6">
        <v>88</v>
      </c>
      <c r="B38" s="6" t="s">
        <v>21</v>
      </c>
      <c r="C38" s="15">
        <v>42454</v>
      </c>
      <c r="D38" s="6">
        <v>75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W38" s="6">
        <f t="shared" si="2"/>
        <v>0</v>
      </c>
      <c r="X38" s="6">
        <f t="shared" si="3"/>
        <v>0</v>
      </c>
    </row>
    <row r="39" spans="1:24" x14ac:dyDescent="0.25">
      <c r="A39" s="6">
        <v>89</v>
      </c>
      <c r="B39" s="6" t="s">
        <v>21</v>
      </c>
      <c r="C39" s="15">
        <v>42454</v>
      </c>
      <c r="D39" s="6">
        <v>67</v>
      </c>
      <c r="E39" s="6">
        <v>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W39" s="6">
        <f t="shared" si="2"/>
        <v>0</v>
      </c>
      <c r="X39" s="6">
        <f t="shared" si="3"/>
        <v>0</v>
      </c>
    </row>
    <row r="40" spans="1:24" x14ac:dyDescent="0.25">
      <c r="A40" s="6">
        <v>90</v>
      </c>
      <c r="B40" s="6" t="s">
        <v>21</v>
      </c>
      <c r="C40" s="15">
        <v>42454</v>
      </c>
      <c r="D40" s="6">
        <v>65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W40" s="6">
        <f t="shared" si="2"/>
        <v>0</v>
      </c>
      <c r="X40" s="6">
        <f t="shared" si="3"/>
        <v>0</v>
      </c>
    </row>
    <row r="41" spans="1:24" x14ac:dyDescent="0.25">
      <c r="A41" s="6">
        <v>91</v>
      </c>
      <c r="B41" s="6" t="s">
        <v>21</v>
      </c>
      <c r="C41" s="15">
        <v>42454</v>
      </c>
      <c r="D41" s="6">
        <v>65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W41" s="6">
        <f t="shared" si="2"/>
        <v>0</v>
      </c>
      <c r="X41" s="6">
        <f t="shared" si="3"/>
        <v>0</v>
      </c>
    </row>
    <row r="42" spans="1:24" x14ac:dyDescent="0.25">
      <c r="A42" s="6">
        <v>123</v>
      </c>
      <c r="B42" s="6" t="s">
        <v>21</v>
      </c>
      <c r="C42" s="15">
        <v>42454</v>
      </c>
      <c r="D42" s="6">
        <v>64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W42" s="6">
        <f t="shared" si="2"/>
        <v>0</v>
      </c>
      <c r="X42" s="6">
        <f t="shared" si="3"/>
        <v>0</v>
      </c>
    </row>
    <row r="43" spans="1:24" x14ac:dyDescent="0.25">
      <c r="A43" s="6">
        <v>172</v>
      </c>
      <c r="B43" t="s">
        <v>18</v>
      </c>
      <c r="C43" s="1">
        <v>42454</v>
      </c>
      <c r="D43">
        <v>72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W43" s="6">
        <f t="shared" si="2"/>
        <v>0</v>
      </c>
      <c r="X43" s="6">
        <f t="shared" si="3"/>
        <v>0</v>
      </c>
    </row>
    <row r="44" spans="1:24" x14ac:dyDescent="0.25">
      <c r="A44" s="6">
        <v>173</v>
      </c>
      <c r="B44" t="s">
        <v>17</v>
      </c>
      <c r="C44" s="1">
        <v>42454</v>
      </c>
      <c r="D44">
        <v>64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W44" s="6">
        <f t="shared" si="2"/>
        <v>0</v>
      </c>
      <c r="X44" s="6">
        <f t="shared" si="3"/>
        <v>0</v>
      </c>
    </row>
    <row r="45" spans="1:24" x14ac:dyDescent="0.25">
      <c r="A45" s="6">
        <v>174</v>
      </c>
      <c r="B45" t="s">
        <v>17</v>
      </c>
      <c r="C45" s="1">
        <v>42454</v>
      </c>
      <c r="D45">
        <v>69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W45" s="6">
        <f t="shared" si="2"/>
        <v>0</v>
      </c>
      <c r="X45" s="6">
        <f t="shared" si="3"/>
        <v>0</v>
      </c>
    </row>
    <row r="46" spans="1:24" x14ac:dyDescent="0.25">
      <c r="A46" s="6">
        <v>175</v>
      </c>
      <c r="B46" t="s">
        <v>17</v>
      </c>
      <c r="C46" s="1">
        <v>42454</v>
      </c>
      <c r="D46">
        <v>72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W46" s="6">
        <f t="shared" si="2"/>
        <v>0</v>
      </c>
      <c r="X46" s="6">
        <f t="shared" si="3"/>
        <v>0</v>
      </c>
    </row>
    <row r="47" spans="1:24" x14ac:dyDescent="0.25">
      <c r="A47" s="6">
        <v>176</v>
      </c>
      <c r="B47" t="s">
        <v>18</v>
      </c>
      <c r="C47" s="1">
        <v>42454</v>
      </c>
      <c r="D47">
        <v>70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W47" s="6">
        <f t="shared" si="2"/>
        <v>0</v>
      </c>
      <c r="X47" s="6">
        <f t="shared" si="3"/>
        <v>0</v>
      </c>
    </row>
    <row r="48" spans="1:24" x14ac:dyDescent="0.25">
      <c r="A48" s="6">
        <v>17</v>
      </c>
      <c r="B48" s="6" t="s">
        <v>21</v>
      </c>
      <c r="C48" s="15">
        <v>42461</v>
      </c>
      <c r="D48" s="6">
        <v>73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W48" s="6">
        <f t="shared" si="2"/>
        <v>0</v>
      </c>
      <c r="X48" s="6">
        <f t="shared" si="3"/>
        <v>0</v>
      </c>
    </row>
    <row r="49" spans="1:24" x14ac:dyDescent="0.25">
      <c r="A49" s="6">
        <v>52</v>
      </c>
      <c r="B49" s="6" t="s">
        <v>21</v>
      </c>
      <c r="C49" s="15">
        <v>42461</v>
      </c>
      <c r="D49" s="6">
        <v>69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W49" s="6">
        <f t="shared" si="2"/>
        <v>0</v>
      </c>
      <c r="X49" s="6">
        <f t="shared" si="3"/>
        <v>0</v>
      </c>
    </row>
    <row r="50" spans="1:24" x14ac:dyDescent="0.25">
      <c r="A50" s="6">
        <v>53</v>
      </c>
      <c r="B50" s="6" t="s">
        <v>21</v>
      </c>
      <c r="C50" s="15">
        <v>42461</v>
      </c>
      <c r="D50" s="6">
        <v>70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W50" s="6">
        <f t="shared" si="2"/>
        <v>0</v>
      </c>
      <c r="X50" s="6">
        <f t="shared" si="3"/>
        <v>0</v>
      </c>
    </row>
    <row r="51" spans="1:24" x14ac:dyDescent="0.25">
      <c r="A51" s="6">
        <v>54</v>
      </c>
      <c r="B51" s="6" t="s">
        <v>21</v>
      </c>
      <c r="C51" s="15">
        <v>42461</v>
      </c>
      <c r="D51" s="6">
        <v>68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W51" s="6">
        <f t="shared" si="2"/>
        <v>0</v>
      </c>
      <c r="X51" s="6">
        <f t="shared" si="3"/>
        <v>0</v>
      </c>
    </row>
    <row r="52" spans="1:24" x14ac:dyDescent="0.25">
      <c r="A52" s="6">
        <v>55</v>
      </c>
      <c r="B52" s="6" t="s">
        <v>21</v>
      </c>
      <c r="C52" s="15">
        <v>42461</v>
      </c>
      <c r="D52" s="6">
        <v>71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W52" s="6">
        <f t="shared" si="2"/>
        <v>0</v>
      </c>
      <c r="X52" s="6">
        <f t="shared" si="3"/>
        <v>0</v>
      </c>
    </row>
    <row r="53" spans="1:24" x14ac:dyDescent="0.25">
      <c r="A53" s="6">
        <v>77</v>
      </c>
      <c r="B53" s="6" t="s">
        <v>22</v>
      </c>
      <c r="C53" s="15">
        <v>42461</v>
      </c>
      <c r="D53" s="6">
        <v>72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W53" s="6">
        <f t="shared" si="2"/>
        <v>0</v>
      </c>
      <c r="X53" s="6">
        <f t="shared" si="3"/>
        <v>0</v>
      </c>
    </row>
    <row r="54" spans="1:24" x14ac:dyDescent="0.25">
      <c r="A54" s="6">
        <v>78</v>
      </c>
      <c r="B54" s="6" t="s">
        <v>21</v>
      </c>
      <c r="C54" s="15">
        <v>42461</v>
      </c>
      <c r="D54" s="6">
        <v>77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1</v>
      </c>
      <c r="U54" s="6">
        <v>0</v>
      </c>
      <c r="W54" s="6">
        <f t="shared" si="2"/>
        <v>1</v>
      </c>
      <c r="X54" s="6">
        <f t="shared" si="3"/>
        <v>1</v>
      </c>
    </row>
    <row r="55" spans="1:24" x14ac:dyDescent="0.25">
      <c r="A55" s="6">
        <v>79</v>
      </c>
      <c r="B55" s="6" t="s">
        <v>21</v>
      </c>
      <c r="C55" s="15">
        <v>42461</v>
      </c>
      <c r="D55" s="6">
        <v>70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W55" s="6">
        <f t="shared" si="2"/>
        <v>0</v>
      </c>
      <c r="X55" s="6">
        <f t="shared" si="3"/>
        <v>0</v>
      </c>
    </row>
    <row r="56" spans="1:24" x14ac:dyDescent="0.25">
      <c r="A56" s="6">
        <v>107</v>
      </c>
      <c r="B56" s="6" t="s">
        <v>21</v>
      </c>
      <c r="C56" s="15">
        <v>42461</v>
      </c>
      <c r="D56" s="6">
        <v>60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W56" s="6">
        <f t="shared" si="2"/>
        <v>0</v>
      </c>
      <c r="X56" s="6">
        <f t="shared" si="3"/>
        <v>0</v>
      </c>
    </row>
    <row r="57" spans="1:24" x14ac:dyDescent="0.25">
      <c r="A57" s="6">
        <v>108</v>
      </c>
      <c r="B57" s="6" t="s">
        <v>21</v>
      </c>
      <c r="C57" s="15">
        <v>42461</v>
      </c>
      <c r="D57" s="6">
        <v>66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W57" s="6">
        <f t="shared" si="2"/>
        <v>0</v>
      </c>
      <c r="X57" s="6">
        <f t="shared" si="3"/>
        <v>0</v>
      </c>
    </row>
    <row r="58" spans="1:24" x14ac:dyDescent="0.25">
      <c r="A58" s="6">
        <v>177</v>
      </c>
      <c r="B58" t="s">
        <v>21</v>
      </c>
      <c r="C58" s="1">
        <v>42461</v>
      </c>
      <c r="D58">
        <v>67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W58" s="6">
        <f t="shared" si="2"/>
        <v>0</v>
      </c>
      <c r="X58" s="6">
        <f t="shared" si="3"/>
        <v>0</v>
      </c>
    </row>
    <row r="59" spans="1:24" x14ac:dyDescent="0.25">
      <c r="A59" s="6">
        <v>178</v>
      </c>
      <c r="B59" t="s">
        <v>18</v>
      </c>
      <c r="C59" s="1">
        <v>42461</v>
      </c>
      <c r="D59">
        <v>58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W59" s="6">
        <f t="shared" si="2"/>
        <v>0</v>
      </c>
      <c r="X59" s="6">
        <f t="shared" si="3"/>
        <v>0</v>
      </c>
    </row>
    <row r="60" spans="1:24" x14ac:dyDescent="0.25">
      <c r="A60" s="6">
        <v>179</v>
      </c>
      <c r="B60" t="s">
        <v>18</v>
      </c>
      <c r="C60" s="1">
        <v>42461</v>
      </c>
      <c r="D60">
        <v>64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W60" s="6">
        <f t="shared" si="2"/>
        <v>0</v>
      </c>
      <c r="X60" s="6">
        <f t="shared" si="3"/>
        <v>0</v>
      </c>
    </row>
    <row r="61" spans="1:24" x14ac:dyDescent="0.25">
      <c r="A61" s="6">
        <v>180</v>
      </c>
      <c r="B61" t="s">
        <v>17</v>
      </c>
      <c r="C61" s="1">
        <v>42461</v>
      </c>
      <c r="D61">
        <v>71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W61" s="6">
        <f t="shared" si="2"/>
        <v>0</v>
      </c>
      <c r="X61" s="6">
        <f t="shared" si="3"/>
        <v>0</v>
      </c>
    </row>
    <row r="62" spans="1:24" x14ac:dyDescent="0.25">
      <c r="A62" s="6">
        <v>181</v>
      </c>
      <c r="B62" t="s">
        <v>21</v>
      </c>
      <c r="C62" s="1">
        <v>42461</v>
      </c>
      <c r="D62">
        <v>66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W62" s="6">
        <f t="shared" si="2"/>
        <v>0</v>
      </c>
      <c r="X62" s="6">
        <f t="shared" si="3"/>
        <v>0</v>
      </c>
    </row>
    <row r="63" spans="1:24" x14ac:dyDescent="0.25">
      <c r="A63" s="6">
        <v>7</v>
      </c>
      <c r="B63" s="6" t="s">
        <v>19</v>
      </c>
      <c r="C63" s="15">
        <v>42468</v>
      </c>
      <c r="D63" s="6">
        <v>69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W63" s="6">
        <f t="shared" si="2"/>
        <v>0</v>
      </c>
      <c r="X63" s="6">
        <f t="shared" si="3"/>
        <v>0</v>
      </c>
    </row>
    <row r="64" spans="1:24" x14ac:dyDescent="0.25">
      <c r="A64" s="6">
        <v>20</v>
      </c>
      <c r="B64" s="6" t="s">
        <v>22</v>
      </c>
      <c r="C64" s="15">
        <v>42468</v>
      </c>
      <c r="D64" s="6">
        <v>64</v>
      </c>
      <c r="E64" s="6">
        <v>0</v>
      </c>
      <c r="F64" s="6">
        <v>0</v>
      </c>
      <c r="G64" s="6">
        <v>0</v>
      </c>
      <c r="H64" s="6">
        <v>0</v>
      </c>
      <c r="I64" s="6">
        <v>5</v>
      </c>
      <c r="J64" s="6">
        <v>0</v>
      </c>
      <c r="K64" s="6">
        <v>3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W64" s="6">
        <f t="shared" si="2"/>
        <v>8</v>
      </c>
      <c r="X64" s="6">
        <f t="shared" si="3"/>
        <v>2</v>
      </c>
    </row>
    <row r="65" spans="1:24" x14ac:dyDescent="0.25">
      <c r="A65" s="6">
        <v>21</v>
      </c>
      <c r="B65" s="6" t="s">
        <v>21</v>
      </c>
      <c r="C65" s="15">
        <v>42468</v>
      </c>
      <c r="D65" s="6">
        <v>67</v>
      </c>
      <c r="E65" s="6">
        <v>0</v>
      </c>
      <c r="F65" s="6">
        <v>0</v>
      </c>
      <c r="G65" s="6">
        <v>0</v>
      </c>
      <c r="H65" s="6">
        <v>0</v>
      </c>
      <c r="I65" s="6">
        <v>9</v>
      </c>
      <c r="J65" s="6">
        <v>0</v>
      </c>
      <c r="K65" s="6">
        <v>2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W65" s="6">
        <f t="shared" si="2"/>
        <v>11</v>
      </c>
      <c r="X65" s="6">
        <f t="shared" si="3"/>
        <v>2</v>
      </c>
    </row>
    <row r="66" spans="1:24" x14ac:dyDescent="0.25">
      <c r="A66" s="6">
        <v>22</v>
      </c>
      <c r="B66" s="6" t="s">
        <v>17</v>
      </c>
      <c r="C66" s="15">
        <v>42468</v>
      </c>
      <c r="D66" s="6">
        <v>63</v>
      </c>
      <c r="E66" s="6">
        <v>0</v>
      </c>
      <c r="F66" s="6">
        <v>0</v>
      </c>
      <c r="G66" s="6">
        <v>0</v>
      </c>
      <c r="H66" s="6">
        <v>0</v>
      </c>
      <c r="I66" s="6">
        <v>26</v>
      </c>
      <c r="J66" s="6">
        <v>0</v>
      </c>
      <c r="K66" s="6">
        <v>5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W66" s="6">
        <f t="shared" ref="W66:W97" si="4">SUM(E66:U66)</f>
        <v>31</v>
      </c>
      <c r="X66" s="6">
        <f t="shared" ref="X66:X97" si="5">COUNTIF(E66:U66,"&gt; 0")</f>
        <v>2</v>
      </c>
    </row>
    <row r="67" spans="1:24" x14ac:dyDescent="0.25">
      <c r="A67" s="6">
        <v>94</v>
      </c>
      <c r="B67" s="6" t="s">
        <v>17</v>
      </c>
      <c r="C67" s="15">
        <v>42468</v>
      </c>
      <c r="D67" s="6">
        <v>62</v>
      </c>
      <c r="E67" s="6">
        <v>0</v>
      </c>
      <c r="F67" s="6">
        <v>1</v>
      </c>
      <c r="G67" s="6">
        <v>0</v>
      </c>
      <c r="H67" s="6">
        <v>0</v>
      </c>
      <c r="I67" s="6">
        <v>10</v>
      </c>
      <c r="J67" s="6">
        <v>0</v>
      </c>
      <c r="K67" s="6">
        <v>13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W67" s="6">
        <f t="shared" si="4"/>
        <v>24</v>
      </c>
      <c r="X67" s="6">
        <f t="shared" si="5"/>
        <v>3</v>
      </c>
    </row>
    <row r="68" spans="1:24" x14ac:dyDescent="0.25">
      <c r="A68" s="6">
        <v>95</v>
      </c>
      <c r="B68" s="6" t="s">
        <v>17</v>
      </c>
      <c r="C68" s="15">
        <v>42468</v>
      </c>
      <c r="D68" s="6">
        <v>59</v>
      </c>
      <c r="E68" s="6">
        <v>0</v>
      </c>
      <c r="F68" s="6">
        <v>0</v>
      </c>
      <c r="G68" s="6">
        <v>0</v>
      </c>
      <c r="H68" s="6">
        <v>0</v>
      </c>
      <c r="I68" s="6">
        <v>9</v>
      </c>
      <c r="J68" s="6">
        <v>1</v>
      </c>
      <c r="K68" s="6">
        <v>4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W68" s="6">
        <f t="shared" si="4"/>
        <v>14</v>
      </c>
      <c r="X68" s="6">
        <f t="shared" si="5"/>
        <v>3</v>
      </c>
    </row>
    <row r="69" spans="1:24" x14ac:dyDescent="0.25">
      <c r="A69" s="6">
        <v>96</v>
      </c>
      <c r="B69" s="6" t="s">
        <v>17</v>
      </c>
      <c r="C69" s="15">
        <v>42468</v>
      </c>
      <c r="D69" s="6">
        <v>72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W69" s="6">
        <f t="shared" si="4"/>
        <v>0</v>
      </c>
      <c r="X69" s="6">
        <f t="shared" si="5"/>
        <v>0</v>
      </c>
    </row>
    <row r="70" spans="1:24" x14ac:dyDescent="0.25">
      <c r="A70" s="6">
        <v>97</v>
      </c>
      <c r="B70" s="6" t="s">
        <v>17</v>
      </c>
      <c r="C70" s="15">
        <v>42468</v>
      </c>
      <c r="D70" s="6">
        <v>70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W70" s="6">
        <f t="shared" si="4"/>
        <v>0</v>
      </c>
      <c r="X70" s="6">
        <f t="shared" si="5"/>
        <v>0</v>
      </c>
    </row>
    <row r="71" spans="1:24" x14ac:dyDescent="0.25">
      <c r="A71" s="6">
        <v>119</v>
      </c>
      <c r="B71" s="6" t="s">
        <v>21</v>
      </c>
      <c r="C71" s="15">
        <v>42468</v>
      </c>
      <c r="D71" s="6">
        <v>65</v>
      </c>
      <c r="E71" s="6">
        <v>0</v>
      </c>
      <c r="F71" s="6">
        <v>0</v>
      </c>
      <c r="G71" s="6">
        <v>0</v>
      </c>
      <c r="H71" s="6">
        <v>0</v>
      </c>
      <c r="I71" s="6">
        <v>1</v>
      </c>
      <c r="J71" s="6">
        <v>0</v>
      </c>
      <c r="K71" s="6">
        <v>2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W71" s="6">
        <f t="shared" si="4"/>
        <v>3</v>
      </c>
      <c r="X71" s="6">
        <f t="shared" si="5"/>
        <v>2</v>
      </c>
    </row>
    <row r="72" spans="1:24" x14ac:dyDescent="0.25">
      <c r="A72" s="6">
        <v>120</v>
      </c>
      <c r="B72" s="6" t="s">
        <v>21</v>
      </c>
      <c r="C72" s="15">
        <v>42468</v>
      </c>
      <c r="D72" s="6">
        <v>71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W72" s="6">
        <f t="shared" si="4"/>
        <v>0</v>
      </c>
      <c r="X72" s="6">
        <f t="shared" si="5"/>
        <v>0</v>
      </c>
    </row>
    <row r="73" spans="1:24" x14ac:dyDescent="0.25">
      <c r="A73" s="6">
        <v>147</v>
      </c>
      <c r="B73" t="s">
        <v>17</v>
      </c>
      <c r="C73" s="1">
        <v>42468</v>
      </c>
      <c r="D73">
        <v>57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W73" s="6">
        <f t="shared" si="4"/>
        <v>0</v>
      </c>
      <c r="X73" s="6">
        <f t="shared" si="5"/>
        <v>0</v>
      </c>
    </row>
    <row r="74" spans="1:24" x14ac:dyDescent="0.25">
      <c r="A74" s="6">
        <v>148</v>
      </c>
      <c r="B74" t="s">
        <v>17</v>
      </c>
      <c r="C74" s="1">
        <v>42468</v>
      </c>
      <c r="D74">
        <v>69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W74" s="6">
        <f t="shared" si="4"/>
        <v>0</v>
      </c>
      <c r="X74" s="6">
        <f t="shared" si="5"/>
        <v>0</v>
      </c>
    </row>
    <row r="75" spans="1:24" x14ac:dyDescent="0.25">
      <c r="A75" s="6">
        <v>149</v>
      </c>
      <c r="B75" t="s">
        <v>17</v>
      </c>
      <c r="C75" s="1">
        <v>42468</v>
      </c>
      <c r="D75">
        <v>68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3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W75" s="6">
        <f t="shared" si="4"/>
        <v>3</v>
      </c>
      <c r="X75" s="6">
        <f t="shared" si="5"/>
        <v>1</v>
      </c>
    </row>
    <row r="76" spans="1:24" x14ac:dyDescent="0.25">
      <c r="A76" s="6">
        <v>150</v>
      </c>
      <c r="B76" t="s">
        <v>17</v>
      </c>
      <c r="C76" s="1">
        <v>42468</v>
      </c>
      <c r="D76">
        <v>70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3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W76" s="6">
        <f t="shared" si="4"/>
        <v>3</v>
      </c>
      <c r="X76" s="6">
        <f t="shared" si="5"/>
        <v>1</v>
      </c>
    </row>
    <row r="77" spans="1:24" x14ac:dyDescent="0.25">
      <c r="A77" s="6">
        <v>151</v>
      </c>
      <c r="B77" t="s">
        <v>17</v>
      </c>
      <c r="C77" s="1">
        <v>42468</v>
      </c>
      <c r="D77">
        <v>75</v>
      </c>
      <c r="E77" s="6">
        <v>0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W77" s="6">
        <f t="shared" si="4"/>
        <v>0</v>
      </c>
      <c r="X77" s="6">
        <f t="shared" si="5"/>
        <v>0</v>
      </c>
    </row>
    <row r="78" spans="1:24" x14ac:dyDescent="0.25">
      <c r="A78" s="6">
        <v>15</v>
      </c>
      <c r="B78" s="6" t="s">
        <v>17</v>
      </c>
      <c r="C78" s="15">
        <v>42475</v>
      </c>
      <c r="D78" s="6">
        <v>69</v>
      </c>
      <c r="E78" s="6">
        <v>0</v>
      </c>
      <c r="F78" s="6">
        <v>0</v>
      </c>
      <c r="G78" s="6">
        <v>0</v>
      </c>
      <c r="H78" s="6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W78" s="6">
        <f t="shared" si="4"/>
        <v>0</v>
      </c>
      <c r="X78" s="6">
        <f t="shared" si="5"/>
        <v>0</v>
      </c>
    </row>
    <row r="79" spans="1:24" x14ac:dyDescent="0.25">
      <c r="A79" s="6">
        <v>31</v>
      </c>
      <c r="B79" s="6" t="s">
        <v>21</v>
      </c>
      <c r="C79" s="15">
        <v>42475</v>
      </c>
      <c r="D79" s="6">
        <v>64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W79" s="6">
        <f t="shared" si="4"/>
        <v>0</v>
      </c>
      <c r="X79" s="6">
        <f t="shared" si="5"/>
        <v>0</v>
      </c>
    </row>
    <row r="80" spans="1:24" x14ac:dyDescent="0.25">
      <c r="A80" s="6">
        <v>32</v>
      </c>
      <c r="B80" s="6" t="s">
        <v>17</v>
      </c>
      <c r="C80" s="15">
        <v>42475</v>
      </c>
      <c r="D80" s="6">
        <v>67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W80" s="6">
        <f t="shared" si="4"/>
        <v>0</v>
      </c>
      <c r="X80" s="6">
        <f t="shared" si="5"/>
        <v>0</v>
      </c>
    </row>
    <row r="81" spans="1:24" x14ac:dyDescent="0.25">
      <c r="A81" s="6">
        <v>33</v>
      </c>
      <c r="B81" s="6" t="s">
        <v>21</v>
      </c>
      <c r="C81" s="15">
        <v>42475</v>
      </c>
      <c r="D81" s="6">
        <v>64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W81" s="6">
        <f t="shared" si="4"/>
        <v>0</v>
      </c>
      <c r="X81" s="6">
        <f t="shared" si="5"/>
        <v>0</v>
      </c>
    </row>
    <row r="82" spans="1:24" x14ac:dyDescent="0.25">
      <c r="A82" s="6">
        <v>34</v>
      </c>
      <c r="B82" s="6" t="s">
        <v>21</v>
      </c>
      <c r="C82" s="15">
        <v>42475</v>
      </c>
      <c r="D82" s="6">
        <v>59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W82" s="6">
        <f t="shared" si="4"/>
        <v>0</v>
      </c>
      <c r="X82" s="6">
        <f t="shared" si="5"/>
        <v>0</v>
      </c>
    </row>
    <row r="83" spans="1:24" x14ac:dyDescent="0.25">
      <c r="A83" s="6">
        <v>72</v>
      </c>
      <c r="B83" s="6" t="s">
        <v>17</v>
      </c>
      <c r="C83" s="15">
        <v>42475</v>
      </c>
      <c r="D83" s="6">
        <v>71</v>
      </c>
      <c r="E83" s="6">
        <v>0</v>
      </c>
      <c r="F83" s="6">
        <v>0</v>
      </c>
      <c r="G83" s="6">
        <v>0</v>
      </c>
      <c r="H83" s="6">
        <v>0</v>
      </c>
      <c r="I83" s="6">
        <v>3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W83" s="6">
        <f t="shared" si="4"/>
        <v>3</v>
      </c>
      <c r="X83" s="6">
        <f t="shared" si="5"/>
        <v>1</v>
      </c>
    </row>
    <row r="84" spans="1:24" x14ac:dyDescent="0.25">
      <c r="A84" s="6">
        <v>73</v>
      </c>
      <c r="B84" s="6" t="s">
        <v>17</v>
      </c>
      <c r="C84" s="15">
        <v>42475</v>
      </c>
      <c r="D84" s="6">
        <v>65</v>
      </c>
      <c r="E84" s="6">
        <v>0</v>
      </c>
      <c r="F84" s="6">
        <v>0</v>
      </c>
      <c r="G84" s="6">
        <v>0</v>
      </c>
      <c r="H84" s="6">
        <v>0</v>
      </c>
      <c r="I84" s="6">
        <v>2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W84" s="6">
        <f t="shared" si="4"/>
        <v>2</v>
      </c>
      <c r="X84" s="6">
        <f t="shared" si="5"/>
        <v>1</v>
      </c>
    </row>
    <row r="85" spans="1:24" x14ac:dyDescent="0.25">
      <c r="A85" s="6">
        <v>74</v>
      </c>
      <c r="B85" s="6" t="s">
        <v>17</v>
      </c>
      <c r="C85" s="15">
        <v>42475</v>
      </c>
      <c r="D85" s="6">
        <v>67</v>
      </c>
      <c r="E85" s="6">
        <v>0</v>
      </c>
      <c r="F85" s="6">
        <v>0</v>
      </c>
      <c r="G85" s="6">
        <v>0</v>
      </c>
      <c r="H85" s="6">
        <v>0</v>
      </c>
      <c r="I85" s="6">
        <v>1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W85" s="6">
        <f t="shared" si="4"/>
        <v>1</v>
      </c>
      <c r="X85" s="6">
        <f t="shared" si="5"/>
        <v>1</v>
      </c>
    </row>
    <row r="86" spans="1:24" x14ac:dyDescent="0.25">
      <c r="A86" s="6">
        <v>110</v>
      </c>
      <c r="B86" s="6" t="s">
        <v>21</v>
      </c>
      <c r="C86" s="15">
        <v>42475</v>
      </c>
      <c r="D86" s="6">
        <v>58</v>
      </c>
      <c r="E86" s="6">
        <v>0</v>
      </c>
      <c r="F86" s="6">
        <v>0</v>
      </c>
      <c r="G86" s="6">
        <v>0</v>
      </c>
      <c r="H86" s="6">
        <v>0</v>
      </c>
      <c r="I86" s="6">
        <v>1</v>
      </c>
      <c r="J86" s="6">
        <v>1</v>
      </c>
      <c r="K86" s="6">
        <v>4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W86" s="6">
        <f t="shared" si="4"/>
        <v>6</v>
      </c>
      <c r="X86" s="6">
        <f t="shared" si="5"/>
        <v>3</v>
      </c>
    </row>
    <row r="87" spans="1:24" x14ac:dyDescent="0.25">
      <c r="A87" s="6">
        <v>111</v>
      </c>
      <c r="B87" s="6" t="s">
        <v>21</v>
      </c>
      <c r="C87" s="15">
        <v>42475</v>
      </c>
      <c r="D87" s="6">
        <v>62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W87" s="6">
        <f t="shared" si="4"/>
        <v>0</v>
      </c>
      <c r="X87" s="6">
        <f t="shared" si="5"/>
        <v>0</v>
      </c>
    </row>
    <row r="88" spans="1:24" x14ac:dyDescent="0.25">
      <c r="A88" s="6">
        <v>130</v>
      </c>
      <c r="B88" t="s">
        <v>17</v>
      </c>
      <c r="C88" s="1">
        <v>42475</v>
      </c>
      <c r="D88">
        <v>64</v>
      </c>
      <c r="E88" s="6">
        <v>0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W88" s="6">
        <f t="shared" si="4"/>
        <v>0</v>
      </c>
      <c r="X88" s="6">
        <f t="shared" si="5"/>
        <v>0</v>
      </c>
    </row>
    <row r="89" spans="1:24" x14ac:dyDescent="0.25">
      <c r="A89" s="6">
        <v>131</v>
      </c>
      <c r="B89" t="s">
        <v>17</v>
      </c>
      <c r="C89" s="1">
        <v>42475</v>
      </c>
      <c r="D89">
        <v>70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W89" s="6">
        <f t="shared" si="4"/>
        <v>0</v>
      </c>
      <c r="X89" s="6">
        <f t="shared" si="5"/>
        <v>0</v>
      </c>
    </row>
    <row r="90" spans="1:24" x14ac:dyDescent="0.25">
      <c r="A90" s="6">
        <v>132</v>
      </c>
      <c r="B90" t="s">
        <v>17</v>
      </c>
      <c r="C90" s="1">
        <v>42475</v>
      </c>
      <c r="D90">
        <v>62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1</v>
      </c>
      <c r="R90" s="6">
        <v>0</v>
      </c>
      <c r="S90" s="6">
        <v>0</v>
      </c>
      <c r="T90" s="6">
        <v>0</v>
      </c>
      <c r="U90" s="6">
        <v>0</v>
      </c>
      <c r="W90" s="6">
        <f t="shared" si="4"/>
        <v>1</v>
      </c>
      <c r="X90" s="6">
        <f t="shared" si="5"/>
        <v>1</v>
      </c>
    </row>
    <row r="91" spans="1:24" x14ac:dyDescent="0.25">
      <c r="A91" s="6">
        <v>135</v>
      </c>
      <c r="B91" t="s">
        <v>17</v>
      </c>
      <c r="C91" s="1">
        <v>42475</v>
      </c>
      <c r="D91">
        <v>69</v>
      </c>
      <c r="E91" s="6">
        <v>0</v>
      </c>
      <c r="F91" s="6">
        <v>0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W91" s="6">
        <f t="shared" si="4"/>
        <v>0</v>
      </c>
      <c r="X91" s="6">
        <f t="shared" si="5"/>
        <v>0</v>
      </c>
    </row>
    <row r="92" spans="1:24" x14ac:dyDescent="0.25">
      <c r="A92" s="6">
        <v>136</v>
      </c>
      <c r="B92" t="s">
        <v>17</v>
      </c>
      <c r="C92" s="1">
        <v>42475</v>
      </c>
      <c r="D92">
        <v>70</v>
      </c>
      <c r="E92" s="6">
        <v>0</v>
      </c>
      <c r="F92" s="6">
        <v>0</v>
      </c>
      <c r="G92" s="6">
        <v>0</v>
      </c>
      <c r="H92" s="6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W92" s="6">
        <f t="shared" si="4"/>
        <v>0</v>
      </c>
      <c r="X92" s="6">
        <f t="shared" si="5"/>
        <v>0</v>
      </c>
    </row>
    <row r="93" spans="1:24" x14ac:dyDescent="0.25">
      <c r="A93" s="6">
        <v>11</v>
      </c>
      <c r="B93" s="6" t="s">
        <v>14</v>
      </c>
      <c r="C93" s="15">
        <v>42482</v>
      </c>
      <c r="D93" s="6">
        <v>67</v>
      </c>
      <c r="E93" s="6">
        <v>0</v>
      </c>
      <c r="F93" s="6">
        <v>0</v>
      </c>
      <c r="G93" s="6">
        <v>0</v>
      </c>
      <c r="H93" s="6">
        <v>0</v>
      </c>
      <c r="I93" s="6">
        <v>25</v>
      </c>
      <c r="J93" s="6">
        <v>0</v>
      </c>
      <c r="K93" s="6">
        <v>11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W93" s="6">
        <f t="shared" si="4"/>
        <v>36</v>
      </c>
      <c r="X93" s="6">
        <f t="shared" si="5"/>
        <v>2</v>
      </c>
    </row>
    <row r="94" spans="1:24" x14ac:dyDescent="0.25">
      <c r="A94" s="6">
        <v>13</v>
      </c>
      <c r="B94" s="6" t="s">
        <v>14</v>
      </c>
      <c r="C94" s="15">
        <v>42482</v>
      </c>
      <c r="D94" s="6">
        <v>71</v>
      </c>
      <c r="E94" s="6">
        <v>1</v>
      </c>
      <c r="F94" s="6">
        <v>0</v>
      </c>
      <c r="G94" s="6">
        <v>0</v>
      </c>
      <c r="H94" s="6">
        <v>0</v>
      </c>
      <c r="I94" s="6">
        <v>13</v>
      </c>
      <c r="J94" s="6">
        <v>0</v>
      </c>
      <c r="K94" s="6">
        <v>9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W94" s="6">
        <f t="shared" si="4"/>
        <v>23</v>
      </c>
      <c r="X94" s="6">
        <f t="shared" si="5"/>
        <v>3</v>
      </c>
    </row>
    <row r="95" spans="1:24" x14ac:dyDescent="0.25">
      <c r="A95" s="6">
        <v>14</v>
      </c>
      <c r="B95" s="6" t="s">
        <v>17</v>
      </c>
      <c r="C95" s="15">
        <v>42482</v>
      </c>
      <c r="D95" s="6">
        <v>67</v>
      </c>
      <c r="E95" s="6">
        <v>0</v>
      </c>
      <c r="F95" s="6">
        <v>0</v>
      </c>
      <c r="G95" s="6">
        <v>0</v>
      </c>
      <c r="H95" s="6">
        <v>0</v>
      </c>
      <c r="I95" s="6">
        <v>19</v>
      </c>
      <c r="J95" s="6">
        <v>3</v>
      </c>
      <c r="K95" s="6">
        <v>4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W95" s="6">
        <f t="shared" si="4"/>
        <v>26</v>
      </c>
      <c r="X95" s="6">
        <f t="shared" si="5"/>
        <v>3</v>
      </c>
    </row>
    <row r="96" spans="1:24" x14ac:dyDescent="0.25">
      <c r="A96" s="6">
        <v>23</v>
      </c>
      <c r="B96" s="6" t="s">
        <v>17</v>
      </c>
      <c r="C96" s="15">
        <v>42482</v>
      </c>
      <c r="D96" s="6">
        <v>63</v>
      </c>
      <c r="E96" s="6">
        <v>0</v>
      </c>
      <c r="F96" s="6">
        <v>0</v>
      </c>
      <c r="G96" s="6">
        <v>0</v>
      </c>
      <c r="H96" s="6">
        <v>0</v>
      </c>
      <c r="I96" s="6">
        <v>11</v>
      </c>
      <c r="J96" s="6">
        <v>0</v>
      </c>
      <c r="K96" s="6">
        <v>12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W96" s="6">
        <f t="shared" si="4"/>
        <v>23</v>
      </c>
      <c r="X96" s="6">
        <f t="shared" si="5"/>
        <v>2</v>
      </c>
    </row>
    <row r="97" spans="1:24" x14ac:dyDescent="0.25">
      <c r="A97" s="6">
        <v>24</v>
      </c>
      <c r="B97" s="6" t="s">
        <v>21</v>
      </c>
      <c r="C97" s="15">
        <v>42482</v>
      </c>
      <c r="D97" s="6">
        <v>65</v>
      </c>
      <c r="E97" s="6">
        <v>0</v>
      </c>
      <c r="F97" s="6">
        <v>0</v>
      </c>
      <c r="G97" s="6">
        <v>0</v>
      </c>
      <c r="H97" s="6">
        <v>0</v>
      </c>
      <c r="I97" s="6">
        <v>11</v>
      </c>
      <c r="J97" s="6">
        <v>1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W97" s="6">
        <f t="shared" si="4"/>
        <v>12</v>
      </c>
      <c r="X97" s="6">
        <f t="shared" si="5"/>
        <v>2</v>
      </c>
    </row>
    <row r="98" spans="1:24" x14ac:dyDescent="0.25">
      <c r="A98" s="6">
        <v>25</v>
      </c>
      <c r="B98" s="6" t="s">
        <v>21</v>
      </c>
      <c r="C98" s="15">
        <v>42482</v>
      </c>
      <c r="D98" s="6">
        <v>65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W98" s="6">
        <f t="shared" ref="W98:W129" si="6">SUM(E98:U98)</f>
        <v>0</v>
      </c>
      <c r="X98" s="6">
        <f t="shared" ref="X98:X129" si="7">COUNTIF(E98:U98,"&gt; 0")</f>
        <v>0</v>
      </c>
    </row>
    <row r="99" spans="1:24" x14ac:dyDescent="0.25">
      <c r="A99" s="6">
        <v>101</v>
      </c>
      <c r="B99" s="6" t="s">
        <v>17</v>
      </c>
      <c r="C99" s="15">
        <v>42482</v>
      </c>
      <c r="D99" s="6">
        <v>68</v>
      </c>
      <c r="E99" s="6">
        <v>0</v>
      </c>
      <c r="F99" s="6">
        <v>0</v>
      </c>
      <c r="G99" s="6">
        <v>0</v>
      </c>
      <c r="H99" s="6">
        <v>0</v>
      </c>
      <c r="I99" s="6">
        <v>15</v>
      </c>
      <c r="J99" s="6">
        <v>0</v>
      </c>
      <c r="K99" s="6">
        <v>6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W99" s="6">
        <f t="shared" si="6"/>
        <v>21</v>
      </c>
      <c r="X99" s="6">
        <f t="shared" si="7"/>
        <v>2</v>
      </c>
    </row>
    <row r="100" spans="1:24" x14ac:dyDescent="0.25">
      <c r="A100" s="6">
        <v>102</v>
      </c>
      <c r="B100" s="6" t="s">
        <v>17</v>
      </c>
      <c r="C100" s="15">
        <v>42482</v>
      </c>
      <c r="D100" s="6">
        <v>69</v>
      </c>
      <c r="E100" s="6">
        <v>0</v>
      </c>
      <c r="F100" s="6">
        <v>0</v>
      </c>
      <c r="G100" s="6">
        <v>0</v>
      </c>
      <c r="H100" s="6">
        <v>0</v>
      </c>
      <c r="I100" s="6">
        <v>3</v>
      </c>
      <c r="J100" s="6">
        <v>0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W100" s="6">
        <f t="shared" si="6"/>
        <v>4</v>
      </c>
      <c r="X100" s="6">
        <f t="shared" si="7"/>
        <v>2</v>
      </c>
    </row>
    <row r="101" spans="1:24" x14ac:dyDescent="0.25">
      <c r="A101" s="6">
        <v>105</v>
      </c>
      <c r="B101" s="6" t="s">
        <v>17</v>
      </c>
      <c r="C101" s="15">
        <v>42482</v>
      </c>
      <c r="D101" s="6">
        <v>68</v>
      </c>
      <c r="E101" s="6">
        <v>0</v>
      </c>
      <c r="F101" s="6">
        <v>0</v>
      </c>
      <c r="G101" s="6">
        <v>0</v>
      </c>
      <c r="H101" s="6">
        <v>0</v>
      </c>
      <c r="I101" s="6">
        <v>4</v>
      </c>
      <c r="J101" s="6">
        <v>0</v>
      </c>
      <c r="K101" s="6">
        <v>6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0</v>
      </c>
      <c r="U101" s="6">
        <v>0</v>
      </c>
      <c r="W101" s="6">
        <f t="shared" si="6"/>
        <v>10</v>
      </c>
      <c r="X101" s="6">
        <f t="shared" si="7"/>
        <v>2</v>
      </c>
    </row>
    <row r="102" spans="1:24" x14ac:dyDescent="0.25">
      <c r="A102" s="6">
        <v>106</v>
      </c>
      <c r="B102" s="6" t="s">
        <v>17</v>
      </c>
      <c r="C102" s="15">
        <v>42482</v>
      </c>
      <c r="D102" s="6">
        <v>66</v>
      </c>
      <c r="E102" s="6">
        <v>0</v>
      </c>
      <c r="F102" s="6">
        <v>0</v>
      </c>
      <c r="G102" s="6">
        <v>0</v>
      </c>
      <c r="H102" s="6">
        <v>0</v>
      </c>
      <c r="I102" s="6">
        <v>2</v>
      </c>
      <c r="J102" s="6">
        <v>0</v>
      </c>
      <c r="K102" s="6">
        <v>4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W102" s="6">
        <f t="shared" si="6"/>
        <v>6</v>
      </c>
      <c r="X102" s="6">
        <f t="shared" si="7"/>
        <v>2</v>
      </c>
    </row>
    <row r="103" spans="1:24" x14ac:dyDescent="0.25">
      <c r="A103" s="6">
        <v>126</v>
      </c>
      <c r="B103" s="6" t="s">
        <v>109</v>
      </c>
      <c r="C103" s="15">
        <v>42482</v>
      </c>
      <c r="D103" s="6" t="s">
        <v>109</v>
      </c>
      <c r="E103" s="6">
        <v>0</v>
      </c>
      <c r="F103" s="6">
        <v>0</v>
      </c>
      <c r="G103" s="6">
        <v>1</v>
      </c>
      <c r="H103" s="6">
        <v>0</v>
      </c>
      <c r="I103" s="6">
        <v>0</v>
      </c>
      <c r="J103" s="6">
        <v>0</v>
      </c>
      <c r="K103" s="6">
        <v>6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W103" s="6">
        <f t="shared" si="6"/>
        <v>7</v>
      </c>
      <c r="X103" s="6">
        <f t="shared" si="7"/>
        <v>2</v>
      </c>
    </row>
    <row r="104" spans="1:24" x14ac:dyDescent="0.25">
      <c r="A104" s="6">
        <v>142</v>
      </c>
      <c r="B104" t="s">
        <v>17</v>
      </c>
      <c r="C104" s="1">
        <v>42482</v>
      </c>
      <c r="D104">
        <v>64</v>
      </c>
      <c r="E104" s="6">
        <v>0</v>
      </c>
      <c r="F104" s="6">
        <v>0</v>
      </c>
      <c r="G104" s="6">
        <v>0</v>
      </c>
      <c r="H104" s="6">
        <v>0</v>
      </c>
      <c r="I104" s="6">
        <v>0</v>
      </c>
      <c r="J104" s="6">
        <v>0</v>
      </c>
      <c r="K104" s="6">
        <v>10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  <c r="W104" s="6">
        <f t="shared" si="6"/>
        <v>10</v>
      </c>
      <c r="X104" s="6">
        <f t="shared" si="7"/>
        <v>1</v>
      </c>
    </row>
    <row r="105" spans="1:24" x14ac:dyDescent="0.25">
      <c r="A105" s="6">
        <v>143</v>
      </c>
      <c r="B105" t="s">
        <v>17</v>
      </c>
      <c r="C105" s="1">
        <v>42482</v>
      </c>
      <c r="D105">
        <v>65</v>
      </c>
      <c r="E105" s="6">
        <v>1</v>
      </c>
      <c r="F105" s="6">
        <v>0</v>
      </c>
      <c r="G105" s="6">
        <v>0</v>
      </c>
      <c r="H105" s="6">
        <v>0</v>
      </c>
      <c r="I105" s="6">
        <v>0</v>
      </c>
      <c r="J105" s="6">
        <v>0</v>
      </c>
      <c r="K105" s="6">
        <v>1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W105" s="6">
        <f t="shared" si="6"/>
        <v>2</v>
      </c>
      <c r="X105" s="6">
        <f t="shared" si="7"/>
        <v>2</v>
      </c>
    </row>
    <row r="106" spans="1:24" x14ac:dyDescent="0.25">
      <c r="A106" s="6">
        <v>144</v>
      </c>
      <c r="B106" t="s">
        <v>17</v>
      </c>
      <c r="C106" s="1">
        <v>42482</v>
      </c>
      <c r="D106">
        <v>61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W106" s="6">
        <f t="shared" si="6"/>
        <v>0</v>
      </c>
      <c r="X106" s="6">
        <f t="shared" si="7"/>
        <v>0</v>
      </c>
    </row>
    <row r="107" spans="1:24" x14ac:dyDescent="0.25">
      <c r="A107" s="6">
        <v>145</v>
      </c>
      <c r="B107" t="s">
        <v>17</v>
      </c>
      <c r="C107" s="1">
        <v>42482</v>
      </c>
      <c r="D107">
        <v>65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W107" s="6">
        <f t="shared" si="6"/>
        <v>0</v>
      </c>
      <c r="X107" s="6">
        <f t="shared" si="7"/>
        <v>0</v>
      </c>
    </row>
    <row r="108" spans="1:24" x14ac:dyDescent="0.25">
      <c r="A108" s="6">
        <v>146</v>
      </c>
      <c r="B108" t="s">
        <v>14</v>
      </c>
      <c r="C108" s="1">
        <v>42482</v>
      </c>
      <c r="D108">
        <v>65</v>
      </c>
      <c r="E108" s="6">
        <v>1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42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W108" s="6">
        <f t="shared" si="6"/>
        <v>43</v>
      </c>
      <c r="X108" s="6">
        <f t="shared" si="7"/>
        <v>2</v>
      </c>
    </row>
    <row r="109" spans="1:24" x14ac:dyDescent="0.25">
      <c r="A109" s="6">
        <v>4</v>
      </c>
      <c r="B109" s="6" t="s">
        <v>17</v>
      </c>
      <c r="C109" s="15">
        <v>42489</v>
      </c>
      <c r="D109" s="6">
        <v>66</v>
      </c>
      <c r="E109" s="6">
        <v>0</v>
      </c>
      <c r="F109" s="6">
        <v>0</v>
      </c>
      <c r="G109" s="6">
        <v>0</v>
      </c>
      <c r="H109" s="6">
        <v>0</v>
      </c>
      <c r="I109" s="6">
        <v>31</v>
      </c>
      <c r="J109" s="6">
        <v>3</v>
      </c>
      <c r="K109" s="6">
        <v>9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0</v>
      </c>
      <c r="U109" s="6">
        <v>0</v>
      </c>
      <c r="W109" s="6">
        <f t="shared" si="6"/>
        <v>43</v>
      </c>
      <c r="X109" s="6">
        <f t="shared" si="7"/>
        <v>3</v>
      </c>
    </row>
    <row r="110" spans="1:24" x14ac:dyDescent="0.25">
      <c r="A110" s="6">
        <v>44</v>
      </c>
      <c r="B110" s="6" t="s">
        <v>17</v>
      </c>
      <c r="C110" s="15">
        <v>42489</v>
      </c>
      <c r="D110" s="6">
        <v>66</v>
      </c>
      <c r="E110" s="6">
        <v>1</v>
      </c>
      <c r="F110" s="6">
        <v>1</v>
      </c>
      <c r="G110" s="6">
        <v>0</v>
      </c>
      <c r="H110" s="6">
        <v>0</v>
      </c>
      <c r="I110" s="6">
        <v>43</v>
      </c>
      <c r="J110" s="6">
        <v>3</v>
      </c>
      <c r="K110" s="6">
        <v>9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W110" s="6">
        <f t="shared" si="6"/>
        <v>57</v>
      </c>
      <c r="X110" s="6">
        <f t="shared" si="7"/>
        <v>5</v>
      </c>
    </row>
    <row r="111" spans="1:24" x14ac:dyDescent="0.25">
      <c r="A111" s="6">
        <v>45</v>
      </c>
      <c r="B111" s="6" t="s">
        <v>17</v>
      </c>
      <c r="C111" s="15">
        <v>42489</v>
      </c>
      <c r="D111" s="6">
        <v>63</v>
      </c>
      <c r="E111" s="6">
        <v>0</v>
      </c>
      <c r="F111" s="6">
        <v>0</v>
      </c>
      <c r="G111" s="6">
        <v>0</v>
      </c>
      <c r="H111" s="6">
        <v>0</v>
      </c>
      <c r="I111" s="6">
        <v>27</v>
      </c>
      <c r="J111" s="6">
        <v>0</v>
      </c>
      <c r="K111" s="6">
        <v>3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W111" s="6">
        <f t="shared" si="6"/>
        <v>30</v>
      </c>
      <c r="X111" s="6">
        <f t="shared" si="7"/>
        <v>2</v>
      </c>
    </row>
    <row r="112" spans="1:24" x14ac:dyDescent="0.25">
      <c r="A112" s="6">
        <v>46</v>
      </c>
      <c r="B112" s="6" t="s">
        <v>17</v>
      </c>
      <c r="C112" s="15">
        <v>42489</v>
      </c>
      <c r="D112" s="6">
        <v>70</v>
      </c>
      <c r="E112" s="6">
        <v>2</v>
      </c>
      <c r="F112" s="6">
        <v>0</v>
      </c>
      <c r="G112" s="6">
        <v>0</v>
      </c>
      <c r="H112" s="6">
        <v>0</v>
      </c>
      <c r="I112" s="6">
        <v>14</v>
      </c>
      <c r="J112" s="6">
        <v>0</v>
      </c>
      <c r="K112" s="6">
        <v>6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W112" s="6">
        <f t="shared" si="6"/>
        <v>22</v>
      </c>
      <c r="X112" s="6">
        <f t="shared" si="7"/>
        <v>3</v>
      </c>
    </row>
    <row r="113" spans="1:36" x14ac:dyDescent="0.25">
      <c r="A113" s="6">
        <v>47</v>
      </c>
      <c r="B113" s="6" t="s">
        <v>21</v>
      </c>
      <c r="C113" s="15">
        <v>42489</v>
      </c>
      <c r="D113" s="6">
        <v>65</v>
      </c>
      <c r="E113" s="6">
        <v>0</v>
      </c>
      <c r="F113" s="6">
        <v>0</v>
      </c>
      <c r="G113" s="6">
        <v>0</v>
      </c>
      <c r="H113" s="6">
        <v>0</v>
      </c>
      <c r="I113" s="6">
        <v>12</v>
      </c>
      <c r="J113" s="6">
        <v>0</v>
      </c>
      <c r="K113" s="6">
        <v>7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W113" s="6">
        <f t="shared" si="6"/>
        <v>19</v>
      </c>
      <c r="X113" s="6">
        <f t="shared" si="7"/>
        <v>2</v>
      </c>
    </row>
    <row r="114" spans="1:36" x14ac:dyDescent="0.25">
      <c r="A114" s="6">
        <v>48</v>
      </c>
      <c r="B114" s="6" t="s">
        <v>17</v>
      </c>
      <c r="C114" s="15">
        <v>42489</v>
      </c>
      <c r="D114" s="6">
        <v>64</v>
      </c>
      <c r="E114" s="6">
        <v>0</v>
      </c>
      <c r="F114" s="6">
        <v>0</v>
      </c>
      <c r="G114" s="6">
        <v>0</v>
      </c>
      <c r="H114" s="6">
        <v>0</v>
      </c>
      <c r="I114" s="6">
        <v>44</v>
      </c>
      <c r="J114" s="6">
        <v>0</v>
      </c>
      <c r="K114" s="6">
        <v>10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W114" s="6">
        <f t="shared" si="6"/>
        <v>54</v>
      </c>
      <c r="X114" s="6">
        <f t="shared" si="7"/>
        <v>2</v>
      </c>
    </row>
    <row r="115" spans="1:36" x14ac:dyDescent="0.25">
      <c r="A115" s="6">
        <v>83</v>
      </c>
      <c r="B115" s="6" t="s">
        <v>14</v>
      </c>
      <c r="C115" s="15">
        <v>42489</v>
      </c>
      <c r="D115" s="6">
        <v>66</v>
      </c>
      <c r="E115" s="6">
        <v>0</v>
      </c>
      <c r="F115" s="6">
        <v>0</v>
      </c>
      <c r="G115" s="6">
        <v>0</v>
      </c>
      <c r="H115" s="6">
        <v>0</v>
      </c>
      <c r="I115" s="6">
        <v>36</v>
      </c>
      <c r="J115" s="6">
        <v>2</v>
      </c>
      <c r="K115" s="6">
        <v>13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1</v>
      </c>
      <c r="T115" s="6">
        <v>0</v>
      </c>
      <c r="U115" s="6">
        <v>0</v>
      </c>
      <c r="W115" s="6">
        <f t="shared" si="6"/>
        <v>52</v>
      </c>
      <c r="X115" s="6">
        <f t="shared" si="7"/>
        <v>4</v>
      </c>
    </row>
    <row r="116" spans="1:36" x14ac:dyDescent="0.25">
      <c r="A116" s="6">
        <v>84</v>
      </c>
      <c r="B116" s="6" t="s">
        <v>14</v>
      </c>
      <c r="C116" s="15">
        <v>42489</v>
      </c>
      <c r="D116" s="6">
        <v>68</v>
      </c>
      <c r="E116" s="6">
        <v>2</v>
      </c>
      <c r="F116" s="6">
        <v>0</v>
      </c>
      <c r="G116" s="6">
        <v>0</v>
      </c>
      <c r="H116" s="6">
        <v>0</v>
      </c>
      <c r="I116" s="6">
        <v>38</v>
      </c>
      <c r="J116" s="6">
        <v>2</v>
      </c>
      <c r="K116" s="6">
        <v>10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W116" s="6">
        <f t="shared" si="6"/>
        <v>52</v>
      </c>
      <c r="X116" s="6">
        <f t="shared" si="7"/>
        <v>4</v>
      </c>
    </row>
    <row r="117" spans="1:36" x14ac:dyDescent="0.25">
      <c r="A117" s="6">
        <v>117</v>
      </c>
      <c r="B117" s="6" t="s">
        <v>17</v>
      </c>
      <c r="C117" s="15">
        <v>42489</v>
      </c>
      <c r="D117" s="6">
        <v>67</v>
      </c>
      <c r="E117" s="6">
        <v>1</v>
      </c>
      <c r="F117" s="6">
        <v>0</v>
      </c>
      <c r="G117" s="6">
        <v>0</v>
      </c>
      <c r="H117" s="6">
        <v>0</v>
      </c>
      <c r="I117" s="6">
        <v>7</v>
      </c>
      <c r="J117" s="6">
        <v>0</v>
      </c>
      <c r="K117" s="6">
        <v>18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W117" s="6">
        <f t="shared" si="6"/>
        <v>26</v>
      </c>
      <c r="X117" s="6">
        <f t="shared" si="7"/>
        <v>3</v>
      </c>
    </row>
    <row r="118" spans="1:36" x14ac:dyDescent="0.25">
      <c r="A118" s="6">
        <v>118</v>
      </c>
      <c r="B118" s="6" t="s">
        <v>14</v>
      </c>
      <c r="C118" s="15">
        <v>42489</v>
      </c>
      <c r="D118" s="6">
        <v>71</v>
      </c>
      <c r="E118" s="6">
        <v>0</v>
      </c>
      <c r="F118" s="6">
        <v>0</v>
      </c>
      <c r="G118" s="6">
        <v>0</v>
      </c>
      <c r="H118" s="6">
        <v>0</v>
      </c>
      <c r="I118" s="6">
        <v>24</v>
      </c>
      <c r="J118" s="6">
        <v>1</v>
      </c>
      <c r="K118" s="6">
        <v>41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W118" s="6">
        <f t="shared" si="6"/>
        <v>66</v>
      </c>
      <c r="X118" s="6">
        <f t="shared" si="7"/>
        <v>3</v>
      </c>
    </row>
    <row r="119" spans="1:36" x14ac:dyDescent="0.25">
      <c r="A119" s="6">
        <v>167</v>
      </c>
      <c r="B119" t="s">
        <v>17</v>
      </c>
      <c r="C119" s="1">
        <v>42489</v>
      </c>
      <c r="D119">
        <v>66</v>
      </c>
      <c r="E119" s="6">
        <v>1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29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W119" s="6">
        <f t="shared" si="6"/>
        <v>30</v>
      </c>
      <c r="X119" s="6">
        <f t="shared" si="7"/>
        <v>2</v>
      </c>
    </row>
    <row r="120" spans="1:36" x14ac:dyDescent="0.25">
      <c r="A120" s="6">
        <v>168</v>
      </c>
      <c r="B120" t="s">
        <v>17</v>
      </c>
      <c r="C120" s="1">
        <v>42489</v>
      </c>
      <c r="D120">
        <v>70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56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W120" s="6">
        <f t="shared" si="6"/>
        <v>56</v>
      </c>
      <c r="X120" s="6">
        <f t="shared" si="7"/>
        <v>1</v>
      </c>
    </row>
    <row r="121" spans="1:36" x14ac:dyDescent="0.25">
      <c r="A121" s="6">
        <v>169</v>
      </c>
      <c r="B121" t="s">
        <v>17</v>
      </c>
      <c r="C121" s="1">
        <v>42489</v>
      </c>
      <c r="D121">
        <v>77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2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W121" s="6">
        <f t="shared" si="6"/>
        <v>2</v>
      </c>
      <c r="X121" s="6">
        <f t="shared" si="7"/>
        <v>1</v>
      </c>
    </row>
    <row r="122" spans="1:36" x14ac:dyDescent="0.25">
      <c r="A122" s="6">
        <v>170</v>
      </c>
      <c r="B122" t="s">
        <v>14</v>
      </c>
      <c r="C122" s="1">
        <v>42489</v>
      </c>
      <c r="D122">
        <v>67</v>
      </c>
      <c r="E122" s="6">
        <v>9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21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W122" s="6">
        <f t="shared" si="6"/>
        <v>30</v>
      </c>
      <c r="X122" s="6">
        <f t="shared" si="7"/>
        <v>2</v>
      </c>
    </row>
    <row r="123" spans="1:36" x14ac:dyDescent="0.25">
      <c r="A123" s="6">
        <v>171</v>
      </c>
      <c r="B123" t="s">
        <v>17</v>
      </c>
      <c r="C123" s="1">
        <v>42489</v>
      </c>
      <c r="D123">
        <v>65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28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W123" s="6">
        <f t="shared" si="6"/>
        <v>28</v>
      </c>
      <c r="X123" s="6">
        <f t="shared" si="7"/>
        <v>1</v>
      </c>
    </row>
    <row r="124" spans="1:36" x14ac:dyDescent="0.25">
      <c r="A124" s="6">
        <v>12</v>
      </c>
      <c r="B124" s="6" t="s">
        <v>14</v>
      </c>
      <c r="C124" s="15">
        <v>42494</v>
      </c>
      <c r="D124" s="6">
        <v>67</v>
      </c>
      <c r="E124" s="6">
        <v>1</v>
      </c>
      <c r="F124" s="6">
        <v>0</v>
      </c>
      <c r="G124" s="6">
        <v>0</v>
      </c>
      <c r="H124" s="6">
        <v>0</v>
      </c>
      <c r="I124" s="6">
        <v>32</v>
      </c>
      <c r="J124" s="6">
        <v>0</v>
      </c>
      <c r="K124" s="6">
        <v>17</v>
      </c>
      <c r="L124" s="6">
        <v>0</v>
      </c>
      <c r="M124" s="6">
        <v>0</v>
      </c>
      <c r="N124" s="6">
        <v>1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W124" s="6">
        <f t="shared" si="6"/>
        <v>51</v>
      </c>
      <c r="X124" s="6">
        <f t="shared" si="7"/>
        <v>4</v>
      </c>
    </row>
    <row r="125" spans="1:36" x14ac:dyDescent="0.25">
      <c r="A125" s="6">
        <v>38</v>
      </c>
      <c r="B125" s="6" t="s">
        <v>14</v>
      </c>
      <c r="C125" s="15">
        <v>42494</v>
      </c>
      <c r="D125" s="6">
        <v>67</v>
      </c>
      <c r="E125" s="6">
        <v>7</v>
      </c>
      <c r="F125" s="6">
        <v>0</v>
      </c>
      <c r="G125" s="6">
        <v>0</v>
      </c>
      <c r="H125" s="6">
        <v>0</v>
      </c>
      <c r="I125" s="6">
        <v>52</v>
      </c>
      <c r="J125" s="6">
        <v>8</v>
      </c>
      <c r="K125" s="6">
        <v>8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W125" s="6">
        <f t="shared" si="6"/>
        <v>75</v>
      </c>
      <c r="X125" s="6">
        <f t="shared" si="7"/>
        <v>4</v>
      </c>
    </row>
    <row r="126" spans="1:36" x14ac:dyDescent="0.25">
      <c r="A126" s="6">
        <v>39</v>
      </c>
      <c r="B126" s="6" t="s">
        <v>17</v>
      </c>
      <c r="C126" s="15">
        <v>42494</v>
      </c>
      <c r="D126" s="6">
        <v>66</v>
      </c>
      <c r="E126" s="6">
        <v>1</v>
      </c>
      <c r="F126" s="6">
        <v>0</v>
      </c>
      <c r="G126" s="6">
        <v>0</v>
      </c>
      <c r="H126" s="6">
        <v>0</v>
      </c>
      <c r="I126" s="6">
        <v>19</v>
      </c>
      <c r="J126" s="6">
        <v>0</v>
      </c>
      <c r="K126" s="6">
        <v>3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W126" s="6">
        <f t="shared" si="6"/>
        <v>23</v>
      </c>
      <c r="X126" s="6">
        <f t="shared" si="7"/>
        <v>3</v>
      </c>
    </row>
    <row r="127" spans="1:36" x14ac:dyDescent="0.25">
      <c r="A127" s="6">
        <v>40</v>
      </c>
      <c r="B127" s="6" t="s">
        <v>17</v>
      </c>
      <c r="C127" s="15">
        <v>42494</v>
      </c>
      <c r="D127" s="6">
        <v>68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W127" s="6">
        <f t="shared" si="6"/>
        <v>0</v>
      </c>
      <c r="X127" s="6">
        <f t="shared" si="7"/>
        <v>0</v>
      </c>
    </row>
    <row r="128" spans="1:36" x14ac:dyDescent="0.25">
      <c r="A128" s="6">
        <v>41</v>
      </c>
      <c r="B128" s="6" t="s">
        <v>14</v>
      </c>
      <c r="C128" s="15">
        <v>42494</v>
      </c>
      <c r="D128" s="6">
        <v>71</v>
      </c>
      <c r="E128" s="6">
        <v>2</v>
      </c>
      <c r="F128" s="6">
        <v>0</v>
      </c>
      <c r="G128" s="6">
        <v>0</v>
      </c>
      <c r="H128" s="6">
        <v>0</v>
      </c>
      <c r="I128" s="6">
        <v>28</v>
      </c>
      <c r="J128" s="6">
        <v>0</v>
      </c>
      <c r="K128" s="6">
        <v>3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W128" s="6">
        <f t="shared" si="6"/>
        <v>33</v>
      </c>
      <c r="X128" s="6">
        <f t="shared" si="7"/>
        <v>3</v>
      </c>
      <c r="AB128" s="21"/>
      <c r="AC128" s="21"/>
      <c r="AD128" s="21"/>
      <c r="AE128" s="21"/>
      <c r="AG128" s="21"/>
      <c r="AH128" s="21"/>
      <c r="AI128" s="21"/>
      <c r="AJ128" s="21"/>
    </row>
    <row r="129" spans="1:36" x14ac:dyDescent="0.25">
      <c r="A129" s="6">
        <v>60</v>
      </c>
      <c r="B129" s="6" t="s">
        <v>19</v>
      </c>
      <c r="C129" s="15">
        <v>42494</v>
      </c>
      <c r="D129" s="6">
        <v>63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W129" s="6">
        <f t="shared" si="6"/>
        <v>0</v>
      </c>
      <c r="X129" s="6">
        <f t="shared" si="7"/>
        <v>0</v>
      </c>
      <c r="AB129" s="21"/>
      <c r="AC129" s="21"/>
      <c r="AD129" s="21"/>
      <c r="AE129" s="21"/>
      <c r="AG129" s="21"/>
      <c r="AH129" s="21"/>
      <c r="AI129" s="21"/>
      <c r="AJ129" s="21"/>
    </row>
    <row r="130" spans="1:36" x14ac:dyDescent="0.25">
      <c r="A130" s="6">
        <v>98</v>
      </c>
      <c r="B130" s="6" t="s">
        <v>14</v>
      </c>
      <c r="C130" s="15">
        <v>42494</v>
      </c>
      <c r="D130" s="6">
        <v>65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1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W130" s="6">
        <f t="shared" ref="W130:W161" si="8">SUM(E130:U130)</f>
        <v>1</v>
      </c>
      <c r="X130" s="6">
        <f t="shared" ref="X130:X161" si="9">COUNTIF(E130:U130,"&gt; 0")</f>
        <v>1</v>
      </c>
      <c r="AB130"/>
      <c r="AC130"/>
      <c r="AD130"/>
      <c r="AE130"/>
      <c r="AG130"/>
      <c r="AH130"/>
      <c r="AI130"/>
      <c r="AJ130"/>
    </row>
    <row r="131" spans="1:36" x14ac:dyDescent="0.25">
      <c r="A131" s="6">
        <v>99</v>
      </c>
      <c r="B131" s="6" t="s">
        <v>17</v>
      </c>
      <c r="C131" s="15">
        <v>42494</v>
      </c>
      <c r="D131" s="6">
        <v>63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W131" s="6">
        <f t="shared" si="8"/>
        <v>0</v>
      </c>
      <c r="X131" s="6">
        <f t="shared" si="9"/>
        <v>0</v>
      </c>
      <c r="AB131"/>
      <c r="AC131"/>
      <c r="AD131" s="1"/>
      <c r="AE131"/>
      <c r="AG131"/>
      <c r="AH131"/>
      <c r="AI131"/>
      <c r="AJ131"/>
    </row>
    <row r="132" spans="1:36" x14ac:dyDescent="0.25">
      <c r="A132" s="6">
        <v>100</v>
      </c>
      <c r="B132" s="6" t="s">
        <v>17</v>
      </c>
      <c r="C132" s="15">
        <v>42494</v>
      </c>
      <c r="D132" s="6">
        <v>65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W132" s="6">
        <f t="shared" si="8"/>
        <v>0</v>
      </c>
      <c r="X132" s="6">
        <f t="shared" si="9"/>
        <v>0</v>
      </c>
      <c r="AB132"/>
      <c r="AC132"/>
      <c r="AD132" s="1"/>
      <c r="AE132"/>
      <c r="AG132"/>
      <c r="AH132"/>
      <c r="AI132"/>
      <c r="AJ132"/>
    </row>
    <row r="133" spans="1:36" x14ac:dyDescent="0.25">
      <c r="A133" s="6">
        <v>103</v>
      </c>
      <c r="B133" s="6" t="s">
        <v>14</v>
      </c>
      <c r="C133" s="15">
        <v>42494</v>
      </c>
      <c r="D133" s="6">
        <v>65</v>
      </c>
      <c r="E133" s="6">
        <v>0</v>
      </c>
      <c r="F133" s="6">
        <v>0</v>
      </c>
      <c r="G133" s="6">
        <v>0</v>
      </c>
      <c r="H133" s="6">
        <v>0</v>
      </c>
      <c r="I133" s="6">
        <v>20</v>
      </c>
      <c r="J133" s="6">
        <v>1</v>
      </c>
      <c r="K133" s="6">
        <v>3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W133" s="6">
        <f t="shared" si="8"/>
        <v>24</v>
      </c>
      <c r="X133" s="6">
        <f t="shared" si="9"/>
        <v>3</v>
      </c>
      <c r="AB133"/>
      <c r="AC133"/>
      <c r="AD133" s="1"/>
      <c r="AE133"/>
      <c r="AG133"/>
      <c r="AH133"/>
      <c r="AI133"/>
      <c r="AJ133"/>
    </row>
    <row r="134" spans="1:36" x14ac:dyDescent="0.25">
      <c r="A134" s="6">
        <v>104</v>
      </c>
      <c r="B134" s="6" t="s">
        <v>17</v>
      </c>
      <c r="C134" s="15">
        <v>42494</v>
      </c>
      <c r="D134" s="6">
        <v>66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W134" s="6">
        <f t="shared" si="8"/>
        <v>0</v>
      </c>
      <c r="X134" s="6">
        <f t="shared" si="9"/>
        <v>0</v>
      </c>
      <c r="AB134"/>
      <c r="AC134"/>
      <c r="AD134" s="1"/>
      <c r="AE134"/>
      <c r="AG134"/>
      <c r="AH134"/>
      <c r="AI134"/>
      <c r="AJ134"/>
    </row>
    <row r="135" spans="1:36" x14ac:dyDescent="0.25">
      <c r="A135" s="6">
        <v>152</v>
      </c>
      <c r="B135" t="s">
        <v>14</v>
      </c>
      <c r="C135" s="1">
        <v>42494</v>
      </c>
      <c r="D135">
        <v>70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W135" s="6">
        <f t="shared" si="8"/>
        <v>0</v>
      </c>
      <c r="X135" s="6">
        <f t="shared" si="9"/>
        <v>0</v>
      </c>
      <c r="AB135"/>
      <c r="AC135"/>
      <c r="AD135" s="1"/>
      <c r="AE135"/>
      <c r="AG135"/>
      <c r="AH135"/>
      <c r="AI135"/>
      <c r="AJ135"/>
    </row>
    <row r="136" spans="1:36" x14ac:dyDescent="0.25">
      <c r="A136" s="6">
        <v>153</v>
      </c>
      <c r="B136" t="s">
        <v>17</v>
      </c>
      <c r="C136" s="1">
        <v>42494</v>
      </c>
      <c r="D136">
        <v>57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W136" s="6">
        <f t="shared" si="8"/>
        <v>0</v>
      </c>
      <c r="X136" s="6">
        <f t="shared" si="9"/>
        <v>0</v>
      </c>
      <c r="AB136"/>
      <c r="AC136"/>
      <c r="AD136" s="1"/>
      <c r="AE136"/>
      <c r="AG136"/>
      <c r="AH136"/>
      <c r="AI136"/>
      <c r="AJ136"/>
    </row>
    <row r="137" spans="1:36" x14ac:dyDescent="0.25">
      <c r="A137" s="6">
        <v>154</v>
      </c>
      <c r="B137" t="s">
        <v>17</v>
      </c>
      <c r="C137" s="1">
        <v>42494</v>
      </c>
      <c r="D137">
        <v>63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W137" s="6">
        <f t="shared" si="8"/>
        <v>0</v>
      </c>
      <c r="X137" s="6">
        <f t="shared" si="9"/>
        <v>0</v>
      </c>
      <c r="AB137"/>
      <c r="AC137"/>
      <c r="AD137" s="1"/>
      <c r="AE137"/>
      <c r="AG137"/>
      <c r="AH137"/>
      <c r="AI137"/>
      <c r="AJ137"/>
    </row>
    <row r="138" spans="1:36" x14ac:dyDescent="0.25">
      <c r="A138" s="6">
        <v>155</v>
      </c>
      <c r="B138" t="s">
        <v>17</v>
      </c>
      <c r="C138" s="1">
        <v>42494</v>
      </c>
      <c r="D138">
        <v>65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W138" s="6">
        <f t="shared" si="8"/>
        <v>0</v>
      </c>
      <c r="X138" s="6">
        <f t="shared" si="9"/>
        <v>0</v>
      </c>
      <c r="AB138"/>
      <c r="AC138"/>
      <c r="AD138" s="1"/>
      <c r="AE138"/>
      <c r="AG138"/>
      <c r="AH138"/>
      <c r="AI138"/>
      <c r="AJ138"/>
    </row>
    <row r="139" spans="1:36" x14ac:dyDescent="0.25">
      <c r="A139" s="6">
        <v>156</v>
      </c>
      <c r="B139" t="s">
        <v>17</v>
      </c>
      <c r="C139" s="1">
        <v>42494</v>
      </c>
      <c r="D139">
        <v>67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W139" s="6">
        <f t="shared" si="8"/>
        <v>0</v>
      </c>
      <c r="X139" s="6">
        <f t="shared" si="9"/>
        <v>0</v>
      </c>
      <c r="AB139"/>
      <c r="AC139"/>
      <c r="AD139" s="1"/>
      <c r="AE139"/>
      <c r="AG139"/>
      <c r="AH139"/>
      <c r="AI139"/>
      <c r="AJ139"/>
    </row>
    <row r="140" spans="1:36" x14ac:dyDescent="0.25">
      <c r="A140" s="6">
        <v>1</v>
      </c>
      <c r="B140" s="6" t="s">
        <v>14</v>
      </c>
      <c r="C140" s="15">
        <v>42503</v>
      </c>
      <c r="D140" s="6" t="s">
        <v>109</v>
      </c>
      <c r="E140" s="6">
        <v>7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W140" s="6">
        <f t="shared" si="8"/>
        <v>7</v>
      </c>
      <c r="X140" s="6">
        <f t="shared" si="9"/>
        <v>1</v>
      </c>
      <c r="AB140"/>
      <c r="AC140"/>
      <c r="AD140" s="1"/>
      <c r="AE140"/>
      <c r="AG140"/>
      <c r="AH140"/>
      <c r="AI140"/>
      <c r="AJ140"/>
    </row>
    <row r="141" spans="1:36" x14ac:dyDescent="0.25">
      <c r="A141" s="6">
        <v>2</v>
      </c>
      <c r="B141" s="6" t="s">
        <v>15</v>
      </c>
      <c r="C141" s="15">
        <v>42503</v>
      </c>
      <c r="D141" s="6">
        <v>73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W141" s="6">
        <f t="shared" si="8"/>
        <v>0</v>
      </c>
      <c r="X141" s="6">
        <f t="shared" si="9"/>
        <v>0</v>
      </c>
      <c r="AB141"/>
      <c r="AC141"/>
      <c r="AD141" s="1"/>
      <c r="AE141"/>
      <c r="AG141"/>
      <c r="AH141"/>
      <c r="AI141"/>
      <c r="AJ141"/>
    </row>
    <row r="142" spans="1:36" x14ac:dyDescent="0.25">
      <c r="A142" s="6">
        <v>3</v>
      </c>
      <c r="B142" s="6" t="s">
        <v>15</v>
      </c>
      <c r="C142" s="15">
        <v>42503</v>
      </c>
      <c r="D142" s="6">
        <v>67</v>
      </c>
      <c r="E142" s="6">
        <v>22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4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W142" s="6">
        <f t="shared" si="8"/>
        <v>26</v>
      </c>
      <c r="X142" s="6">
        <f t="shared" si="9"/>
        <v>2</v>
      </c>
      <c r="AB142"/>
      <c r="AC142"/>
      <c r="AD142" s="1"/>
      <c r="AE142"/>
      <c r="AG142"/>
      <c r="AH142"/>
      <c r="AI142"/>
      <c r="AJ142"/>
    </row>
    <row r="143" spans="1:36" x14ac:dyDescent="0.25">
      <c r="A143" s="6">
        <v>35</v>
      </c>
      <c r="B143" s="6" t="s">
        <v>15</v>
      </c>
      <c r="C143" s="15">
        <v>42503</v>
      </c>
      <c r="D143" s="6">
        <v>67</v>
      </c>
      <c r="E143" s="6">
        <v>1</v>
      </c>
      <c r="F143" s="6">
        <v>0</v>
      </c>
      <c r="G143" s="6">
        <v>0</v>
      </c>
      <c r="H143" s="6">
        <v>0</v>
      </c>
      <c r="I143" s="6">
        <v>14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W143" s="6">
        <f t="shared" si="8"/>
        <v>15</v>
      </c>
      <c r="X143" s="6">
        <f t="shared" si="9"/>
        <v>2</v>
      </c>
      <c r="AB143"/>
      <c r="AC143"/>
      <c r="AD143" s="1"/>
      <c r="AE143"/>
      <c r="AG143"/>
      <c r="AH143"/>
      <c r="AI143"/>
      <c r="AJ143"/>
    </row>
    <row r="144" spans="1:36" x14ac:dyDescent="0.25">
      <c r="A144" s="6">
        <v>36</v>
      </c>
      <c r="B144" s="6" t="s">
        <v>15</v>
      </c>
      <c r="C144" s="15">
        <v>42503</v>
      </c>
      <c r="D144" s="6">
        <v>72</v>
      </c>
      <c r="E144" s="6">
        <v>4</v>
      </c>
      <c r="F144" s="6">
        <v>0</v>
      </c>
      <c r="G144" s="6">
        <v>0</v>
      </c>
      <c r="H144" s="6">
        <v>0</v>
      </c>
      <c r="I144" s="6">
        <v>22</v>
      </c>
      <c r="J144" s="6">
        <v>3</v>
      </c>
      <c r="K144" s="6">
        <v>22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W144" s="6">
        <f t="shared" si="8"/>
        <v>51</v>
      </c>
      <c r="X144" s="6">
        <f t="shared" si="9"/>
        <v>4</v>
      </c>
      <c r="AB144"/>
      <c r="AC144"/>
      <c r="AD144" s="1"/>
      <c r="AE144"/>
      <c r="AG144"/>
      <c r="AH144"/>
      <c r="AI144"/>
      <c r="AJ144"/>
    </row>
    <row r="145" spans="1:36" x14ac:dyDescent="0.25">
      <c r="A145" s="6">
        <v>37</v>
      </c>
      <c r="B145" s="6" t="s">
        <v>15</v>
      </c>
      <c r="C145" s="15">
        <v>42503</v>
      </c>
      <c r="D145" s="6">
        <v>66</v>
      </c>
      <c r="E145" s="6">
        <v>1</v>
      </c>
      <c r="F145" s="6">
        <v>0</v>
      </c>
      <c r="G145" s="6">
        <v>0</v>
      </c>
      <c r="H145" s="6">
        <v>0</v>
      </c>
      <c r="I145" s="6">
        <v>14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W145" s="6">
        <f t="shared" si="8"/>
        <v>15</v>
      </c>
      <c r="X145" s="6">
        <f t="shared" si="9"/>
        <v>2</v>
      </c>
      <c r="AB145"/>
      <c r="AC145"/>
      <c r="AD145" s="1"/>
      <c r="AE145"/>
      <c r="AG145"/>
      <c r="AH145"/>
      <c r="AI145"/>
      <c r="AJ145"/>
    </row>
    <row r="146" spans="1:36" x14ac:dyDescent="0.25">
      <c r="A146" s="6">
        <v>75</v>
      </c>
      <c r="B146" s="6" t="s">
        <v>14</v>
      </c>
      <c r="C146" s="15">
        <v>42503</v>
      </c>
      <c r="D146" s="6">
        <v>66</v>
      </c>
      <c r="E146" s="6">
        <v>0</v>
      </c>
      <c r="F146" s="6">
        <v>0</v>
      </c>
      <c r="G146" s="6">
        <v>0</v>
      </c>
      <c r="H146" s="6">
        <v>0</v>
      </c>
      <c r="I146" s="6">
        <v>4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W146" s="6">
        <f t="shared" si="8"/>
        <v>4</v>
      </c>
      <c r="X146" s="6">
        <f t="shared" si="9"/>
        <v>1</v>
      </c>
      <c r="AB146"/>
      <c r="AC146"/>
      <c r="AD146" s="1"/>
      <c r="AE146"/>
      <c r="AG146"/>
      <c r="AH146"/>
      <c r="AI146"/>
      <c r="AJ146"/>
    </row>
    <row r="147" spans="1:36" x14ac:dyDescent="0.25">
      <c r="A147" s="6">
        <v>76</v>
      </c>
      <c r="B147" s="6" t="s">
        <v>14</v>
      </c>
      <c r="C147" s="15">
        <v>42503</v>
      </c>
      <c r="D147" s="6">
        <v>64</v>
      </c>
      <c r="E147" s="6">
        <v>1</v>
      </c>
      <c r="F147" s="6">
        <v>0</v>
      </c>
      <c r="G147" s="6">
        <v>0</v>
      </c>
      <c r="H147" s="6">
        <v>0</v>
      </c>
      <c r="I147" s="6">
        <v>2</v>
      </c>
      <c r="J147" s="6">
        <v>3</v>
      </c>
      <c r="K147" s="6">
        <v>1</v>
      </c>
      <c r="L147" s="6">
        <v>1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W147" s="6">
        <f t="shared" si="8"/>
        <v>8</v>
      </c>
      <c r="X147" s="6">
        <f t="shared" si="9"/>
        <v>5</v>
      </c>
      <c r="AB147"/>
      <c r="AC147"/>
      <c r="AD147" s="1"/>
      <c r="AE147"/>
      <c r="AG147"/>
      <c r="AH147"/>
      <c r="AI147"/>
      <c r="AJ147"/>
    </row>
    <row r="148" spans="1:36" x14ac:dyDescent="0.25">
      <c r="A148" s="6">
        <v>124</v>
      </c>
      <c r="B148" s="6" t="s">
        <v>15</v>
      </c>
      <c r="C148" s="15">
        <v>42503</v>
      </c>
      <c r="D148" s="6">
        <v>72</v>
      </c>
      <c r="E148" s="6">
        <v>1</v>
      </c>
      <c r="F148" s="6">
        <v>0</v>
      </c>
      <c r="G148" s="6">
        <v>0</v>
      </c>
      <c r="H148" s="6">
        <v>0</v>
      </c>
      <c r="I148" s="6">
        <v>5</v>
      </c>
      <c r="J148" s="6">
        <v>1</v>
      </c>
      <c r="K148" s="6">
        <v>21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W148" s="6">
        <f t="shared" si="8"/>
        <v>28</v>
      </c>
      <c r="X148" s="6">
        <f t="shared" si="9"/>
        <v>4</v>
      </c>
      <c r="AB148"/>
      <c r="AC148"/>
      <c r="AD148"/>
      <c r="AE148"/>
      <c r="AG148"/>
      <c r="AH148"/>
      <c r="AI148"/>
      <c r="AJ148"/>
    </row>
    <row r="149" spans="1:36" x14ac:dyDescent="0.25">
      <c r="A149" s="6">
        <v>125</v>
      </c>
      <c r="B149" s="6" t="s">
        <v>15</v>
      </c>
      <c r="C149" s="15">
        <v>42503</v>
      </c>
      <c r="D149" s="6">
        <v>68</v>
      </c>
      <c r="E149" s="6">
        <v>0</v>
      </c>
      <c r="F149" s="6">
        <v>0</v>
      </c>
      <c r="G149" s="6">
        <v>0</v>
      </c>
      <c r="H149" s="6">
        <v>0</v>
      </c>
      <c r="I149" s="6">
        <v>1</v>
      </c>
      <c r="J149" s="6">
        <v>0</v>
      </c>
      <c r="K149" s="6">
        <v>0</v>
      </c>
      <c r="L149" s="6">
        <v>0</v>
      </c>
      <c r="M149" s="6">
        <v>1</v>
      </c>
      <c r="N149" s="6">
        <v>10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W149" s="6">
        <f t="shared" si="8"/>
        <v>12</v>
      </c>
      <c r="X149" s="6">
        <f t="shared" si="9"/>
        <v>3</v>
      </c>
      <c r="AB149"/>
      <c r="AC149"/>
      <c r="AD149" s="1"/>
      <c r="AE149"/>
      <c r="AG149"/>
      <c r="AH149"/>
      <c r="AI149"/>
      <c r="AJ149"/>
    </row>
    <row r="150" spans="1:36" x14ac:dyDescent="0.25">
      <c r="A150" s="6">
        <v>157</v>
      </c>
      <c r="B150" t="s">
        <v>15</v>
      </c>
      <c r="C150" s="1">
        <v>42503</v>
      </c>
      <c r="D150">
        <v>70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7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W150" s="6">
        <f t="shared" si="8"/>
        <v>7</v>
      </c>
      <c r="X150" s="6">
        <f t="shared" si="9"/>
        <v>1</v>
      </c>
      <c r="AB150"/>
      <c r="AC150"/>
      <c r="AD150" s="1"/>
      <c r="AE150"/>
      <c r="AG150"/>
      <c r="AH150"/>
      <c r="AI150"/>
      <c r="AJ150"/>
    </row>
    <row r="151" spans="1:36" x14ac:dyDescent="0.25">
      <c r="A151" s="6">
        <v>158</v>
      </c>
      <c r="B151" t="s">
        <v>15</v>
      </c>
      <c r="C151" s="1">
        <v>42503</v>
      </c>
      <c r="D151">
        <v>66</v>
      </c>
      <c r="E151" s="6">
        <v>4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6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W151" s="6">
        <f t="shared" si="8"/>
        <v>10</v>
      </c>
      <c r="X151" s="6">
        <f t="shared" si="9"/>
        <v>2</v>
      </c>
      <c r="AB151"/>
      <c r="AC151"/>
      <c r="AD151"/>
      <c r="AE151"/>
      <c r="AG151"/>
      <c r="AH151"/>
      <c r="AI151"/>
      <c r="AJ151"/>
    </row>
    <row r="152" spans="1:36" x14ac:dyDescent="0.25">
      <c r="A152" s="6">
        <v>159</v>
      </c>
      <c r="B152" t="s">
        <v>15</v>
      </c>
      <c r="C152" s="1">
        <v>42503</v>
      </c>
      <c r="D152">
        <v>64</v>
      </c>
      <c r="E152" s="6">
        <v>3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5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W152" s="6">
        <f t="shared" si="8"/>
        <v>8</v>
      </c>
      <c r="X152" s="6">
        <f t="shared" si="9"/>
        <v>2</v>
      </c>
      <c r="AB152"/>
      <c r="AC152"/>
      <c r="AD152"/>
      <c r="AE152"/>
      <c r="AG152"/>
      <c r="AH152"/>
      <c r="AI152"/>
      <c r="AJ152"/>
    </row>
    <row r="153" spans="1:36" x14ac:dyDescent="0.25">
      <c r="A153" s="6">
        <v>160</v>
      </c>
      <c r="B153" t="s">
        <v>15</v>
      </c>
      <c r="C153" s="1">
        <v>42503</v>
      </c>
      <c r="D153">
        <v>63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W153" s="6">
        <f t="shared" si="8"/>
        <v>0</v>
      </c>
      <c r="X153" s="6">
        <f t="shared" si="9"/>
        <v>0</v>
      </c>
      <c r="AB153"/>
      <c r="AC153"/>
      <c r="AD153" s="1"/>
      <c r="AE153"/>
      <c r="AG153"/>
      <c r="AH153"/>
      <c r="AI153"/>
      <c r="AJ153"/>
    </row>
    <row r="154" spans="1:36" x14ac:dyDescent="0.25">
      <c r="A154" s="6">
        <v>161</v>
      </c>
      <c r="B154" t="s">
        <v>14</v>
      </c>
      <c r="C154" s="1">
        <v>42503</v>
      </c>
      <c r="D154">
        <v>63</v>
      </c>
      <c r="E154" s="6">
        <v>2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19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W154" s="6">
        <f t="shared" si="8"/>
        <v>21</v>
      </c>
      <c r="X154" s="6">
        <f t="shared" si="9"/>
        <v>2</v>
      </c>
      <c r="AB154"/>
      <c r="AC154"/>
      <c r="AD154" s="1"/>
      <c r="AE154"/>
      <c r="AG154"/>
      <c r="AH154"/>
      <c r="AI154"/>
      <c r="AJ154"/>
    </row>
    <row r="155" spans="1:36" x14ac:dyDescent="0.25">
      <c r="A155" s="6">
        <v>19</v>
      </c>
      <c r="B155" s="6" t="s">
        <v>15</v>
      </c>
      <c r="C155" s="15">
        <v>42510</v>
      </c>
      <c r="D155" s="6">
        <v>68</v>
      </c>
      <c r="E155" s="6">
        <v>2</v>
      </c>
      <c r="F155" s="6">
        <v>0</v>
      </c>
      <c r="G155" s="6">
        <v>0</v>
      </c>
      <c r="H155" s="6">
        <v>0</v>
      </c>
      <c r="I155" s="6">
        <v>6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1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W155" s="6">
        <f t="shared" si="8"/>
        <v>9</v>
      </c>
      <c r="X155" s="6">
        <f t="shared" si="9"/>
        <v>3</v>
      </c>
      <c r="AB155"/>
      <c r="AC155"/>
      <c r="AD155"/>
      <c r="AE155"/>
      <c r="AG155"/>
      <c r="AH155"/>
      <c r="AI155"/>
      <c r="AJ155"/>
    </row>
    <row r="156" spans="1:36" x14ac:dyDescent="0.25">
      <c r="A156" s="6">
        <v>26</v>
      </c>
      <c r="B156" s="6" t="s">
        <v>15</v>
      </c>
      <c r="C156" s="15">
        <v>42510</v>
      </c>
      <c r="D156" s="6">
        <v>69</v>
      </c>
      <c r="E156" s="6">
        <v>64</v>
      </c>
      <c r="F156" s="6">
        <v>3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W156" s="6">
        <f t="shared" si="8"/>
        <v>67</v>
      </c>
      <c r="X156" s="6">
        <f t="shared" si="9"/>
        <v>2</v>
      </c>
      <c r="AB156"/>
      <c r="AC156"/>
      <c r="AD156" s="1"/>
      <c r="AE156"/>
      <c r="AG156"/>
      <c r="AH156"/>
      <c r="AI156"/>
      <c r="AJ156"/>
    </row>
    <row r="157" spans="1:36" x14ac:dyDescent="0.25">
      <c r="A157" s="6">
        <v>27</v>
      </c>
      <c r="B157" s="6" t="s">
        <v>15</v>
      </c>
      <c r="C157" s="15">
        <v>42510</v>
      </c>
      <c r="D157" s="6">
        <v>66</v>
      </c>
      <c r="E157" s="6">
        <v>2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W157" s="6">
        <f t="shared" si="8"/>
        <v>2</v>
      </c>
      <c r="X157" s="6">
        <f t="shared" si="9"/>
        <v>1</v>
      </c>
      <c r="AB157"/>
      <c r="AC157"/>
      <c r="AD157" s="1"/>
      <c r="AE157"/>
      <c r="AG157"/>
      <c r="AH157"/>
      <c r="AI157"/>
      <c r="AJ157"/>
    </row>
    <row r="158" spans="1:36" x14ac:dyDescent="0.25">
      <c r="A158" s="6">
        <v>28</v>
      </c>
      <c r="B158" s="6" t="s">
        <v>15</v>
      </c>
      <c r="C158" s="15">
        <v>42510</v>
      </c>
      <c r="D158" s="6">
        <v>71</v>
      </c>
      <c r="E158" s="6">
        <v>0</v>
      </c>
      <c r="F158" s="6">
        <v>0</v>
      </c>
      <c r="G158" s="6">
        <v>0</v>
      </c>
      <c r="H158" s="6">
        <v>0</v>
      </c>
      <c r="I158" s="6">
        <v>1</v>
      </c>
      <c r="J158" s="6">
        <v>0</v>
      </c>
      <c r="K158" s="6">
        <v>0</v>
      </c>
      <c r="L158" s="6">
        <v>0</v>
      </c>
      <c r="M158" s="6">
        <v>0</v>
      </c>
      <c r="N158" s="6">
        <v>1</v>
      </c>
      <c r="O158" s="6">
        <v>2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W158" s="6">
        <f t="shared" si="8"/>
        <v>4</v>
      </c>
      <c r="X158" s="6">
        <f t="shared" si="9"/>
        <v>3</v>
      </c>
      <c r="AB158"/>
      <c r="AC158"/>
      <c r="AD158" s="1"/>
      <c r="AE158"/>
      <c r="AG158"/>
      <c r="AH158"/>
      <c r="AI158"/>
      <c r="AJ158"/>
    </row>
    <row r="159" spans="1:36" x14ac:dyDescent="0.25">
      <c r="A159" s="6">
        <v>29</v>
      </c>
      <c r="B159" s="6" t="s">
        <v>15</v>
      </c>
      <c r="C159" s="15">
        <v>42510</v>
      </c>
      <c r="D159" s="6">
        <v>69</v>
      </c>
      <c r="E159" s="6">
        <v>12</v>
      </c>
      <c r="F159" s="6">
        <v>0</v>
      </c>
      <c r="G159" s="6">
        <v>0</v>
      </c>
      <c r="H159" s="6">
        <v>0</v>
      </c>
      <c r="I159" s="6">
        <v>3</v>
      </c>
      <c r="J159" s="6">
        <v>0</v>
      </c>
      <c r="K159" s="6">
        <v>0</v>
      </c>
      <c r="L159" s="6">
        <v>0</v>
      </c>
      <c r="M159" s="6">
        <v>1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1</v>
      </c>
      <c r="T159" s="6">
        <v>0</v>
      </c>
      <c r="U159" s="6">
        <v>0</v>
      </c>
      <c r="W159" s="6">
        <f t="shared" si="8"/>
        <v>17</v>
      </c>
      <c r="X159" s="6">
        <f t="shared" si="9"/>
        <v>4</v>
      </c>
      <c r="AB159"/>
      <c r="AC159"/>
      <c r="AD159"/>
      <c r="AE159"/>
      <c r="AG159"/>
      <c r="AH159"/>
      <c r="AI159"/>
      <c r="AJ159"/>
    </row>
    <row r="160" spans="1:36" x14ac:dyDescent="0.25">
      <c r="A160" s="6">
        <v>30</v>
      </c>
      <c r="B160" s="6" t="s">
        <v>15</v>
      </c>
      <c r="C160" s="15">
        <v>42510</v>
      </c>
      <c r="D160" s="6">
        <v>65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W160" s="6">
        <f t="shared" si="8"/>
        <v>0</v>
      </c>
      <c r="X160" s="6">
        <f t="shared" si="9"/>
        <v>0</v>
      </c>
      <c r="AB160"/>
      <c r="AC160"/>
      <c r="AD160" s="1"/>
      <c r="AE160"/>
      <c r="AG160"/>
      <c r="AH160"/>
      <c r="AI160"/>
      <c r="AJ160"/>
    </row>
    <row r="161" spans="1:36" x14ac:dyDescent="0.25">
      <c r="A161" s="6">
        <v>70</v>
      </c>
      <c r="B161" s="6" t="s">
        <v>15</v>
      </c>
      <c r="C161" s="15">
        <v>42510</v>
      </c>
      <c r="D161" s="6">
        <v>67</v>
      </c>
      <c r="E161" s="6">
        <v>1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W161" s="6">
        <f t="shared" si="8"/>
        <v>1</v>
      </c>
      <c r="X161" s="6">
        <f t="shared" si="9"/>
        <v>1</v>
      </c>
      <c r="AB161"/>
      <c r="AC161"/>
      <c r="AD161" s="1"/>
      <c r="AE161"/>
      <c r="AG161"/>
      <c r="AH161"/>
      <c r="AI161"/>
      <c r="AJ161"/>
    </row>
    <row r="162" spans="1:36" x14ac:dyDescent="0.25">
      <c r="A162" s="6">
        <v>71</v>
      </c>
      <c r="B162" s="6" t="s">
        <v>15</v>
      </c>
      <c r="C162" s="15">
        <v>42510</v>
      </c>
      <c r="D162" s="6">
        <v>68</v>
      </c>
      <c r="E162" s="6">
        <v>37</v>
      </c>
      <c r="F162" s="6">
        <v>1</v>
      </c>
      <c r="G162" s="6">
        <v>0</v>
      </c>
      <c r="H162" s="6">
        <v>0</v>
      </c>
      <c r="I162" s="6">
        <v>5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W162" s="6">
        <f t="shared" ref="W162:W184" si="10">SUM(E162:U162)</f>
        <v>43</v>
      </c>
      <c r="X162" s="6">
        <f t="shared" ref="X162:X184" si="11">COUNTIF(E162:U162,"&gt; 0")</f>
        <v>3</v>
      </c>
      <c r="AB162"/>
      <c r="AC162"/>
      <c r="AD162" s="1"/>
      <c r="AE162"/>
      <c r="AG162"/>
      <c r="AH162"/>
      <c r="AI162"/>
      <c r="AJ162"/>
    </row>
    <row r="163" spans="1:36" x14ac:dyDescent="0.25">
      <c r="A163" s="6">
        <v>112</v>
      </c>
      <c r="B163" s="6" t="s">
        <v>15</v>
      </c>
      <c r="C163" s="15">
        <v>42510</v>
      </c>
      <c r="D163" s="6">
        <v>72</v>
      </c>
      <c r="E163" s="6">
        <v>1</v>
      </c>
      <c r="F163" s="6">
        <v>1</v>
      </c>
      <c r="G163" s="6">
        <v>0</v>
      </c>
      <c r="H163" s="6">
        <v>0</v>
      </c>
      <c r="I163" s="6">
        <v>2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1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W163" s="6">
        <f t="shared" si="10"/>
        <v>5</v>
      </c>
      <c r="X163" s="6">
        <f t="shared" si="11"/>
        <v>4</v>
      </c>
      <c r="AB163"/>
      <c r="AC163"/>
      <c r="AD163" s="1"/>
      <c r="AE163"/>
      <c r="AG163"/>
      <c r="AH163"/>
      <c r="AI163"/>
      <c r="AJ163"/>
    </row>
    <row r="164" spans="1:36" x14ac:dyDescent="0.25">
      <c r="A164" s="6">
        <v>113</v>
      </c>
      <c r="B164" s="6" t="s">
        <v>15</v>
      </c>
      <c r="C164" s="15">
        <v>42510</v>
      </c>
      <c r="D164" s="6">
        <v>68</v>
      </c>
      <c r="E164" s="6">
        <v>3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1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W164" s="6">
        <f t="shared" si="10"/>
        <v>4</v>
      </c>
      <c r="X164" s="6">
        <f t="shared" si="11"/>
        <v>2</v>
      </c>
      <c r="AB164"/>
      <c r="AC164"/>
      <c r="AD164" s="1"/>
      <c r="AE164"/>
      <c r="AG164"/>
      <c r="AH164"/>
      <c r="AI164"/>
      <c r="AJ164"/>
    </row>
    <row r="165" spans="1:36" x14ac:dyDescent="0.25">
      <c r="A165" s="6">
        <v>137</v>
      </c>
      <c r="B165" t="s">
        <v>15</v>
      </c>
      <c r="C165" s="1">
        <v>42510</v>
      </c>
      <c r="D165">
        <v>70</v>
      </c>
      <c r="E165" s="6">
        <v>7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1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1</v>
      </c>
      <c r="W165" s="6">
        <f t="shared" si="10"/>
        <v>9</v>
      </c>
      <c r="X165" s="6">
        <f t="shared" si="11"/>
        <v>3</v>
      </c>
      <c r="AB165"/>
      <c r="AC165"/>
      <c r="AD165" s="1"/>
      <c r="AE165"/>
      <c r="AG165"/>
      <c r="AH165"/>
      <c r="AI165"/>
      <c r="AJ165"/>
    </row>
    <row r="166" spans="1:36" x14ac:dyDescent="0.25">
      <c r="A166" s="6">
        <v>138</v>
      </c>
      <c r="B166" t="s">
        <v>15</v>
      </c>
      <c r="C166" s="1">
        <v>42510</v>
      </c>
      <c r="D166">
        <v>70</v>
      </c>
      <c r="E166" s="6">
        <v>61</v>
      </c>
      <c r="F166" s="6">
        <v>1</v>
      </c>
      <c r="G166" s="6">
        <v>0</v>
      </c>
      <c r="H166" s="6">
        <v>0</v>
      </c>
      <c r="I166" s="6">
        <v>0</v>
      </c>
      <c r="J166" s="6">
        <v>0</v>
      </c>
      <c r="K166" s="6">
        <v>9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W166" s="6">
        <f t="shared" si="10"/>
        <v>71</v>
      </c>
      <c r="X166" s="6">
        <f t="shared" si="11"/>
        <v>3</v>
      </c>
      <c r="AB166"/>
      <c r="AC166"/>
      <c r="AD166" s="1"/>
      <c r="AE166"/>
      <c r="AG166"/>
      <c r="AH166"/>
      <c r="AI166"/>
      <c r="AJ166"/>
    </row>
    <row r="167" spans="1:36" x14ac:dyDescent="0.25">
      <c r="A167" s="6">
        <v>139</v>
      </c>
      <c r="B167" t="s">
        <v>15</v>
      </c>
      <c r="C167" s="1">
        <v>42510</v>
      </c>
      <c r="D167">
        <v>66</v>
      </c>
      <c r="E167" s="6">
        <v>2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18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W167" s="6">
        <f t="shared" si="10"/>
        <v>20</v>
      </c>
      <c r="X167" s="6">
        <f t="shared" si="11"/>
        <v>2</v>
      </c>
      <c r="AB167"/>
      <c r="AC167"/>
      <c r="AD167" s="1"/>
      <c r="AE167"/>
      <c r="AG167"/>
      <c r="AH167"/>
      <c r="AI167"/>
      <c r="AJ167"/>
    </row>
    <row r="168" spans="1:36" x14ac:dyDescent="0.25">
      <c r="A168" s="6">
        <v>140</v>
      </c>
      <c r="B168" t="s">
        <v>15</v>
      </c>
      <c r="C168" s="1">
        <v>42510</v>
      </c>
      <c r="D168">
        <v>62</v>
      </c>
      <c r="E168" s="6">
        <v>1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W168" s="6">
        <f t="shared" si="10"/>
        <v>1</v>
      </c>
      <c r="X168" s="6">
        <f t="shared" si="11"/>
        <v>1</v>
      </c>
      <c r="AB168"/>
      <c r="AC168"/>
      <c r="AD168" s="1"/>
      <c r="AE168"/>
      <c r="AG168"/>
      <c r="AH168"/>
      <c r="AI168"/>
      <c r="AJ168"/>
    </row>
    <row r="169" spans="1:36" x14ac:dyDescent="0.25">
      <c r="A169" s="6">
        <v>141</v>
      </c>
      <c r="B169" t="s">
        <v>15</v>
      </c>
      <c r="C169" s="1">
        <v>42510</v>
      </c>
      <c r="D169">
        <v>69</v>
      </c>
      <c r="E169" s="6">
        <v>4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1</v>
      </c>
      <c r="L169" s="6">
        <v>0</v>
      </c>
      <c r="M169" s="6">
        <v>0</v>
      </c>
      <c r="N169" s="6">
        <v>1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W169" s="6">
        <f t="shared" si="10"/>
        <v>6</v>
      </c>
      <c r="X169" s="6">
        <f t="shared" si="11"/>
        <v>3</v>
      </c>
      <c r="AB169"/>
      <c r="AC169"/>
      <c r="AD169" s="1"/>
      <c r="AE169"/>
      <c r="AG169"/>
      <c r="AH169"/>
      <c r="AI169"/>
      <c r="AJ169"/>
    </row>
    <row r="170" spans="1:36" x14ac:dyDescent="0.25">
      <c r="A170" s="6">
        <v>5</v>
      </c>
      <c r="B170" s="6" t="s">
        <v>15</v>
      </c>
      <c r="C170" s="15">
        <v>42517</v>
      </c>
      <c r="D170" s="6">
        <v>67</v>
      </c>
      <c r="E170" s="6">
        <v>0</v>
      </c>
      <c r="F170" s="6">
        <v>0</v>
      </c>
      <c r="G170" s="6">
        <v>0</v>
      </c>
      <c r="H170" s="6">
        <v>0</v>
      </c>
      <c r="I170" s="6">
        <v>9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W170" s="6">
        <f t="shared" si="10"/>
        <v>9</v>
      </c>
      <c r="X170" s="6">
        <f t="shared" si="11"/>
        <v>1</v>
      </c>
      <c r="AB170"/>
      <c r="AC170"/>
      <c r="AD170" s="1"/>
      <c r="AE170"/>
      <c r="AG170"/>
      <c r="AH170"/>
      <c r="AI170"/>
      <c r="AJ170"/>
    </row>
    <row r="171" spans="1:36" x14ac:dyDescent="0.25">
      <c r="A171" s="6">
        <v>42</v>
      </c>
      <c r="B171" s="6" t="s">
        <v>15</v>
      </c>
      <c r="C171" s="15">
        <v>42517</v>
      </c>
      <c r="D171" s="6">
        <v>70</v>
      </c>
      <c r="E171" s="6">
        <v>0</v>
      </c>
      <c r="F171" s="6">
        <v>0</v>
      </c>
      <c r="G171" s="6">
        <v>0</v>
      </c>
      <c r="H171" s="6">
        <v>0</v>
      </c>
      <c r="I171" s="6">
        <v>8</v>
      </c>
      <c r="J171" s="6">
        <v>0</v>
      </c>
      <c r="K171" s="6">
        <v>1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W171" s="6">
        <f t="shared" si="10"/>
        <v>9</v>
      </c>
      <c r="X171" s="6">
        <f t="shared" si="11"/>
        <v>2</v>
      </c>
      <c r="AB171"/>
      <c r="AC171"/>
      <c r="AD171" s="1"/>
      <c r="AE171"/>
      <c r="AG171"/>
      <c r="AH171"/>
      <c r="AI171"/>
      <c r="AJ171"/>
    </row>
    <row r="172" spans="1:36" x14ac:dyDescent="0.25">
      <c r="A172" s="6">
        <v>43</v>
      </c>
      <c r="B172" s="6" t="s">
        <v>15</v>
      </c>
      <c r="C172" s="15">
        <v>42517</v>
      </c>
      <c r="D172" s="6">
        <v>74</v>
      </c>
      <c r="E172" s="6">
        <v>0</v>
      </c>
      <c r="F172" s="6">
        <v>0</v>
      </c>
      <c r="G172" s="6">
        <v>0</v>
      </c>
      <c r="H172" s="6">
        <v>0</v>
      </c>
      <c r="I172" s="6">
        <v>12</v>
      </c>
      <c r="J172" s="6">
        <v>0</v>
      </c>
      <c r="K172" s="6">
        <v>2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W172" s="6">
        <f t="shared" si="10"/>
        <v>14</v>
      </c>
      <c r="X172" s="6">
        <f t="shared" si="11"/>
        <v>2</v>
      </c>
      <c r="AB172"/>
      <c r="AC172"/>
      <c r="AD172"/>
      <c r="AE172"/>
      <c r="AG172"/>
      <c r="AH172"/>
      <c r="AI172"/>
      <c r="AJ172"/>
    </row>
    <row r="173" spans="1:36" x14ac:dyDescent="0.25">
      <c r="A173" s="6">
        <v>49</v>
      </c>
      <c r="B173" s="6" t="s">
        <v>15</v>
      </c>
      <c r="C173" s="15">
        <v>42517</v>
      </c>
      <c r="D173" s="6">
        <v>65</v>
      </c>
      <c r="E173" s="6">
        <v>0</v>
      </c>
      <c r="F173" s="6">
        <v>0</v>
      </c>
      <c r="G173" s="6">
        <v>0</v>
      </c>
      <c r="H173" s="6">
        <v>0</v>
      </c>
      <c r="I173" s="6">
        <v>11</v>
      </c>
      <c r="J173" s="6">
        <v>0</v>
      </c>
      <c r="K173" s="6">
        <v>1</v>
      </c>
      <c r="L173" s="6">
        <v>0</v>
      </c>
      <c r="M173" s="6">
        <v>0</v>
      </c>
      <c r="N173" s="6">
        <v>1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W173" s="6">
        <f t="shared" si="10"/>
        <v>13</v>
      </c>
      <c r="X173" s="6">
        <f t="shared" si="11"/>
        <v>3</v>
      </c>
      <c r="AB173"/>
      <c r="AC173"/>
      <c r="AD173" s="1"/>
      <c r="AE173"/>
      <c r="AG173"/>
      <c r="AH173"/>
      <c r="AI173"/>
      <c r="AJ173"/>
    </row>
    <row r="174" spans="1:36" x14ac:dyDescent="0.25">
      <c r="A174" s="6">
        <v>50</v>
      </c>
      <c r="B174" s="6" t="s">
        <v>15</v>
      </c>
      <c r="C174" s="15">
        <v>42517</v>
      </c>
      <c r="D174" s="6">
        <v>64</v>
      </c>
      <c r="E174" s="6">
        <v>0</v>
      </c>
      <c r="F174" s="6">
        <v>0</v>
      </c>
      <c r="G174" s="6">
        <v>0</v>
      </c>
      <c r="H174" s="6">
        <v>0</v>
      </c>
      <c r="I174" s="6">
        <v>8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W174" s="6">
        <f t="shared" si="10"/>
        <v>8</v>
      </c>
      <c r="X174" s="6">
        <f t="shared" si="11"/>
        <v>1</v>
      </c>
      <c r="AB174"/>
      <c r="AC174"/>
      <c r="AD174"/>
      <c r="AE174"/>
      <c r="AG174"/>
      <c r="AH174"/>
      <c r="AI174"/>
      <c r="AJ174"/>
    </row>
    <row r="175" spans="1:36" x14ac:dyDescent="0.25">
      <c r="A175" s="6">
        <v>51</v>
      </c>
      <c r="B175" s="6" t="s">
        <v>15</v>
      </c>
      <c r="C175" s="15">
        <v>42517</v>
      </c>
      <c r="D175" s="6">
        <v>72</v>
      </c>
      <c r="E175" s="6">
        <v>1</v>
      </c>
      <c r="F175" s="6">
        <v>0</v>
      </c>
      <c r="G175" s="6">
        <v>0</v>
      </c>
      <c r="H175" s="6">
        <v>0</v>
      </c>
      <c r="I175" s="6">
        <v>23</v>
      </c>
      <c r="J175" s="6">
        <v>0</v>
      </c>
      <c r="K175" s="6">
        <v>24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W175" s="6">
        <f t="shared" si="10"/>
        <v>48</v>
      </c>
      <c r="X175" s="6">
        <f t="shared" si="11"/>
        <v>3</v>
      </c>
      <c r="AB175"/>
      <c r="AC175"/>
      <c r="AD175" s="1"/>
      <c r="AE175"/>
      <c r="AG175"/>
      <c r="AH175"/>
      <c r="AI175"/>
      <c r="AJ175"/>
    </row>
    <row r="176" spans="1:36" x14ac:dyDescent="0.25">
      <c r="A176" s="6">
        <v>92</v>
      </c>
      <c r="B176" s="6" t="s">
        <v>14</v>
      </c>
      <c r="C176" s="15">
        <v>42517</v>
      </c>
      <c r="D176" s="6">
        <v>68</v>
      </c>
      <c r="E176" s="6">
        <v>0</v>
      </c>
      <c r="F176" s="6">
        <v>0</v>
      </c>
      <c r="G176" s="6">
        <v>0</v>
      </c>
      <c r="H176" s="6">
        <v>0</v>
      </c>
      <c r="I176" s="6">
        <v>4</v>
      </c>
      <c r="J176" s="6">
        <v>2</v>
      </c>
      <c r="K176" s="6">
        <v>1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W176" s="6">
        <f t="shared" si="10"/>
        <v>7</v>
      </c>
      <c r="X176" s="6">
        <f t="shared" si="11"/>
        <v>3</v>
      </c>
      <c r="AB176"/>
      <c r="AC176"/>
      <c r="AD176" s="1"/>
      <c r="AE176"/>
      <c r="AG176"/>
      <c r="AH176"/>
      <c r="AI176"/>
      <c r="AJ176"/>
    </row>
    <row r="177" spans="1:36" x14ac:dyDescent="0.25">
      <c r="A177" s="6">
        <v>93</v>
      </c>
      <c r="B177" s="6" t="s">
        <v>15</v>
      </c>
      <c r="C177" s="15">
        <v>42517</v>
      </c>
      <c r="D177" s="6">
        <v>67</v>
      </c>
      <c r="E177" s="6">
        <v>0</v>
      </c>
      <c r="F177" s="6">
        <v>0</v>
      </c>
      <c r="G177" s="6">
        <v>0</v>
      </c>
      <c r="H177" s="6">
        <v>0</v>
      </c>
      <c r="I177" s="6">
        <v>8</v>
      </c>
      <c r="J177" s="6">
        <v>0</v>
      </c>
      <c r="K177" s="6">
        <v>1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W177" s="6">
        <f t="shared" si="10"/>
        <v>9</v>
      </c>
      <c r="X177" s="6">
        <f t="shared" si="11"/>
        <v>2</v>
      </c>
      <c r="AB177"/>
      <c r="AC177"/>
      <c r="AD177"/>
      <c r="AE177"/>
      <c r="AG177"/>
      <c r="AH177"/>
      <c r="AI177"/>
      <c r="AJ177"/>
    </row>
    <row r="178" spans="1:36" x14ac:dyDescent="0.25">
      <c r="A178" s="6">
        <v>115</v>
      </c>
      <c r="B178" s="6" t="s">
        <v>15</v>
      </c>
      <c r="C178" s="15">
        <v>42517</v>
      </c>
      <c r="D178" s="6">
        <v>73</v>
      </c>
      <c r="E178" s="6">
        <v>0</v>
      </c>
      <c r="F178" s="6">
        <v>0</v>
      </c>
      <c r="G178" s="6">
        <v>0</v>
      </c>
      <c r="H178" s="6">
        <v>0</v>
      </c>
      <c r="I178" s="6">
        <v>19</v>
      </c>
      <c r="J178" s="6">
        <v>2</v>
      </c>
      <c r="K178" s="6">
        <v>10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W178" s="6">
        <f t="shared" si="10"/>
        <v>31</v>
      </c>
      <c r="X178" s="6">
        <f t="shared" si="11"/>
        <v>3</v>
      </c>
      <c r="AB178"/>
      <c r="AC178"/>
      <c r="AD178" s="1"/>
      <c r="AE178"/>
      <c r="AG178"/>
      <c r="AH178"/>
      <c r="AI178"/>
      <c r="AJ178"/>
    </row>
    <row r="179" spans="1:36" x14ac:dyDescent="0.25">
      <c r="A179" s="6">
        <v>116</v>
      </c>
      <c r="B179" s="6" t="s">
        <v>15</v>
      </c>
      <c r="C179" s="15">
        <v>42517</v>
      </c>
      <c r="D179" s="6">
        <v>68</v>
      </c>
      <c r="E179" s="6">
        <v>0</v>
      </c>
      <c r="F179" s="6">
        <v>0</v>
      </c>
      <c r="G179" s="6">
        <v>0</v>
      </c>
      <c r="H179" s="6">
        <v>0</v>
      </c>
      <c r="I179" s="6">
        <v>21</v>
      </c>
      <c r="J179" s="6">
        <v>4</v>
      </c>
      <c r="K179" s="6">
        <v>17</v>
      </c>
      <c r="L179" s="6">
        <v>0</v>
      </c>
      <c r="M179" s="6">
        <v>0</v>
      </c>
      <c r="N179" s="6">
        <v>1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W179" s="6">
        <f t="shared" si="10"/>
        <v>43</v>
      </c>
      <c r="X179" s="6">
        <f t="shared" si="11"/>
        <v>4</v>
      </c>
      <c r="AB179"/>
      <c r="AC179"/>
      <c r="AD179"/>
      <c r="AE179"/>
      <c r="AG179"/>
      <c r="AH179"/>
      <c r="AI179"/>
      <c r="AJ179"/>
    </row>
    <row r="180" spans="1:36" x14ac:dyDescent="0.25">
      <c r="A180" s="6">
        <v>162</v>
      </c>
      <c r="B180" t="s">
        <v>15</v>
      </c>
      <c r="C180" s="1">
        <v>42517</v>
      </c>
      <c r="D180">
        <v>64</v>
      </c>
      <c r="E180" s="6">
        <v>1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19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1</v>
      </c>
      <c r="W180" s="6">
        <f t="shared" si="10"/>
        <v>21</v>
      </c>
      <c r="X180" s="6">
        <f t="shared" si="11"/>
        <v>3</v>
      </c>
      <c r="AB180"/>
      <c r="AC180"/>
      <c r="AD180"/>
      <c r="AE180"/>
      <c r="AG180"/>
      <c r="AH180"/>
      <c r="AI180"/>
      <c r="AJ180"/>
    </row>
    <row r="181" spans="1:36" x14ac:dyDescent="0.25">
      <c r="A181" s="6">
        <v>163</v>
      </c>
      <c r="B181" t="s">
        <v>15</v>
      </c>
      <c r="C181" s="1">
        <v>42517</v>
      </c>
      <c r="D181">
        <v>67</v>
      </c>
      <c r="E181" s="6">
        <v>0</v>
      </c>
      <c r="F181" s="6">
        <v>0</v>
      </c>
      <c r="G181" s="6">
        <v>0</v>
      </c>
      <c r="H181" s="6">
        <v>4</v>
      </c>
      <c r="I181" s="6">
        <v>0</v>
      </c>
      <c r="J181" s="6">
        <v>0</v>
      </c>
      <c r="K181" s="6">
        <v>52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W181" s="6">
        <f t="shared" si="10"/>
        <v>56</v>
      </c>
      <c r="X181" s="6">
        <f t="shared" si="11"/>
        <v>2</v>
      </c>
      <c r="AB181"/>
      <c r="AC181"/>
      <c r="AD181" s="1"/>
      <c r="AE181"/>
      <c r="AG181"/>
      <c r="AH181"/>
      <c r="AI181"/>
      <c r="AJ181"/>
    </row>
    <row r="182" spans="1:36" x14ac:dyDescent="0.25">
      <c r="A182" s="6">
        <v>164</v>
      </c>
      <c r="B182" t="s">
        <v>15</v>
      </c>
      <c r="C182" s="1">
        <v>42517</v>
      </c>
      <c r="D182">
        <v>70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2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W182" s="6">
        <f t="shared" si="10"/>
        <v>2</v>
      </c>
      <c r="X182" s="6">
        <f t="shared" si="11"/>
        <v>1</v>
      </c>
      <c r="AB182"/>
      <c r="AC182"/>
      <c r="AD182"/>
      <c r="AE182"/>
      <c r="AG182"/>
      <c r="AH182"/>
      <c r="AI182"/>
      <c r="AJ182"/>
    </row>
    <row r="183" spans="1:36" x14ac:dyDescent="0.25">
      <c r="A183" s="6">
        <v>165</v>
      </c>
      <c r="B183" t="s">
        <v>15</v>
      </c>
      <c r="C183" s="1">
        <v>42517</v>
      </c>
      <c r="D183">
        <v>73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19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W183" s="6">
        <f t="shared" si="10"/>
        <v>19</v>
      </c>
      <c r="X183" s="6">
        <f t="shared" si="11"/>
        <v>1</v>
      </c>
      <c r="AB183"/>
      <c r="AC183"/>
      <c r="AD183" s="1"/>
      <c r="AE183"/>
      <c r="AG183"/>
      <c r="AH183"/>
      <c r="AI183"/>
      <c r="AJ183"/>
    </row>
    <row r="184" spans="1:36" x14ac:dyDescent="0.25">
      <c r="A184" s="6">
        <v>166</v>
      </c>
      <c r="B184" t="s">
        <v>15</v>
      </c>
      <c r="C184" s="1">
        <v>42517</v>
      </c>
      <c r="D184">
        <v>65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1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1</v>
      </c>
      <c r="S184" s="6">
        <v>0</v>
      </c>
      <c r="T184" s="6">
        <v>0</v>
      </c>
      <c r="U184" s="6">
        <v>0</v>
      </c>
      <c r="W184" s="6">
        <f t="shared" si="10"/>
        <v>2</v>
      </c>
      <c r="X184" s="6">
        <f t="shared" si="11"/>
        <v>2</v>
      </c>
      <c r="AB184"/>
      <c r="AC184"/>
      <c r="AD184" s="1"/>
      <c r="AE184"/>
      <c r="AG184"/>
      <c r="AH184"/>
      <c r="AI184"/>
      <c r="AJ184"/>
    </row>
    <row r="185" spans="1:36" x14ac:dyDescent="0.25">
      <c r="A185"/>
      <c r="B185"/>
      <c r="C185"/>
      <c r="D185"/>
      <c r="AB185"/>
      <c r="AC185"/>
      <c r="AD185" s="1"/>
      <c r="AE185"/>
      <c r="AG185"/>
      <c r="AH185"/>
      <c r="AI185"/>
      <c r="AJ185"/>
    </row>
    <row r="186" spans="1:36" x14ac:dyDescent="0.25">
      <c r="E186" s="6">
        <f>SUM(E2:E184)</f>
        <v>275</v>
      </c>
      <c r="F186" s="6">
        <f t="shared" ref="F186:U186" si="12">SUM(F2:F184)</f>
        <v>8</v>
      </c>
      <c r="G186" s="6">
        <f t="shared" si="12"/>
        <v>1</v>
      </c>
      <c r="H186" s="6">
        <f t="shared" si="12"/>
        <v>4</v>
      </c>
      <c r="I186" s="6">
        <f t="shared" si="12"/>
        <v>800</v>
      </c>
      <c r="J186" s="6">
        <f t="shared" si="12"/>
        <v>41</v>
      </c>
      <c r="K186" s="6">
        <f t="shared" si="12"/>
        <v>707</v>
      </c>
      <c r="L186" s="6">
        <f t="shared" si="12"/>
        <v>1</v>
      </c>
      <c r="M186" s="6">
        <f t="shared" si="12"/>
        <v>2</v>
      </c>
      <c r="N186" s="6">
        <f t="shared" si="12"/>
        <v>19</v>
      </c>
      <c r="O186" s="6">
        <f t="shared" si="12"/>
        <v>5</v>
      </c>
      <c r="P186" s="6">
        <f t="shared" si="12"/>
        <v>1</v>
      </c>
      <c r="Q186" s="6">
        <f t="shared" si="12"/>
        <v>1</v>
      </c>
      <c r="R186" s="6">
        <f t="shared" si="12"/>
        <v>1</v>
      </c>
      <c r="S186" s="6">
        <f t="shared" si="12"/>
        <v>2</v>
      </c>
      <c r="T186" s="6">
        <f t="shared" si="12"/>
        <v>1</v>
      </c>
      <c r="U186" s="6">
        <f t="shared" si="12"/>
        <v>2</v>
      </c>
      <c r="AB186"/>
      <c r="AC186"/>
      <c r="AD186"/>
      <c r="AE186"/>
      <c r="AG186"/>
      <c r="AH186"/>
      <c r="AI186"/>
      <c r="AJ186"/>
    </row>
    <row r="187" spans="1:36" x14ac:dyDescent="0.25">
      <c r="AB187"/>
      <c r="AC187"/>
      <c r="AD187" s="1"/>
      <c r="AE187"/>
      <c r="AG187"/>
      <c r="AH187"/>
      <c r="AI187"/>
      <c r="AJ187"/>
    </row>
    <row r="188" spans="1:36" x14ac:dyDescent="0.25">
      <c r="AB188"/>
      <c r="AC188"/>
      <c r="AD188"/>
      <c r="AE188"/>
      <c r="AG188"/>
      <c r="AH188"/>
      <c r="AI188"/>
      <c r="AJ188"/>
    </row>
    <row r="189" spans="1:36" x14ac:dyDescent="0.25">
      <c r="A189"/>
      <c r="B189"/>
      <c r="C189"/>
      <c r="D189"/>
      <c r="AB189"/>
      <c r="AC189"/>
      <c r="AD189" s="1"/>
      <c r="AE189"/>
      <c r="AG189"/>
      <c r="AH189"/>
      <c r="AI189"/>
      <c r="AJ189"/>
    </row>
    <row r="190" spans="1:36" x14ac:dyDescent="0.25">
      <c r="AB190"/>
      <c r="AC190"/>
      <c r="AD190" s="1"/>
      <c r="AE190"/>
      <c r="AG190"/>
      <c r="AH190"/>
      <c r="AI190"/>
      <c r="AJ190"/>
    </row>
    <row r="191" spans="1:36" x14ac:dyDescent="0.25">
      <c r="AB191"/>
      <c r="AC191"/>
      <c r="AD191" s="1"/>
      <c r="AE191"/>
      <c r="AG191"/>
      <c r="AH191"/>
      <c r="AI191"/>
      <c r="AJ191"/>
    </row>
    <row r="192" spans="1:36" x14ac:dyDescent="0.25">
      <c r="AB192"/>
      <c r="AC192"/>
      <c r="AD192"/>
      <c r="AE192"/>
      <c r="AG192"/>
      <c r="AH192"/>
      <c r="AI192"/>
      <c r="AJ192"/>
    </row>
    <row r="193" spans="28:36" x14ac:dyDescent="0.25">
      <c r="AB193"/>
      <c r="AC193"/>
      <c r="AD193" s="1"/>
      <c r="AE193"/>
      <c r="AG193"/>
      <c r="AH193"/>
      <c r="AI193"/>
      <c r="AJ193"/>
    </row>
    <row r="194" spans="28:36" x14ac:dyDescent="0.25">
      <c r="AB194"/>
      <c r="AC194"/>
      <c r="AD194" s="1"/>
      <c r="AE194"/>
      <c r="AG194"/>
      <c r="AH194"/>
      <c r="AI194"/>
      <c r="AJ194"/>
    </row>
    <row r="195" spans="28:36" x14ac:dyDescent="0.25">
      <c r="AB195"/>
      <c r="AC195"/>
      <c r="AD195" s="1"/>
      <c r="AE195"/>
      <c r="AG195"/>
      <c r="AH195"/>
      <c r="AI195"/>
      <c r="AJ195"/>
    </row>
    <row r="196" spans="28:36" x14ac:dyDescent="0.25">
      <c r="AB196"/>
      <c r="AC196"/>
      <c r="AD196" s="1"/>
      <c r="AE196"/>
      <c r="AG196"/>
      <c r="AH196"/>
      <c r="AI196"/>
      <c r="AJ196"/>
    </row>
    <row r="197" spans="28:36" x14ac:dyDescent="0.25">
      <c r="AB197"/>
      <c r="AC197"/>
      <c r="AD197" s="1"/>
      <c r="AE197"/>
      <c r="AG197"/>
      <c r="AH197"/>
      <c r="AI197"/>
      <c r="AJ197"/>
    </row>
    <row r="198" spans="28:36" x14ac:dyDescent="0.25">
      <c r="AB198"/>
      <c r="AC198"/>
      <c r="AD198" s="1"/>
      <c r="AE198"/>
      <c r="AG198"/>
      <c r="AH198"/>
      <c r="AI198"/>
      <c r="AJ198"/>
    </row>
    <row r="199" spans="28:36" x14ac:dyDescent="0.25">
      <c r="AB199"/>
      <c r="AC199"/>
      <c r="AD199" s="1"/>
      <c r="AE199"/>
      <c r="AG199"/>
      <c r="AH199"/>
      <c r="AI199"/>
      <c r="AJ199"/>
    </row>
    <row r="200" spans="28:36" x14ac:dyDescent="0.25">
      <c r="AB200"/>
      <c r="AC200"/>
      <c r="AD200" s="1"/>
      <c r="AE200"/>
      <c r="AG200"/>
      <c r="AH200"/>
      <c r="AI200"/>
      <c r="AJ200"/>
    </row>
    <row r="201" spans="28:36" x14ac:dyDescent="0.25">
      <c r="AB201"/>
      <c r="AC201"/>
      <c r="AD201" s="1"/>
      <c r="AE201"/>
      <c r="AG201"/>
      <c r="AH201"/>
      <c r="AI201"/>
      <c r="AJ201"/>
    </row>
    <row r="202" spans="28:36" x14ac:dyDescent="0.25">
      <c r="AB202"/>
      <c r="AC202"/>
      <c r="AD202" s="1"/>
      <c r="AE202"/>
      <c r="AG202"/>
      <c r="AH202"/>
      <c r="AI202"/>
      <c r="AJ202"/>
    </row>
    <row r="203" spans="28:36" x14ac:dyDescent="0.25">
      <c r="AB203"/>
      <c r="AC203"/>
      <c r="AD203" s="1"/>
      <c r="AE203"/>
      <c r="AG203"/>
      <c r="AH203"/>
      <c r="AI203"/>
      <c r="AJ203"/>
    </row>
    <row r="204" spans="28:36" x14ac:dyDescent="0.25">
      <c r="AB204"/>
      <c r="AC204"/>
      <c r="AD204" s="1"/>
      <c r="AE204"/>
      <c r="AG204"/>
      <c r="AH204"/>
      <c r="AI204"/>
      <c r="AJ204"/>
    </row>
    <row r="205" spans="28:36" x14ac:dyDescent="0.25">
      <c r="AB205"/>
      <c r="AC205"/>
      <c r="AD205" s="1"/>
      <c r="AE205"/>
      <c r="AG205"/>
      <c r="AH205"/>
      <c r="AI205"/>
      <c r="AJ205"/>
    </row>
  </sheetData>
  <sortState ref="A2:X184">
    <sortCondition ref="C2:C184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0"/>
  <sheetViews>
    <sheetView tabSelected="1" zoomScaleNormal="100" workbookViewId="0">
      <selection activeCell="S27" sqref="S27"/>
    </sheetView>
  </sheetViews>
  <sheetFormatPr defaultRowHeight="15" x14ac:dyDescent="0.25"/>
  <cols>
    <col min="2" max="2" width="10.5703125" bestFit="1" customWidth="1"/>
    <col min="4" max="5" width="12" bestFit="1" customWidth="1"/>
    <col min="6" max="6" width="12" customWidth="1"/>
    <col min="7" max="7" width="12" bestFit="1" customWidth="1"/>
    <col min="12" max="12" width="11.42578125" customWidth="1"/>
  </cols>
  <sheetData>
    <row r="1" spans="1:14" ht="14.45" x14ac:dyDescent="0.3">
      <c r="A1" t="s">
        <v>276</v>
      </c>
      <c r="B1" t="s">
        <v>275</v>
      </c>
      <c r="C1" t="s">
        <v>277</v>
      </c>
      <c r="D1" t="s">
        <v>281</v>
      </c>
      <c r="E1" t="s">
        <v>280</v>
      </c>
      <c r="F1" t="s">
        <v>282</v>
      </c>
      <c r="G1" t="s">
        <v>274</v>
      </c>
      <c r="H1" t="s">
        <v>278</v>
      </c>
      <c r="I1" t="s">
        <v>279</v>
      </c>
      <c r="M1" t="s">
        <v>280</v>
      </c>
      <c r="N1" t="s">
        <v>274</v>
      </c>
    </row>
    <row r="2" spans="1:14" ht="14.45" x14ac:dyDescent="0.3">
      <c r="A2">
        <v>10</v>
      </c>
      <c r="B2" s="1">
        <v>42433</v>
      </c>
      <c r="C2">
        <v>3.2949999999999999</v>
      </c>
      <c r="D2">
        <v>42.173211819999999</v>
      </c>
      <c r="E2">
        <v>12.799153820000001</v>
      </c>
      <c r="F2">
        <v>13.052086190000001</v>
      </c>
      <c r="G2">
        <v>3.961179419</v>
      </c>
      <c r="H2" t="s">
        <v>19</v>
      </c>
      <c r="I2">
        <v>19</v>
      </c>
      <c r="L2" s="1">
        <v>42433</v>
      </c>
      <c r="M2">
        <v>14.219962819999999</v>
      </c>
      <c r="N2">
        <v>4.5669260469999999</v>
      </c>
    </row>
    <row r="3" spans="1:14" ht="14.45" x14ac:dyDescent="0.3">
      <c r="A3">
        <v>9</v>
      </c>
      <c r="B3" s="1">
        <v>42433</v>
      </c>
      <c r="C3">
        <v>2.1789999999999998</v>
      </c>
      <c r="D3">
        <v>34.08124179</v>
      </c>
      <c r="E3">
        <v>15.640771819999999</v>
      </c>
      <c r="F3">
        <v>11.27125376</v>
      </c>
      <c r="G3">
        <v>5.1726726750000003</v>
      </c>
      <c r="H3" t="s">
        <v>20</v>
      </c>
      <c r="I3">
        <v>17</v>
      </c>
      <c r="L3" s="1">
        <v>42440</v>
      </c>
      <c r="M3">
        <v>18.407785950000001</v>
      </c>
      <c r="N3">
        <v>6.0923717689999997</v>
      </c>
    </row>
    <row r="4" spans="1:14" ht="14.45" x14ac:dyDescent="0.3">
      <c r="A4">
        <v>16</v>
      </c>
      <c r="B4" s="1">
        <v>42440</v>
      </c>
      <c r="C4">
        <v>5.2560000000000002</v>
      </c>
      <c r="D4">
        <v>82.131971989999997</v>
      </c>
      <c r="E4">
        <v>15.626326479999999</v>
      </c>
      <c r="F4">
        <v>26.3325484</v>
      </c>
      <c r="G4">
        <v>5.0099977930000001</v>
      </c>
      <c r="H4" t="s">
        <v>20</v>
      </c>
      <c r="I4">
        <v>26</v>
      </c>
      <c r="L4" s="1">
        <v>42447</v>
      </c>
      <c r="M4">
        <v>17.11281404</v>
      </c>
      <c r="N4">
        <v>6.4289484379999999</v>
      </c>
    </row>
    <row r="5" spans="1:14" ht="14.45" x14ac:dyDescent="0.3">
      <c r="A5">
        <v>18</v>
      </c>
      <c r="B5" s="1">
        <v>42440</v>
      </c>
      <c r="C5">
        <v>4.55</v>
      </c>
      <c r="D5">
        <v>96.411066649999995</v>
      </c>
      <c r="E5">
        <v>21.189245419999999</v>
      </c>
      <c r="F5">
        <v>32.64509314</v>
      </c>
      <c r="G5">
        <v>7.1747457460000001</v>
      </c>
      <c r="H5" t="s">
        <v>19</v>
      </c>
      <c r="I5">
        <v>25</v>
      </c>
      <c r="L5" s="1">
        <v>42454</v>
      </c>
      <c r="M5">
        <v>18.930459750000001</v>
      </c>
      <c r="N5">
        <v>6.2304646549999996</v>
      </c>
    </row>
    <row r="6" spans="1:14" ht="14.45" x14ac:dyDescent="0.3">
      <c r="A6" s="16">
        <v>6</v>
      </c>
      <c r="B6" s="17">
        <v>42447</v>
      </c>
      <c r="C6" s="16">
        <v>3.8479999999999999</v>
      </c>
      <c r="D6" s="16">
        <v>65.85010844</v>
      </c>
      <c r="E6" s="16">
        <v>17.11281404</v>
      </c>
      <c r="F6" s="16">
        <v>24.738593590000001</v>
      </c>
      <c r="G6" s="16">
        <v>6.4289484379999999</v>
      </c>
      <c r="H6" s="16" t="s">
        <v>18</v>
      </c>
      <c r="I6" s="16">
        <v>54</v>
      </c>
      <c r="L6" s="1">
        <v>42461</v>
      </c>
      <c r="M6">
        <v>17.8664129</v>
      </c>
      <c r="N6">
        <v>6.2111939100000004</v>
      </c>
    </row>
    <row r="7" spans="1:14" ht="14.45" x14ac:dyDescent="0.3">
      <c r="A7">
        <v>8</v>
      </c>
      <c r="B7" s="1">
        <v>42454</v>
      </c>
      <c r="C7">
        <v>4.0119999999999996</v>
      </c>
      <c r="D7">
        <v>75.949004529999996</v>
      </c>
      <c r="E7">
        <v>18.930459750000001</v>
      </c>
      <c r="F7">
        <v>24.996624199999999</v>
      </c>
      <c r="G7">
        <v>6.2304646549999996</v>
      </c>
      <c r="H7" t="s">
        <v>20</v>
      </c>
      <c r="I7">
        <v>54</v>
      </c>
      <c r="L7" s="1">
        <v>42468</v>
      </c>
      <c r="M7">
        <v>18.800825209999999</v>
      </c>
      <c r="N7">
        <v>6.0568765500000001</v>
      </c>
    </row>
    <row r="8" spans="1:14" ht="14.45" x14ac:dyDescent="0.3">
      <c r="A8">
        <v>17</v>
      </c>
      <c r="B8" s="1">
        <v>42461</v>
      </c>
      <c r="C8">
        <v>5.1760000000000002</v>
      </c>
      <c r="D8">
        <v>92.476553170000003</v>
      </c>
      <c r="E8">
        <v>17.8664129</v>
      </c>
      <c r="F8">
        <v>32.149139679999998</v>
      </c>
      <c r="G8">
        <v>6.2111939100000004</v>
      </c>
      <c r="H8" t="s">
        <v>21</v>
      </c>
      <c r="I8">
        <v>25</v>
      </c>
      <c r="L8" s="1">
        <v>42475</v>
      </c>
      <c r="M8">
        <v>13.96765016</v>
      </c>
      <c r="N8">
        <v>4.4374893709999998</v>
      </c>
    </row>
    <row r="9" spans="1:14" ht="14.45" x14ac:dyDescent="0.3">
      <c r="A9">
        <v>7</v>
      </c>
      <c r="B9" s="1">
        <v>42468</v>
      </c>
      <c r="C9">
        <v>4.6050000000000004</v>
      </c>
      <c r="D9">
        <v>86.577800080000003</v>
      </c>
      <c r="E9">
        <v>18.800825209999999</v>
      </c>
      <c r="F9">
        <v>27.891916510000001</v>
      </c>
      <c r="G9">
        <v>6.0568765500000001</v>
      </c>
      <c r="H9" t="s">
        <v>19</v>
      </c>
      <c r="I9">
        <v>57</v>
      </c>
      <c r="L9" s="1">
        <v>42482</v>
      </c>
      <c r="M9">
        <v>12.139162539999999</v>
      </c>
      <c r="N9">
        <v>3.880819883</v>
      </c>
    </row>
    <row r="10" spans="1:14" ht="14.45" x14ac:dyDescent="0.3">
      <c r="A10" s="16">
        <v>15</v>
      </c>
      <c r="B10" s="17">
        <v>42475</v>
      </c>
      <c r="C10" s="16">
        <v>5.4560000000000004</v>
      </c>
      <c r="D10" s="16">
        <v>76.207499260000006</v>
      </c>
      <c r="E10" s="16">
        <v>13.96765016</v>
      </c>
      <c r="F10" s="16">
        <v>24.21094201</v>
      </c>
      <c r="G10" s="16">
        <v>4.4374893709999998</v>
      </c>
      <c r="H10" s="16" t="s">
        <v>17</v>
      </c>
      <c r="I10" s="16">
        <v>21</v>
      </c>
      <c r="L10" s="1">
        <v>42489</v>
      </c>
      <c r="M10">
        <v>15.41901112</v>
      </c>
      <c r="N10">
        <v>4.2466208610000002</v>
      </c>
    </row>
    <row r="11" spans="1:14" ht="14.45" x14ac:dyDescent="0.3">
      <c r="A11">
        <v>11</v>
      </c>
      <c r="B11" s="1">
        <v>42482</v>
      </c>
      <c r="C11">
        <v>4.7160000000000002</v>
      </c>
      <c r="D11">
        <v>52.228004740000003</v>
      </c>
      <c r="E11">
        <v>11.07464053</v>
      </c>
      <c r="F11">
        <v>15.204292450000001</v>
      </c>
      <c r="G11">
        <v>3.2239805879999999</v>
      </c>
      <c r="H11" t="s">
        <v>14</v>
      </c>
      <c r="I11">
        <v>19</v>
      </c>
      <c r="L11" s="1">
        <v>42494</v>
      </c>
      <c r="M11">
        <v>13.30262246</v>
      </c>
      <c r="N11">
        <v>4.7917661130000004</v>
      </c>
    </row>
    <row r="12" spans="1:14" ht="14.45" x14ac:dyDescent="0.3">
      <c r="A12">
        <v>13</v>
      </c>
      <c r="B12" s="1">
        <v>42482</v>
      </c>
      <c r="C12">
        <v>5.1029999999999998</v>
      </c>
      <c r="D12">
        <v>62.821306370000002</v>
      </c>
      <c r="E12">
        <v>12.310661639999999</v>
      </c>
      <c r="F12">
        <v>19.722352959999998</v>
      </c>
      <c r="G12">
        <v>3.864854587</v>
      </c>
      <c r="H12" t="s">
        <v>14</v>
      </c>
      <c r="I12">
        <v>21</v>
      </c>
      <c r="L12" s="1">
        <v>42503</v>
      </c>
      <c r="M12">
        <v>8.9378413430000005</v>
      </c>
      <c r="N12">
        <v>2.8053927320000001</v>
      </c>
    </row>
    <row r="13" spans="1:14" ht="14.45" x14ac:dyDescent="0.3">
      <c r="A13">
        <v>14</v>
      </c>
      <c r="B13" s="1">
        <v>42482</v>
      </c>
      <c r="C13">
        <v>4.1210000000000004</v>
      </c>
      <c r="D13">
        <v>53.705636210000002</v>
      </c>
      <c r="E13">
        <v>13.032185439999999</v>
      </c>
      <c r="F13">
        <v>18.765486450000001</v>
      </c>
      <c r="G13">
        <v>4.5536244730000002</v>
      </c>
      <c r="H13" t="s">
        <v>17</v>
      </c>
      <c r="I13">
        <v>19</v>
      </c>
      <c r="L13" s="1">
        <v>42510</v>
      </c>
      <c r="M13">
        <v>10.568880180000001</v>
      </c>
      <c r="N13">
        <v>3.6256210769999999</v>
      </c>
    </row>
    <row r="14" spans="1:14" ht="14.45" x14ac:dyDescent="0.3">
      <c r="A14">
        <v>4</v>
      </c>
      <c r="B14" s="1">
        <v>42489</v>
      </c>
      <c r="C14">
        <v>4.2729999999999997</v>
      </c>
      <c r="D14">
        <v>65.885434500000002</v>
      </c>
      <c r="E14">
        <v>15.41901112</v>
      </c>
      <c r="F14">
        <v>18.14581094</v>
      </c>
      <c r="G14">
        <v>4.2466208610000002</v>
      </c>
      <c r="H14" t="s">
        <v>17</v>
      </c>
      <c r="I14">
        <v>42</v>
      </c>
      <c r="L14" s="1">
        <v>42517</v>
      </c>
      <c r="M14">
        <v>8.9415798459999998</v>
      </c>
      <c r="N14">
        <v>2.592529571</v>
      </c>
    </row>
    <row r="15" spans="1:14" ht="14.45" x14ac:dyDescent="0.3">
      <c r="A15">
        <v>12</v>
      </c>
      <c r="B15" s="1">
        <v>42494</v>
      </c>
      <c r="C15">
        <v>3.9340000000000002</v>
      </c>
      <c r="D15">
        <v>52.332516759999997</v>
      </c>
      <c r="E15">
        <v>13.30262246</v>
      </c>
      <c r="F15">
        <v>18.850807889999999</v>
      </c>
      <c r="G15">
        <v>4.7917661130000004</v>
      </c>
      <c r="H15" t="s">
        <v>14</v>
      </c>
      <c r="I15">
        <v>22</v>
      </c>
    </row>
    <row r="16" spans="1:14" ht="14.45" x14ac:dyDescent="0.3">
      <c r="A16">
        <v>2</v>
      </c>
      <c r="B16" s="1">
        <v>42503</v>
      </c>
      <c r="C16">
        <v>4.335</v>
      </c>
      <c r="D16">
        <v>33.9689981</v>
      </c>
      <c r="E16">
        <v>7.8359857210000001</v>
      </c>
      <c r="F16">
        <v>10.354004789999999</v>
      </c>
      <c r="G16">
        <v>2.3884670790000002</v>
      </c>
      <c r="H16" t="s">
        <v>15</v>
      </c>
      <c r="I16">
        <v>28</v>
      </c>
    </row>
    <row r="17" spans="1:12" x14ac:dyDescent="0.25">
      <c r="A17">
        <v>3</v>
      </c>
      <c r="B17" s="1">
        <v>42503</v>
      </c>
      <c r="C17">
        <v>4.8259999999999996</v>
      </c>
      <c r="D17">
        <v>48.451577559999997</v>
      </c>
      <c r="E17">
        <v>10.03969697</v>
      </c>
      <c r="F17">
        <v>15.550908529999999</v>
      </c>
      <c r="G17">
        <v>3.222318386</v>
      </c>
      <c r="H17" t="s">
        <v>15</v>
      </c>
      <c r="I17">
        <v>42</v>
      </c>
    </row>
    <row r="18" spans="1:12" x14ac:dyDescent="0.25">
      <c r="A18">
        <v>19</v>
      </c>
      <c r="B18" s="1">
        <v>42510</v>
      </c>
      <c r="C18">
        <v>7.1520000000000001</v>
      </c>
      <c r="D18">
        <v>75.588631059999997</v>
      </c>
      <c r="E18">
        <v>10.568880180000001</v>
      </c>
      <c r="F18">
        <v>25.930441940000001</v>
      </c>
      <c r="G18">
        <v>3.6256210769999999</v>
      </c>
      <c r="H18" t="s">
        <v>15</v>
      </c>
      <c r="I18">
        <v>25</v>
      </c>
    </row>
    <row r="19" spans="1:12" x14ac:dyDescent="0.25">
      <c r="A19" s="16">
        <v>5</v>
      </c>
      <c r="B19" s="17">
        <v>42517</v>
      </c>
      <c r="C19" s="16">
        <v>3.5920000000000001</v>
      </c>
      <c r="D19" s="16">
        <v>32.11815481</v>
      </c>
      <c r="E19" s="16">
        <v>8.9415798459999998</v>
      </c>
      <c r="F19" s="16">
        <v>9.3123662199999995</v>
      </c>
      <c r="G19" s="16">
        <v>2.592529571</v>
      </c>
      <c r="H19" s="16" t="s">
        <v>15</v>
      </c>
      <c r="I19" s="16">
        <v>36</v>
      </c>
    </row>
    <row r="23" spans="1:12" x14ac:dyDescent="0.25">
      <c r="B23" s="1"/>
      <c r="L23" s="1"/>
    </row>
    <row r="24" spans="1:12" x14ac:dyDescent="0.25">
      <c r="B24" s="1"/>
      <c r="L24" s="1"/>
    </row>
    <row r="25" spans="1:12" x14ac:dyDescent="0.25">
      <c r="B25" s="1"/>
      <c r="L25" s="1"/>
    </row>
    <row r="26" spans="1:12" x14ac:dyDescent="0.25">
      <c r="B26" s="1"/>
      <c r="L26" s="1"/>
    </row>
    <row r="27" spans="1:12" x14ac:dyDescent="0.25">
      <c r="B27" s="1"/>
      <c r="L27" s="1"/>
    </row>
    <row r="28" spans="1:12" x14ac:dyDescent="0.25">
      <c r="B28" s="1"/>
      <c r="L28" s="1"/>
    </row>
    <row r="29" spans="1:12" x14ac:dyDescent="0.25">
      <c r="B29" s="1"/>
      <c r="L29" s="1"/>
    </row>
    <row r="30" spans="1:12" x14ac:dyDescent="0.25">
      <c r="B30" s="1"/>
      <c r="L30" s="1"/>
    </row>
    <row r="31" spans="1:12" x14ac:dyDescent="0.25">
      <c r="B31" s="1"/>
      <c r="L31" s="1"/>
    </row>
    <row r="32" spans="1:12" x14ac:dyDescent="0.25">
      <c r="B32" s="1"/>
      <c r="L32" s="1"/>
    </row>
    <row r="33" spans="2:12" x14ac:dyDescent="0.25">
      <c r="B33" s="1"/>
      <c r="L33" s="1"/>
    </row>
    <row r="34" spans="2:12" x14ac:dyDescent="0.25">
      <c r="B34" s="1"/>
      <c r="L34" s="1"/>
    </row>
    <row r="35" spans="2:12" x14ac:dyDescent="0.25">
      <c r="B35" s="1"/>
      <c r="L35" s="1"/>
    </row>
    <row r="36" spans="2:12" x14ac:dyDescent="0.25">
      <c r="B36" s="1"/>
    </row>
    <row r="37" spans="2:12" x14ac:dyDescent="0.25">
      <c r="B37" s="1"/>
    </row>
    <row r="38" spans="2:12" x14ac:dyDescent="0.25">
      <c r="B38" s="1"/>
    </row>
    <row r="39" spans="2:12" x14ac:dyDescent="0.25">
      <c r="B39" s="1"/>
    </row>
    <row r="40" spans="2:12" x14ac:dyDescent="0.25">
      <c r="B40" s="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6"/>
  <sheetViews>
    <sheetView topLeftCell="A98" zoomScale="62" zoomScaleNormal="62" workbookViewId="0">
      <selection activeCell="E6" sqref="E6"/>
    </sheetView>
  </sheetViews>
  <sheetFormatPr defaultRowHeight="15" x14ac:dyDescent="0.25"/>
  <cols>
    <col min="1" max="1" width="13.28515625" customWidth="1"/>
    <col min="2" max="2" width="8.85546875" customWidth="1"/>
    <col min="3" max="3" width="19.28515625" customWidth="1"/>
    <col min="4" max="4" width="16.42578125" customWidth="1"/>
    <col min="5" max="5" width="16.7109375" bestFit="1" customWidth="1"/>
    <col min="6" max="6" width="20.140625" bestFit="1" customWidth="1"/>
    <col min="7" max="7" width="28.5703125" style="2" bestFit="1" customWidth="1"/>
    <col min="8" max="8" width="9.7109375" bestFit="1" customWidth="1"/>
    <col min="9" max="9" width="18.7109375" bestFit="1" customWidth="1"/>
    <col min="10" max="11" width="17.5703125" customWidth="1"/>
    <col min="13" max="13" width="21.28515625" bestFit="1" customWidth="1"/>
    <col min="14" max="14" width="12.140625" bestFit="1" customWidth="1"/>
    <col min="15" max="15" width="14.5703125" bestFit="1" customWidth="1"/>
    <col min="16" max="16" width="8.85546875" customWidth="1"/>
    <col min="17" max="17" width="27.85546875" bestFit="1" customWidth="1"/>
  </cols>
  <sheetData>
    <row r="1" spans="1:17" ht="14.45" x14ac:dyDescent="0.3">
      <c r="B1" t="s">
        <v>0</v>
      </c>
    </row>
    <row r="2" spans="1:17" ht="14.45" x14ac:dyDescent="0.3">
      <c r="A2" t="s">
        <v>11</v>
      </c>
      <c r="B2" t="s">
        <v>102</v>
      </c>
      <c r="C2" t="s">
        <v>99</v>
      </c>
      <c r="D2" t="s">
        <v>98</v>
      </c>
      <c r="E2" t="s">
        <v>97</v>
      </c>
      <c r="F2" t="s">
        <v>96</v>
      </c>
      <c r="G2" s="2" t="s">
        <v>101</v>
      </c>
      <c r="H2" t="s">
        <v>6</v>
      </c>
      <c r="I2" t="s">
        <v>95</v>
      </c>
      <c r="J2" t="s">
        <v>283</v>
      </c>
      <c r="K2" t="s">
        <v>267</v>
      </c>
      <c r="L2" t="s">
        <v>8</v>
      </c>
      <c r="M2" t="s">
        <v>92</v>
      </c>
      <c r="N2" t="s">
        <v>25</v>
      </c>
      <c r="O2" t="s">
        <v>100</v>
      </c>
      <c r="P2" t="s">
        <v>83</v>
      </c>
      <c r="Q2" t="s">
        <v>51</v>
      </c>
    </row>
    <row r="3" spans="1:17" ht="14.45" x14ac:dyDescent="0.3">
      <c r="A3" s="1">
        <v>42503</v>
      </c>
      <c r="B3">
        <v>1</v>
      </c>
      <c r="C3">
        <v>7</v>
      </c>
      <c r="D3">
        <v>0</v>
      </c>
      <c r="E3">
        <v>0</v>
      </c>
      <c r="F3">
        <v>0</v>
      </c>
      <c r="G3" s="2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14.45" x14ac:dyDescent="0.3">
      <c r="A4" s="18">
        <v>42503</v>
      </c>
      <c r="B4" s="8">
        <v>2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P4" s="8">
        <v>0</v>
      </c>
      <c r="Q4" s="8">
        <v>0</v>
      </c>
    </row>
    <row r="5" spans="1:17" ht="14.45" x14ac:dyDescent="0.3">
      <c r="A5" s="18">
        <v>42503</v>
      </c>
      <c r="B5" s="8">
        <v>3</v>
      </c>
      <c r="C5" s="8">
        <v>22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4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8">
        <v>0</v>
      </c>
      <c r="P5" s="8">
        <v>0</v>
      </c>
      <c r="Q5" s="8">
        <v>2</v>
      </c>
    </row>
    <row r="6" spans="1:17" ht="14.45" x14ac:dyDescent="0.3">
      <c r="A6" s="18">
        <v>42489</v>
      </c>
      <c r="B6" s="8">
        <v>4</v>
      </c>
      <c r="C6" s="8">
        <v>0</v>
      </c>
      <c r="D6" s="8">
        <v>0</v>
      </c>
      <c r="E6" s="8">
        <v>31</v>
      </c>
      <c r="F6" s="8">
        <v>3</v>
      </c>
      <c r="G6" s="8">
        <v>9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2</v>
      </c>
    </row>
    <row r="7" spans="1:17" s="16" customFormat="1" ht="14.45" x14ac:dyDescent="0.3">
      <c r="A7" s="18">
        <v>42517</v>
      </c>
      <c r="B7" s="8">
        <v>5</v>
      </c>
      <c r="C7" s="8">
        <v>0</v>
      </c>
      <c r="D7" s="8">
        <v>0</v>
      </c>
      <c r="E7" s="8">
        <v>9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1</v>
      </c>
    </row>
    <row r="8" spans="1:17" s="16" customFormat="1" ht="14.45" x14ac:dyDescent="0.3">
      <c r="A8" s="18">
        <v>42447</v>
      </c>
      <c r="B8" s="8">
        <v>6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</row>
    <row r="9" spans="1:17" ht="14.45" x14ac:dyDescent="0.3">
      <c r="A9" s="18">
        <v>42468</v>
      </c>
      <c r="B9" s="8">
        <v>7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8">
        <v>0</v>
      </c>
      <c r="P9" s="8">
        <v>0</v>
      </c>
      <c r="Q9" s="8">
        <v>0</v>
      </c>
    </row>
    <row r="10" spans="1:17" ht="14.45" x14ac:dyDescent="0.3">
      <c r="A10" s="18">
        <v>42454</v>
      </c>
      <c r="B10" s="8">
        <v>8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</row>
    <row r="11" spans="1:17" ht="14.45" x14ac:dyDescent="0.3">
      <c r="A11" s="18">
        <v>42433</v>
      </c>
      <c r="B11" s="8">
        <v>9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</row>
    <row r="12" spans="1:17" ht="14.45" x14ac:dyDescent="0.3">
      <c r="A12" s="18">
        <v>42433</v>
      </c>
      <c r="B12" s="8">
        <v>10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</row>
    <row r="13" spans="1:17" ht="14.45" x14ac:dyDescent="0.3">
      <c r="A13" s="18">
        <v>42482</v>
      </c>
      <c r="B13" s="8">
        <v>11</v>
      </c>
      <c r="C13" s="8">
        <v>0</v>
      </c>
      <c r="D13" s="8">
        <v>0</v>
      </c>
      <c r="E13" s="8">
        <v>25</v>
      </c>
      <c r="F13" s="8">
        <v>0</v>
      </c>
      <c r="G13" s="8">
        <v>11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1</v>
      </c>
    </row>
    <row r="14" spans="1:17" ht="14.45" x14ac:dyDescent="0.3">
      <c r="A14" s="18">
        <v>42494</v>
      </c>
      <c r="B14" s="8">
        <v>12</v>
      </c>
      <c r="C14" s="8">
        <v>1</v>
      </c>
      <c r="D14" s="8">
        <v>0</v>
      </c>
      <c r="E14" s="8">
        <v>32</v>
      </c>
      <c r="F14" s="8">
        <v>0</v>
      </c>
      <c r="G14" s="8">
        <v>17</v>
      </c>
      <c r="H14" s="8">
        <v>0</v>
      </c>
      <c r="I14" s="8">
        <v>1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3</v>
      </c>
    </row>
    <row r="15" spans="1:17" ht="14.45" x14ac:dyDescent="0.3">
      <c r="A15" s="18">
        <v>42482</v>
      </c>
      <c r="B15" s="8">
        <v>13</v>
      </c>
      <c r="C15" s="8">
        <v>1</v>
      </c>
      <c r="D15" s="8">
        <v>0</v>
      </c>
      <c r="E15" s="8">
        <v>13</v>
      </c>
      <c r="F15" s="8">
        <v>0</v>
      </c>
      <c r="G15" s="8">
        <v>9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2</v>
      </c>
    </row>
    <row r="16" spans="1:17" ht="14.45" x14ac:dyDescent="0.3">
      <c r="A16" s="18">
        <v>42482</v>
      </c>
      <c r="B16" s="8">
        <v>14</v>
      </c>
      <c r="C16" s="8">
        <v>0</v>
      </c>
      <c r="D16" s="8">
        <v>0</v>
      </c>
      <c r="E16" s="8">
        <v>19</v>
      </c>
      <c r="F16" s="8">
        <v>3</v>
      </c>
      <c r="G16" s="8">
        <v>4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2</v>
      </c>
    </row>
    <row r="17" spans="1:17" s="16" customFormat="1" ht="14.45" x14ac:dyDescent="0.3">
      <c r="A17" s="18">
        <v>42475</v>
      </c>
      <c r="B17" s="8">
        <v>15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</row>
    <row r="18" spans="1:17" ht="14.45" x14ac:dyDescent="0.3">
      <c r="A18" s="18">
        <v>42440</v>
      </c>
      <c r="B18" s="8">
        <v>16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</row>
    <row r="19" spans="1:17" x14ac:dyDescent="0.25">
      <c r="A19" s="18">
        <v>42461</v>
      </c>
      <c r="B19" s="8">
        <v>17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</row>
    <row r="20" spans="1:17" x14ac:dyDescent="0.25">
      <c r="A20" s="18">
        <v>42440</v>
      </c>
      <c r="B20" s="8">
        <v>18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</row>
    <row r="21" spans="1:17" x14ac:dyDescent="0.25">
      <c r="A21" s="18">
        <v>42510</v>
      </c>
      <c r="B21" s="8">
        <v>19</v>
      </c>
      <c r="C21" s="8">
        <v>2</v>
      </c>
      <c r="D21" s="8">
        <v>0</v>
      </c>
      <c r="E21" s="8">
        <v>6</v>
      </c>
      <c r="F21" s="8">
        <v>0</v>
      </c>
      <c r="G21" s="8">
        <v>0</v>
      </c>
      <c r="H21" s="8">
        <v>0</v>
      </c>
      <c r="I21" s="8">
        <v>0</v>
      </c>
      <c r="J21" s="8">
        <v>1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3</v>
      </c>
    </row>
    <row r="22" spans="1:17" x14ac:dyDescent="0.25">
      <c r="A22" s="1">
        <v>42468</v>
      </c>
      <c r="B22">
        <v>20</v>
      </c>
      <c r="C22">
        <v>0</v>
      </c>
      <c r="D22">
        <v>0</v>
      </c>
      <c r="E22">
        <v>5</v>
      </c>
      <c r="F22">
        <v>0</v>
      </c>
      <c r="G22" s="2">
        <v>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</v>
      </c>
    </row>
    <row r="23" spans="1:17" x14ac:dyDescent="0.25">
      <c r="A23" s="1">
        <v>42468</v>
      </c>
      <c r="B23">
        <v>21</v>
      </c>
      <c r="C23">
        <v>0</v>
      </c>
      <c r="D23">
        <v>0</v>
      </c>
      <c r="E23">
        <v>9</v>
      </c>
      <c r="F23">
        <v>0</v>
      </c>
      <c r="G23" s="2">
        <v>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1</v>
      </c>
    </row>
    <row r="24" spans="1:17" x14ac:dyDescent="0.25">
      <c r="A24" s="1">
        <v>42468</v>
      </c>
      <c r="B24">
        <v>22</v>
      </c>
      <c r="C24">
        <v>0</v>
      </c>
      <c r="D24">
        <v>0</v>
      </c>
      <c r="E24">
        <v>26</v>
      </c>
      <c r="F24">
        <v>0</v>
      </c>
      <c r="G24" s="2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</row>
    <row r="25" spans="1:17" x14ac:dyDescent="0.25">
      <c r="A25" s="1">
        <v>42482</v>
      </c>
      <c r="B25">
        <v>23</v>
      </c>
      <c r="C25">
        <v>0</v>
      </c>
      <c r="D25">
        <v>0</v>
      </c>
      <c r="E25">
        <v>11</v>
      </c>
      <c r="F25">
        <v>0</v>
      </c>
      <c r="G25" s="2">
        <v>12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</row>
    <row r="26" spans="1:17" x14ac:dyDescent="0.25">
      <c r="A26" s="1">
        <v>42482</v>
      </c>
      <c r="B26">
        <v>24</v>
      </c>
      <c r="C26">
        <v>0</v>
      </c>
      <c r="D26">
        <v>0</v>
      </c>
      <c r="E26">
        <v>11</v>
      </c>
      <c r="F26">
        <v>1</v>
      </c>
      <c r="G26" s="2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</v>
      </c>
    </row>
    <row r="27" spans="1:17" x14ac:dyDescent="0.25">
      <c r="A27" s="1">
        <v>42482</v>
      </c>
      <c r="B27">
        <v>25</v>
      </c>
      <c r="C27">
        <v>0</v>
      </c>
      <c r="D27">
        <v>0</v>
      </c>
      <c r="E27">
        <v>0</v>
      </c>
      <c r="F27">
        <v>0</v>
      </c>
      <c r="G27" s="2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>
        <v>42510</v>
      </c>
      <c r="B28">
        <v>26</v>
      </c>
      <c r="C28">
        <v>64</v>
      </c>
      <c r="D28">
        <v>3</v>
      </c>
      <c r="E28">
        <v>0</v>
      </c>
      <c r="F28">
        <v>0</v>
      </c>
      <c r="G28" s="2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</v>
      </c>
    </row>
    <row r="29" spans="1:17" x14ac:dyDescent="0.25">
      <c r="A29" s="1">
        <v>42510</v>
      </c>
      <c r="B29">
        <v>27</v>
      </c>
      <c r="C29">
        <v>2</v>
      </c>
      <c r="D29">
        <v>0</v>
      </c>
      <c r="E29">
        <v>0</v>
      </c>
      <c r="F29">
        <v>0</v>
      </c>
      <c r="G29" s="2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</row>
    <row r="30" spans="1:17" x14ac:dyDescent="0.25">
      <c r="A30" s="1">
        <v>42510</v>
      </c>
      <c r="B30">
        <v>28</v>
      </c>
      <c r="C30">
        <v>0</v>
      </c>
      <c r="D30">
        <v>0</v>
      </c>
      <c r="E30">
        <v>1</v>
      </c>
      <c r="F30">
        <v>0</v>
      </c>
      <c r="G30" s="2">
        <v>0</v>
      </c>
      <c r="H30">
        <v>0</v>
      </c>
      <c r="I30">
        <v>1</v>
      </c>
      <c r="J30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3</v>
      </c>
    </row>
    <row r="31" spans="1:17" x14ac:dyDescent="0.25">
      <c r="A31" s="1">
        <v>42510</v>
      </c>
      <c r="B31">
        <v>29</v>
      </c>
      <c r="C31">
        <v>12</v>
      </c>
      <c r="D31">
        <v>0</v>
      </c>
      <c r="E31">
        <v>3</v>
      </c>
      <c r="F31">
        <v>0</v>
      </c>
      <c r="G31" s="2">
        <v>0</v>
      </c>
      <c r="H31">
        <v>1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4</v>
      </c>
    </row>
    <row r="32" spans="1:17" x14ac:dyDescent="0.25">
      <c r="A32" s="1">
        <v>42510</v>
      </c>
      <c r="B32">
        <v>30</v>
      </c>
      <c r="C32">
        <v>0</v>
      </c>
      <c r="D32">
        <v>0</v>
      </c>
      <c r="E32">
        <v>0</v>
      </c>
      <c r="F32">
        <v>0</v>
      </c>
      <c r="G32" s="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>
        <v>42475</v>
      </c>
      <c r="B33">
        <v>31</v>
      </c>
      <c r="C33">
        <v>0</v>
      </c>
      <c r="D33">
        <v>0</v>
      </c>
      <c r="E33">
        <v>0</v>
      </c>
      <c r="F33">
        <v>0</v>
      </c>
      <c r="G33" s="2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>
        <v>42475</v>
      </c>
      <c r="B34">
        <v>32</v>
      </c>
      <c r="C34">
        <v>0</v>
      </c>
      <c r="D34">
        <v>0</v>
      </c>
      <c r="E34">
        <v>0</v>
      </c>
      <c r="F34">
        <v>0</v>
      </c>
      <c r="G34" s="2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>
        <v>42475</v>
      </c>
      <c r="B35">
        <v>33</v>
      </c>
      <c r="C35">
        <v>0</v>
      </c>
      <c r="D35">
        <v>0</v>
      </c>
      <c r="E35">
        <v>0</v>
      </c>
      <c r="F35">
        <v>0</v>
      </c>
      <c r="G35" s="2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>
        <v>42475</v>
      </c>
      <c r="B36">
        <v>34</v>
      </c>
      <c r="C36">
        <v>0</v>
      </c>
      <c r="D36">
        <v>0</v>
      </c>
      <c r="E36">
        <v>0</v>
      </c>
      <c r="F36">
        <v>0</v>
      </c>
      <c r="G36" s="2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>
        <v>42503</v>
      </c>
      <c r="B37">
        <v>35</v>
      </c>
      <c r="C37">
        <v>1</v>
      </c>
      <c r="D37">
        <v>0</v>
      </c>
      <c r="E37">
        <v>14</v>
      </c>
      <c r="F37">
        <v>0</v>
      </c>
      <c r="G37" s="2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</v>
      </c>
    </row>
    <row r="38" spans="1:17" x14ac:dyDescent="0.25">
      <c r="A38" s="1">
        <v>42503</v>
      </c>
      <c r="B38">
        <v>36</v>
      </c>
      <c r="C38">
        <v>4</v>
      </c>
      <c r="D38">
        <v>0</v>
      </c>
      <c r="E38">
        <v>22</v>
      </c>
      <c r="F38">
        <v>3</v>
      </c>
      <c r="G38" s="2">
        <v>22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3</v>
      </c>
    </row>
    <row r="39" spans="1:17" x14ac:dyDescent="0.25">
      <c r="A39" s="1">
        <v>42503</v>
      </c>
      <c r="B39">
        <v>37</v>
      </c>
      <c r="C39">
        <v>1</v>
      </c>
      <c r="D39">
        <v>0</v>
      </c>
      <c r="E39">
        <v>14</v>
      </c>
      <c r="F39">
        <v>0</v>
      </c>
      <c r="G39" s="2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</v>
      </c>
    </row>
    <row r="40" spans="1:17" x14ac:dyDescent="0.25">
      <c r="A40" s="1">
        <v>42494</v>
      </c>
      <c r="B40">
        <v>38</v>
      </c>
      <c r="C40">
        <v>7</v>
      </c>
      <c r="D40">
        <v>0</v>
      </c>
      <c r="E40">
        <v>52</v>
      </c>
      <c r="F40">
        <v>8</v>
      </c>
      <c r="G40" s="2">
        <v>8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3</v>
      </c>
    </row>
    <row r="41" spans="1:17" x14ac:dyDescent="0.25">
      <c r="A41" s="1">
        <v>42494</v>
      </c>
      <c r="B41">
        <v>39</v>
      </c>
      <c r="C41">
        <v>1</v>
      </c>
      <c r="D41">
        <v>0</v>
      </c>
      <c r="E41">
        <v>19</v>
      </c>
      <c r="F41">
        <v>0</v>
      </c>
      <c r="G41" s="2">
        <v>3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</v>
      </c>
    </row>
    <row r="42" spans="1:17" x14ac:dyDescent="0.25">
      <c r="A42" s="1">
        <v>42494</v>
      </c>
      <c r="B42">
        <v>40</v>
      </c>
      <c r="C42">
        <v>0</v>
      </c>
      <c r="D42">
        <v>0</v>
      </c>
      <c r="E42">
        <v>0</v>
      </c>
      <c r="F42">
        <v>0</v>
      </c>
      <c r="G42" s="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>
        <v>42494</v>
      </c>
      <c r="B43">
        <v>41</v>
      </c>
      <c r="C43">
        <v>2</v>
      </c>
      <c r="D43">
        <v>0</v>
      </c>
      <c r="E43">
        <v>28</v>
      </c>
      <c r="F43">
        <v>0</v>
      </c>
      <c r="G43" s="2">
        <v>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</v>
      </c>
    </row>
    <row r="44" spans="1:17" x14ac:dyDescent="0.25">
      <c r="A44" s="1">
        <v>42517</v>
      </c>
      <c r="B44">
        <v>42</v>
      </c>
      <c r="C44">
        <v>0</v>
      </c>
      <c r="D44">
        <v>0</v>
      </c>
      <c r="E44">
        <v>8</v>
      </c>
      <c r="F44">
        <v>0</v>
      </c>
      <c r="G44" s="2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</row>
    <row r="45" spans="1:17" x14ac:dyDescent="0.25">
      <c r="A45" s="1">
        <v>42517</v>
      </c>
      <c r="B45">
        <v>43</v>
      </c>
      <c r="C45">
        <v>0</v>
      </c>
      <c r="D45">
        <v>0</v>
      </c>
      <c r="E45">
        <v>12</v>
      </c>
      <c r="F45">
        <v>0</v>
      </c>
      <c r="G45" s="2">
        <v>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</row>
    <row r="46" spans="1:17" x14ac:dyDescent="0.25">
      <c r="A46" s="1">
        <v>42489</v>
      </c>
      <c r="B46">
        <v>44</v>
      </c>
      <c r="C46">
        <v>1</v>
      </c>
      <c r="D46">
        <v>1</v>
      </c>
      <c r="E46">
        <v>43</v>
      </c>
      <c r="F46">
        <v>3</v>
      </c>
      <c r="G46" s="2">
        <v>9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4</v>
      </c>
    </row>
    <row r="47" spans="1:17" x14ac:dyDescent="0.25">
      <c r="A47" s="1">
        <v>42489</v>
      </c>
      <c r="B47">
        <v>45</v>
      </c>
      <c r="C47">
        <v>0</v>
      </c>
      <c r="D47">
        <v>0</v>
      </c>
      <c r="E47">
        <v>27</v>
      </c>
      <c r="F47">
        <v>0</v>
      </c>
      <c r="G47" s="2">
        <v>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</row>
    <row r="48" spans="1:17" x14ac:dyDescent="0.25">
      <c r="A48" s="1">
        <v>42489</v>
      </c>
      <c r="B48">
        <v>46</v>
      </c>
      <c r="C48">
        <v>2</v>
      </c>
      <c r="D48">
        <v>0</v>
      </c>
      <c r="E48">
        <v>14</v>
      </c>
      <c r="F48">
        <v>0</v>
      </c>
      <c r="G48" s="2">
        <v>6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</row>
    <row r="49" spans="1:17" x14ac:dyDescent="0.25">
      <c r="A49" s="1">
        <v>42489</v>
      </c>
      <c r="B49">
        <v>47</v>
      </c>
      <c r="C49">
        <v>0</v>
      </c>
      <c r="D49">
        <v>0</v>
      </c>
      <c r="E49">
        <v>12</v>
      </c>
      <c r="F49">
        <v>0</v>
      </c>
      <c r="G49" s="2">
        <v>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1</v>
      </c>
    </row>
    <row r="50" spans="1:17" x14ac:dyDescent="0.25">
      <c r="A50" s="1">
        <v>42489</v>
      </c>
      <c r="B50">
        <v>48</v>
      </c>
      <c r="C50">
        <v>0</v>
      </c>
      <c r="D50">
        <v>0</v>
      </c>
      <c r="E50">
        <v>44</v>
      </c>
      <c r="F50">
        <v>0</v>
      </c>
      <c r="G50" s="2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</row>
    <row r="51" spans="1:17" x14ac:dyDescent="0.25">
      <c r="A51" s="1">
        <v>42517</v>
      </c>
      <c r="B51">
        <v>49</v>
      </c>
      <c r="C51">
        <v>0</v>
      </c>
      <c r="D51">
        <v>0</v>
      </c>
      <c r="E51">
        <v>11</v>
      </c>
      <c r="F51">
        <v>0</v>
      </c>
      <c r="G51" s="2">
        <v>1</v>
      </c>
      <c r="H51">
        <v>0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</v>
      </c>
    </row>
    <row r="52" spans="1:17" x14ac:dyDescent="0.25">
      <c r="A52" s="1">
        <v>42517</v>
      </c>
      <c r="B52">
        <v>50</v>
      </c>
      <c r="C52">
        <v>0</v>
      </c>
      <c r="D52">
        <v>0</v>
      </c>
      <c r="E52">
        <v>8</v>
      </c>
      <c r="F52">
        <v>0</v>
      </c>
      <c r="G52" s="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</v>
      </c>
    </row>
    <row r="53" spans="1:17" x14ac:dyDescent="0.25">
      <c r="A53" s="1">
        <v>42517</v>
      </c>
      <c r="B53">
        <v>51</v>
      </c>
      <c r="C53">
        <v>1</v>
      </c>
      <c r="D53">
        <v>0</v>
      </c>
      <c r="E53">
        <v>23</v>
      </c>
      <c r="F53">
        <v>0</v>
      </c>
      <c r="G53" s="2">
        <v>24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</v>
      </c>
    </row>
    <row r="54" spans="1:17" x14ac:dyDescent="0.25">
      <c r="A54" s="1">
        <v>42461</v>
      </c>
      <c r="B54">
        <v>52</v>
      </c>
      <c r="C54">
        <v>0</v>
      </c>
      <c r="D54">
        <v>0</v>
      </c>
      <c r="E54">
        <v>0</v>
      </c>
      <c r="F54">
        <v>0</v>
      </c>
      <c r="G54" s="2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>
        <v>42461</v>
      </c>
      <c r="B55">
        <v>53</v>
      </c>
      <c r="C55">
        <v>0</v>
      </c>
      <c r="D55">
        <v>0</v>
      </c>
      <c r="E55">
        <v>0</v>
      </c>
      <c r="F55">
        <v>0</v>
      </c>
      <c r="G55" s="2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>
        <v>42461</v>
      </c>
      <c r="B56">
        <v>54</v>
      </c>
      <c r="C56">
        <v>0</v>
      </c>
      <c r="D56">
        <v>0</v>
      </c>
      <c r="E56">
        <v>0</v>
      </c>
      <c r="F56">
        <v>0</v>
      </c>
      <c r="G56" s="2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>
        <v>42461</v>
      </c>
      <c r="B57">
        <v>55</v>
      </c>
      <c r="C57">
        <v>0</v>
      </c>
      <c r="D57">
        <v>0</v>
      </c>
      <c r="E57">
        <v>0</v>
      </c>
      <c r="F57">
        <v>0</v>
      </c>
      <c r="G57" s="2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>
        <v>42440</v>
      </c>
      <c r="B58">
        <v>56</v>
      </c>
      <c r="C58">
        <v>0</v>
      </c>
      <c r="D58">
        <v>0</v>
      </c>
      <c r="E58">
        <v>0</v>
      </c>
      <c r="F58">
        <v>0</v>
      </c>
      <c r="G58" s="2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>
        <v>42440</v>
      </c>
      <c r="B59">
        <v>57</v>
      </c>
      <c r="C59">
        <v>0</v>
      </c>
      <c r="D59">
        <v>0</v>
      </c>
      <c r="E59">
        <v>1</v>
      </c>
      <c r="F59">
        <v>0</v>
      </c>
      <c r="G59" s="2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</row>
    <row r="60" spans="1:17" x14ac:dyDescent="0.25">
      <c r="A60" s="1">
        <v>42440</v>
      </c>
      <c r="B60">
        <v>58</v>
      </c>
      <c r="C60">
        <v>0</v>
      </c>
      <c r="D60">
        <v>0</v>
      </c>
      <c r="E60">
        <v>0</v>
      </c>
      <c r="F60">
        <v>0</v>
      </c>
      <c r="G60" s="2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>
        <v>42440</v>
      </c>
      <c r="B61">
        <v>59</v>
      </c>
      <c r="C61">
        <v>0</v>
      </c>
      <c r="D61">
        <v>0</v>
      </c>
      <c r="E61">
        <v>0</v>
      </c>
      <c r="F61">
        <v>0</v>
      </c>
      <c r="G61" s="2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>
        <v>42494</v>
      </c>
      <c r="B62">
        <v>60</v>
      </c>
      <c r="C62">
        <v>0</v>
      </c>
      <c r="D62">
        <v>0</v>
      </c>
      <c r="E62">
        <v>0</v>
      </c>
      <c r="F62">
        <v>0</v>
      </c>
      <c r="G62" s="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>
        <v>42433</v>
      </c>
      <c r="B63">
        <v>61</v>
      </c>
      <c r="C63">
        <v>0</v>
      </c>
      <c r="D63">
        <v>0</v>
      </c>
      <c r="E63">
        <v>0</v>
      </c>
      <c r="F63">
        <v>0</v>
      </c>
      <c r="G63" s="2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>
        <v>42433</v>
      </c>
      <c r="B64">
        <v>62</v>
      </c>
      <c r="C64">
        <v>0</v>
      </c>
      <c r="D64">
        <v>0</v>
      </c>
      <c r="E64">
        <v>0</v>
      </c>
      <c r="F64">
        <v>0</v>
      </c>
      <c r="G64" s="2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>
        <v>42454</v>
      </c>
      <c r="B65">
        <v>63</v>
      </c>
      <c r="C65">
        <v>0</v>
      </c>
      <c r="D65">
        <v>0</v>
      </c>
      <c r="E65">
        <v>0</v>
      </c>
      <c r="F65">
        <v>0</v>
      </c>
      <c r="G65" s="2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>
        <v>42454</v>
      </c>
      <c r="B66">
        <v>64</v>
      </c>
      <c r="C66">
        <v>0</v>
      </c>
      <c r="D66">
        <v>0</v>
      </c>
      <c r="E66">
        <v>0</v>
      </c>
      <c r="F66">
        <v>0</v>
      </c>
      <c r="G66" s="2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>
        <v>42454</v>
      </c>
      <c r="B67">
        <v>65</v>
      </c>
      <c r="C67">
        <v>0</v>
      </c>
      <c r="D67">
        <v>0</v>
      </c>
      <c r="E67">
        <v>0</v>
      </c>
      <c r="F67">
        <v>0</v>
      </c>
      <c r="G67" s="2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>
        <v>42447</v>
      </c>
      <c r="B68">
        <v>66</v>
      </c>
      <c r="C68">
        <v>0</v>
      </c>
      <c r="D68">
        <v>0</v>
      </c>
      <c r="E68">
        <v>0</v>
      </c>
      <c r="F68">
        <v>0</v>
      </c>
      <c r="G68" s="2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>
        <v>42447</v>
      </c>
      <c r="B69">
        <v>67</v>
      </c>
      <c r="C69">
        <v>0</v>
      </c>
      <c r="D69">
        <v>0</v>
      </c>
      <c r="E69">
        <v>0</v>
      </c>
      <c r="F69">
        <v>0</v>
      </c>
      <c r="G69" s="2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>
        <v>42447</v>
      </c>
      <c r="B70">
        <v>68</v>
      </c>
      <c r="C70">
        <v>0</v>
      </c>
      <c r="D70">
        <v>0</v>
      </c>
      <c r="E70">
        <v>0</v>
      </c>
      <c r="F70">
        <v>0</v>
      </c>
      <c r="G70" s="2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>
        <v>42447</v>
      </c>
      <c r="B71">
        <v>69</v>
      </c>
      <c r="C71">
        <v>0</v>
      </c>
      <c r="D71">
        <v>0</v>
      </c>
      <c r="E71">
        <v>0</v>
      </c>
      <c r="F71">
        <v>0</v>
      </c>
      <c r="G71" s="2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>
        <v>42510</v>
      </c>
      <c r="B72">
        <v>70</v>
      </c>
      <c r="C72">
        <v>1</v>
      </c>
      <c r="D72">
        <v>0</v>
      </c>
      <c r="E72">
        <v>0</v>
      </c>
      <c r="F72">
        <v>0</v>
      </c>
      <c r="G72" s="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</row>
    <row r="73" spans="1:17" x14ac:dyDescent="0.25">
      <c r="A73" s="1">
        <v>42510</v>
      </c>
      <c r="B73">
        <v>71</v>
      </c>
      <c r="C73">
        <v>37</v>
      </c>
      <c r="D73">
        <v>1</v>
      </c>
      <c r="E73">
        <v>5</v>
      </c>
      <c r="F73">
        <v>0</v>
      </c>
      <c r="G73" s="2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3</v>
      </c>
    </row>
    <row r="74" spans="1:17" x14ac:dyDescent="0.25">
      <c r="A74" s="1">
        <v>42475</v>
      </c>
      <c r="B74">
        <v>72</v>
      </c>
      <c r="C74">
        <v>0</v>
      </c>
      <c r="D74">
        <v>0</v>
      </c>
      <c r="E74">
        <v>3</v>
      </c>
      <c r="F74">
        <v>0</v>
      </c>
      <c r="G74" s="2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</row>
    <row r="75" spans="1:17" x14ac:dyDescent="0.25">
      <c r="A75" s="1">
        <v>42475</v>
      </c>
      <c r="B75">
        <v>73</v>
      </c>
      <c r="C75">
        <v>0</v>
      </c>
      <c r="D75">
        <v>0</v>
      </c>
      <c r="E75">
        <v>2</v>
      </c>
      <c r="F75">
        <v>0</v>
      </c>
      <c r="G75" s="2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</row>
    <row r="76" spans="1:17" x14ac:dyDescent="0.25">
      <c r="A76" s="1">
        <v>42475</v>
      </c>
      <c r="B76">
        <v>74</v>
      </c>
      <c r="C76">
        <v>0</v>
      </c>
      <c r="D76">
        <v>0</v>
      </c>
      <c r="E76">
        <v>1</v>
      </c>
      <c r="F76">
        <v>0</v>
      </c>
      <c r="G76" s="2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</row>
    <row r="77" spans="1:17" x14ac:dyDescent="0.25">
      <c r="A77" s="1">
        <v>42503</v>
      </c>
      <c r="B77">
        <v>75</v>
      </c>
      <c r="C77">
        <v>0</v>
      </c>
      <c r="D77">
        <v>0</v>
      </c>
      <c r="E77">
        <v>4</v>
      </c>
      <c r="F77">
        <v>0</v>
      </c>
      <c r="G77" s="2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</row>
    <row r="78" spans="1:17" x14ac:dyDescent="0.25">
      <c r="A78" s="1">
        <v>42503</v>
      </c>
      <c r="B78">
        <v>76</v>
      </c>
      <c r="C78">
        <v>1</v>
      </c>
      <c r="D78">
        <v>0</v>
      </c>
      <c r="E78">
        <v>2</v>
      </c>
      <c r="F78">
        <v>3</v>
      </c>
      <c r="G78" s="2"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1</v>
      </c>
      <c r="N78">
        <v>0</v>
      </c>
      <c r="O78">
        <v>0</v>
      </c>
      <c r="P78">
        <v>0</v>
      </c>
      <c r="Q78">
        <v>4</v>
      </c>
    </row>
    <row r="79" spans="1:17" x14ac:dyDescent="0.25">
      <c r="A79" s="1">
        <v>42461</v>
      </c>
      <c r="B79">
        <v>77</v>
      </c>
      <c r="C79">
        <v>0</v>
      </c>
      <c r="D79">
        <v>0</v>
      </c>
      <c r="E79">
        <v>0</v>
      </c>
      <c r="F79">
        <v>0</v>
      </c>
      <c r="G79" s="2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>
        <v>42461</v>
      </c>
      <c r="B80">
        <v>78</v>
      </c>
      <c r="C80">
        <v>0</v>
      </c>
      <c r="D80">
        <v>0</v>
      </c>
      <c r="E80">
        <v>0</v>
      </c>
      <c r="F80">
        <v>0</v>
      </c>
      <c r="G80" s="2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</row>
    <row r="81" spans="1:17" x14ac:dyDescent="0.25">
      <c r="A81" s="1">
        <v>42461</v>
      </c>
      <c r="B81">
        <v>79</v>
      </c>
      <c r="C81">
        <v>0</v>
      </c>
      <c r="D81">
        <v>0</v>
      </c>
      <c r="E81">
        <v>0</v>
      </c>
      <c r="F81">
        <v>0</v>
      </c>
      <c r="G81" s="2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>
        <v>42440</v>
      </c>
      <c r="B82">
        <v>80</v>
      </c>
      <c r="C82">
        <v>0</v>
      </c>
      <c r="D82">
        <v>0</v>
      </c>
      <c r="E82">
        <v>0</v>
      </c>
      <c r="F82">
        <v>0</v>
      </c>
      <c r="G82" s="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>
        <v>42440</v>
      </c>
      <c r="B83">
        <v>81</v>
      </c>
      <c r="C83">
        <v>0</v>
      </c>
      <c r="D83">
        <v>0</v>
      </c>
      <c r="E83">
        <v>0</v>
      </c>
      <c r="F83">
        <v>0</v>
      </c>
      <c r="G83" s="2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>
        <v>42440</v>
      </c>
      <c r="B84">
        <v>82</v>
      </c>
      <c r="C84">
        <v>0</v>
      </c>
      <c r="D84">
        <v>0</v>
      </c>
      <c r="E84">
        <v>0</v>
      </c>
      <c r="F84">
        <v>0</v>
      </c>
      <c r="G84" s="2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>
        <v>42489</v>
      </c>
      <c r="B85">
        <v>83</v>
      </c>
      <c r="C85">
        <v>0</v>
      </c>
      <c r="D85">
        <v>0</v>
      </c>
      <c r="E85">
        <v>36</v>
      </c>
      <c r="F85">
        <v>2</v>
      </c>
      <c r="G85" s="2">
        <v>13</v>
      </c>
      <c r="H85">
        <v>0</v>
      </c>
      <c r="I85">
        <v>0</v>
      </c>
      <c r="J85">
        <v>0</v>
      </c>
      <c r="K85">
        <v>0</v>
      </c>
      <c r="L85">
        <v>1</v>
      </c>
      <c r="M85">
        <v>0</v>
      </c>
      <c r="N85">
        <v>0</v>
      </c>
      <c r="O85">
        <v>0</v>
      </c>
      <c r="P85">
        <v>0</v>
      </c>
      <c r="Q85">
        <v>3</v>
      </c>
    </row>
    <row r="86" spans="1:17" x14ac:dyDescent="0.25">
      <c r="A86" s="1">
        <v>42489</v>
      </c>
      <c r="B86">
        <v>84</v>
      </c>
      <c r="C86">
        <v>2</v>
      </c>
      <c r="D86">
        <v>0</v>
      </c>
      <c r="E86">
        <v>38</v>
      </c>
      <c r="F86">
        <v>2</v>
      </c>
      <c r="G86" s="2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3</v>
      </c>
    </row>
    <row r="87" spans="1:17" x14ac:dyDescent="0.25">
      <c r="A87" s="1">
        <v>42447</v>
      </c>
      <c r="B87">
        <v>85</v>
      </c>
      <c r="C87">
        <v>0</v>
      </c>
      <c r="D87">
        <v>0</v>
      </c>
      <c r="E87">
        <v>0</v>
      </c>
      <c r="F87">
        <v>0</v>
      </c>
      <c r="G87" s="2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>
        <v>42447</v>
      </c>
      <c r="B88">
        <v>86</v>
      </c>
      <c r="C88">
        <v>0</v>
      </c>
      <c r="D88">
        <v>0</v>
      </c>
      <c r="E88">
        <v>0</v>
      </c>
      <c r="F88">
        <v>0</v>
      </c>
      <c r="G88" s="2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>
        <v>42447</v>
      </c>
      <c r="B89">
        <v>87</v>
      </c>
      <c r="C89">
        <v>0</v>
      </c>
      <c r="D89">
        <v>0</v>
      </c>
      <c r="E89">
        <v>0</v>
      </c>
      <c r="F89">
        <v>0</v>
      </c>
      <c r="G89" s="2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>
        <v>42454</v>
      </c>
      <c r="B90">
        <v>88</v>
      </c>
      <c r="C90">
        <v>0</v>
      </c>
      <c r="D90">
        <v>0</v>
      </c>
      <c r="E90">
        <v>0</v>
      </c>
      <c r="F90">
        <v>0</v>
      </c>
      <c r="G90" s="2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>
        <v>42454</v>
      </c>
      <c r="B91">
        <v>89</v>
      </c>
      <c r="C91">
        <v>0</v>
      </c>
      <c r="D91">
        <v>0</v>
      </c>
      <c r="E91">
        <v>0</v>
      </c>
      <c r="F91">
        <v>0</v>
      </c>
      <c r="G91" s="2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>
        <v>42454</v>
      </c>
      <c r="B92">
        <v>90</v>
      </c>
      <c r="C92">
        <v>0</v>
      </c>
      <c r="D92">
        <v>0</v>
      </c>
      <c r="E92">
        <v>0</v>
      </c>
      <c r="F92">
        <v>0</v>
      </c>
      <c r="G92" s="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>
        <v>42454</v>
      </c>
      <c r="B93">
        <v>91</v>
      </c>
      <c r="C93">
        <v>0</v>
      </c>
      <c r="D93">
        <v>0</v>
      </c>
      <c r="E93">
        <v>0</v>
      </c>
      <c r="F93">
        <v>0</v>
      </c>
      <c r="G93" s="2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>
        <v>42517</v>
      </c>
      <c r="B94">
        <v>92</v>
      </c>
      <c r="C94">
        <v>0</v>
      </c>
      <c r="D94">
        <v>0</v>
      </c>
      <c r="E94">
        <v>4</v>
      </c>
      <c r="F94">
        <v>2</v>
      </c>
      <c r="G94" s="2">
        <v>1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2</v>
      </c>
    </row>
    <row r="95" spans="1:17" x14ac:dyDescent="0.25">
      <c r="A95" s="1">
        <v>42517</v>
      </c>
      <c r="B95">
        <v>93</v>
      </c>
      <c r="C95">
        <v>0</v>
      </c>
      <c r="D95">
        <v>0</v>
      </c>
      <c r="E95">
        <v>8</v>
      </c>
      <c r="F95">
        <v>0</v>
      </c>
      <c r="G95" s="2">
        <v>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1</v>
      </c>
    </row>
    <row r="96" spans="1:17" x14ac:dyDescent="0.25">
      <c r="A96" s="1">
        <v>42468</v>
      </c>
      <c r="B96">
        <v>94</v>
      </c>
      <c r="C96">
        <v>0</v>
      </c>
      <c r="D96">
        <v>1</v>
      </c>
      <c r="E96">
        <v>10</v>
      </c>
      <c r="F96">
        <v>0</v>
      </c>
      <c r="G96" s="2">
        <v>13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2</v>
      </c>
    </row>
    <row r="97" spans="1:17" x14ac:dyDescent="0.25">
      <c r="A97" s="1">
        <v>42468</v>
      </c>
      <c r="B97">
        <v>95</v>
      </c>
      <c r="C97">
        <v>0</v>
      </c>
      <c r="D97">
        <v>0</v>
      </c>
      <c r="E97">
        <v>9</v>
      </c>
      <c r="F97">
        <v>1</v>
      </c>
      <c r="G97" s="2">
        <v>4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2</v>
      </c>
    </row>
    <row r="98" spans="1:17" x14ac:dyDescent="0.25">
      <c r="A98" s="1">
        <v>42468</v>
      </c>
      <c r="B98">
        <v>96</v>
      </c>
      <c r="C98">
        <v>0</v>
      </c>
      <c r="D98">
        <v>0</v>
      </c>
      <c r="E98">
        <v>0</v>
      </c>
      <c r="F98">
        <v>0</v>
      </c>
      <c r="G98" s="2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>
        <v>42468</v>
      </c>
      <c r="B99">
        <v>97</v>
      </c>
      <c r="C99">
        <v>0</v>
      </c>
      <c r="D99">
        <v>0</v>
      </c>
      <c r="E99">
        <v>0</v>
      </c>
      <c r="F99">
        <v>0</v>
      </c>
      <c r="G99" s="2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>
        <v>42494</v>
      </c>
      <c r="B100">
        <v>98</v>
      </c>
      <c r="C100">
        <v>0</v>
      </c>
      <c r="D100">
        <v>0</v>
      </c>
      <c r="E100">
        <v>0</v>
      </c>
      <c r="F100">
        <v>0</v>
      </c>
      <c r="G100" s="2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1</v>
      </c>
    </row>
    <row r="101" spans="1:17" x14ac:dyDescent="0.25">
      <c r="A101" s="1">
        <v>42494</v>
      </c>
      <c r="B101">
        <v>99</v>
      </c>
      <c r="C101">
        <v>0</v>
      </c>
      <c r="D101">
        <v>0</v>
      </c>
      <c r="E101">
        <v>0</v>
      </c>
      <c r="F101">
        <v>0</v>
      </c>
      <c r="G101" s="2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>
        <v>42494</v>
      </c>
      <c r="B102">
        <v>100</v>
      </c>
      <c r="C102">
        <v>0</v>
      </c>
      <c r="D102">
        <v>0</v>
      </c>
      <c r="E102">
        <v>0</v>
      </c>
      <c r="F102">
        <v>0</v>
      </c>
      <c r="G102" s="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>
        <v>42482</v>
      </c>
      <c r="B103">
        <v>101</v>
      </c>
      <c r="C103">
        <v>0</v>
      </c>
      <c r="D103">
        <v>0</v>
      </c>
      <c r="E103">
        <v>15</v>
      </c>
      <c r="F103">
        <v>0</v>
      </c>
      <c r="G103" s="2">
        <v>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</v>
      </c>
    </row>
    <row r="104" spans="1:17" x14ac:dyDescent="0.25">
      <c r="A104" s="1">
        <v>42482</v>
      </c>
      <c r="B104">
        <v>102</v>
      </c>
      <c r="C104">
        <v>0</v>
      </c>
      <c r="D104">
        <v>0</v>
      </c>
      <c r="E104">
        <v>3</v>
      </c>
      <c r="F104">
        <v>0</v>
      </c>
      <c r="G104" s="2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</row>
    <row r="105" spans="1:17" x14ac:dyDescent="0.25">
      <c r="A105" s="1">
        <v>42494</v>
      </c>
      <c r="B105">
        <v>103</v>
      </c>
      <c r="C105">
        <v>0</v>
      </c>
      <c r="D105">
        <v>0</v>
      </c>
      <c r="E105">
        <v>20</v>
      </c>
      <c r="F105">
        <v>1</v>
      </c>
      <c r="G105" s="2">
        <v>3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2</v>
      </c>
    </row>
    <row r="106" spans="1:17" x14ac:dyDescent="0.25">
      <c r="A106" s="1">
        <v>42494</v>
      </c>
      <c r="B106">
        <v>104</v>
      </c>
      <c r="C106">
        <v>0</v>
      </c>
      <c r="D106">
        <v>0</v>
      </c>
      <c r="E106">
        <v>0</v>
      </c>
      <c r="F106">
        <v>0</v>
      </c>
      <c r="G106" s="2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>
        <v>42482</v>
      </c>
      <c r="B107">
        <v>105</v>
      </c>
      <c r="C107">
        <v>0</v>
      </c>
      <c r="D107">
        <v>0</v>
      </c>
      <c r="E107">
        <v>4</v>
      </c>
      <c r="F107">
        <v>0</v>
      </c>
      <c r="G107" s="2">
        <v>6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</v>
      </c>
    </row>
    <row r="108" spans="1:17" x14ac:dyDescent="0.25">
      <c r="A108" s="1">
        <v>42482</v>
      </c>
      <c r="B108">
        <v>106</v>
      </c>
      <c r="C108">
        <v>0</v>
      </c>
      <c r="D108">
        <v>0</v>
      </c>
      <c r="E108">
        <v>2</v>
      </c>
      <c r="F108">
        <v>0</v>
      </c>
      <c r="G108" s="2">
        <v>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</v>
      </c>
    </row>
    <row r="109" spans="1:17" x14ac:dyDescent="0.25">
      <c r="A109" s="1">
        <v>42461</v>
      </c>
      <c r="B109">
        <v>107</v>
      </c>
      <c r="C109">
        <v>0</v>
      </c>
      <c r="D109">
        <v>0</v>
      </c>
      <c r="E109">
        <v>0</v>
      </c>
      <c r="F109">
        <v>0</v>
      </c>
      <c r="G109" s="2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>
        <v>42461</v>
      </c>
      <c r="B110">
        <v>108</v>
      </c>
      <c r="C110">
        <v>0</v>
      </c>
      <c r="D110">
        <v>0</v>
      </c>
      <c r="E110">
        <v>0</v>
      </c>
      <c r="F110">
        <v>0</v>
      </c>
      <c r="G110" s="2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</v>
      </c>
    </row>
    <row r="111" spans="1:17" x14ac:dyDescent="0.25">
      <c r="A111" s="1">
        <v>42440</v>
      </c>
      <c r="B111">
        <v>109</v>
      </c>
      <c r="C111">
        <v>0</v>
      </c>
      <c r="D111">
        <v>0</v>
      </c>
      <c r="E111">
        <v>0</v>
      </c>
      <c r="F111">
        <v>0</v>
      </c>
      <c r="G111" s="2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>
        <v>42475</v>
      </c>
      <c r="B112">
        <v>110</v>
      </c>
      <c r="C112">
        <v>0</v>
      </c>
      <c r="D112">
        <v>0</v>
      </c>
      <c r="E112">
        <v>1</v>
      </c>
      <c r="F112">
        <v>1</v>
      </c>
      <c r="G112" s="2">
        <v>4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2</v>
      </c>
    </row>
    <row r="113" spans="1:17" x14ac:dyDescent="0.25">
      <c r="A113" s="1">
        <v>42475</v>
      </c>
      <c r="B113">
        <v>111</v>
      </c>
      <c r="C113">
        <v>0</v>
      </c>
      <c r="D113">
        <v>0</v>
      </c>
      <c r="E113">
        <v>0</v>
      </c>
      <c r="F113">
        <v>0</v>
      </c>
      <c r="G113" s="2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>
        <v>42510</v>
      </c>
      <c r="B114">
        <v>112</v>
      </c>
      <c r="C114">
        <v>1</v>
      </c>
      <c r="D114">
        <v>1</v>
      </c>
      <c r="E114">
        <v>2</v>
      </c>
      <c r="F114">
        <v>0</v>
      </c>
      <c r="G114" s="2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4</v>
      </c>
    </row>
    <row r="115" spans="1:17" x14ac:dyDescent="0.25">
      <c r="A115" s="1">
        <v>42510</v>
      </c>
      <c r="B115">
        <v>113</v>
      </c>
      <c r="C115">
        <v>3</v>
      </c>
      <c r="D115">
        <v>0</v>
      </c>
      <c r="E115">
        <v>0</v>
      </c>
      <c r="F115">
        <v>0</v>
      </c>
      <c r="G115" s="2">
        <v>0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2</v>
      </c>
    </row>
    <row r="116" spans="1:17" x14ac:dyDescent="0.25">
      <c r="A116" s="1">
        <v>42440</v>
      </c>
      <c r="B116">
        <v>114</v>
      </c>
      <c r="C116">
        <v>0</v>
      </c>
      <c r="D116">
        <v>0</v>
      </c>
      <c r="E116">
        <v>0</v>
      </c>
      <c r="F116">
        <v>0</v>
      </c>
      <c r="G116" s="2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>
        <v>42517</v>
      </c>
      <c r="B117">
        <v>115</v>
      </c>
      <c r="C117">
        <v>0</v>
      </c>
      <c r="D117">
        <v>0</v>
      </c>
      <c r="E117">
        <v>19</v>
      </c>
      <c r="F117">
        <v>2</v>
      </c>
      <c r="G117" s="2">
        <v>10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</v>
      </c>
    </row>
    <row r="118" spans="1:17" x14ac:dyDescent="0.25">
      <c r="A118" s="1">
        <v>42517</v>
      </c>
      <c r="B118">
        <v>116</v>
      </c>
      <c r="C118">
        <v>0</v>
      </c>
      <c r="D118">
        <v>0</v>
      </c>
      <c r="E118">
        <v>21</v>
      </c>
      <c r="F118">
        <v>4</v>
      </c>
      <c r="G118" s="2">
        <v>17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3</v>
      </c>
    </row>
    <row r="119" spans="1:17" x14ac:dyDescent="0.25">
      <c r="A119" s="1">
        <v>42489</v>
      </c>
      <c r="B119">
        <v>117</v>
      </c>
      <c r="C119">
        <v>1</v>
      </c>
      <c r="D119">
        <v>0</v>
      </c>
      <c r="E119">
        <v>7</v>
      </c>
      <c r="F119">
        <v>0</v>
      </c>
      <c r="G119" s="2">
        <v>18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</v>
      </c>
    </row>
    <row r="120" spans="1:17" x14ac:dyDescent="0.25">
      <c r="A120" s="1">
        <v>42489</v>
      </c>
      <c r="B120">
        <v>118</v>
      </c>
      <c r="C120">
        <v>0</v>
      </c>
      <c r="D120">
        <v>0</v>
      </c>
      <c r="E120">
        <v>24</v>
      </c>
      <c r="F120">
        <v>1</v>
      </c>
      <c r="G120" s="2">
        <v>41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2</v>
      </c>
    </row>
    <row r="121" spans="1:17" x14ac:dyDescent="0.25">
      <c r="A121" s="1">
        <v>42468</v>
      </c>
      <c r="B121">
        <v>119</v>
      </c>
      <c r="C121">
        <v>0</v>
      </c>
      <c r="D121">
        <v>0</v>
      </c>
      <c r="E121">
        <v>1</v>
      </c>
      <c r="F121">
        <v>0</v>
      </c>
      <c r="G121" s="2">
        <v>2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</v>
      </c>
    </row>
    <row r="122" spans="1:17" x14ac:dyDescent="0.25">
      <c r="A122" s="1">
        <v>42468</v>
      </c>
      <c r="B122">
        <v>120</v>
      </c>
      <c r="C122">
        <v>0</v>
      </c>
      <c r="D122">
        <v>0</v>
      </c>
      <c r="E122">
        <v>0</v>
      </c>
      <c r="F122">
        <v>0</v>
      </c>
      <c r="G122" s="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>
        <v>42447</v>
      </c>
      <c r="B123">
        <v>121</v>
      </c>
      <c r="C123">
        <v>0</v>
      </c>
      <c r="D123">
        <v>0</v>
      </c>
      <c r="E123">
        <v>0</v>
      </c>
      <c r="F123">
        <v>0</v>
      </c>
      <c r="G123" s="2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>
        <v>42447</v>
      </c>
      <c r="B124">
        <v>122</v>
      </c>
      <c r="C124">
        <v>0</v>
      </c>
      <c r="D124">
        <v>0</v>
      </c>
      <c r="E124">
        <v>0</v>
      </c>
      <c r="F124">
        <v>0</v>
      </c>
      <c r="G124" s="2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>
        <v>42454</v>
      </c>
      <c r="B125">
        <v>123</v>
      </c>
      <c r="C125">
        <v>0</v>
      </c>
      <c r="D125">
        <v>0</v>
      </c>
      <c r="E125">
        <v>0</v>
      </c>
      <c r="F125">
        <v>0</v>
      </c>
      <c r="G125" s="2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">
        <v>42503</v>
      </c>
      <c r="B126">
        <v>124</v>
      </c>
      <c r="C126">
        <v>1</v>
      </c>
      <c r="D126">
        <v>0</v>
      </c>
      <c r="E126">
        <v>5</v>
      </c>
      <c r="F126">
        <v>1</v>
      </c>
      <c r="G126" s="2">
        <v>21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3</v>
      </c>
    </row>
    <row r="127" spans="1:17" x14ac:dyDescent="0.25">
      <c r="A127" s="1">
        <v>42503</v>
      </c>
      <c r="B127">
        <v>125</v>
      </c>
      <c r="C127">
        <v>0</v>
      </c>
      <c r="D127">
        <v>0</v>
      </c>
      <c r="E127">
        <v>1</v>
      </c>
      <c r="F127">
        <v>0</v>
      </c>
      <c r="G127" s="2">
        <v>0</v>
      </c>
      <c r="H127">
        <v>1</v>
      </c>
      <c r="I127">
        <v>10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3</v>
      </c>
    </row>
    <row r="128" spans="1:17" x14ac:dyDescent="0.25">
      <c r="A128" s="1">
        <v>42482</v>
      </c>
      <c r="B128">
        <v>126</v>
      </c>
      <c r="C128">
        <v>0</v>
      </c>
      <c r="D128">
        <v>0</v>
      </c>
      <c r="E128">
        <v>0</v>
      </c>
      <c r="F128">
        <v>0</v>
      </c>
      <c r="G128" s="2">
        <v>6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</v>
      </c>
      <c r="Q128">
        <v>2</v>
      </c>
    </row>
    <row r="129" spans="2:18" x14ac:dyDescent="0.25">
      <c r="Q129" t="s">
        <v>55</v>
      </c>
    </row>
    <row r="130" spans="2:18" x14ac:dyDescent="0.25">
      <c r="Q130" t="s">
        <v>91</v>
      </c>
      <c r="R130" s="5">
        <f>59/126</f>
        <v>0.46825396825396826</v>
      </c>
    </row>
    <row r="131" spans="2:18" x14ac:dyDescent="0.25">
      <c r="Q131" t="s">
        <v>90</v>
      </c>
      <c r="R131" s="5">
        <f>29/126</f>
        <v>0.23015873015873015</v>
      </c>
    </row>
    <row r="132" spans="2:18" x14ac:dyDescent="0.25">
      <c r="Q132" t="s">
        <v>54</v>
      </c>
      <c r="R132" s="5">
        <f>23/126</f>
        <v>0.18253968253968253</v>
      </c>
    </row>
    <row r="133" spans="2:18" x14ac:dyDescent="0.25">
      <c r="Q133" t="s">
        <v>52</v>
      </c>
      <c r="R133" s="5">
        <f>11/125</f>
        <v>8.7999999999999995E-2</v>
      </c>
    </row>
    <row r="134" spans="2:18" x14ac:dyDescent="0.25">
      <c r="Q134" t="s">
        <v>53</v>
      </c>
      <c r="R134" s="5">
        <f>4/126</f>
        <v>3.1746031746031744E-2</v>
      </c>
    </row>
    <row r="135" spans="2:18" x14ac:dyDescent="0.25">
      <c r="B135" t="s">
        <v>27</v>
      </c>
      <c r="C135">
        <f>SUM(C3:C132)</f>
        <v>178</v>
      </c>
      <c r="D135">
        <f>SUM(D3:D132)</f>
        <v>7</v>
      </c>
      <c r="E135">
        <f t="shared" ref="E135:O135" si="0">SUM(E3:E132)</f>
        <v>800</v>
      </c>
      <c r="F135">
        <f t="shared" si="0"/>
        <v>41</v>
      </c>
      <c r="G135" s="2">
        <f t="shared" si="0"/>
        <v>353</v>
      </c>
      <c r="H135">
        <f t="shared" si="0"/>
        <v>2</v>
      </c>
      <c r="I135">
        <f t="shared" si="0"/>
        <v>18</v>
      </c>
      <c r="J135">
        <f t="shared" si="0"/>
        <v>4</v>
      </c>
      <c r="K135">
        <f t="shared" si="0"/>
        <v>1</v>
      </c>
      <c r="L135">
        <f t="shared" si="0"/>
        <v>2</v>
      </c>
      <c r="M135">
        <f t="shared" si="0"/>
        <v>1</v>
      </c>
      <c r="N135">
        <f t="shared" si="0"/>
        <v>1</v>
      </c>
      <c r="O135">
        <f t="shared" si="0"/>
        <v>1</v>
      </c>
      <c r="P135">
        <v>1</v>
      </c>
      <c r="R135" s="4">
        <f>SUM(R130:R134)</f>
        <v>1.0006984126984126</v>
      </c>
    </row>
    <row r="136" spans="2:18" x14ac:dyDescent="0.25">
      <c r="C136" t="s">
        <v>2</v>
      </c>
      <c r="D136" t="s">
        <v>3</v>
      </c>
      <c r="E136" t="s">
        <v>4</v>
      </c>
      <c r="F136" t="s">
        <v>5</v>
      </c>
      <c r="G136" s="2" t="s">
        <v>24</v>
      </c>
      <c r="H136" t="s">
        <v>6</v>
      </c>
      <c r="I136" t="s">
        <v>7</v>
      </c>
      <c r="J136" t="s">
        <v>12</v>
      </c>
      <c r="K136" t="s">
        <v>26</v>
      </c>
      <c r="L136" t="s">
        <v>8</v>
      </c>
      <c r="M136" t="s">
        <v>13</v>
      </c>
      <c r="N136" t="s">
        <v>25</v>
      </c>
      <c r="O136" t="s">
        <v>100</v>
      </c>
      <c r="P136" t="s">
        <v>83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7"/>
  <sheetViews>
    <sheetView zoomScale="60" zoomScaleNormal="60" workbookViewId="0">
      <selection activeCell="V44" sqref="V44"/>
    </sheetView>
  </sheetViews>
  <sheetFormatPr defaultRowHeight="15" x14ac:dyDescent="0.25"/>
  <cols>
    <col min="17" max="17" width="10.5703125" customWidth="1"/>
  </cols>
  <sheetData>
    <row r="1" spans="1:19" ht="14.45" x14ac:dyDescent="0.3">
      <c r="A1" t="s">
        <v>102</v>
      </c>
      <c r="B1" t="s">
        <v>99</v>
      </c>
      <c r="C1" t="s">
        <v>98</v>
      </c>
      <c r="D1" t="s">
        <v>97</v>
      </c>
      <c r="E1" t="s">
        <v>96</v>
      </c>
      <c r="F1" s="2" t="s">
        <v>101</v>
      </c>
      <c r="G1" t="s">
        <v>6</v>
      </c>
      <c r="H1" t="s">
        <v>95</v>
      </c>
      <c r="I1" t="s">
        <v>94</v>
      </c>
      <c r="J1" t="s">
        <v>93</v>
      </c>
      <c r="K1" t="s">
        <v>8</v>
      </c>
      <c r="L1" t="s">
        <v>92</v>
      </c>
      <c r="M1" t="s">
        <v>25</v>
      </c>
      <c r="N1" t="s">
        <v>100</v>
      </c>
      <c r="O1" t="s">
        <v>83</v>
      </c>
      <c r="Q1" t="s">
        <v>111</v>
      </c>
      <c r="R1" t="s">
        <v>234</v>
      </c>
      <c r="S1" t="s">
        <v>235</v>
      </c>
    </row>
    <row r="2" spans="1:19" ht="14.45" x14ac:dyDescent="0.3">
      <c r="A2">
        <v>1</v>
      </c>
      <c r="B2">
        <v>7</v>
      </c>
      <c r="C2">
        <v>0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Q2" s="1">
        <v>42503</v>
      </c>
      <c r="R2" t="s">
        <v>106</v>
      </c>
      <c r="S2" t="s">
        <v>14</v>
      </c>
    </row>
    <row r="3" spans="1:19" ht="14.45" x14ac:dyDescent="0.3">
      <c r="A3">
        <v>2</v>
      </c>
      <c r="B3">
        <v>0</v>
      </c>
      <c r="C3">
        <v>0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 s="1">
        <v>42503</v>
      </c>
      <c r="R3" t="s">
        <v>106</v>
      </c>
      <c r="S3" t="s">
        <v>15</v>
      </c>
    </row>
    <row r="4" spans="1:19" ht="14.45" x14ac:dyDescent="0.3">
      <c r="A4">
        <v>3</v>
      </c>
      <c r="B4">
        <v>22</v>
      </c>
      <c r="C4">
        <v>0</v>
      </c>
      <c r="D4">
        <v>0</v>
      </c>
      <c r="E4">
        <v>0</v>
      </c>
      <c r="F4" s="2">
        <v>0</v>
      </c>
      <c r="G4">
        <v>0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Q4" s="1">
        <v>42503</v>
      </c>
      <c r="R4" t="s">
        <v>106</v>
      </c>
      <c r="S4" t="s">
        <v>15</v>
      </c>
    </row>
    <row r="5" spans="1:19" ht="14.45" x14ac:dyDescent="0.3">
      <c r="A5">
        <v>4</v>
      </c>
      <c r="B5">
        <v>0</v>
      </c>
      <c r="C5">
        <v>0</v>
      </c>
      <c r="D5">
        <v>31</v>
      </c>
      <c r="E5">
        <v>3</v>
      </c>
      <c r="F5" s="2">
        <v>9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Q5" s="1">
        <v>42489</v>
      </c>
      <c r="R5" t="s">
        <v>108</v>
      </c>
      <c r="S5" t="s">
        <v>17</v>
      </c>
    </row>
    <row r="6" spans="1:19" ht="14.45" x14ac:dyDescent="0.3">
      <c r="A6">
        <v>5</v>
      </c>
      <c r="B6">
        <v>0</v>
      </c>
      <c r="C6">
        <v>0</v>
      </c>
      <c r="D6">
        <v>9</v>
      </c>
      <c r="E6">
        <v>0</v>
      </c>
      <c r="F6" s="2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Q6" s="1">
        <v>42517</v>
      </c>
      <c r="R6" t="s">
        <v>106</v>
      </c>
      <c r="S6" t="s">
        <v>15</v>
      </c>
    </row>
    <row r="7" spans="1:19" ht="14.45" x14ac:dyDescent="0.3">
      <c r="A7">
        <v>6</v>
      </c>
      <c r="B7">
        <v>0</v>
      </c>
      <c r="C7">
        <v>0</v>
      </c>
      <c r="D7">
        <v>0</v>
      </c>
      <c r="E7">
        <v>0</v>
      </c>
      <c r="F7" s="2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Q7" s="1">
        <v>42447</v>
      </c>
      <c r="R7" t="s">
        <v>107</v>
      </c>
      <c r="S7" t="s">
        <v>18</v>
      </c>
    </row>
    <row r="8" spans="1:19" ht="14.45" x14ac:dyDescent="0.3">
      <c r="A8">
        <v>7</v>
      </c>
      <c r="B8">
        <v>0</v>
      </c>
      <c r="C8">
        <v>0</v>
      </c>
      <c r="D8">
        <v>0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 s="1">
        <v>42468</v>
      </c>
      <c r="R8" t="s">
        <v>108</v>
      </c>
      <c r="S8" t="s">
        <v>19</v>
      </c>
    </row>
    <row r="9" spans="1:19" ht="14.45" x14ac:dyDescent="0.3">
      <c r="A9">
        <v>8</v>
      </c>
      <c r="B9">
        <v>0</v>
      </c>
      <c r="C9">
        <v>0</v>
      </c>
      <c r="D9">
        <v>0</v>
      </c>
      <c r="E9">
        <v>0</v>
      </c>
      <c r="F9" s="2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Q9" s="1">
        <v>42454</v>
      </c>
      <c r="R9" t="s">
        <v>107</v>
      </c>
      <c r="S9" t="s">
        <v>20</v>
      </c>
    </row>
    <row r="10" spans="1:19" ht="14.45" x14ac:dyDescent="0.3">
      <c r="A10">
        <v>9</v>
      </c>
      <c r="B10">
        <v>0</v>
      </c>
      <c r="C10">
        <v>0</v>
      </c>
      <c r="D10">
        <v>0</v>
      </c>
      <c r="E10">
        <v>0</v>
      </c>
      <c r="F10" s="2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s="1">
        <v>42433</v>
      </c>
      <c r="R10" t="s">
        <v>107</v>
      </c>
      <c r="S10" t="s">
        <v>20</v>
      </c>
    </row>
    <row r="11" spans="1:19" ht="14.45" x14ac:dyDescent="0.3">
      <c r="A11">
        <v>10</v>
      </c>
      <c r="B11">
        <v>0</v>
      </c>
      <c r="C11">
        <v>0</v>
      </c>
      <c r="D11">
        <v>0</v>
      </c>
      <c r="E11">
        <v>0</v>
      </c>
      <c r="F11" s="2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Q11" s="1">
        <v>42433</v>
      </c>
      <c r="R11" t="s">
        <v>107</v>
      </c>
      <c r="S11" t="s">
        <v>19</v>
      </c>
    </row>
    <row r="12" spans="1:19" ht="14.45" x14ac:dyDescent="0.3">
      <c r="A12">
        <v>11</v>
      </c>
      <c r="B12">
        <v>0</v>
      </c>
      <c r="C12">
        <v>0</v>
      </c>
      <c r="D12">
        <v>25</v>
      </c>
      <c r="E12">
        <v>0</v>
      </c>
      <c r="F12" s="2">
        <v>11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Q12" s="1">
        <v>42482</v>
      </c>
      <c r="R12" t="s">
        <v>108</v>
      </c>
      <c r="S12" t="s">
        <v>14</v>
      </c>
    </row>
    <row r="13" spans="1:19" ht="14.45" x14ac:dyDescent="0.3">
      <c r="A13">
        <v>12</v>
      </c>
      <c r="B13">
        <v>1</v>
      </c>
      <c r="C13">
        <v>0</v>
      </c>
      <c r="D13">
        <v>32</v>
      </c>
      <c r="E13">
        <v>0</v>
      </c>
      <c r="F13" s="2">
        <v>17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Q13" s="1">
        <v>42494</v>
      </c>
      <c r="R13" t="s">
        <v>106</v>
      </c>
      <c r="S13" t="s">
        <v>14</v>
      </c>
    </row>
    <row r="14" spans="1:19" ht="14.45" x14ac:dyDescent="0.3">
      <c r="A14">
        <v>13</v>
      </c>
      <c r="B14">
        <v>1</v>
      </c>
      <c r="C14">
        <v>0</v>
      </c>
      <c r="D14">
        <v>13</v>
      </c>
      <c r="E14">
        <v>0</v>
      </c>
      <c r="F14" s="2">
        <v>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Q14" s="1">
        <v>42482</v>
      </c>
      <c r="R14" t="s">
        <v>108</v>
      </c>
      <c r="S14" t="s">
        <v>14</v>
      </c>
    </row>
    <row r="15" spans="1:19" ht="14.45" x14ac:dyDescent="0.3">
      <c r="A15">
        <v>14</v>
      </c>
      <c r="B15">
        <v>0</v>
      </c>
      <c r="C15">
        <v>0</v>
      </c>
      <c r="D15">
        <v>19</v>
      </c>
      <c r="E15">
        <v>3</v>
      </c>
      <c r="F15" s="2">
        <v>4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Q15" s="1">
        <v>42482</v>
      </c>
      <c r="R15" t="s">
        <v>108</v>
      </c>
      <c r="S15" t="s">
        <v>17</v>
      </c>
    </row>
    <row r="16" spans="1:19" ht="14.45" x14ac:dyDescent="0.3">
      <c r="A16">
        <v>15</v>
      </c>
      <c r="B16">
        <v>0</v>
      </c>
      <c r="C16">
        <v>0</v>
      </c>
      <c r="D16">
        <v>0</v>
      </c>
      <c r="E16">
        <v>0</v>
      </c>
      <c r="F16" s="2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 s="1">
        <v>42475</v>
      </c>
      <c r="R16" t="s">
        <v>108</v>
      </c>
      <c r="S16" t="s">
        <v>17</v>
      </c>
    </row>
    <row r="17" spans="1:19" ht="14.45" x14ac:dyDescent="0.3">
      <c r="A17">
        <v>16</v>
      </c>
      <c r="B17">
        <v>0</v>
      </c>
      <c r="C17">
        <v>0</v>
      </c>
      <c r="D17">
        <v>0</v>
      </c>
      <c r="E17">
        <v>0</v>
      </c>
      <c r="F17" s="2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Q17" s="1">
        <v>42440</v>
      </c>
      <c r="R17" t="s">
        <v>107</v>
      </c>
      <c r="S17" t="s">
        <v>20</v>
      </c>
    </row>
    <row r="18" spans="1:19" ht="14.45" x14ac:dyDescent="0.3">
      <c r="A18">
        <v>17</v>
      </c>
      <c r="B18">
        <v>0</v>
      </c>
      <c r="C18">
        <v>0</v>
      </c>
      <c r="D18">
        <v>0</v>
      </c>
      <c r="E18">
        <v>0</v>
      </c>
      <c r="F18" s="2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Q18" s="1">
        <v>42461</v>
      </c>
      <c r="R18" t="s">
        <v>108</v>
      </c>
      <c r="S18" t="s">
        <v>21</v>
      </c>
    </row>
    <row r="19" spans="1:19" ht="14.45" x14ac:dyDescent="0.3">
      <c r="A19">
        <v>18</v>
      </c>
      <c r="B19">
        <v>0</v>
      </c>
      <c r="C19">
        <v>0</v>
      </c>
      <c r="D19">
        <v>0</v>
      </c>
      <c r="E19">
        <v>0</v>
      </c>
      <c r="F19" s="2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Q19" s="1">
        <v>42440</v>
      </c>
      <c r="R19" t="s">
        <v>107</v>
      </c>
      <c r="S19" t="s">
        <v>19</v>
      </c>
    </row>
    <row r="20" spans="1:19" ht="14.45" x14ac:dyDescent="0.3">
      <c r="A20">
        <v>19</v>
      </c>
      <c r="B20">
        <v>2</v>
      </c>
      <c r="C20">
        <v>0</v>
      </c>
      <c r="D20">
        <v>6</v>
      </c>
      <c r="E20">
        <v>0</v>
      </c>
      <c r="F20" s="2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 s="1">
        <v>42510</v>
      </c>
      <c r="R20" t="s">
        <v>106</v>
      </c>
      <c r="S20" t="s">
        <v>15</v>
      </c>
    </row>
    <row r="21" spans="1:19" ht="14.45" x14ac:dyDescent="0.3">
      <c r="A21">
        <v>20</v>
      </c>
      <c r="B21">
        <v>0</v>
      </c>
      <c r="C21">
        <v>0</v>
      </c>
      <c r="D21">
        <v>5</v>
      </c>
      <c r="E21">
        <v>0</v>
      </c>
      <c r="F21" s="2">
        <v>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Q21" s="1">
        <v>42468</v>
      </c>
      <c r="R21" t="s">
        <v>108</v>
      </c>
      <c r="S21" t="s">
        <v>22</v>
      </c>
    </row>
    <row r="22" spans="1:19" ht="14.45" x14ac:dyDescent="0.3">
      <c r="A22">
        <v>21</v>
      </c>
      <c r="B22">
        <v>0</v>
      </c>
      <c r="C22">
        <v>0</v>
      </c>
      <c r="D22">
        <v>9</v>
      </c>
      <c r="E22">
        <v>0</v>
      </c>
      <c r="F22" s="2">
        <v>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 s="1">
        <v>42468</v>
      </c>
      <c r="R22" t="s">
        <v>108</v>
      </c>
      <c r="S22" t="s">
        <v>21</v>
      </c>
    </row>
    <row r="23" spans="1:19" ht="14.45" x14ac:dyDescent="0.3">
      <c r="A23">
        <v>22</v>
      </c>
      <c r="B23">
        <v>0</v>
      </c>
      <c r="C23">
        <v>0</v>
      </c>
      <c r="D23">
        <v>26</v>
      </c>
      <c r="E23">
        <v>0</v>
      </c>
      <c r="F23" s="2">
        <v>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Q23" s="1">
        <v>42468</v>
      </c>
      <c r="R23" t="s">
        <v>108</v>
      </c>
      <c r="S23" t="s">
        <v>17</v>
      </c>
    </row>
    <row r="24" spans="1:19" ht="14.45" x14ac:dyDescent="0.3">
      <c r="A24">
        <v>23</v>
      </c>
      <c r="B24">
        <v>0</v>
      </c>
      <c r="C24">
        <v>0</v>
      </c>
      <c r="D24">
        <v>11</v>
      </c>
      <c r="E24">
        <v>0</v>
      </c>
      <c r="F24" s="2">
        <v>12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Q24" s="1">
        <v>42482</v>
      </c>
      <c r="R24" t="s">
        <v>108</v>
      </c>
      <c r="S24" t="s">
        <v>17</v>
      </c>
    </row>
    <row r="25" spans="1:19" ht="14.45" x14ac:dyDescent="0.3">
      <c r="A25">
        <v>24</v>
      </c>
      <c r="B25">
        <v>0</v>
      </c>
      <c r="C25">
        <v>0</v>
      </c>
      <c r="D25">
        <v>11</v>
      </c>
      <c r="E25">
        <v>1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Q25" s="1">
        <v>42482</v>
      </c>
      <c r="R25" t="s">
        <v>108</v>
      </c>
      <c r="S25" t="s">
        <v>21</v>
      </c>
    </row>
    <row r="26" spans="1:19" ht="14.45" x14ac:dyDescent="0.3">
      <c r="A26">
        <v>25</v>
      </c>
      <c r="B26">
        <v>0</v>
      </c>
      <c r="C26">
        <v>0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 s="1">
        <v>42482</v>
      </c>
      <c r="R26" t="s">
        <v>108</v>
      </c>
      <c r="S26" t="s">
        <v>21</v>
      </c>
    </row>
    <row r="27" spans="1:19" x14ac:dyDescent="0.25">
      <c r="A27">
        <v>26</v>
      </c>
      <c r="B27">
        <v>64</v>
      </c>
      <c r="C27">
        <v>3</v>
      </c>
      <c r="D27">
        <v>0</v>
      </c>
      <c r="E27">
        <v>0</v>
      </c>
      <c r="F27" s="2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 s="1">
        <v>42510</v>
      </c>
      <c r="R27" t="s">
        <v>106</v>
      </c>
      <c r="S27" t="s">
        <v>15</v>
      </c>
    </row>
    <row r="28" spans="1:19" x14ac:dyDescent="0.25">
      <c r="A28">
        <v>27</v>
      </c>
      <c r="B28">
        <v>2</v>
      </c>
      <c r="C28">
        <v>0</v>
      </c>
      <c r="D28">
        <v>0</v>
      </c>
      <c r="E28">
        <v>0</v>
      </c>
      <c r="F28" s="2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Q28" s="1">
        <v>42510</v>
      </c>
      <c r="R28" t="s">
        <v>106</v>
      </c>
      <c r="S28" t="s">
        <v>15</v>
      </c>
    </row>
    <row r="29" spans="1:19" x14ac:dyDescent="0.25">
      <c r="A29">
        <v>28</v>
      </c>
      <c r="B29">
        <v>0</v>
      </c>
      <c r="C29">
        <v>0</v>
      </c>
      <c r="D29">
        <v>1</v>
      </c>
      <c r="E29">
        <v>0</v>
      </c>
      <c r="F29" s="2">
        <v>0</v>
      </c>
      <c r="G29">
        <v>0</v>
      </c>
      <c r="H29">
        <v>1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Q29" s="1">
        <v>42510</v>
      </c>
      <c r="R29" t="s">
        <v>106</v>
      </c>
      <c r="S29" t="s">
        <v>15</v>
      </c>
    </row>
    <row r="30" spans="1:19" x14ac:dyDescent="0.25">
      <c r="A30">
        <v>29</v>
      </c>
      <c r="B30">
        <v>12</v>
      </c>
      <c r="C30">
        <v>0</v>
      </c>
      <c r="D30">
        <v>3</v>
      </c>
      <c r="E30">
        <v>0</v>
      </c>
      <c r="F30" s="2">
        <v>0</v>
      </c>
      <c r="G30">
        <v>1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Q30" s="1">
        <v>42510</v>
      </c>
      <c r="R30" t="s">
        <v>106</v>
      </c>
      <c r="S30" t="s">
        <v>15</v>
      </c>
    </row>
    <row r="31" spans="1:19" x14ac:dyDescent="0.25">
      <c r="A31">
        <v>30</v>
      </c>
      <c r="B31">
        <v>0</v>
      </c>
      <c r="C31">
        <v>0</v>
      </c>
      <c r="D31">
        <v>0</v>
      </c>
      <c r="E31">
        <v>0</v>
      </c>
      <c r="F31" s="2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Q31" s="1">
        <v>42510</v>
      </c>
      <c r="R31" t="s">
        <v>106</v>
      </c>
      <c r="S31" t="s">
        <v>15</v>
      </c>
    </row>
    <row r="32" spans="1:19" x14ac:dyDescent="0.25">
      <c r="A32">
        <v>31</v>
      </c>
      <c r="B32">
        <v>0</v>
      </c>
      <c r="C32">
        <v>0</v>
      </c>
      <c r="D32">
        <v>0</v>
      </c>
      <c r="E32">
        <v>0</v>
      </c>
      <c r="F32" s="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Q32" s="1">
        <v>42475</v>
      </c>
      <c r="R32" t="s">
        <v>108</v>
      </c>
      <c r="S32" t="s">
        <v>21</v>
      </c>
    </row>
    <row r="33" spans="1:19" x14ac:dyDescent="0.25">
      <c r="A33">
        <v>32</v>
      </c>
      <c r="B33">
        <v>0</v>
      </c>
      <c r="C33">
        <v>0</v>
      </c>
      <c r="D33">
        <v>0</v>
      </c>
      <c r="E33">
        <v>0</v>
      </c>
      <c r="F33" s="2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Q33" s="1">
        <v>42475</v>
      </c>
      <c r="R33" t="s">
        <v>108</v>
      </c>
      <c r="S33" t="s">
        <v>17</v>
      </c>
    </row>
    <row r="34" spans="1:19" x14ac:dyDescent="0.25">
      <c r="A34">
        <v>33</v>
      </c>
      <c r="B34">
        <v>0</v>
      </c>
      <c r="C34">
        <v>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Q34" s="1">
        <v>42475</v>
      </c>
      <c r="R34" t="s">
        <v>108</v>
      </c>
      <c r="S34" t="s">
        <v>21</v>
      </c>
    </row>
    <row r="35" spans="1:19" x14ac:dyDescent="0.25">
      <c r="A35">
        <v>34</v>
      </c>
      <c r="B35">
        <v>0</v>
      </c>
      <c r="C35">
        <v>0</v>
      </c>
      <c r="D35">
        <v>0</v>
      </c>
      <c r="E35">
        <v>0</v>
      </c>
      <c r="F35" s="2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Q35" s="1">
        <v>42475</v>
      </c>
      <c r="R35" t="s">
        <v>108</v>
      </c>
      <c r="S35" t="s">
        <v>21</v>
      </c>
    </row>
    <row r="36" spans="1:19" x14ac:dyDescent="0.25">
      <c r="A36">
        <v>35</v>
      </c>
      <c r="B36">
        <v>1</v>
      </c>
      <c r="C36">
        <v>0</v>
      </c>
      <c r="D36">
        <v>14</v>
      </c>
      <c r="E36">
        <v>0</v>
      </c>
      <c r="F36" s="2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Q36" s="1">
        <v>42503</v>
      </c>
      <c r="R36" t="s">
        <v>106</v>
      </c>
      <c r="S36" t="s">
        <v>15</v>
      </c>
    </row>
    <row r="37" spans="1:19" x14ac:dyDescent="0.25">
      <c r="A37">
        <v>36</v>
      </c>
      <c r="B37">
        <v>4</v>
      </c>
      <c r="C37">
        <v>0</v>
      </c>
      <c r="D37">
        <v>22</v>
      </c>
      <c r="E37">
        <v>3</v>
      </c>
      <c r="F37" s="2">
        <v>22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Q37" s="1">
        <v>42503</v>
      </c>
      <c r="R37" t="s">
        <v>106</v>
      </c>
      <c r="S37" t="s">
        <v>15</v>
      </c>
    </row>
    <row r="38" spans="1:19" x14ac:dyDescent="0.25">
      <c r="A38">
        <v>37</v>
      </c>
      <c r="B38">
        <v>1</v>
      </c>
      <c r="C38">
        <v>0</v>
      </c>
      <c r="D38">
        <v>14</v>
      </c>
      <c r="E38">
        <v>0</v>
      </c>
      <c r="F38" s="2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Q38" s="1">
        <v>42503</v>
      </c>
      <c r="R38" t="s">
        <v>106</v>
      </c>
      <c r="S38" t="s">
        <v>15</v>
      </c>
    </row>
    <row r="39" spans="1:19" x14ac:dyDescent="0.25">
      <c r="A39">
        <v>38</v>
      </c>
      <c r="B39">
        <v>7</v>
      </c>
      <c r="C39">
        <v>0</v>
      </c>
      <c r="D39">
        <v>52</v>
      </c>
      <c r="E39">
        <v>8</v>
      </c>
      <c r="F39" s="2">
        <v>8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Q39" s="1">
        <v>42494</v>
      </c>
      <c r="R39" t="s">
        <v>106</v>
      </c>
      <c r="S39" t="s">
        <v>14</v>
      </c>
    </row>
    <row r="40" spans="1:19" x14ac:dyDescent="0.25">
      <c r="A40">
        <v>39</v>
      </c>
      <c r="B40">
        <v>1</v>
      </c>
      <c r="C40">
        <v>0</v>
      </c>
      <c r="D40">
        <v>19</v>
      </c>
      <c r="E40">
        <v>0</v>
      </c>
      <c r="F40" s="2">
        <v>3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Q40" s="1">
        <v>42494</v>
      </c>
      <c r="R40" t="s">
        <v>106</v>
      </c>
      <c r="S40" t="s">
        <v>17</v>
      </c>
    </row>
    <row r="41" spans="1:19" x14ac:dyDescent="0.25">
      <c r="A41">
        <v>40</v>
      </c>
      <c r="B41">
        <v>0</v>
      </c>
      <c r="C41">
        <v>0</v>
      </c>
      <c r="D41">
        <v>0</v>
      </c>
      <c r="E41">
        <v>0</v>
      </c>
      <c r="F41" s="2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Q41" s="1">
        <v>42494</v>
      </c>
      <c r="R41" t="s">
        <v>106</v>
      </c>
      <c r="S41" t="s">
        <v>17</v>
      </c>
    </row>
    <row r="42" spans="1:19" x14ac:dyDescent="0.25">
      <c r="A42">
        <v>41</v>
      </c>
      <c r="B42">
        <v>2</v>
      </c>
      <c r="C42">
        <v>0</v>
      </c>
      <c r="D42">
        <v>28</v>
      </c>
      <c r="E42">
        <v>0</v>
      </c>
      <c r="F42" s="2">
        <v>3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Q42" s="1">
        <v>42494</v>
      </c>
      <c r="R42" t="s">
        <v>106</v>
      </c>
      <c r="S42" t="s">
        <v>14</v>
      </c>
    </row>
    <row r="43" spans="1:19" x14ac:dyDescent="0.25">
      <c r="A43">
        <v>42</v>
      </c>
      <c r="B43">
        <v>0</v>
      </c>
      <c r="C43">
        <v>0</v>
      </c>
      <c r="D43">
        <v>8</v>
      </c>
      <c r="E43">
        <v>0</v>
      </c>
      <c r="F43" s="2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Q43" s="1">
        <v>42517</v>
      </c>
      <c r="R43" t="s">
        <v>106</v>
      </c>
      <c r="S43" t="s">
        <v>15</v>
      </c>
    </row>
    <row r="44" spans="1:19" x14ac:dyDescent="0.25">
      <c r="A44">
        <v>43</v>
      </c>
      <c r="B44">
        <v>0</v>
      </c>
      <c r="C44">
        <v>0</v>
      </c>
      <c r="D44">
        <v>12</v>
      </c>
      <c r="E44">
        <v>0</v>
      </c>
      <c r="F44" s="2">
        <v>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Q44" s="1">
        <v>42517</v>
      </c>
      <c r="R44" t="s">
        <v>106</v>
      </c>
      <c r="S44" t="s">
        <v>15</v>
      </c>
    </row>
    <row r="45" spans="1:19" x14ac:dyDescent="0.25">
      <c r="A45">
        <v>44</v>
      </c>
      <c r="B45">
        <v>1</v>
      </c>
      <c r="C45">
        <v>1</v>
      </c>
      <c r="D45">
        <v>43</v>
      </c>
      <c r="E45">
        <v>3</v>
      </c>
      <c r="F45" s="2">
        <v>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Q45" s="1">
        <v>42489</v>
      </c>
      <c r="R45" t="s">
        <v>108</v>
      </c>
      <c r="S45" t="s">
        <v>17</v>
      </c>
    </row>
    <row r="46" spans="1:19" x14ac:dyDescent="0.25">
      <c r="A46">
        <v>45</v>
      </c>
      <c r="B46">
        <v>0</v>
      </c>
      <c r="C46">
        <v>0</v>
      </c>
      <c r="D46">
        <v>27</v>
      </c>
      <c r="E46">
        <v>0</v>
      </c>
      <c r="F46" s="2">
        <v>3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Q46" s="1">
        <v>42489</v>
      </c>
      <c r="R46" t="s">
        <v>108</v>
      </c>
      <c r="S46" t="s">
        <v>17</v>
      </c>
    </row>
    <row r="47" spans="1:19" x14ac:dyDescent="0.25">
      <c r="A47">
        <v>46</v>
      </c>
      <c r="B47">
        <v>2</v>
      </c>
      <c r="C47">
        <v>0</v>
      </c>
      <c r="D47">
        <v>14</v>
      </c>
      <c r="E47">
        <v>0</v>
      </c>
      <c r="F47" s="2">
        <v>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Q47" s="1">
        <v>42489</v>
      </c>
      <c r="R47" t="s">
        <v>108</v>
      </c>
      <c r="S47" t="s">
        <v>17</v>
      </c>
    </row>
    <row r="48" spans="1:19" x14ac:dyDescent="0.25">
      <c r="A48">
        <v>47</v>
      </c>
      <c r="B48">
        <v>0</v>
      </c>
      <c r="C48">
        <v>0</v>
      </c>
      <c r="D48">
        <v>12</v>
      </c>
      <c r="E48">
        <v>0</v>
      </c>
      <c r="F48" s="2">
        <v>7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Q48" s="1">
        <v>42489</v>
      </c>
      <c r="R48" t="s">
        <v>108</v>
      </c>
      <c r="S48" t="s">
        <v>21</v>
      </c>
    </row>
    <row r="49" spans="1:19" x14ac:dyDescent="0.25">
      <c r="A49">
        <v>48</v>
      </c>
      <c r="B49">
        <v>0</v>
      </c>
      <c r="C49">
        <v>0</v>
      </c>
      <c r="D49">
        <v>44</v>
      </c>
      <c r="E49">
        <v>0</v>
      </c>
      <c r="F49" s="2">
        <v>10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Q49" s="1">
        <v>42489</v>
      </c>
      <c r="R49" t="s">
        <v>108</v>
      </c>
      <c r="S49" t="s">
        <v>17</v>
      </c>
    </row>
    <row r="50" spans="1:19" x14ac:dyDescent="0.25">
      <c r="A50">
        <v>49</v>
      </c>
      <c r="B50">
        <v>0</v>
      </c>
      <c r="C50">
        <v>0</v>
      </c>
      <c r="D50">
        <v>11</v>
      </c>
      <c r="E50">
        <v>0</v>
      </c>
      <c r="F50" s="2">
        <v>1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Q50" s="1">
        <v>42517</v>
      </c>
      <c r="R50" t="s">
        <v>106</v>
      </c>
      <c r="S50" t="s">
        <v>15</v>
      </c>
    </row>
    <row r="51" spans="1:19" x14ac:dyDescent="0.25">
      <c r="A51">
        <v>50</v>
      </c>
      <c r="B51">
        <v>0</v>
      </c>
      <c r="C51">
        <v>0</v>
      </c>
      <c r="D51">
        <v>8</v>
      </c>
      <c r="E51">
        <v>0</v>
      </c>
      <c r="F51" s="2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Q51" s="1">
        <v>42517</v>
      </c>
      <c r="R51" t="s">
        <v>106</v>
      </c>
      <c r="S51" t="s">
        <v>15</v>
      </c>
    </row>
    <row r="52" spans="1:19" x14ac:dyDescent="0.25">
      <c r="A52">
        <v>51</v>
      </c>
      <c r="B52">
        <v>1</v>
      </c>
      <c r="C52">
        <v>0</v>
      </c>
      <c r="D52">
        <v>23</v>
      </c>
      <c r="E52">
        <v>0</v>
      </c>
      <c r="F52" s="2">
        <v>24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Q52" s="1">
        <v>42517</v>
      </c>
      <c r="R52" t="s">
        <v>106</v>
      </c>
      <c r="S52" t="s">
        <v>15</v>
      </c>
    </row>
    <row r="53" spans="1:19" x14ac:dyDescent="0.25">
      <c r="A53">
        <v>52</v>
      </c>
      <c r="B53">
        <v>0</v>
      </c>
      <c r="C53">
        <v>0</v>
      </c>
      <c r="D53">
        <v>0</v>
      </c>
      <c r="E53">
        <v>0</v>
      </c>
      <c r="F53" s="2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Q53" s="1">
        <v>42461</v>
      </c>
      <c r="R53" t="s">
        <v>108</v>
      </c>
      <c r="S53" t="s">
        <v>21</v>
      </c>
    </row>
    <row r="54" spans="1:19" x14ac:dyDescent="0.25">
      <c r="A54">
        <v>53</v>
      </c>
      <c r="B54">
        <v>0</v>
      </c>
      <c r="C54">
        <v>0</v>
      </c>
      <c r="D54">
        <v>0</v>
      </c>
      <c r="E54">
        <v>0</v>
      </c>
      <c r="F54" s="2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Q54" s="1">
        <v>42461</v>
      </c>
      <c r="R54" t="s">
        <v>108</v>
      </c>
      <c r="S54" t="s">
        <v>21</v>
      </c>
    </row>
    <row r="55" spans="1:19" x14ac:dyDescent="0.25">
      <c r="A55">
        <v>54</v>
      </c>
      <c r="B55">
        <v>0</v>
      </c>
      <c r="C55">
        <v>0</v>
      </c>
      <c r="D55">
        <v>0</v>
      </c>
      <c r="E55">
        <v>0</v>
      </c>
      <c r="F55" s="2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Q55" s="1">
        <v>42461</v>
      </c>
      <c r="R55" t="s">
        <v>108</v>
      </c>
      <c r="S55" t="s">
        <v>21</v>
      </c>
    </row>
    <row r="56" spans="1:19" x14ac:dyDescent="0.25">
      <c r="A56">
        <v>55</v>
      </c>
      <c r="B56">
        <v>0</v>
      </c>
      <c r="C56">
        <v>0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Q56" s="1">
        <v>42461</v>
      </c>
      <c r="R56" t="s">
        <v>108</v>
      </c>
      <c r="S56" t="s">
        <v>21</v>
      </c>
    </row>
    <row r="57" spans="1:19" x14ac:dyDescent="0.25">
      <c r="A57">
        <v>56</v>
      </c>
      <c r="B57">
        <v>0</v>
      </c>
      <c r="C57">
        <v>0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Q57" s="1">
        <v>42440</v>
      </c>
      <c r="R57" t="s">
        <v>107</v>
      </c>
      <c r="S57" t="s">
        <v>21</v>
      </c>
    </row>
    <row r="58" spans="1:19" x14ac:dyDescent="0.25">
      <c r="A58">
        <v>57</v>
      </c>
      <c r="B58">
        <v>0</v>
      </c>
      <c r="C58">
        <v>0</v>
      </c>
      <c r="D58">
        <v>1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Q58" s="1">
        <v>42440</v>
      </c>
      <c r="R58" t="s">
        <v>107</v>
      </c>
      <c r="S58" t="s">
        <v>22</v>
      </c>
    </row>
    <row r="59" spans="1:19" x14ac:dyDescent="0.25">
      <c r="A59">
        <v>58</v>
      </c>
      <c r="B59">
        <v>0</v>
      </c>
      <c r="C59">
        <v>0</v>
      </c>
      <c r="D59">
        <v>0</v>
      </c>
      <c r="E59">
        <v>0</v>
      </c>
      <c r="F59" s="2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Q59" s="1">
        <v>42440</v>
      </c>
      <c r="R59" t="s">
        <v>107</v>
      </c>
      <c r="S59" t="s">
        <v>18</v>
      </c>
    </row>
    <row r="60" spans="1:19" x14ac:dyDescent="0.25">
      <c r="A60">
        <v>59</v>
      </c>
      <c r="B60">
        <v>0</v>
      </c>
      <c r="C60">
        <v>0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Q60" s="1">
        <v>42440</v>
      </c>
      <c r="R60" t="s">
        <v>107</v>
      </c>
      <c r="S60" t="s">
        <v>21</v>
      </c>
    </row>
    <row r="61" spans="1:19" x14ac:dyDescent="0.25">
      <c r="A61">
        <v>60</v>
      </c>
      <c r="B61">
        <v>0</v>
      </c>
      <c r="C61">
        <v>0</v>
      </c>
      <c r="D61">
        <v>0</v>
      </c>
      <c r="E61">
        <v>0</v>
      </c>
      <c r="F61" s="2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Q61" s="1">
        <v>42494</v>
      </c>
      <c r="R61" t="s">
        <v>106</v>
      </c>
      <c r="S61" t="s">
        <v>19</v>
      </c>
    </row>
    <row r="62" spans="1:19" x14ac:dyDescent="0.25">
      <c r="A62">
        <v>61</v>
      </c>
      <c r="B62">
        <v>0</v>
      </c>
      <c r="C62">
        <v>0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Q62" s="1">
        <v>42433</v>
      </c>
      <c r="R62" t="s">
        <v>107</v>
      </c>
      <c r="S62" t="s">
        <v>19</v>
      </c>
    </row>
    <row r="63" spans="1:19" x14ac:dyDescent="0.25">
      <c r="A63">
        <v>62</v>
      </c>
      <c r="B63">
        <v>0</v>
      </c>
      <c r="C63">
        <v>0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Q63" s="1">
        <v>42433</v>
      </c>
      <c r="R63" t="s">
        <v>107</v>
      </c>
      <c r="S63" t="s">
        <v>19</v>
      </c>
    </row>
    <row r="64" spans="1:19" x14ac:dyDescent="0.25">
      <c r="A64">
        <v>63</v>
      </c>
      <c r="B64">
        <v>0</v>
      </c>
      <c r="C64">
        <v>0</v>
      </c>
      <c r="D64">
        <v>0</v>
      </c>
      <c r="E64">
        <v>0</v>
      </c>
      <c r="F64" s="2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Q64" s="1">
        <v>42454</v>
      </c>
      <c r="R64" t="s">
        <v>107</v>
      </c>
      <c r="S64" t="s">
        <v>21</v>
      </c>
    </row>
    <row r="65" spans="1:19" x14ac:dyDescent="0.25">
      <c r="A65">
        <v>64</v>
      </c>
      <c r="B65">
        <v>0</v>
      </c>
      <c r="C65">
        <v>0</v>
      </c>
      <c r="D65">
        <v>0</v>
      </c>
      <c r="E65">
        <v>0</v>
      </c>
      <c r="F65" s="2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Q65" s="1">
        <v>42454</v>
      </c>
      <c r="R65" t="s">
        <v>107</v>
      </c>
      <c r="S65" t="s">
        <v>22</v>
      </c>
    </row>
    <row r="66" spans="1:19" x14ac:dyDescent="0.25">
      <c r="A66">
        <v>65</v>
      </c>
      <c r="B66">
        <v>0</v>
      </c>
      <c r="C66">
        <v>0</v>
      </c>
      <c r="D66">
        <v>0</v>
      </c>
      <c r="E66">
        <v>0</v>
      </c>
      <c r="F66" s="2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Q66" s="1">
        <v>42454</v>
      </c>
      <c r="R66" t="s">
        <v>107</v>
      </c>
      <c r="S66" t="s">
        <v>21</v>
      </c>
    </row>
    <row r="67" spans="1:19" x14ac:dyDescent="0.25">
      <c r="A67">
        <v>66</v>
      </c>
      <c r="B67">
        <v>0</v>
      </c>
      <c r="C67">
        <v>0</v>
      </c>
      <c r="D67">
        <v>0</v>
      </c>
      <c r="E67">
        <v>0</v>
      </c>
      <c r="F67" s="2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Q67" s="1">
        <v>42447</v>
      </c>
      <c r="R67" t="s">
        <v>107</v>
      </c>
      <c r="S67" t="s">
        <v>22</v>
      </c>
    </row>
    <row r="68" spans="1:19" x14ac:dyDescent="0.25">
      <c r="A68">
        <v>67</v>
      </c>
      <c r="B68">
        <v>0</v>
      </c>
      <c r="C68">
        <v>0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Q68" s="1">
        <v>42447</v>
      </c>
      <c r="R68" t="s">
        <v>107</v>
      </c>
      <c r="S68" t="s">
        <v>20</v>
      </c>
    </row>
    <row r="69" spans="1:19" x14ac:dyDescent="0.25">
      <c r="A69">
        <v>68</v>
      </c>
      <c r="B69">
        <v>0</v>
      </c>
      <c r="C69">
        <v>0</v>
      </c>
      <c r="D69">
        <v>0</v>
      </c>
      <c r="E69">
        <v>0</v>
      </c>
      <c r="F69" s="2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Q69" s="1">
        <v>42447</v>
      </c>
      <c r="R69" t="s">
        <v>107</v>
      </c>
      <c r="S69" t="s">
        <v>22</v>
      </c>
    </row>
    <row r="70" spans="1:19" x14ac:dyDescent="0.25">
      <c r="A70">
        <v>69</v>
      </c>
      <c r="B70">
        <v>0</v>
      </c>
      <c r="C70">
        <v>0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Q70" s="1">
        <v>42447</v>
      </c>
      <c r="R70" t="s">
        <v>107</v>
      </c>
      <c r="S70" t="s">
        <v>22</v>
      </c>
    </row>
    <row r="71" spans="1:19" x14ac:dyDescent="0.25">
      <c r="A71">
        <v>70</v>
      </c>
      <c r="B71">
        <v>1</v>
      </c>
      <c r="C71">
        <v>0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Q71" s="1">
        <v>42510</v>
      </c>
      <c r="R71" t="s">
        <v>106</v>
      </c>
      <c r="S71" t="s">
        <v>15</v>
      </c>
    </row>
    <row r="72" spans="1:19" x14ac:dyDescent="0.25">
      <c r="A72">
        <v>71</v>
      </c>
      <c r="B72">
        <v>37</v>
      </c>
      <c r="C72">
        <v>1</v>
      </c>
      <c r="D72">
        <v>5</v>
      </c>
      <c r="E72">
        <v>0</v>
      </c>
      <c r="F72" s="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Q72" s="1">
        <v>42510</v>
      </c>
      <c r="R72" t="s">
        <v>106</v>
      </c>
      <c r="S72" t="s">
        <v>15</v>
      </c>
    </row>
    <row r="73" spans="1:19" x14ac:dyDescent="0.25">
      <c r="A73">
        <v>72</v>
      </c>
      <c r="B73">
        <v>0</v>
      </c>
      <c r="C73">
        <v>0</v>
      </c>
      <c r="D73">
        <v>3</v>
      </c>
      <c r="E73">
        <v>0</v>
      </c>
      <c r="F73" s="2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Q73" s="1">
        <v>42475</v>
      </c>
      <c r="R73" t="s">
        <v>108</v>
      </c>
      <c r="S73" t="s">
        <v>17</v>
      </c>
    </row>
    <row r="74" spans="1:19" x14ac:dyDescent="0.25">
      <c r="A74">
        <v>73</v>
      </c>
      <c r="B74">
        <v>0</v>
      </c>
      <c r="C74">
        <v>0</v>
      </c>
      <c r="D74">
        <v>2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Q74" s="1">
        <v>42475</v>
      </c>
      <c r="R74" t="s">
        <v>108</v>
      </c>
      <c r="S74" t="s">
        <v>17</v>
      </c>
    </row>
    <row r="75" spans="1:19" x14ac:dyDescent="0.25">
      <c r="A75">
        <v>74</v>
      </c>
      <c r="B75">
        <v>0</v>
      </c>
      <c r="C75">
        <v>0</v>
      </c>
      <c r="D75">
        <v>1</v>
      </c>
      <c r="E75">
        <v>0</v>
      </c>
      <c r="F75" s="2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Q75" s="1">
        <v>42475</v>
      </c>
      <c r="R75" t="s">
        <v>108</v>
      </c>
      <c r="S75" t="s">
        <v>17</v>
      </c>
    </row>
    <row r="76" spans="1:19" x14ac:dyDescent="0.25">
      <c r="A76">
        <v>75</v>
      </c>
      <c r="B76">
        <v>0</v>
      </c>
      <c r="C76">
        <v>0</v>
      </c>
      <c r="D76">
        <v>4</v>
      </c>
      <c r="E76">
        <v>0</v>
      </c>
      <c r="F76" s="2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Q76" s="1">
        <v>42503</v>
      </c>
      <c r="R76" t="s">
        <v>106</v>
      </c>
      <c r="S76" t="s">
        <v>14</v>
      </c>
    </row>
    <row r="77" spans="1:19" x14ac:dyDescent="0.25">
      <c r="A77">
        <v>76</v>
      </c>
      <c r="B77">
        <v>1</v>
      </c>
      <c r="C77">
        <v>0</v>
      </c>
      <c r="D77">
        <v>2</v>
      </c>
      <c r="E77">
        <v>3</v>
      </c>
      <c r="F77" s="2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Q77" s="1">
        <v>42503</v>
      </c>
      <c r="R77" t="s">
        <v>106</v>
      </c>
      <c r="S77" t="s">
        <v>14</v>
      </c>
    </row>
    <row r="78" spans="1:19" x14ac:dyDescent="0.25">
      <c r="A78">
        <v>77</v>
      </c>
      <c r="B78">
        <v>0</v>
      </c>
      <c r="C78">
        <v>0</v>
      </c>
      <c r="D78">
        <v>0</v>
      </c>
      <c r="E78">
        <v>0</v>
      </c>
      <c r="F78" s="2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Q78" s="1">
        <v>42461</v>
      </c>
      <c r="R78" t="s">
        <v>108</v>
      </c>
      <c r="S78" t="s">
        <v>22</v>
      </c>
    </row>
    <row r="79" spans="1:19" x14ac:dyDescent="0.25">
      <c r="A79">
        <v>78</v>
      </c>
      <c r="B79">
        <v>0</v>
      </c>
      <c r="C79">
        <v>0</v>
      </c>
      <c r="D79">
        <v>0</v>
      </c>
      <c r="E79">
        <v>0</v>
      </c>
      <c r="F79" s="2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Q79" s="1">
        <v>42461</v>
      </c>
      <c r="R79" t="s">
        <v>108</v>
      </c>
      <c r="S79" t="s">
        <v>21</v>
      </c>
    </row>
    <row r="80" spans="1:19" x14ac:dyDescent="0.25">
      <c r="A80">
        <v>79</v>
      </c>
      <c r="B80">
        <v>0</v>
      </c>
      <c r="C80">
        <v>0</v>
      </c>
      <c r="D80">
        <v>0</v>
      </c>
      <c r="E80">
        <v>0</v>
      </c>
      <c r="F80" s="2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Q80" s="1">
        <v>42461</v>
      </c>
      <c r="R80" t="s">
        <v>108</v>
      </c>
      <c r="S80" t="s">
        <v>21</v>
      </c>
    </row>
    <row r="81" spans="1:19" x14ac:dyDescent="0.25">
      <c r="A81">
        <v>80</v>
      </c>
      <c r="B81">
        <v>0</v>
      </c>
      <c r="C81">
        <v>0</v>
      </c>
      <c r="D81">
        <v>0</v>
      </c>
      <c r="E81">
        <v>0</v>
      </c>
      <c r="F81" s="2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Q81" s="1">
        <v>42440</v>
      </c>
      <c r="R81" t="s">
        <v>107</v>
      </c>
      <c r="S81" t="s">
        <v>19</v>
      </c>
    </row>
    <row r="82" spans="1:19" x14ac:dyDescent="0.25">
      <c r="A82">
        <v>81</v>
      </c>
      <c r="B82">
        <v>0</v>
      </c>
      <c r="C82">
        <v>0</v>
      </c>
      <c r="D82">
        <v>0</v>
      </c>
      <c r="E82">
        <v>0</v>
      </c>
      <c r="F82" s="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Q82" s="1">
        <v>42440</v>
      </c>
      <c r="R82" t="s">
        <v>107</v>
      </c>
      <c r="S82" t="s">
        <v>19</v>
      </c>
    </row>
    <row r="83" spans="1:19" x14ac:dyDescent="0.25">
      <c r="A83">
        <v>82</v>
      </c>
      <c r="B83">
        <v>0</v>
      </c>
      <c r="C83">
        <v>0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Q83" s="1">
        <v>42440</v>
      </c>
      <c r="R83" t="s">
        <v>107</v>
      </c>
      <c r="S83" t="s">
        <v>19</v>
      </c>
    </row>
    <row r="84" spans="1:19" x14ac:dyDescent="0.25">
      <c r="A84">
        <v>83</v>
      </c>
      <c r="B84">
        <v>0</v>
      </c>
      <c r="C84">
        <v>0</v>
      </c>
      <c r="D84">
        <v>36</v>
      </c>
      <c r="E84">
        <v>2</v>
      </c>
      <c r="F84" s="2">
        <v>13</v>
      </c>
      <c r="G84">
        <v>0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  <c r="O84">
        <v>0</v>
      </c>
      <c r="Q84" s="1">
        <v>42489</v>
      </c>
      <c r="R84" t="s">
        <v>108</v>
      </c>
      <c r="S84" t="s">
        <v>14</v>
      </c>
    </row>
    <row r="85" spans="1:19" x14ac:dyDescent="0.25">
      <c r="A85">
        <v>84</v>
      </c>
      <c r="B85">
        <v>2</v>
      </c>
      <c r="C85">
        <v>0</v>
      </c>
      <c r="D85">
        <v>38</v>
      </c>
      <c r="E85">
        <v>2</v>
      </c>
      <c r="F85" s="2">
        <v>10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Q85" s="1">
        <v>42489</v>
      </c>
      <c r="R85" t="s">
        <v>108</v>
      </c>
      <c r="S85" t="s">
        <v>14</v>
      </c>
    </row>
    <row r="86" spans="1:19" x14ac:dyDescent="0.25">
      <c r="A86">
        <v>85</v>
      </c>
      <c r="B86">
        <v>0</v>
      </c>
      <c r="C86">
        <v>0</v>
      </c>
      <c r="D86">
        <v>0</v>
      </c>
      <c r="E86">
        <v>0</v>
      </c>
      <c r="F86" s="2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Q86" s="1">
        <v>42447</v>
      </c>
      <c r="R86" t="s">
        <v>107</v>
      </c>
      <c r="S86" t="s">
        <v>18</v>
      </c>
    </row>
    <row r="87" spans="1:19" x14ac:dyDescent="0.25">
      <c r="A87">
        <v>86</v>
      </c>
      <c r="B87">
        <v>0</v>
      </c>
      <c r="C87">
        <v>0</v>
      </c>
      <c r="D87">
        <v>0</v>
      </c>
      <c r="E87">
        <v>0</v>
      </c>
      <c r="F87" s="2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Q87" s="1">
        <v>42447</v>
      </c>
      <c r="R87" t="s">
        <v>107</v>
      </c>
      <c r="S87" t="s">
        <v>22</v>
      </c>
    </row>
    <row r="88" spans="1:19" x14ac:dyDescent="0.25">
      <c r="A88">
        <v>87</v>
      </c>
      <c r="B88">
        <v>0</v>
      </c>
      <c r="C88">
        <v>0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Q88" s="1">
        <v>42447</v>
      </c>
      <c r="R88" t="s">
        <v>107</v>
      </c>
      <c r="S88" t="s">
        <v>22</v>
      </c>
    </row>
    <row r="89" spans="1:19" x14ac:dyDescent="0.25">
      <c r="A89">
        <v>88</v>
      </c>
      <c r="B89">
        <v>0</v>
      </c>
      <c r="C89">
        <v>0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Q89" s="1">
        <v>42454</v>
      </c>
      <c r="R89" t="s">
        <v>107</v>
      </c>
      <c r="S89" t="s">
        <v>21</v>
      </c>
    </row>
    <row r="90" spans="1:19" x14ac:dyDescent="0.25">
      <c r="A90">
        <v>89</v>
      </c>
      <c r="B90">
        <v>0</v>
      </c>
      <c r="C90">
        <v>0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Q90" s="1">
        <v>42454</v>
      </c>
      <c r="R90" t="s">
        <v>107</v>
      </c>
      <c r="S90" t="s">
        <v>21</v>
      </c>
    </row>
    <row r="91" spans="1:19" x14ac:dyDescent="0.25">
      <c r="A91">
        <v>90</v>
      </c>
      <c r="B91">
        <v>0</v>
      </c>
      <c r="C91">
        <v>0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Q91" s="1">
        <v>42454</v>
      </c>
      <c r="R91" t="s">
        <v>107</v>
      </c>
      <c r="S91" t="s">
        <v>21</v>
      </c>
    </row>
    <row r="92" spans="1:19" x14ac:dyDescent="0.25">
      <c r="A92">
        <v>91</v>
      </c>
      <c r="B92">
        <v>0</v>
      </c>
      <c r="C92">
        <v>0</v>
      </c>
      <c r="D92">
        <v>0</v>
      </c>
      <c r="E92">
        <v>0</v>
      </c>
      <c r="F92" s="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Q92" s="1">
        <v>42454</v>
      </c>
      <c r="R92" t="s">
        <v>107</v>
      </c>
      <c r="S92" t="s">
        <v>21</v>
      </c>
    </row>
    <row r="93" spans="1:19" x14ac:dyDescent="0.25">
      <c r="A93">
        <v>92</v>
      </c>
      <c r="B93">
        <v>0</v>
      </c>
      <c r="C93">
        <v>0</v>
      </c>
      <c r="D93">
        <v>4</v>
      </c>
      <c r="E93">
        <v>2</v>
      </c>
      <c r="F93" s="2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Q93" s="1">
        <v>42517</v>
      </c>
      <c r="R93" t="s">
        <v>106</v>
      </c>
      <c r="S93" t="s">
        <v>14</v>
      </c>
    </row>
    <row r="94" spans="1:19" x14ac:dyDescent="0.25">
      <c r="A94">
        <v>93</v>
      </c>
      <c r="B94">
        <v>0</v>
      </c>
      <c r="C94">
        <v>0</v>
      </c>
      <c r="D94">
        <v>8</v>
      </c>
      <c r="E94">
        <v>0</v>
      </c>
      <c r="F94" s="2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Q94" s="1">
        <v>42517</v>
      </c>
      <c r="R94" t="s">
        <v>106</v>
      </c>
      <c r="S94" t="s">
        <v>15</v>
      </c>
    </row>
    <row r="95" spans="1:19" x14ac:dyDescent="0.25">
      <c r="A95">
        <v>94</v>
      </c>
      <c r="B95">
        <v>0</v>
      </c>
      <c r="C95">
        <v>1</v>
      </c>
      <c r="D95">
        <v>10</v>
      </c>
      <c r="E95">
        <v>0</v>
      </c>
      <c r="F95" s="2">
        <v>13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Q95" s="1">
        <v>42468</v>
      </c>
      <c r="R95" t="s">
        <v>108</v>
      </c>
      <c r="S95" t="s">
        <v>17</v>
      </c>
    </row>
    <row r="96" spans="1:19" x14ac:dyDescent="0.25">
      <c r="A96">
        <v>95</v>
      </c>
      <c r="B96">
        <v>0</v>
      </c>
      <c r="C96">
        <v>0</v>
      </c>
      <c r="D96">
        <v>9</v>
      </c>
      <c r="E96">
        <v>1</v>
      </c>
      <c r="F96" s="2">
        <v>4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Q96" s="1">
        <v>42468</v>
      </c>
      <c r="R96" t="s">
        <v>108</v>
      </c>
      <c r="S96" t="s">
        <v>17</v>
      </c>
    </row>
    <row r="97" spans="1:19" x14ac:dyDescent="0.25">
      <c r="A97">
        <v>96</v>
      </c>
      <c r="B97">
        <v>0</v>
      </c>
      <c r="C97">
        <v>0</v>
      </c>
      <c r="D97">
        <v>0</v>
      </c>
      <c r="E97">
        <v>0</v>
      </c>
      <c r="F97" s="2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Q97" s="1">
        <v>42468</v>
      </c>
      <c r="R97" t="s">
        <v>108</v>
      </c>
      <c r="S97" t="s">
        <v>17</v>
      </c>
    </row>
    <row r="98" spans="1:19" x14ac:dyDescent="0.25">
      <c r="A98">
        <v>97</v>
      </c>
      <c r="B98">
        <v>0</v>
      </c>
      <c r="C98">
        <v>0</v>
      </c>
      <c r="D98">
        <v>0</v>
      </c>
      <c r="E98">
        <v>0</v>
      </c>
      <c r="F98" s="2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Q98" s="1">
        <v>42468</v>
      </c>
      <c r="R98" t="s">
        <v>108</v>
      </c>
      <c r="S98" t="s">
        <v>17</v>
      </c>
    </row>
    <row r="99" spans="1:19" x14ac:dyDescent="0.25">
      <c r="A99">
        <v>98</v>
      </c>
      <c r="B99">
        <v>0</v>
      </c>
      <c r="C99">
        <v>0</v>
      </c>
      <c r="D99">
        <v>0</v>
      </c>
      <c r="E99">
        <v>0</v>
      </c>
      <c r="F99" s="2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Q99" s="1">
        <v>42494</v>
      </c>
      <c r="R99" t="s">
        <v>106</v>
      </c>
      <c r="S99" t="s">
        <v>14</v>
      </c>
    </row>
    <row r="100" spans="1:19" x14ac:dyDescent="0.25">
      <c r="A100">
        <v>99</v>
      </c>
      <c r="B100">
        <v>0</v>
      </c>
      <c r="C100">
        <v>0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Q100" s="1">
        <v>42494</v>
      </c>
      <c r="R100" t="s">
        <v>106</v>
      </c>
      <c r="S100" t="s">
        <v>17</v>
      </c>
    </row>
    <row r="101" spans="1:19" x14ac:dyDescent="0.25">
      <c r="A101">
        <v>100</v>
      </c>
      <c r="B101">
        <v>0</v>
      </c>
      <c r="C101">
        <v>0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Q101" s="1">
        <v>42494</v>
      </c>
      <c r="R101" t="s">
        <v>106</v>
      </c>
      <c r="S101" t="s">
        <v>17</v>
      </c>
    </row>
    <row r="102" spans="1:19" x14ac:dyDescent="0.25">
      <c r="A102">
        <v>101</v>
      </c>
      <c r="B102">
        <v>0</v>
      </c>
      <c r="C102">
        <v>0</v>
      </c>
      <c r="D102">
        <v>15</v>
      </c>
      <c r="E102">
        <v>0</v>
      </c>
      <c r="F102" s="2">
        <v>6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Q102" s="1">
        <v>42482</v>
      </c>
      <c r="R102" t="s">
        <v>108</v>
      </c>
      <c r="S102" t="s">
        <v>17</v>
      </c>
    </row>
    <row r="103" spans="1:19" x14ac:dyDescent="0.25">
      <c r="A103">
        <v>102</v>
      </c>
      <c r="B103">
        <v>0</v>
      </c>
      <c r="C103">
        <v>0</v>
      </c>
      <c r="D103">
        <v>3</v>
      </c>
      <c r="E103">
        <v>0</v>
      </c>
      <c r="F103" s="2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Q103" s="1">
        <v>42482</v>
      </c>
      <c r="R103" t="s">
        <v>108</v>
      </c>
      <c r="S103" t="s">
        <v>17</v>
      </c>
    </row>
    <row r="104" spans="1:19" x14ac:dyDescent="0.25">
      <c r="A104">
        <v>103</v>
      </c>
      <c r="B104">
        <v>0</v>
      </c>
      <c r="C104">
        <v>0</v>
      </c>
      <c r="D104">
        <v>20</v>
      </c>
      <c r="E104">
        <v>1</v>
      </c>
      <c r="F104" s="2">
        <v>3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Q104" s="1">
        <v>42494</v>
      </c>
      <c r="R104" t="s">
        <v>106</v>
      </c>
      <c r="S104" t="s">
        <v>14</v>
      </c>
    </row>
    <row r="105" spans="1:19" x14ac:dyDescent="0.25">
      <c r="A105">
        <v>104</v>
      </c>
      <c r="B105">
        <v>0</v>
      </c>
      <c r="C105">
        <v>0</v>
      </c>
      <c r="D105">
        <v>0</v>
      </c>
      <c r="E105">
        <v>0</v>
      </c>
      <c r="F105" s="2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Q105" s="1">
        <v>42494</v>
      </c>
      <c r="R105" t="s">
        <v>106</v>
      </c>
      <c r="S105" t="s">
        <v>17</v>
      </c>
    </row>
    <row r="106" spans="1:19" x14ac:dyDescent="0.25">
      <c r="A106">
        <v>105</v>
      </c>
      <c r="B106">
        <v>0</v>
      </c>
      <c r="C106">
        <v>0</v>
      </c>
      <c r="D106">
        <v>4</v>
      </c>
      <c r="E106">
        <v>0</v>
      </c>
      <c r="F106" s="2">
        <v>6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Q106" s="1">
        <v>42482</v>
      </c>
      <c r="R106" t="s">
        <v>108</v>
      </c>
      <c r="S106" t="s">
        <v>17</v>
      </c>
    </row>
    <row r="107" spans="1:19" x14ac:dyDescent="0.25">
      <c r="A107">
        <v>106</v>
      </c>
      <c r="B107">
        <v>0</v>
      </c>
      <c r="C107">
        <v>0</v>
      </c>
      <c r="D107">
        <v>2</v>
      </c>
      <c r="E107">
        <v>0</v>
      </c>
      <c r="F107" s="2">
        <v>4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Q107" s="1">
        <v>42482</v>
      </c>
      <c r="R107" t="s">
        <v>108</v>
      </c>
      <c r="S107" t="s">
        <v>17</v>
      </c>
    </row>
    <row r="108" spans="1:19" x14ac:dyDescent="0.25">
      <c r="A108">
        <v>107</v>
      </c>
      <c r="B108">
        <v>0</v>
      </c>
      <c r="C108">
        <v>0</v>
      </c>
      <c r="D108">
        <v>0</v>
      </c>
      <c r="E108">
        <v>0</v>
      </c>
      <c r="F108" s="2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Q108" s="1">
        <v>42461</v>
      </c>
      <c r="R108" t="s">
        <v>108</v>
      </c>
      <c r="S108" t="s">
        <v>21</v>
      </c>
    </row>
    <row r="109" spans="1:19" x14ac:dyDescent="0.25">
      <c r="A109">
        <v>108</v>
      </c>
      <c r="B109">
        <v>0</v>
      </c>
      <c r="C109">
        <v>0</v>
      </c>
      <c r="D109">
        <v>0</v>
      </c>
      <c r="E109">
        <v>0</v>
      </c>
      <c r="F109" s="2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Q109" s="1">
        <v>42461</v>
      </c>
      <c r="R109" t="s">
        <v>108</v>
      </c>
      <c r="S109" t="s">
        <v>21</v>
      </c>
    </row>
    <row r="110" spans="1:19" x14ac:dyDescent="0.25">
      <c r="A110">
        <v>109</v>
      </c>
      <c r="B110">
        <v>0</v>
      </c>
      <c r="C110">
        <v>0</v>
      </c>
      <c r="D110">
        <v>0</v>
      </c>
      <c r="E110">
        <v>0</v>
      </c>
      <c r="F110" s="2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Q110" s="1">
        <v>42440</v>
      </c>
      <c r="R110" t="s">
        <v>107</v>
      </c>
      <c r="S110" t="s">
        <v>21</v>
      </c>
    </row>
    <row r="111" spans="1:19" x14ac:dyDescent="0.25">
      <c r="A111">
        <v>110</v>
      </c>
      <c r="B111">
        <v>0</v>
      </c>
      <c r="C111">
        <v>0</v>
      </c>
      <c r="D111">
        <v>1</v>
      </c>
      <c r="E111">
        <v>1</v>
      </c>
      <c r="F111" s="2">
        <v>4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Q111" s="1">
        <v>42475</v>
      </c>
      <c r="R111" t="s">
        <v>108</v>
      </c>
      <c r="S111" t="s">
        <v>21</v>
      </c>
    </row>
    <row r="112" spans="1:19" x14ac:dyDescent="0.25">
      <c r="A112">
        <v>111</v>
      </c>
      <c r="B112">
        <v>0</v>
      </c>
      <c r="C112">
        <v>0</v>
      </c>
      <c r="D112">
        <v>0</v>
      </c>
      <c r="E112">
        <v>0</v>
      </c>
      <c r="F112" s="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Q112" s="1">
        <v>42475</v>
      </c>
      <c r="R112" t="s">
        <v>108</v>
      </c>
      <c r="S112" t="s">
        <v>21</v>
      </c>
    </row>
    <row r="113" spans="1:19" x14ac:dyDescent="0.25">
      <c r="A113">
        <v>112</v>
      </c>
      <c r="B113">
        <v>1</v>
      </c>
      <c r="C113">
        <v>1</v>
      </c>
      <c r="D113">
        <v>2</v>
      </c>
      <c r="E113">
        <v>0</v>
      </c>
      <c r="F113" s="2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Q113" s="1">
        <v>42510</v>
      </c>
      <c r="R113" t="s">
        <v>106</v>
      </c>
      <c r="S113" t="s">
        <v>15</v>
      </c>
    </row>
    <row r="114" spans="1:19" x14ac:dyDescent="0.25">
      <c r="A114">
        <v>113</v>
      </c>
      <c r="B114">
        <v>3</v>
      </c>
      <c r="C114">
        <v>0</v>
      </c>
      <c r="D114">
        <v>0</v>
      </c>
      <c r="E114">
        <v>0</v>
      </c>
      <c r="F114" s="2">
        <v>0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Q114" s="1">
        <v>42510</v>
      </c>
      <c r="R114" t="s">
        <v>106</v>
      </c>
      <c r="S114" t="s">
        <v>15</v>
      </c>
    </row>
    <row r="115" spans="1:19" x14ac:dyDescent="0.25">
      <c r="A115">
        <v>114</v>
      </c>
      <c r="B115">
        <v>0</v>
      </c>
      <c r="C115">
        <v>0</v>
      </c>
      <c r="D115">
        <v>0</v>
      </c>
      <c r="E115">
        <v>0</v>
      </c>
      <c r="F115" s="2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Q115" s="1">
        <v>42440</v>
      </c>
      <c r="R115" t="s">
        <v>107</v>
      </c>
      <c r="S115" t="s">
        <v>19</v>
      </c>
    </row>
    <row r="116" spans="1:19" x14ac:dyDescent="0.25">
      <c r="A116">
        <v>115</v>
      </c>
      <c r="B116">
        <v>0</v>
      </c>
      <c r="C116">
        <v>0</v>
      </c>
      <c r="D116">
        <v>19</v>
      </c>
      <c r="E116">
        <v>2</v>
      </c>
      <c r="F116" s="2">
        <v>10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Q116" s="1">
        <v>42517</v>
      </c>
      <c r="R116" t="s">
        <v>106</v>
      </c>
      <c r="S116" t="s">
        <v>15</v>
      </c>
    </row>
    <row r="117" spans="1:19" x14ac:dyDescent="0.25">
      <c r="A117">
        <v>116</v>
      </c>
      <c r="B117">
        <v>0</v>
      </c>
      <c r="C117">
        <v>0</v>
      </c>
      <c r="D117">
        <v>21</v>
      </c>
      <c r="E117">
        <v>4</v>
      </c>
      <c r="F117" s="2">
        <v>17</v>
      </c>
      <c r="G117">
        <v>0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Q117" s="1">
        <v>42517</v>
      </c>
      <c r="R117" t="s">
        <v>106</v>
      </c>
      <c r="S117" t="s">
        <v>15</v>
      </c>
    </row>
    <row r="118" spans="1:19" x14ac:dyDescent="0.25">
      <c r="A118">
        <v>117</v>
      </c>
      <c r="B118">
        <v>1</v>
      </c>
      <c r="C118">
        <v>0</v>
      </c>
      <c r="D118">
        <v>7</v>
      </c>
      <c r="E118">
        <v>0</v>
      </c>
      <c r="F118" s="2">
        <v>18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Q118" s="1">
        <v>42489</v>
      </c>
      <c r="R118" t="s">
        <v>108</v>
      </c>
      <c r="S118" t="s">
        <v>17</v>
      </c>
    </row>
    <row r="119" spans="1:19" x14ac:dyDescent="0.25">
      <c r="A119">
        <v>118</v>
      </c>
      <c r="B119">
        <v>0</v>
      </c>
      <c r="C119">
        <v>0</v>
      </c>
      <c r="D119">
        <v>24</v>
      </c>
      <c r="E119">
        <v>1</v>
      </c>
      <c r="F119" s="2">
        <v>41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Q119" s="1">
        <v>42489</v>
      </c>
      <c r="R119" t="s">
        <v>108</v>
      </c>
      <c r="S119" t="s">
        <v>14</v>
      </c>
    </row>
    <row r="120" spans="1:19" x14ac:dyDescent="0.25">
      <c r="A120">
        <v>119</v>
      </c>
      <c r="B120">
        <v>0</v>
      </c>
      <c r="C120">
        <v>0</v>
      </c>
      <c r="D120">
        <v>1</v>
      </c>
      <c r="E120">
        <v>0</v>
      </c>
      <c r="F120" s="2">
        <v>2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Q120" s="1">
        <v>42468</v>
      </c>
      <c r="R120" t="s">
        <v>108</v>
      </c>
      <c r="S120" t="s">
        <v>21</v>
      </c>
    </row>
    <row r="121" spans="1:19" x14ac:dyDescent="0.25">
      <c r="A121">
        <v>120</v>
      </c>
      <c r="B121">
        <v>0</v>
      </c>
      <c r="C121">
        <v>0</v>
      </c>
      <c r="D121">
        <v>0</v>
      </c>
      <c r="E121">
        <v>0</v>
      </c>
      <c r="F121" s="2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Q121" s="1">
        <v>42468</v>
      </c>
      <c r="R121" t="s">
        <v>108</v>
      </c>
      <c r="S121" t="s">
        <v>21</v>
      </c>
    </row>
    <row r="122" spans="1:19" x14ac:dyDescent="0.25">
      <c r="A122">
        <v>121</v>
      </c>
      <c r="B122">
        <v>0</v>
      </c>
      <c r="C122">
        <v>0</v>
      </c>
      <c r="D122">
        <v>0</v>
      </c>
      <c r="E122">
        <v>0</v>
      </c>
      <c r="F122" s="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Q122" s="1">
        <v>42447</v>
      </c>
      <c r="R122" t="s">
        <v>107</v>
      </c>
      <c r="S122" t="s">
        <v>22</v>
      </c>
    </row>
    <row r="123" spans="1:19" x14ac:dyDescent="0.25">
      <c r="A123">
        <v>122</v>
      </c>
      <c r="B123">
        <v>0</v>
      </c>
      <c r="C123">
        <v>0</v>
      </c>
      <c r="D123">
        <v>0</v>
      </c>
      <c r="E123">
        <v>0</v>
      </c>
      <c r="F123" s="2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Q123" s="1">
        <v>42447</v>
      </c>
      <c r="R123" t="s">
        <v>107</v>
      </c>
      <c r="S123" t="s">
        <v>22</v>
      </c>
    </row>
    <row r="124" spans="1:19" x14ac:dyDescent="0.25">
      <c r="A124">
        <v>123</v>
      </c>
      <c r="B124">
        <v>0</v>
      </c>
      <c r="C124">
        <v>0</v>
      </c>
      <c r="D124">
        <v>0</v>
      </c>
      <c r="E124">
        <v>0</v>
      </c>
      <c r="F124" s="2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Q124" s="1">
        <v>42454</v>
      </c>
      <c r="R124" t="s">
        <v>107</v>
      </c>
      <c r="S124" t="s">
        <v>21</v>
      </c>
    </row>
    <row r="125" spans="1:19" x14ac:dyDescent="0.25">
      <c r="A125">
        <v>124</v>
      </c>
      <c r="B125">
        <v>1</v>
      </c>
      <c r="C125">
        <v>0</v>
      </c>
      <c r="D125">
        <v>5</v>
      </c>
      <c r="E125">
        <v>1</v>
      </c>
      <c r="F125" s="2">
        <v>21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Q125" s="1">
        <v>42503</v>
      </c>
      <c r="R125" t="s">
        <v>106</v>
      </c>
      <c r="S125" t="s">
        <v>15</v>
      </c>
    </row>
    <row r="126" spans="1:19" x14ac:dyDescent="0.25">
      <c r="A126">
        <v>125</v>
      </c>
      <c r="B126">
        <v>0</v>
      </c>
      <c r="C126">
        <v>0</v>
      </c>
      <c r="D126">
        <v>1</v>
      </c>
      <c r="E126">
        <v>0</v>
      </c>
      <c r="F126" s="2">
        <v>0</v>
      </c>
      <c r="G126">
        <v>1</v>
      </c>
      <c r="H126">
        <v>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Q126" s="1">
        <v>42503</v>
      </c>
      <c r="R126" t="s">
        <v>106</v>
      </c>
      <c r="S126" t="s">
        <v>15</v>
      </c>
    </row>
    <row r="127" spans="1:19" x14ac:dyDescent="0.25">
      <c r="A127">
        <v>126</v>
      </c>
      <c r="B127">
        <v>0</v>
      </c>
      <c r="C127">
        <v>0</v>
      </c>
      <c r="D127">
        <v>0</v>
      </c>
      <c r="E127">
        <v>0</v>
      </c>
      <c r="F127" s="2">
        <v>6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Q127" s="1">
        <v>42482</v>
      </c>
      <c r="R127" t="s">
        <v>108</v>
      </c>
      <c r="S127" t="s">
        <v>109</v>
      </c>
    </row>
  </sheetData>
  <autoFilter ref="Q1:S12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opLeftCell="A73" zoomScale="70" zoomScaleNormal="70" workbookViewId="0">
      <selection activeCell="AL22" sqref="AL22:AQ47"/>
    </sheetView>
  </sheetViews>
  <sheetFormatPr defaultRowHeight="15" x14ac:dyDescent="0.25"/>
  <cols>
    <col min="1" max="1" width="15.85546875" customWidth="1"/>
    <col min="2" max="2" width="17.85546875" bestFit="1" customWidth="1"/>
    <col min="3" max="3" width="11.5703125" bestFit="1" customWidth="1"/>
    <col min="8" max="8" width="19.7109375" bestFit="1" customWidth="1"/>
    <col min="9" max="9" width="18.5703125" bestFit="1" customWidth="1"/>
  </cols>
  <sheetData>
    <row r="1" spans="1:22" ht="14.45" x14ac:dyDescent="0.3">
      <c r="A1" t="s">
        <v>250</v>
      </c>
      <c r="B1" t="s">
        <v>110</v>
      </c>
      <c r="C1" t="s">
        <v>251</v>
      </c>
      <c r="D1" t="s">
        <v>249</v>
      </c>
      <c r="E1" t="s">
        <v>42</v>
      </c>
      <c r="F1" t="s">
        <v>103</v>
      </c>
      <c r="G1" t="s">
        <v>104</v>
      </c>
      <c r="H1" t="s">
        <v>248</v>
      </c>
      <c r="I1" t="s">
        <v>105</v>
      </c>
      <c r="J1" t="s">
        <v>236</v>
      </c>
      <c r="K1" t="s">
        <v>237</v>
      </c>
      <c r="L1" t="s">
        <v>238</v>
      </c>
      <c r="M1" t="s">
        <v>239</v>
      </c>
      <c r="N1" s="2" t="s">
        <v>240</v>
      </c>
      <c r="O1" t="s">
        <v>241</v>
      </c>
      <c r="P1" t="s">
        <v>247</v>
      </c>
      <c r="Q1" t="s">
        <v>252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</row>
    <row r="2" spans="1:22" ht="14.45" x14ac:dyDescent="0.3">
      <c r="A2" s="6">
        <v>1</v>
      </c>
      <c r="B2" s="6" t="s">
        <v>14</v>
      </c>
      <c r="C2" s="15">
        <v>42503</v>
      </c>
      <c r="D2" s="6" t="s">
        <v>109</v>
      </c>
      <c r="E2" s="6">
        <v>7</v>
      </c>
      <c r="F2" s="6">
        <v>0</v>
      </c>
      <c r="G2" s="6">
        <v>0</v>
      </c>
      <c r="H2" s="6" t="s">
        <v>181</v>
      </c>
      <c r="I2" s="6" t="s">
        <v>106</v>
      </c>
      <c r="J2" s="3">
        <v>1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</row>
    <row r="3" spans="1:22" ht="14.45" x14ac:dyDescent="0.3">
      <c r="A3" s="13">
        <v>2</v>
      </c>
      <c r="B3" s="13" t="s">
        <v>15</v>
      </c>
      <c r="C3" s="14">
        <v>42503</v>
      </c>
      <c r="D3" s="13">
        <v>73</v>
      </c>
      <c r="E3" s="13">
        <v>0</v>
      </c>
      <c r="F3" s="13">
        <v>0</v>
      </c>
      <c r="G3" s="13">
        <v>0</v>
      </c>
      <c r="H3" s="13">
        <v>0</v>
      </c>
      <c r="I3" s="13" t="s">
        <v>106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</row>
    <row r="4" spans="1:22" ht="14.45" x14ac:dyDescent="0.3">
      <c r="A4" s="13">
        <v>3</v>
      </c>
      <c r="B4" s="13" t="s">
        <v>15</v>
      </c>
      <c r="C4" s="14">
        <v>42503</v>
      </c>
      <c r="D4" s="13">
        <v>67</v>
      </c>
      <c r="E4" s="13">
        <v>26</v>
      </c>
      <c r="F4" s="13" t="s">
        <v>182</v>
      </c>
      <c r="G4" s="13" t="s">
        <v>183</v>
      </c>
      <c r="H4" s="13" t="s">
        <v>184</v>
      </c>
      <c r="I4" s="13" t="s">
        <v>106</v>
      </c>
      <c r="J4" s="3">
        <v>0.21660261680851131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0.78339738319148877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</row>
    <row r="5" spans="1:22" ht="14.45" x14ac:dyDescent="0.3">
      <c r="A5" s="13">
        <v>4</v>
      </c>
      <c r="B5" s="13" t="s">
        <v>17</v>
      </c>
      <c r="C5" s="14">
        <v>42489</v>
      </c>
      <c r="D5" s="13">
        <v>66</v>
      </c>
      <c r="E5" s="13">
        <v>43</v>
      </c>
      <c r="F5" s="13" t="s">
        <v>146</v>
      </c>
      <c r="G5" s="13" t="s">
        <v>147</v>
      </c>
      <c r="H5" s="13" t="s">
        <v>148</v>
      </c>
      <c r="I5" s="13" t="s">
        <v>108</v>
      </c>
      <c r="J5" s="3">
        <v>0</v>
      </c>
      <c r="K5" s="3">
        <v>0</v>
      </c>
      <c r="L5" s="3">
        <v>0.72093023255813959</v>
      </c>
      <c r="M5" s="3">
        <v>6.9767441860465115E-2</v>
      </c>
      <c r="N5" s="3">
        <v>0.20930232558139533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</row>
    <row r="6" spans="1:22" ht="14.45" x14ac:dyDescent="0.3">
      <c r="A6" s="13">
        <v>5</v>
      </c>
      <c r="B6" s="13" t="s">
        <v>15</v>
      </c>
      <c r="C6" s="14">
        <v>42517</v>
      </c>
      <c r="D6" s="13">
        <v>67</v>
      </c>
      <c r="E6" s="13">
        <v>9</v>
      </c>
      <c r="F6" s="13">
        <v>0</v>
      </c>
      <c r="G6" s="13">
        <v>0</v>
      </c>
      <c r="H6" s="13" t="s">
        <v>221</v>
      </c>
      <c r="I6" s="13" t="s">
        <v>106</v>
      </c>
      <c r="J6" s="3">
        <v>0</v>
      </c>
      <c r="K6" s="3">
        <v>0</v>
      </c>
      <c r="L6" s="3">
        <v>1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</row>
    <row r="7" spans="1:22" ht="14.45" x14ac:dyDescent="0.3">
      <c r="A7" s="13">
        <v>6</v>
      </c>
      <c r="B7" s="13" t="s">
        <v>18</v>
      </c>
      <c r="C7" s="14">
        <v>42447</v>
      </c>
      <c r="D7" s="13">
        <v>69</v>
      </c>
      <c r="E7" s="13">
        <v>0</v>
      </c>
      <c r="F7" s="13">
        <v>0</v>
      </c>
      <c r="G7" s="13">
        <v>0</v>
      </c>
      <c r="H7" s="13">
        <v>0</v>
      </c>
      <c r="I7" s="13" t="s">
        <v>107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</row>
    <row r="8" spans="1:22" ht="14.45" x14ac:dyDescent="0.3">
      <c r="A8" s="13">
        <v>7</v>
      </c>
      <c r="B8" s="13" t="s">
        <v>19</v>
      </c>
      <c r="C8" s="14">
        <v>42468</v>
      </c>
      <c r="D8" s="13">
        <v>69</v>
      </c>
      <c r="E8" s="13">
        <v>0</v>
      </c>
      <c r="F8" s="13">
        <v>0</v>
      </c>
      <c r="G8" s="13">
        <v>0</v>
      </c>
      <c r="H8" s="13">
        <v>0</v>
      </c>
      <c r="I8" s="13" t="s">
        <v>108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</row>
    <row r="9" spans="1:22" ht="14.45" x14ac:dyDescent="0.3">
      <c r="A9" s="13">
        <v>8</v>
      </c>
      <c r="B9" s="13" t="s">
        <v>20</v>
      </c>
      <c r="C9" s="14">
        <v>42454</v>
      </c>
      <c r="D9" s="13">
        <v>70</v>
      </c>
      <c r="E9" s="13">
        <v>0</v>
      </c>
      <c r="F9" s="13">
        <v>0</v>
      </c>
      <c r="G9" s="13">
        <v>0</v>
      </c>
      <c r="H9" s="13">
        <v>0</v>
      </c>
      <c r="I9" s="13" t="s">
        <v>107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</row>
    <row r="10" spans="1:22" ht="14.45" x14ac:dyDescent="0.3">
      <c r="A10" s="13">
        <v>9</v>
      </c>
      <c r="B10" s="13" t="s">
        <v>20</v>
      </c>
      <c r="C10" s="14">
        <v>42433</v>
      </c>
      <c r="D10" s="13">
        <v>58</v>
      </c>
      <c r="E10" s="13">
        <v>0</v>
      </c>
      <c r="F10" s="13">
        <v>0</v>
      </c>
      <c r="G10" s="13">
        <v>0</v>
      </c>
      <c r="H10" s="13">
        <v>0</v>
      </c>
      <c r="I10" s="13" t="s">
        <v>107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</row>
    <row r="11" spans="1:22" ht="14.45" x14ac:dyDescent="0.3">
      <c r="A11" s="13">
        <v>10</v>
      </c>
      <c r="B11" s="13" t="s">
        <v>19</v>
      </c>
      <c r="C11" s="14">
        <v>42433</v>
      </c>
      <c r="D11" s="13">
        <v>64</v>
      </c>
      <c r="E11" s="13">
        <v>0</v>
      </c>
      <c r="F11" s="13">
        <v>0</v>
      </c>
      <c r="G11" s="13">
        <v>0</v>
      </c>
      <c r="H11" s="13">
        <v>0</v>
      </c>
      <c r="I11" s="13" t="s">
        <v>107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</row>
    <row r="12" spans="1:22" ht="14.45" x14ac:dyDescent="0.3">
      <c r="A12" s="13">
        <v>11</v>
      </c>
      <c r="B12" s="13" t="s">
        <v>14</v>
      </c>
      <c r="C12" s="14">
        <v>42482</v>
      </c>
      <c r="D12" s="13">
        <v>67</v>
      </c>
      <c r="E12" s="13">
        <v>36</v>
      </c>
      <c r="F12" s="13" t="s">
        <v>128</v>
      </c>
      <c r="G12" s="13" t="s">
        <v>129</v>
      </c>
      <c r="H12" s="13" t="s">
        <v>130</v>
      </c>
      <c r="I12" s="13" t="s">
        <v>108</v>
      </c>
      <c r="J12" s="3">
        <v>0</v>
      </c>
      <c r="K12" s="3">
        <v>0</v>
      </c>
      <c r="L12" s="3">
        <v>0.69444444444444453</v>
      </c>
      <c r="M12" s="3">
        <v>0</v>
      </c>
      <c r="N12" s="3">
        <v>0.30555555555555558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</row>
    <row r="13" spans="1:22" ht="14.45" x14ac:dyDescent="0.3">
      <c r="A13" s="13">
        <v>12</v>
      </c>
      <c r="B13" s="13" t="s">
        <v>14</v>
      </c>
      <c r="C13" s="14">
        <v>42494</v>
      </c>
      <c r="D13" s="13">
        <v>67</v>
      </c>
      <c r="E13" s="13">
        <v>51</v>
      </c>
      <c r="F13" s="13" t="s">
        <v>168</v>
      </c>
      <c r="G13" s="13" t="s">
        <v>169</v>
      </c>
      <c r="H13" s="13" t="s">
        <v>170</v>
      </c>
      <c r="I13" s="13" t="s">
        <v>106</v>
      </c>
      <c r="J13" s="3">
        <v>4.1387365210219717E-3</v>
      </c>
      <c r="K13" s="3">
        <v>0</v>
      </c>
      <c r="L13" s="3">
        <v>0.59659298811006767</v>
      </c>
      <c r="M13" s="3">
        <v>0</v>
      </c>
      <c r="N13" s="3">
        <v>0.3169400249334734</v>
      </c>
      <c r="O13" s="3">
        <v>0</v>
      </c>
      <c r="P13" s="3">
        <v>8.2328250435437039E-2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</row>
    <row r="14" spans="1:22" ht="14.45" x14ac:dyDescent="0.3">
      <c r="A14" s="13">
        <v>13</v>
      </c>
      <c r="B14" s="13" t="s">
        <v>14</v>
      </c>
      <c r="C14" s="14">
        <v>42482</v>
      </c>
      <c r="D14" s="13">
        <v>71</v>
      </c>
      <c r="E14" s="13">
        <v>23</v>
      </c>
      <c r="F14" s="13" t="s">
        <v>131</v>
      </c>
      <c r="G14" s="13" t="s">
        <v>132</v>
      </c>
      <c r="H14" s="13" t="s">
        <v>133</v>
      </c>
      <c r="I14" s="13" t="s">
        <v>108</v>
      </c>
      <c r="J14" s="3">
        <v>9.9897956214843823E-3</v>
      </c>
      <c r="K14" s="3">
        <v>0</v>
      </c>
      <c r="L14" s="3">
        <v>0.58500602986003192</v>
      </c>
      <c r="M14" s="3">
        <v>0</v>
      </c>
      <c r="N14" s="3">
        <v>0.40500417451848358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</row>
    <row r="15" spans="1:22" ht="14.45" x14ac:dyDescent="0.3">
      <c r="A15" s="13">
        <v>14</v>
      </c>
      <c r="B15" s="13" t="s">
        <v>17</v>
      </c>
      <c r="C15" s="14">
        <v>42482</v>
      </c>
      <c r="D15" s="13">
        <v>67</v>
      </c>
      <c r="E15" s="13">
        <v>26</v>
      </c>
      <c r="F15" s="13" t="s">
        <v>134</v>
      </c>
      <c r="G15" s="13" t="s">
        <v>135</v>
      </c>
      <c r="H15" s="13" t="s">
        <v>136</v>
      </c>
      <c r="I15" s="13" t="s">
        <v>108</v>
      </c>
      <c r="J15" s="3">
        <v>0</v>
      </c>
      <c r="K15" s="3">
        <v>0</v>
      </c>
      <c r="L15" s="3">
        <v>0.73076923076923084</v>
      </c>
      <c r="M15" s="3">
        <v>0.11538461538461539</v>
      </c>
      <c r="N15" s="3">
        <v>0.15384615384615385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</row>
    <row r="16" spans="1:22" ht="14.45" x14ac:dyDescent="0.3">
      <c r="A16" s="13">
        <v>15</v>
      </c>
      <c r="B16" s="13" t="s">
        <v>17</v>
      </c>
      <c r="C16" s="14">
        <v>42475</v>
      </c>
      <c r="D16" s="13">
        <v>69</v>
      </c>
      <c r="E16" s="13">
        <v>0</v>
      </c>
      <c r="F16" s="13">
        <v>0</v>
      </c>
      <c r="G16" s="13">
        <v>0</v>
      </c>
      <c r="H16" s="13">
        <v>0</v>
      </c>
      <c r="I16" s="13" t="s">
        <v>108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</row>
    <row r="17" spans="1:22" ht="14.45" x14ac:dyDescent="0.3">
      <c r="A17" s="13">
        <v>16</v>
      </c>
      <c r="B17" s="13" t="s">
        <v>20</v>
      </c>
      <c r="C17" s="14">
        <v>42440</v>
      </c>
      <c r="D17" s="13">
        <v>70</v>
      </c>
      <c r="E17" s="13">
        <v>0</v>
      </c>
      <c r="F17" s="13">
        <v>0</v>
      </c>
      <c r="G17" s="13">
        <v>0</v>
      </c>
      <c r="H17" s="13">
        <v>0</v>
      </c>
      <c r="I17" s="13" t="s">
        <v>107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</row>
    <row r="18" spans="1:22" ht="14.45" x14ac:dyDescent="0.3">
      <c r="A18" s="13">
        <v>17</v>
      </c>
      <c r="B18" s="13" t="s">
        <v>21</v>
      </c>
      <c r="C18" s="14">
        <v>42461</v>
      </c>
      <c r="D18" s="13">
        <v>73</v>
      </c>
      <c r="E18" s="13">
        <v>0</v>
      </c>
      <c r="F18" s="13">
        <v>0</v>
      </c>
      <c r="G18" s="13">
        <v>0</v>
      </c>
      <c r="H18" s="13">
        <v>0</v>
      </c>
      <c r="I18" s="13" t="s">
        <v>108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</row>
    <row r="19" spans="1:22" ht="14.45" x14ac:dyDescent="0.3">
      <c r="A19" s="13">
        <v>18</v>
      </c>
      <c r="B19" s="13" t="s">
        <v>19</v>
      </c>
      <c r="C19" s="14">
        <v>42440</v>
      </c>
      <c r="D19" s="13">
        <v>74</v>
      </c>
      <c r="E19" s="13">
        <v>0</v>
      </c>
      <c r="F19" s="13">
        <v>0</v>
      </c>
      <c r="G19" s="13">
        <v>0</v>
      </c>
      <c r="H19" s="13">
        <v>0</v>
      </c>
      <c r="I19" s="13" t="s">
        <v>107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</row>
    <row r="20" spans="1:22" ht="14.45" x14ac:dyDescent="0.3">
      <c r="A20" s="13">
        <v>19</v>
      </c>
      <c r="B20" s="13" t="s">
        <v>15</v>
      </c>
      <c r="C20" s="14">
        <v>42510</v>
      </c>
      <c r="D20" s="13">
        <v>68</v>
      </c>
      <c r="E20" s="13">
        <v>9</v>
      </c>
      <c r="F20" s="13" t="s">
        <v>200</v>
      </c>
      <c r="G20" s="13" t="s">
        <v>201</v>
      </c>
      <c r="H20" s="13" t="s">
        <v>202</v>
      </c>
      <c r="I20" s="13" t="s">
        <v>106</v>
      </c>
      <c r="J20" s="3">
        <v>3.8931209879984482E-2</v>
      </c>
      <c r="K20" s="3">
        <v>0</v>
      </c>
      <c r="L20" s="3">
        <v>0.52611361693056957</v>
      </c>
      <c r="M20" s="3">
        <v>0</v>
      </c>
      <c r="N20" s="3">
        <v>0</v>
      </c>
      <c r="O20" s="3">
        <v>0</v>
      </c>
      <c r="P20" s="3">
        <v>0</v>
      </c>
      <c r="Q20" s="3">
        <v>0.43495517318944599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</row>
    <row r="21" spans="1:22" ht="14.45" x14ac:dyDescent="0.3">
      <c r="A21">
        <v>20</v>
      </c>
      <c r="B21" t="s">
        <v>22</v>
      </c>
      <c r="C21" s="1">
        <v>42468</v>
      </c>
      <c r="D21">
        <v>64</v>
      </c>
      <c r="E21">
        <v>8</v>
      </c>
      <c r="F21">
        <v>0</v>
      </c>
      <c r="G21">
        <v>0</v>
      </c>
      <c r="H21" t="s">
        <v>114</v>
      </c>
      <c r="I21" t="s">
        <v>108</v>
      </c>
      <c r="J21" s="3">
        <v>0</v>
      </c>
      <c r="K21" s="3">
        <v>0</v>
      </c>
      <c r="L21" s="3">
        <v>0.625</v>
      </c>
      <c r="M21" s="3">
        <v>0</v>
      </c>
      <c r="N21" s="3">
        <v>0.375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</row>
    <row r="22" spans="1:22" ht="14.45" x14ac:dyDescent="0.3">
      <c r="A22">
        <v>21</v>
      </c>
      <c r="B22" t="s">
        <v>21</v>
      </c>
      <c r="C22" s="1">
        <v>42468</v>
      </c>
      <c r="D22">
        <v>67</v>
      </c>
      <c r="E22">
        <v>11</v>
      </c>
      <c r="F22">
        <v>0</v>
      </c>
      <c r="G22">
        <v>0</v>
      </c>
      <c r="H22" t="s">
        <v>115</v>
      </c>
      <c r="I22" t="s">
        <v>108</v>
      </c>
      <c r="J22" s="3">
        <v>0</v>
      </c>
      <c r="K22" s="3">
        <v>0</v>
      </c>
      <c r="L22" s="3">
        <v>0.81818181818181801</v>
      </c>
      <c r="M22" s="3">
        <v>0</v>
      </c>
      <c r="N22" s="3">
        <v>0.1818181818181818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</row>
    <row r="23" spans="1:22" x14ac:dyDescent="0.25">
      <c r="A23">
        <v>22</v>
      </c>
      <c r="B23" t="s">
        <v>17</v>
      </c>
      <c r="C23" s="1">
        <v>42468</v>
      </c>
      <c r="D23">
        <v>63</v>
      </c>
      <c r="E23">
        <v>31</v>
      </c>
      <c r="F23">
        <v>0</v>
      </c>
      <c r="G23">
        <v>0</v>
      </c>
      <c r="H23" t="s">
        <v>116</v>
      </c>
      <c r="I23" t="s">
        <v>108</v>
      </c>
      <c r="J23" s="3">
        <v>0</v>
      </c>
      <c r="K23" s="3">
        <v>0</v>
      </c>
      <c r="L23" s="3">
        <v>0.83870967741935476</v>
      </c>
      <c r="M23" s="3">
        <v>0</v>
      </c>
      <c r="N23" s="3">
        <v>0.16129032258064516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</row>
    <row r="24" spans="1:22" x14ac:dyDescent="0.25">
      <c r="A24">
        <v>23</v>
      </c>
      <c r="B24" t="s">
        <v>17</v>
      </c>
      <c r="C24" s="1">
        <v>42482</v>
      </c>
      <c r="D24">
        <v>63</v>
      </c>
      <c r="E24">
        <v>23</v>
      </c>
      <c r="F24">
        <v>0</v>
      </c>
      <c r="G24">
        <v>0</v>
      </c>
      <c r="H24" t="s">
        <v>137</v>
      </c>
      <c r="I24" t="s">
        <v>108</v>
      </c>
      <c r="J24" s="3">
        <v>0</v>
      </c>
      <c r="K24" s="3">
        <v>0</v>
      </c>
      <c r="L24" s="3">
        <v>0.47826086956521741</v>
      </c>
      <c r="M24" s="3">
        <v>0</v>
      </c>
      <c r="N24" s="3">
        <v>0.52173913043478259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</row>
    <row r="25" spans="1:22" x14ac:dyDescent="0.25">
      <c r="A25">
        <v>24</v>
      </c>
      <c r="B25" t="s">
        <v>21</v>
      </c>
      <c r="C25" s="1">
        <v>42482</v>
      </c>
      <c r="D25">
        <v>65</v>
      </c>
      <c r="E25">
        <v>12</v>
      </c>
      <c r="F25" t="s">
        <v>138</v>
      </c>
      <c r="G25" t="s">
        <v>139</v>
      </c>
      <c r="H25" t="s">
        <v>140</v>
      </c>
      <c r="I25" t="s">
        <v>108</v>
      </c>
      <c r="J25" s="3">
        <v>0</v>
      </c>
      <c r="K25" s="3">
        <v>0</v>
      </c>
      <c r="L25" s="3">
        <v>0.91666666666666674</v>
      </c>
      <c r="M25" s="3">
        <v>8.3333333333333329E-2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</row>
    <row r="26" spans="1:22" x14ac:dyDescent="0.25">
      <c r="A26">
        <v>25</v>
      </c>
      <c r="B26" t="s">
        <v>21</v>
      </c>
      <c r="C26" s="1">
        <v>42482</v>
      </c>
      <c r="D26">
        <v>65</v>
      </c>
      <c r="E26">
        <v>0</v>
      </c>
      <c r="F26">
        <v>0</v>
      </c>
      <c r="G26">
        <v>0</v>
      </c>
      <c r="H26">
        <v>0</v>
      </c>
      <c r="I26" t="s">
        <v>108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</row>
    <row r="27" spans="1:22" x14ac:dyDescent="0.25">
      <c r="A27">
        <v>26</v>
      </c>
      <c r="B27" t="s">
        <v>15</v>
      </c>
      <c r="C27" s="1">
        <v>42510</v>
      </c>
      <c r="D27">
        <v>69</v>
      </c>
      <c r="E27">
        <v>67</v>
      </c>
      <c r="F27">
        <v>0</v>
      </c>
      <c r="G27">
        <v>0</v>
      </c>
      <c r="H27" t="s">
        <v>203</v>
      </c>
      <c r="I27" t="s">
        <v>106</v>
      </c>
      <c r="J27" s="3">
        <v>0.69546227146834272</v>
      </c>
      <c r="K27" s="3">
        <v>0.30453772853165728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</row>
    <row r="28" spans="1:22" x14ac:dyDescent="0.25">
      <c r="A28">
        <v>27</v>
      </c>
      <c r="B28" t="s">
        <v>15</v>
      </c>
      <c r="C28" s="1">
        <v>42510</v>
      </c>
      <c r="D28">
        <v>66</v>
      </c>
      <c r="E28">
        <v>2</v>
      </c>
      <c r="F28">
        <v>0</v>
      </c>
      <c r="G28">
        <v>0</v>
      </c>
      <c r="H28" t="s">
        <v>204</v>
      </c>
      <c r="I28" t="s">
        <v>106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</row>
    <row r="29" spans="1:22" x14ac:dyDescent="0.25">
      <c r="A29">
        <v>28</v>
      </c>
      <c r="B29" t="s">
        <v>15</v>
      </c>
      <c r="C29" s="1">
        <v>42510</v>
      </c>
      <c r="D29">
        <v>71</v>
      </c>
      <c r="E29">
        <v>4</v>
      </c>
      <c r="F29" t="s">
        <v>205</v>
      </c>
      <c r="G29" t="s">
        <v>206</v>
      </c>
      <c r="H29" t="s">
        <v>207</v>
      </c>
      <c r="I29" t="s">
        <v>106</v>
      </c>
      <c r="J29" s="3">
        <v>0</v>
      </c>
      <c r="K29" s="3">
        <v>0</v>
      </c>
      <c r="L29" s="3">
        <v>6.520305818922445E-2</v>
      </c>
      <c r="M29" s="3">
        <v>0</v>
      </c>
      <c r="N29" s="3">
        <v>0</v>
      </c>
      <c r="O29" s="3">
        <v>0</v>
      </c>
      <c r="P29" s="3">
        <v>0.2879311724136307</v>
      </c>
      <c r="Q29" s="3">
        <v>0.64686576939714491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</row>
    <row r="30" spans="1:22" x14ac:dyDescent="0.25">
      <c r="A30">
        <v>29</v>
      </c>
      <c r="B30" t="s">
        <v>15</v>
      </c>
      <c r="C30" s="1">
        <v>42510</v>
      </c>
      <c r="D30">
        <v>69</v>
      </c>
      <c r="E30">
        <v>17</v>
      </c>
      <c r="F30" t="s">
        <v>208</v>
      </c>
      <c r="G30" t="s">
        <v>209</v>
      </c>
      <c r="H30" t="s">
        <v>210</v>
      </c>
      <c r="I30" t="s">
        <v>106</v>
      </c>
      <c r="J30" s="3">
        <v>0.15015242264996051</v>
      </c>
      <c r="K30" s="3">
        <v>0</v>
      </c>
      <c r="L30" s="3">
        <v>0.16909576835394985</v>
      </c>
      <c r="M30" s="3">
        <v>0</v>
      </c>
      <c r="N30" s="3">
        <v>0</v>
      </c>
      <c r="O30" s="3">
        <v>0.67928674657616639</v>
      </c>
      <c r="P30" s="3">
        <v>0</v>
      </c>
      <c r="Q30" s="3">
        <v>0</v>
      </c>
      <c r="R30" s="3">
        <v>1.4650624199233117E-3</v>
      </c>
      <c r="S30" s="3">
        <v>0</v>
      </c>
      <c r="T30" s="3">
        <v>0</v>
      </c>
      <c r="U30" s="3">
        <v>0</v>
      </c>
      <c r="V30" s="3">
        <v>0</v>
      </c>
    </row>
    <row r="31" spans="1:22" x14ac:dyDescent="0.25">
      <c r="A31">
        <v>30</v>
      </c>
      <c r="B31" t="s">
        <v>15</v>
      </c>
      <c r="C31" s="1">
        <v>42510</v>
      </c>
      <c r="D31">
        <v>65</v>
      </c>
      <c r="E31">
        <v>0</v>
      </c>
      <c r="F31">
        <v>0</v>
      </c>
      <c r="G31">
        <v>0</v>
      </c>
      <c r="H31">
        <v>0</v>
      </c>
      <c r="I31" t="s">
        <v>106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</row>
    <row r="32" spans="1:22" x14ac:dyDescent="0.25">
      <c r="A32">
        <v>31</v>
      </c>
      <c r="B32" t="s">
        <v>21</v>
      </c>
      <c r="C32" s="1">
        <v>42475</v>
      </c>
      <c r="D32">
        <v>64</v>
      </c>
      <c r="E32">
        <v>0</v>
      </c>
      <c r="F32">
        <v>0</v>
      </c>
      <c r="G32">
        <v>0</v>
      </c>
      <c r="H32">
        <v>0</v>
      </c>
      <c r="I32" t="s">
        <v>108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</row>
    <row r="33" spans="1:22" x14ac:dyDescent="0.25">
      <c r="A33">
        <v>32</v>
      </c>
      <c r="B33" t="s">
        <v>17</v>
      </c>
      <c r="C33" s="1">
        <v>42475</v>
      </c>
      <c r="D33">
        <v>67</v>
      </c>
      <c r="E33">
        <v>0</v>
      </c>
      <c r="F33">
        <v>0</v>
      </c>
      <c r="G33">
        <v>0</v>
      </c>
      <c r="H33">
        <v>0</v>
      </c>
      <c r="I33" t="s">
        <v>108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</row>
    <row r="34" spans="1:22" x14ac:dyDescent="0.25">
      <c r="A34">
        <v>33</v>
      </c>
      <c r="B34" t="s">
        <v>21</v>
      </c>
      <c r="C34" s="1">
        <v>42475</v>
      </c>
      <c r="D34">
        <v>64</v>
      </c>
      <c r="E34">
        <v>0</v>
      </c>
      <c r="F34">
        <v>0</v>
      </c>
      <c r="G34">
        <v>0</v>
      </c>
      <c r="H34">
        <v>0</v>
      </c>
      <c r="I34" t="s">
        <v>108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</row>
    <row r="35" spans="1:22" x14ac:dyDescent="0.25">
      <c r="A35">
        <v>34</v>
      </c>
      <c r="B35" t="s">
        <v>21</v>
      </c>
      <c r="C35" s="1">
        <v>42475</v>
      </c>
      <c r="D35">
        <v>59</v>
      </c>
      <c r="E35">
        <v>0</v>
      </c>
      <c r="F35">
        <v>0</v>
      </c>
      <c r="G35">
        <v>0</v>
      </c>
      <c r="H35">
        <v>0</v>
      </c>
      <c r="I35" t="s">
        <v>108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</row>
    <row r="36" spans="1:22" x14ac:dyDescent="0.25">
      <c r="A36">
        <v>35</v>
      </c>
      <c r="B36" t="s">
        <v>15</v>
      </c>
      <c r="C36" s="1">
        <v>42503</v>
      </c>
      <c r="D36">
        <v>67</v>
      </c>
      <c r="E36">
        <v>15</v>
      </c>
      <c r="F36" t="s">
        <v>185</v>
      </c>
      <c r="G36" t="s">
        <v>186</v>
      </c>
      <c r="H36" t="s">
        <v>187</v>
      </c>
      <c r="I36" t="s">
        <v>106</v>
      </c>
      <c r="J36" s="3">
        <v>1.5609146159498733E-2</v>
      </c>
      <c r="K36" s="3">
        <v>0</v>
      </c>
      <c r="L36" s="3">
        <v>0.98439085384050129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</row>
    <row r="37" spans="1:22" x14ac:dyDescent="0.25">
      <c r="A37">
        <v>36</v>
      </c>
      <c r="B37" t="s">
        <v>15</v>
      </c>
      <c r="C37" s="1">
        <v>42503</v>
      </c>
      <c r="D37">
        <v>72</v>
      </c>
      <c r="E37">
        <v>51</v>
      </c>
      <c r="F37" t="s">
        <v>188</v>
      </c>
      <c r="G37" t="s">
        <v>189</v>
      </c>
      <c r="H37" t="s">
        <v>190</v>
      </c>
      <c r="I37" t="s">
        <v>106</v>
      </c>
      <c r="J37" s="3">
        <v>1.8542707711026396E-2</v>
      </c>
      <c r="K37" s="3">
        <v>0</v>
      </c>
      <c r="L37" s="3">
        <v>0.4594055410714345</v>
      </c>
      <c r="M37" s="3">
        <v>6.2646210146104692E-2</v>
      </c>
      <c r="N37" s="3">
        <v>0.4594055410714345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</row>
    <row r="38" spans="1:22" x14ac:dyDescent="0.25">
      <c r="A38">
        <v>37</v>
      </c>
      <c r="B38" t="s">
        <v>15</v>
      </c>
      <c r="C38" s="1">
        <v>42503</v>
      </c>
      <c r="D38">
        <v>66</v>
      </c>
      <c r="E38">
        <v>15</v>
      </c>
      <c r="F38" t="s">
        <v>185</v>
      </c>
      <c r="G38" t="s">
        <v>186</v>
      </c>
      <c r="H38" t="s">
        <v>187</v>
      </c>
      <c r="I38" t="s">
        <v>106</v>
      </c>
      <c r="J38" s="3">
        <v>1.5609146159498733E-2</v>
      </c>
      <c r="K38" s="3">
        <v>0</v>
      </c>
      <c r="L38" s="3">
        <v>0.98439085384050129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</row>
    <row r="39" spans="1:22" x14ac:dyDescent="0.25">
      <c r="A39">
        <v>38</v>
      </c>
      <c r="B39" t="s">
        <v>14</v>
      </c>
      <c r="C39" s="1">
        <v>42494</v>
      </c>
      <c r="D39">
        <v>67</v>
      </c>
      <c r="E39">
        <v>75</v>
      </c>
      <c r="F39" t="s">
        <v>171</v>
      </c>
      <c r="G39" t="s">
        <v>172</v>
      </c>
      <c r="H39" t="s">
        <v>173</v>
      </c>
      <c r="I39" t="s">
        <v>106</v>
      </c>
      <c r="J39" s="3">
        <v>2.2341680688987915E-2</v>
      </c>
      <c r="K39" s="3">
        <v>0</v>
      </c>
      <c r="L39" s="3">
        <v>0.74762106770842096</v>
      </c>
      <c r="M39" s="3">
        <v>0.11501862580129554</v>
      </c>
      <c r="N39" s="3">
        <v>0.11501862580129554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</row>
    <row r="40" spans="1:22" x14ac:dyDescent="0.25">
      <c r="A40">
        <v>39</v>
      </c>
      <c r="B40" t="s">
        <v>17</v>
      </c>
      <c r="C40" s="1">
        <v>42494</v>
      </c>
      <c r="D40">
        <v>66</v>
      </c>
      <c r="E40">
        <v>23</v>
      </c>
      <c r="F40" t="s">
        <v>174</v>
      </c>
      <c r="G40" t="s">
        <v>175</v>
      </c>
      <c r="H40" t="s">
        <v>133</v>
      </c>
      <c r="I40" t="s">
        <v>106</v>
      </c>
      <c r="J40" s="3">
        <v>9.9897956214843823E-3</v>
      </c>
      <c r="K40" s="3">
        <v>0</v>
      </c>
      <c r="L40" s="3">
        <v>0.85500881287235442</v>
      </c>
      <c r="M40" s="3">
        <v>0</v>
      </c>
      <c r="N40" s="3">
        <v>0.13500139150616122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</row>
    <row r="41" spans="1:22" x14ac:dyDescent="0.25">
      <c r="A41">
        <v>40</v>
      </c>
      <c r="B41" t="s">
        <v>17</v>
      </c>
      <c r="C41" s="1">
        <v>42494</v>
      </c>
      <c r="D41">
        <v>68</v>
      </c>
      <c r="E41">
        <v>0</v>
      </c>
      <c r="F41">
        <v>0</v>
      </c>
      <c r="G41">
        <v>0</v>
      </c>
      <c r="H41">
        <v>0</v>
      </c>
      <c r="I41" t="s">
        <v>106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</row>
    <row r="42" spans="1:22" x14ac:dyDescent="0.25">
      <c r="A42">
        <v>41</v>
      </c>
      <c r="B42" t="s">
        <v>14</v>
      </c>
      <c r="C42" s="1">
        <v>42494</v>
      </c>
      <c r="D42">
        <v>71</v>
      </c>
      <c r="E42">
        <v>33</v>
      </c>
      <c r="F42" t="s">
        <v>176</v>
      </c>
      <c r="G42" t="s">
        <v>177</v>
      </c>
      <c r="H42" t="s">
        <v>178</v>
      </c>
      <c r="I42" t="s">
        <v>106</v>
      </c>
      <c r="J42" s="3">
        <v>1.4119912638915648E-2</v>
      </c>
      <c r="K42" s="3">
        <v>0</v>
      </c>
      <c r="L42" s="3">
        <v>0.89047233697130213</v>
      </c>
      <c r="M42" s="3">
        <v>0</v>
      </c>
      <c r="N42" s="3">
        <v>9.5407750389782359E-2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</row>
    <row r="43" spans="1:22" x14ac:dyDescent="0.25">
      <c r="A43">
        <v>42</v>
      </c>
      <c r="B43" t="s">
        <v>15</v>
      </c>
      <c r="C43" s="1">
        <v>42517</v>
      </c>
      <c r="D43">
        <v>70</v>
      </c>
      <c r="E43">
        <v>9</v>
      </c>
      <c r="F43">
        <v>0</v>
      </c>
      <c r="G43">
        <v>0</v>
      </c>
      <c r="H43" t="s">
        <v>221</v>
      </c>
      <c r="I43" t="s">
        <v>106</v>
      </c>
      <c r="J43" s="3">
        <v>0</v>
      </c>
      <c r="K43" s="3">
        <v>0</v>
      </c>
      <c r="L43" s="3">
        <v>0.88888888888888895</v>
      </c>
      <c r="M43" s="3">
        <v>0</v>
      </c>
      <c r="N43" s="3">
        <v>0.11111111111111112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</row>
    <row r="44" spans="1:22" x14ac:dyDescent="0.25">
      <c r="A44">
        <v>43</v>
      </c>
      <c r="B44" t="s">
        <v>15</v>
      </c>
      <c r="C44" s="1">
        <v>42517</v>
      </c>
      <c r="D44">
        <v>74</v>
      </c>
      <c r="E44">
        <v>14</v>
      </c>
      <c r="F44">
        <v>0</v>
      </c>
      <c r="G44">
        <v>0</v>
      </c>
      <c r="H44" t="s">
        <v>122</v>
      </c>
      <c r="I44" t="s">
        <v>106</v>
      </c>
      <c r="J44" s="3">
        <v>0</v>
      </c>
      <c r="K44" s="3">
        <v>0</v>
      </c>
      <c r="L44" s="3">
        <v>0.8571428571428571</v>
      </c>
      <c r="M44" s="3">
        <v>0</v>
      </c>
      <c r="N44" s="3">
        <v>0.14285714285714285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</row>
    <row r="45" spans="1:22" x14ac:dyDescent="0.25">
      <c r="A45">
        <v>44</v>
      </c>
      <c r="B45" t="s">
        <v>17</v>
      </c>
      <c r="C45" s="1">
        <v>42489</v>
      </c>
      <c r="D45">
        <v>66</v>
      </c>
      <c r="E45">
        <v>57</v>
      </c>
      <c r="F45" t="s">
        <v>149</v>
      </c>
      <c r="G45" t="s">
        <v>150</v>
      </c>
      <c r="H45" t="s">
        <v>151</v>
      </c>
      <c r="I45" t="s">
        <v>108</v>
      </c>
      <c r="J45" s="3">
        <v>3.874511136787794E-3</v>
      </c>
      <c r="K45" s="3">
        <v>3.6194548397145823E-2</v>
      </c>
      <c r="L45" s="3">
        <v>0.75049146254619736</v>
      </c>
      <c r="M45" s="3">
        <v>5.2359869479967264E-2</v>
      </c>
      <c r="N45" s="3">
        <v>0.15707960843990176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</row>
    <row r="46" spans="1:22" x14ac:dyDescent="0.25">
      <c r="A46">
        <v>45</v>
      </c>
      <c r="B46" t="s">
        <v>17</v>
      </c>
      <c r="C46" s="1">
        <v>42489</v>
      </c>
      <c r="D46">
        <v>63</v>
      </c>
      <c r="E46">
        <v>30</v>
      </c>
      <c r="F46">
        <v>0</v>
      </c>
      <c r="G46">
        <v>0</v>
      </c>
      <c r="H46" t="s">
        <v>152</v>
      </c>
      <c r="I46" t="s">
        <v>108</v>
      </c>
      <c r="J46" s="3">
        <v>0</v>
      </c>
      <c r="K46" s="3">
        <v>0</v>
      </c>
      <c r="L46" s="3">
        <v>0.89999999999999991</v>
      </c>
      <c r="M46" s="3">
        <v>0</v>
      </c>
      <c r="N46" s="3">
        <v>9.9999999999999992E-2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</row>
    <row r="47" spans="1:22" x14ac:dyDescent="0.25">
      <c r="A47">
        <v>46</v>
      </c>
      <c r="B47" t="s">
        <v>17</v>
      </c>
      <c r="C47" s="1">
        <v>42489</v>
      </c>
      <c r="D47">
        <v>70</v>
      </c>
      <c r="E47">
        <v>22</v>
      </c>
      <c r="F47" t="s">
        <v>153</v>
      </c>
      <c r="G47" t="s">
        <v>154</v>
      </c>
      <c r="H47" t="s">
        <v>155</v>
      </c>
      <c r="I47" t="s">
        <v>108</v>
      </c>
      <c r="J47" s="3">
        <v>2.1717209782628807E-2</v>
      </c>
      <c r="K47" s="3">
        <v>0</v>
      </c>
      <c r="L47" s="3">
        <v>0.68479795315215997</v>
      </c>
      <c r="M47" s="3">
        <v>0</v>
      </c>
      <c r="N47" s="3">
        <v>0.29348483706521139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</row>
    <row r="48" spans="1:22" x14ac:dyDescent="0.25">
      <c r="A48">
        <v>47</v>
      </c>
      <c r="B48" t="s">
        <v>21</v>
      </c>
      <c r="C48" s="1">
        <v>42489</v>
      </c>
      <c r="D48">
        <v>65</v>
      </c>
      <c r="E48">
        <v>19</v>
      </c>
      <c r="F48">
        <v>0</v>
      </c>
      <c r="G48">
        <v>0</v>
      </c>
      <c r="H48" t="s">
        <v>156</v>
      </c>
      <c r="I48" t="s">
        <v>108</v>
      </c>
      <c r="J48" s="3">
        <v>0</v>
      </c>
      <c r="K48" s="3">
        <v>0</v>
      </c>
      <c r="L48" s="3">
        <v>0.63157894736842102</v>
      </c>
      <c r="M48" s="3">
        <v>0</v>
      </c>
      <c r="N48" s="3">
        <v>0.36842105263157898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</row>
    <row r="49" spans="1:22" x14ac:dyDescent="0.25">
      <c r="A49">
        <v>48</v>
      </c>
      <c r="B49" t="s">
        <v>17</v>
      </c>
      <c r="C49" s="1">
        <v>42489</v>
      </c>
      <c r="D49">
        <v>64</v>
      </c>
      <c r="E49">
        <v>54</v>
      </c>
      <c r="F49">
        <v>0</v>
      </c>
      <c r="G49">
        <v>0</v>
      </c>
      <c r="H49" t="s">
        <v>157</v>
      </c>
      <c r="I49" t="s">
        <v>108</v>
      </c>
      <c r="J49" s="3">
        <v>0</v>
      </c>
      <c r="K49" s="3">
        <v>0</v>
      </c>
      <c r="L49" s="3">
        <v>0.81481481481481488</v>
      </c>
      <c r="M49" s="3">
        <v>0</v>
      </c>
      <c r="N49" s="3">
        <v>0.1851851851851852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</row>
    <row r="50" spans="1:22" x14ac:dyDescent="0.25">
      <c r="A50">
        <v>49</v>
      </c>
      <c r="B50" t="s">
        <v>15</v>
      </c>
      <c r="C50" s="1">
        <v>42517</v>
      </c>
      <c r="D50">
        <v>65</v>
      </c>
      <c r="E50">
        <v>13</v>
      </c>
      <c r="F50" t="s">
        <v>222</v>
      </c>
      <c r="G50" t="s">
        <v>223</v>
      </c>
      <c r="H50" t="s">
        <v>224</v>
      </c>
      <c r="I50" t="s">
        <v>106</v>
      </c>
      <c r="J50" s="3">
        <v>0</v>
      </c>
      <c r="K50" s="3">
        <v>0</v>
      </c>
      <c r="L50" s="3">
        <v>0.67008143622894445</v>
      </c>
      <c r="M50" s="3">
        <v>0</v>
      </c>
      <c r="N50" s="3">
        <v>6.0916494202631309E-2</v>
      </c>
      <c r="O50" s="3">
        <v>0</v>
      </c>
      <c r="P50" s="3">
        <v>0.26900206956842426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</row>
    <row r="51" spans="1:22" x14ac:dyDescent="0.25">
      <c r="A51">
        <v>50</v>
      </c>
      <c r="B51" t="s">
        <v>15</v>
      </c>
      <c r="C51" s="1">
        <v>42517</v>
      </c>
      <c r="D51">
        <v>64</v>
      </c>
      <c r="E51">
        <v>8</v>
      </c>
      <c r="F51">
        <v>0</v>
      </c>
      <c r="G51">
        <v>0</v>
      </c>
      <c r="H51" t="s">
        <v>114</v>
      </c>
      <c r="I51" t="s">
        <v>106</v>
      </c>
      <c r="J51" s="3">
        <v>0</v>
      </c>
      <c r="K51" s="3">
        <v>0</v>
      </c>
      <c r="L51" s="3">
        <v>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</row>
    <row r="52" spans="1:22" x14ac:dyDescent="0.25">
      <c r="A52">
        <v>51</v>
      </c>
      <c r="B52" t="s">
        <v>15</v>
      </c>
      <c r="C52" s="1">
        <v>42517</v>
      </c>
      <c r="D52">
        <v>72</v>
      </c>
      <c r="E52">
        <v>48</v>
      </c>
      <c r="F52" t="s">
        <v>225</v>
      </c>
      <c r="G52" t="s">
        <v>226</v>
      </c>
      <c r="H52" t="s">
        <v>227</v>
      </c>
      <c r="I52" t="s">
        <v>106</v>
      </c>
      <c r="J52" s="3">
        <v>4.7010546393397301E-3</v>
      </c>
      <c r="K52" s="3">
        <v>0</v>
      </c>
      <c r="L52" s="3">
        <v>0.48706118602755716</v>
      </c>
      <c r="M52" s="3">
        <v>0</v>
      </c>
      <c r="N52" s="3">
        <v>0.50823775933310311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</row>
    <row r="53" spans="1:22" x14ac:dyDescent="0.25">
      <c r="A53">
        <v>52</v>
      </c>
      <c r="B53" t="s">
        <v>21</v>
      </c>
      <c r="C53" s="1">
        <v>42461</v>
      </c>
      <c r="D53">
        <v>69</v>
      </c>
      <c r="E53">
        <v>0</v>
      </c>
      <c r="F53">
        <v>0</v>
      </c>
      <c r="G53">
        <v>0</v>
      </c>
      <c r="H53">
        <v>0</v>
      </c>
      <c r="I53" t="s">
        <v>108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</row>
    <row r="54" spans="1:22" x14ac:dyDescent="0.25">
      <c r="A54">
        <v>53</v>
      </c>
      <c r="B54" t="s">
        <v>21</v>
      </c>
      <c r="C54" s="1">
        <v>42461</v>
      </c>
      <c r="D54">
        <v>70</v>
      </c>
      <c r="E54">
        <v>0</v>
      </c>
      <c r="F54">
        <v>0</v>
      </c>
      <c r="G54">
        <v>0</v>
      </c>
      <c r="H54">
        <v>0</v>
      </c>
      <c r="I54" t="s">
        <v>108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</row>
    <row r="55" spans="1:22" x14ac:dyDescent="0.25">
      <c r="A55">
        <v>54</v>
      </c>
      <c r="B55" t="s">
        <v>21</v>
      </c>
      <c r="C55" s="1">
        <v>42461</v>
      </c>
      <c r="D55">
        <v>68</v>
      </c>
      <c r="E55">
        <v>0</v>
      </c>
      <c r="F55">
        <v>0</v>
      </c>
      <c r="G55">
        <v>0</v>
      </c>
      <c r="H55">
        <v>0</v>
      </c>
      <c r="I55" t="s">
        <v>108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</row>
    <row r="56" spans="1:22" x14ac:dyDescent="0.25">
      <c r="A56">
        <v>55</v>
      </c>
      <c r="B56" t="s">
        <v>21</v>
      </c>
      <c r="C56" s="1">
        <v>42461</v>
      </c>
      <c r="D56">
        <v>71</v>
      </c>
      <c r="E56">
        <v>0</v>
      </c>
      <c r="F56">
        <v>0</v>
      </c>
      <c r="G56">
        <v>0</v>
      </c>
      <c r="H56">
        <v>0</v>
      </c>
      <c r="I56" t="s">
        <v>108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</row>
    <row r="57" spans="1:22" x14ac:dyDescent="0.25">
      <c r="A57">
        <v>56</v>
      </c>
      <c r="B57" t="s">
        <v>21</v>
      </c>
      <c r="C57" s="1">
        <v>42440</v>
      </c>
      <c r="D57">
        <v>71</v>
      </c>
      <c r="E57">
        <v>0</v>
      </c>
      <c r="F57">
        <v>0</v>
      </c>
      <c r="G57">
        <v>0</v>
      </c>
      <c r="H57">
        <v>0</v>
      </c>
      <c r="I57" t="s">
        <v>107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</row>
    <row r="58" spans="1:22" x14ac:dyDescent="0.25">
      <c r="A58">
        <v>57</v>
      </c>
      <c r="B58" t="s">
        <v>22</v>
      </c>
      <c r="C58" s="1">
        <v>42440</v>
      </c>
      <c r="D58">
        <v>70</v>
      </c>
      <c r="E58">
        <v>1</v>
      </c>
      <c r="F58">
        <v>0</v>
      </c>
      <c r="G58">
        <v>0</v>
      </c>
      <c r="H58" t="s">
        <v>112</v>
      </c>
      <c r="I58" t="s">
        <v>107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</row>
    <row r="59" spans="1:22" x14ac:dyDescent="0.25">
      <c r="A59">
        <v>58</v>
      </c>
      <c r="B59" t="s">
        <v>18</v>
      </c>
      <c r="C59" s="1">
        <v>42440</v>
      </c>
      <c r="D59">
        <v>64</v>
      </c>
      <c r="E59">
        <v>0</v>
      </c>
      <c r="F59">
        <v>0</v>
      </c>
      <c r="G59">
        <v>0</v>
      </c>
      <c r="H59">
        <v>0</v>
      </c>
      <c r="I59" t="s">
        <v>107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</row>
    <row r="60" spans="1:22" x14ac:dyDescent="0.25">
      <c r="A60">
        <v>59</v>
      </c>
      <c r="B60" t="s">
        <v>21</v>
      </c>
      <c r="C60" s="1">
        <v>42440</v>
      </c>
      <c r="D60">
        <v>69</v>
      </c>
      <c r="E60">
        <v>0</v>
      </c>
      <c r="F60">
        <v>0</v>
      </c>
      <c r="G60">
        <v>0</v>
      </c>
      <c r="H60">
        <v>0</v>
      </c>
      <c r="I60" t="s">
        <v>107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</row>
    <row r="61" spans="1:22" x14ac:dyDescent="0.25">
      <c r="A61">
        <v>60</v>
      </c>
      <c r="B61" t="s">
        <v>19</v>
      </c>
      <c r="C61" s="1">
        <v>42494</v>
      </c>
      <c r="D61">
        <v>63</v>
      </c>
      <c r="E61">
        <v>0</v>
      </c>
      <c r="F61">
        <v>0</v>
      </c>
      <c r="G61">
        <v>0</v>
      </c>
      <c r="H61">
        <v>0</v>
      </c>
      <c r="I61" t="s">
        <v>106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</row>
    <row r="62" spans="1:22" x14ac:dyDescent="0.25">
      <c r="A62">
        <v>61</v>
      </c>
      <c r="B62" t="s">
        <v>19</v>
      </c>
      <c r="C62" s="1">
        <v>42433</v>
      </c>
      <c r="D62">
        <v>60</v>
      </c>
      <c r="E62">
        <v>0</v>
      </c>
      <c r="F62">
        <v>0</v>
      </c>
      <c r="G62">
        <v>0</v>
      </c>
      <c r="H62">
        <v>0</v>
      </c>
      <c r="I62" t="s">
        <v>107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</row>
    <row r="63" spans="1:22" x14ac:dyDescent="0.25">
      <c r="A63">
        <v>62</v>
      </c>
      <c r="B63" t="s">
        <v>19</v>
      </c>
      <c r="C63" s="1">
        <v>42433</v>
      </c>
      <c r="D63">
        <v>61</v>
      </c>
      <c r="E63">
        <v>0</v>
      </c>
      <c r="F63">
        <v>0</v>
      </c>
      <c r="G63">
        <v>0</v>
      </c>
      <c r="H63">
        <v>0</v>
      </c>
      <c r="I63" t="s">
        <v>107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</row>
    <row r="64" spans="1:22" x14ac:dyDescent="0.25">
      <c r="A64">
        <v>63</v>
      </c>
      <c r="B64" t="s">
        <v>21</v>
      </c>
      <c r="C64" s="1">
        <v>42454</v>
      </c>
      <c r="D64">
        <v>66</v>
      </c>
      <c r="E64">
        <v>0</v>
      </c>
      <c r="F64">
        <v>0</v>
      </c>
      <c r="G64">
        <v>0</v>
      </c>
      <c r="H64">
        <v>0</v>
      </c>
      <c r="I64" t="s">
        <v>107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</row>
    <row r="65" spans="1:22" x14ac:dyDescent="0.25">
      <c r="A65">
        <v>64</v>
      </c>
      <c r="B65" t="s">
        <v>22</v>
      </c>
      <c r="C65" s="1">
        <v>42454</v>
      </c>
      <c r="D65">
        <v>68</v>
      </c>
      <c r="E65">
        <v>0</v>
      </c>
      <c r="F65">
        <v>0</v>
      </c>
      <c r="G65">
        <v>0</v>
      </c>
      <c r="H65">
        <v>0</v>
      </c>
      <c r="I65" t="s">
        <v>107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</row>
    <row r="66" spans="1:22" x14ac:dyDescent="0.25">
      <c r="A66">
        <v>65</v>
      </c>
      <c r="B66" t="s">
        <v>21</v>
      </c>
      <c r="C66" s="1">
        <v>42454</v>
      </c>
      <c r="D66">
        <v>69</v>
      </c>
      <c r="E66">
        <v>0</v>
      </c>
      <c r="F66">
        <v>0</v>
      </c>
      <c r="G66">
        <v>0</v>
      </c>
      <c r="H66">
        <v>0</v>
      </c>
      <c r="I66" t="s">
        <v>107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</row>
    <row r="67" spans="1:22" x14ac:dyDescent="0.25">
      <c r="A67">
        <v>66</v>
      </c>
      <c r="B67" t="s">
        <v>22</v>
      </c>
      <c r="C67" s="1">
        <v>42447</v>
      </c>
      <c r="D67">
        <v>70</v>
      </c>
      <c r="E67">
        <v>0</v>
      </c>
      <c r="F67">
        <v>0</v>
      </c>
      <c r="G67">
        <v>0</v>
      </c>
      <c r="H67">
        <v>0</v>
      </c>
      <c r="I67" t="s">
        <v>107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</row>
    <row r="68" spans="1:22" x14ac:dyDescent="0.25">
      <c r="A68">
        <v>67</v>
      </c>
      <c r="B68" t="s">
        <v>20</v>
      </c>
      <c r="C68" s="1">
        <v>42447</v>
      </c>
      <c r="D68">
        <v>64</v>
      </c>
      <c r="E68">
        <v>0</v>
      </c>
      <c r="F68">
        <v>0</v>
      </c>
      <c r="G68">
        <v>0</v>
      </c>
      <c r="H68">
        <v>0</v>
      </c>
      <c r="I68" t="s">
        <v>107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</row>
    <row r="69" spans="1:22" x14ac:dyDescent="0.25">
      <c r="A69">
        <v>68</v>
      </c>
      <c r="B69" t="s">
        <v>22</v>
      </c>
      <c r="C69" s="1">
        <v>42447</v>
      </c>
      <c r="D69">
        <v>75</v>
      </c>
      <c r="E69">
        <v>0</v>
      </c>
      <c r="F69">
        <v>0</v>
      </c>
      <c r="G69">
        <v>0</v>
      </c>
      <c r="H69">
        <v>0</v>
      </c>
      <c r="I69" t="s">
        <v>107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</row>
    <row r="70" spans="1:22" x14ac:dyDescent="0.25">
      <c r="A70">
        <v>69</v>
      </c>
      <c r="B70" t="s">
        <v>22</v>
      </c>
      <c r="C70" s="1">
        <v>42447</v>
      </c>
      <c r="D70">
        <v>70</v>
      </c>
      <c r="E70">
        <v>0</v>
      </c>
      <c r="F70">
        <v>0</v>
      </c>
      <c r="G70">
        <v>0</v>
      </c>
      <c r="H70">
        <v>0</v>
      </c>
      <c r="I70" t="s">
        <v>107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</row>
    <row r="71" spans="1:22" x14ac:dyDescent="0.25">
      <c r="A71">
        <v>70</v>
      </c>
      <c r="B71" t="s">
        <v>15</v>
      </c>
      <c r="C71" s="1">
        <v>42510</v>
      </c>
      <c r="D71">
        <v>67</v>
      </c>
      <c r="E71">
        <v>1</v>
      </c>
      <c r="F71">
        <v>0</v>
      </c>
      <c r="G71">
        <v>0</v>
      </c>
      <c r="H71" t="s">
        <v>211</v>
      </c>
      <c r="I71" t="s">
        <v>106</v>
      </c>
      <c r="J71" s="3">
        <v>1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</row>
    <row r="72" spans="1:22" x14ac:dyDescent="0.25">
      <c r="A72">
        <v>71</v>
      </c>
      <c r="B72" t="s">
        <v>15</v>
      </c>
      <c r="C72" s="1">
        <v>42510</v>
      </c>
      <c r="D72">
        <v>68</v>
      </c>
      <c r="E72">
        <v>43</v>
      </c>
      <c r="F72" t="s">
        <v>212</v>
      </c>
      <c r="G72" t="s">
        <v>213</v>
      </c>
      <c r="H72" t="s">
        <v>214</v>
      </c>
      <c r="I72" t="s">
        <v>106</v>
      </c>
      <c r="J72" s="3">
        <v>0.53728369388917541</v>
      </c>
      <c r="K72" s="3">
        <v>0.13565261961818839</v>
      </c>
      <c r="L72" s="3">
        <v>0.32706368649263617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</row>
    <row r="73" spans="1:22" x14ac:dyDescent="0.25">
      <c r="A73">
        <v>72</v>
      </c>
      <c r="B73" t="s">
        <v>17</v>
      </c>
      <c r="C73" s="1">
        <v>42475</v>
      </c>
      <c r="D73">
        <v>71</v>
      </c>
      <c r="E73">
        <v>3</v>
      </c>
      <c r="F73">
        <v>0</v>
      </c>
      <c r="G73">
        <v>0</v>
      </c>
      <c r="H73" t="s">
        <v>123</v>
      </c>
      <c r="I73" t="s">
        <v>108</v>
      </c>
      <c r="J73" s="3">
        <v>0</v>
      </c>
      <c r="K73" s="3">
        <v>0</v>
      </c>
      <c r="L73" s="3">
        <v>1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</row>
    <row r="74" spans="1:22" x14ac:dyDescent="0.25">
      <c r="A74">
        <v>73</v>
      </c>
      <c r="B74" t="s">
        <v>17</v>
      </c>
      <c r="C74" s="1">
        <v>42475</v>
      </c>
      <c r="D74">
        <v>65</v>
      </c>
      <c r="E74">
        <v>2</v>
      </c>
      <c r="F74">
        <v>0</v>
      </c>
      <c r="G74">
        <v>0</v>
      </c>
      <c r="H74" t="s">
        <v>124</v>
      </c>
      <c r="I74" t="s">
        <v>108</v>
      </c>
      <c r="J74" s="3">
        <v>0</v>
      </c>
      <c r="K74" s="3">
        <v>0</v>
      </c>
      <c r="L74" s="3">
        <v>1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</row>
    <row r="75" spans="1:22" x14ac:dyDescent="0.25">
      <c r="A75">
        <v>74</v>
      </c>
      <c r="B75" t="s">
        <v>17</v>
      </c>
      <c r="C75" s="1">
        <v>42475</v>
      </c>
      <c r="D75">
        <v>67</v>
      </c>
      <c r="E75">
        <v>1</v>
      </c>
      <c r="F75">
        <v>0</v>
      </c>
      <c r="G75">
        <v>0</v>
      </c>
      <c r="H75" t="s">
        <v>112</v>
      </c>
      <c r="I75" t="s">
        <v>108</v>
      </c>
      <c r="J75" s="3">
        <v>0</v>
      </c>
      <c r="K75" s="3">
        <v>0</v>
      </c>
      <c r="L75" s="3">
        <v>1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</row>
    <row r="76" spans="1:22" x14ac:dyDescent="0.25">
      <c r="A76">
        <v>75</v>
      </c>
      <c r="B76" t="s">
        <v>14</v>
      </c>
      <c r="C76" s="1">
        <v>42503</v>
      </c>
      <c r="D76">
        <v>66</v>
      </c>
      <c r="E76">
        <v>4</v>
      </c>
      <c r="F76">
        <v>0</v>
      </c>
      <c r="G76">
        <v>0</v>
      </c>
      <c r="H76" t="s">
        <v>142</v>
      </c>
      <c r="I76" t="s">
        <v>106</v>
      </c>
      <c r="J76" s="3">
        <v>0</v>
      </c>
      <c r="K76" s="3">
        <v>0</v>
      </c>
      <c r="L76" s="3">
        <v>1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</row>
    <row r="77" spans="1:22" x14ac:dyDescent="0.25">
      <c r="A77">
        <v>76</v>
      </c>
      <c r="B77" t="s">
        <v>14</v>
      </c>
      <c r="C77" s="1">
        <v>42503</v>
      </c>
      <c r="D77">
        <v>64</v>
      </c>
      <c r="E77">
        <v>8</v>
      </c>
      <c r="F77" t="s">
        <v>191</v>
      </c>
      <c r="G77" t="s">
        <v>192</v>
      </c>
      <c r="H77" t="s">
        <v>193</v>
      </c>
      <c r="I77" t="s">
        <v>106</v>
      </c>
      <c r="J77" s="3">
        <v>3.5053922630472738E-2</v>
      </c>
      <c r="K77" s="3">
        <v>0</v>
      </c>
      <c r="L77" s="3">
        <v>0.31581082083972661</v>
      </c>
      <c r="M77" s="3">
        <v>0.47371623125958995</v>
      </c>
      <c r="N77" s="3">
        <v>0.15790541041986331</v>
      </c>
      <c r="O77" s="3">
        <v>0</v>
      </c>
      <c r="P77" s="3">
        <v>0</v>
      </c>
      <c r="Q77" s="3">
        <v>0</v>
      </c>
      <c r="R77" s="3">
        <v>0</v>
      </c>
      <c r="S77" s="3">
        <v>1.7513614850347366E-2</v>
      </c>
      <c r="T77" s="3">
        <v>0</v>
      </c>
      <c r="U77" s="3">
        <v>0</v>
      </c>
      <c r="V77" s="3">
        <v>0</v>
      </c>
    </row>
    <row r="78" spans="1:22" x14ac:dyDescent="0.25">
      <c r="A78">
        <v>77</v>
      </c>
      <c r="B78" t="s">
        <v>22</v>
      </c>
      <c r="C78" s="1">
        <v>42461</v>
      </c>
      <c r="D78">
        <v>72</v>
      </c>
      <c r="E78">
        <v>0</v>
      </c>
      <c r="F78">
        <v>0</v>
      </c>
      <c r="G78">
        <v>0</v>
      </c>
      <c r="H78">
        <v>0</v>
      </c>
      <c r="I78" t="s">
        <v>108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</row>
    <row r="79" spans="1:22" x14ac:dyDescent="0.25">
      <c r="A79">
        <v>78</v>
      </c>
      <c r="B79" t="s">
        <v>21</v>
      </c>
      <c r="C79" s="1">
        <v>42461</v>
      </c>
      <c r="D79">
        <v>77</v>
      </c>
      <c r="E79">
        <v>1</v>
      </c>
      <c r="F79">
        <v>0</v>
      </c>
      <c r="G79">
        <v>0</v>
      </c>
      <c r="H79" t="s">
        <v>113</v>
      </c>
      <c r="I79" t="s">
        <v>108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1</v>
      </c>
      <c r="U79" s="3">
        <v>0</v>
      </c>
      <c r="V79" s="3">
        <v>0</v>
      </c>
    </row>
    <row r="80" spans="1:22" x14ac:dyDescent="0.25">
      <c r="A80">
        <v>79</v>
      </c>
      <c r="B80" t="s">
        <v>21</v>
      </c>
      <c r="C80" s="1">
        <v>42461</v>
      </c>
      <c r="D80">
        <v>70</v>
      </c>
      <c r="E80">
        <v>0</v>
      </c>
      <c r="F80">
        <v>0</v>
      </c>
      <c r="G80">
        <v>0</v>
      </c>
      <c r="H80">
        <v>0</v>
      </c>
      <c r="I80" t="s">
        <v>108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</row>
    <row r="81" spans="1:22" x14ac:dyDescent="0.25">
      <c r="A81">
        <v>80</v>
      </c>
      <c r="B81" t="s">
        <v>19</v>
      </c>
      <c r="C81" s="1">
        <v>42440</v>
      </c>
      <c r="D81">
        <v>72</v>
      </c>
      <c r="E81">
        <v>0</v>
      </c>
      <c r="F81">
        <v>0</v>
      </c>
      <c r="G81">
        <v>0</v>
      </c>
      <c r="H81">
        <v>0</v>
      </c>
      <c r="I81" t="s">
        <v>107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</row>
    <row r="82" spans="1:22" x14ac:dyDescent="0.25">
      <c r="A82">
        <v>81</v>
      </c>
      <c r="B82" t="s">
        <v>19</v>
      </c>
      <c r="C82" s="1">
        <v>42440</v>
      </c>
      <c r="D82">
        <v>67</v>
      </c>
      <c r="E82">
        <v>0</v>
      </c>
      <c r="F82">
        <v>0</v>
      </c>
      <c r="G82">
        <v>0</v>
      </c>
      <c r="H82">
        <v>0</v>
      </c>
      <c r="I82" t="s">
        <v>107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</row>
    <row r="83" spans="1:22" x14ac:dyDescent="0.25">
      <c r="A83">
        <v>82</v>
      </c>
      <c r="B83" t="s">
        <v>19</v>
      </c>
      <c r="C83" s="1">
        <v>42440</v>
      </c>
      <c r="D83">
        <v>74</v>
      </c>
      <c r="E83">
        <v>0</v>
      </c>
      <c r="F83">
        <v>0</v>
      </c>
      <c r="G83">
        <v>0</v>
      </c>
      <c r="H83">
        <v>0</v>
      </c>
      <c r="I83" t="s">
        <v>107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</row>
    <row r="84" spans="1:22" x14ac:dyDescent="0.25">
      <c r="A84">
        <v>83</v>
      </c>
      <c r="B84" t="s">
        <v>14</v>
      </c>
      <c r="C84" s="1">
        <v>42489</v>
      </c>
      <c r="D84">
        <v>66</v>
      </c>
      <c r="E84">
        <v>52</v>
      </c>
      <c r="F84" t="s">
        <v>158</v>
      </c>
      <c r="G84" t="s">
        <v>159</v>
      </c>
      <c r="H84" t="s">
        <v>160</v>
      </c>
      <c r="I84" t="s">
        <v>108</v>
      </c>
      <c r="J84" s="3">
        <v>0</v>
      </c>
      <c r="K84" s="3">
        <v>0</v>
      </c>
      <c r="L84" s="3">
        <v>0.70552278123628465</v>
      </c>
      <c r="M84" s="3">
        <v>3.9195710068682485E-2</v>
      </c>
      <c r="N84" s="3">
        <v>0.25477211544643613</v>
      </c>
      <c r="O84" s="3">
        <v>0</v>
      </c>
      <c r="P84" s="3">
        <v>0</v>
      </c>
      <c r="Q84" s="3">
        <v>0</v>
      </c>
      <c r="R84" s="3">
        <v>5.0939324859658854E-4</v>
      </c>
      <c r="S84" s="3">
        <v>0</v>
      </c>
      <c r="T84" s="3">
        <v>0</v>
      </c>
      <c r="U84" s="3">
        <v>0</v>
      </c>
      <c r="V84" s="3">
        <v>0</v>
      </c>
    </row>
    <row r="85" spans="1:22" x14ac:dyDescent="0.25">
      <c r="A85">
        <v>84</v>
      </c>
      <c r="B85" t="s">
        <v>14</v>
      </c>
      <c r="C85" s="1">
        <v>42489</v>
      </c>
      <c r="D85">
        <v>68</v>
      </c>
      <c r="E85">
        <v>52</v>
      </c>
      <c r="F85" t="s">
        <v>161</v>
      </c>
      <c r="G85" t="s">
        <v>162</v>
      </c>
      <c r="H85" t="s">
        <v>163</v>
      </c>
      <c r="I85" t="s">
        <v>108</v>
      </c>
      <c r="J85" s="3">
        <v>8.8015712546641017E-3</v>
      </c>
      <c r="K85" s="3">
        <v>0</v>
      </c>
      <c r="L85" s="3">
        <v>0.75331080584645538</v>
      </c>
      <c r="M85" s="3">
        <v>3.9647937149813441E-2</v>
      </c>
      <c r="N85" s="3">
        <v>0.1982396857490672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</row>
    <row r="86" spans="1:22" x14ac:dyDescent="0.25">
      <c r="A86">
        <v>85</v>
      </c>
      <c r="B86" t="s">
        <v>18</v>
      </c>
      <c r="C86" s="1">
        <v>42447</v>
      </c>
      <c r="D86">
        <v>75</v>
      </c>
      <c r="E86">
        <v>0</v>
      </c>
      <c r="F86">
        <v>0</v>
      </c>
      <c r="G86">
        <v>0</v>
      </c>
      <c r="H86">
        <v>0</v>
      </c>
      <c r="I86" t="s">
        <v>107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</row>
    <row r="87" spans="1:22" x14ac:dyDescent="0.25">
      <c r="A87">
        <v>86</v>
      </c>
      <c r="B87" t="s">
        <v>22</v>
      </c>
      <c r="C87" s="1">
        <v>42447</v>
      </c>
      <c r="D87">
        <v>70</v>
      </c>
      <c r="E87">
        <v>0</v>
      </c>
      <c r="F87">
        <v>0</v>
      </c>
      <c r="G87">
        <v>0</v>
      </c>
      <c r="H87">
        <v>0</v>
      </c>
      <c r="I87" t="s">
        <v>107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</row>
    <row r="88" spans="1:22" x14ac:dyDescent="0.25">
      <c r="A88">
        <v>87</v>
      </c>
      <c r="B88" t="s">
        <v>22</v>
      </c>
      <c r="C88" s="1">
        <v>42447</v>
      </c>
      <c r="D88">
        <v>73</v>
      </c>
      <c r="E88">
        <v>0</v>
      </c>
      <c r="F88">
        <v>0</v>
      </c>
      <c r="G88">
        <v>0</v>
      </c>
      <c r="H88">
        <v>0</v>
      </c>
      <c r="I88" t="s">
        <v>107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</row>
    <row r="89" spans="1:22" x14ac:dyDescent="0.25">
      <c r="A89">
        <v>88</v>
      </c>
      <c r="B89" t="s">
        <v>21</v>
      </c>
      <c r="C89" s="1">
        <v>42454</v>
      </c>
      <c r="D89">
        <v>75</v>
      </c>
      <c r="E89">
        <v>0</v>
      </c>
      <c r="F89">
        <v>0</v>
      </c>
      <c r="G89">
        <v>0</v>
      </c>
      <c r="H89">
        <v>0</v>
      </c>
      <c r="I89" t="s">
        <v>107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</row>
    <row r="90" spans="1:22" x14ac:dyDescent="0.25">
      <c r="A90">
        <v>89</v>
      </c>
      <c r="B90" t="s">
        <v>21</v>
      </c>
      <c r="C90" s="1">
        <v>42454</v>
      </c>
      <c r="D90">
        <v>67</v>
      </c>
      <c r="E90">
        <v>0</v>
      </c>
      <c r="F90">
        <v>0</v>
      </c>
      <c r="G90">
        <v>0</v>
      </c>
      <c r="H90">
        <v>0</v>
      </c>
      <c r="I90" t="s">
        <v>107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</row>
    <row r="91" spans="1:22" x14ac:dyDescent="0.25">
      <c r="A91">
        <v>90</v>
      </c>
      <c r="B91" t="s">
        <v>21</v>
      </c>
      <c r="C91" s="1">
        <v>42454</v>
      </c>
      <c r="D91">
        <v>65</v>
      </c>
      <c r="E91">
        <v>0</v>
      </c>
      <c r="F91">
        <v>0</v>
      </c>
      <c r="G91">
        <v>0</v>
      </c>
      <c r="H91">
        <v>0</v>
      </c>
      <c r="I91" t="s">
        <v>107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</row>
    <row r="92" spans="1:22" x14ac:dyDescent="0.25">
      <c r="A92">
        <v>91</v>
      </c>
      <c r="B92" t="s">
        <v>21</v>
      </c>
      <c r="C92" s="1">
        <v>42454</v>
      </c>
      <c r="D92">
        <v>65</v>
      </c>
      <c r="E92">
        <v>0</v>
      </c>
      <c r="F92">
        <v>0</v>
      </c>
      <c r="G92">
        <v>0</v>
      </c>
      <c r="H92">
        <v>0</v>
      </c>
      <c r="I92" t="s">
        <v>107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</row>
    <row r="93" spans="1:22" x14ac:dyDescent="0.25">
      <c r="A93">
        <v>92</v>
      </c>
      <c r="B93" t="s">
        <v>14</v>
      </c>
      <c r="C93" s="1">
        <v>42517</v>
      </c>
      <c r="D93">
        <v>68</v>
      </c>
      <c r="E93">
        <v>7</v>
      </c>
      <c r="F93" t="s">
        <v>228</v>
      </c>
      <c r="G93" t="s">
        <v>229</v>
      </c>
      <c r="H93" t="s">
        <v>230</v>
      </c>
      <c r="I93" t="s">
        <v>106</v>
      </c>
      <c r="J93" s="3">
        <v>0</v>
      </c>
      <c r="K93" s="3">
        <v>0</v>
      </c>
      <c r="L93" s="3">
        <v>0.5714285714285714</v>
      </c>
      <c r="M93" s="3">
        <v>0.2857142857142857</v>
      </c>
      <c r="N93" s="3">
        <v>0.14285714285714285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</row>
    <row r="94" spans="1:22" x14ac:dyDescent="0.25">
      <c r="A94">
        <v>93</v>
      </c>
      <c r="B94" t="s">
        <v>15</v>
      </c>
      <c r="C94" s="1">
        <v>42517</v>
      </c>
      <c r="D94">
        <v>67</v>
      </c>
      <c r="E94">
        <v>9</v>
      </c>
      <c r="F94">
        <v>0</v>
      </c>
      <c r="G94">
        <v>0</v>
      </c>
      <c r="H94" t="s">
        <v>221</v>
      </c>
      <c r="I94" t="s">
        <v>106</v>
      </c>
      <c r="J94" s="3">
        <v>0</v>
      </c>
      <c r="K94" s="3">
        <v>0</v>
      </c>
      <c r="L94" s="3">
        <v>0.88888888888888895</v>
      </c>
      <c r="M94" s="3">
        <v>0</v>
      </c>
      <c r="N94" s="3">
        <v>0.11111111111111112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</row>
    <row r="95" spans="1:22" x14ac:dyDescent="0.25">
      <c r="A95">
        <v>94</v>
      </c>
      <c r="B95" t="s">
        <v>17</v>
      </c>
      <c r="C95" s="1">
        <v>42468</v>
      </c>
      <c r="D95">
        <v>62</v>
      </c>
      <c r="E95">
        <v>24</v>
      </c>
      <c r="F95" t="s">
        <v>117</v>
      </c>
      <c r="G95" t="s">
        <v>118</v>
      </c>
      <c r="H95" t="s">
        <v>119</v>
      </c>
      <c r="I95" t="s">
        <v>108</v>
      </c>
      <c r="J95" s="3">
        <v>0</v>
      </c>
      <c r="K95" s="3">
        <v>8.2707670270498093E-2</v>
      </c>
      <c r="L95" s="3">
        <v>0.39882275205630519</v>
      </c>
      <c r="M95" s="3">
        <v>0</v>
      </c>
      <c r="N95" s="3">
        <v>0.51846957767319668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</row>
    <row r="96" spans="1:22" x14ac:dyDescent="0.25">
      <c r="A96">
        <v>95</v>
      </c>
      <c r="B96" t="s">
        <v>17</v>
      </c>
      <c r="C96" s="1">
        <v>42468</v>
      </c>
      <c r="D96">
        <v>59</v>
      </c>
      <c r="E96">
        <v>14</v>
      </c>
      <c r="F96" t="s">
        <v>120</v>
      </c>
      <c r="G96" t="s">
        <v>121</v>
      </c>
      <c r="H96" t="s">
        <v>122</v>
      </c>
      <c r="I96" t="s">
        <v>108</v>
      </c>
      <c r="J96" s="3">
        <v>0</v>
      </c>
      <c r="K96" s="3">
        <v>0</v>
      </c>
      <c r="L96" s="3">
        <v>0.64285714285714279</v>
      </c>
      <c r="M96" s="3">
        <v>7.1428571428571425E-2</v>
      </c>
      <c r="N96" s="3">
        <v>0.2857142857142857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</row>
    <row r="97" spans="1:22" x14ac:dyDescent="0.25">
      <c r="A97">
        <v>96</v>
      </c>
      <c r="B97" t="s">
        <v>17</v>
      </c>
      <c r="C97" s="1">
        <v>42468</v>
      </c>
      <c r="D97">
        <v>72</v>
      </c>
      <c r="E97">
        <v>0</v>
      </c>
      <c r="F97">
        <v>0</v>
      </c>
      <c r="G97">
        <v>0</v>
      </c>
      <c r="H97">
        <v>0</v>
      </c>
      <c r="I97" t="s">
        <v>108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</row>
    <row r="98" spans="1:22" x14ac:dyDescent="0.25">
      <c r="A98">
        <v>97</v>
      </c>
      <c r="B98" t="s">
        <v>17</v>
      </c>
      <c r="C98" s="1">
        <v>42468</v>
      </c>
      <c r="D98">
        <v>70</v>
      </c>
      <c r="E98">
        <v>0</v>
      </c>
      <c r="F98">
        <v>0</v>
      </c>
      <c r="G98">
        <v>0</v>
      </c>
      <c r="H98">
        <v>0</v>
      </c>
      <c r="I98" t="s">
        <v>108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</row>
    <row r="99" spans="1:22" x14ac:dyDescent="0.25">
      <c r="A99">
        <v>98</v>
      </c>
      <c r="B99" t="s">
        <v>14</v>
      </c>
      <c r="C99" s="1">
        <v>42494</v>
      </c>
      <c r="D99">
        <v>65</v>
      </c>
      <c r="E99">
        <v>1</v>
      </c>
      <c r="F99">
        <v>0</v>
      </c>
      <c r="G99">
        <v>0</v>
      </c>
      <c r="H99" t="s">
        <v>179</v>
      </c>
      <c r="I99" t="s">
        <v>106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1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</row>
    <row r="100" spans="1:22" x14ac:dyDescent="0.25">
      <c r="A100">
        <v>99</v>
      </c>
      <c r="B100" t="s">
        <v>17</v>
      </c>
      <c r="C100" s="1">
        <v>42494</v>
      </c>
      <c r="D100">
        <v>63</v>
      </c>
      <c r="E100">
        <v>0</v>
      </c>
      <c r="F100">
        <v>0</v>
      </c>
      <c r="G100">
        <v>0</v>
      </c>
      <c r="H100">
        <v>0</v>
      </c>
      <c r="I100" t="s">
        <v>106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</row>
    <row r="101" spans="1:22" x14ac:dyDescent="0.25">
      <c r="A101">
        <v>100</v>
      </c>
      <c r="B101" t="s">
        <v>17</v>
      </c>
      <c r="C101" s="1">
        <v>42494</v>
      </c>
      <c r="D101">
        <v>65</v>
      </c>
      <c r="E101">
        <v>0</v>
      </c>
      <c r="F101">
        <v>0</v>
      </c>
      <c r="G101">
        <v>0</v>
      </c>
      <c r="H101">
        <v>0</v>
      </c>
      <c r="I101" t="s">
        <v>106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</row>
    <row r="102" spans="1:22" x14ac:dyDescent="0.25">
      <c r="A102">
        <v>101</v>
      </c>
      <c r="B102" t="s">
        <v>17</v>
      </c>
      <c r="C102" s="1">
        <v>42482</v>
      </c>
      <c r="D102">
        <v>68</v>
      </c>
      <c r="E102">
        <v>21</v>
      </c>
      <c r="F102">
        <v>0</v>
      </c>
      <c r="G102">
        <v>0</v>
      </c>
      <c r="H102" t="s">
        <v>141</v>
      </c>
      <c r="I102" t="s">
        <v>108</v>
      </c>
      <c r="J102" s="3">
        <v>0</v>
      </c>
      <c r="K102" s="3">
        <v>0</v>
      </c>
      <c r="L102" s="3">
        <v>0.7142857142857143</v>
      </c>
      <c r="M102" s="3">
        <v>0</v>
      </c>
      <c r="N102" s="3">
        <v>0.2857142857142857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</row>
    <row r="103" spans="1:22" x14ac:dyDescent="0.25">
      <c r="A103">
        <v>102</v>
      </c>
      <c r="B103" t="s">
        <v>17</v>
      </c>
      <c r="C103" s="1">
        <v>42482</v>
      </c>
      <c r="D103">
        <v>69</v>
      </c>
      <c r="E103">
        <v>4</v>
      </c>
      <c r="F103">
        <v>0</v>
      </c>
      <c r="G103">
        <v>0</v>
      </c>
      <c r="H103" t="s">
        <v>142</v>
      </c>
      <c r="I103" t="s">
        <v>108</v>
      </c>
      <c r="J103" s="3">
        <v>0</v>
      </c>
      <c r="K103" s="3">
        <v>0</v>
      </c>
      <c r="L103" s="3">
        <v>0.75</v>
      </c>
      <c r="M103" s="3">
        <v>0</v>
      </c>
      <c r="N103" s="3">
        <v>0.25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</row>
    <row r="104" spans="1:22" x14ac:dyDescent="0.25">
      <c r="A104">
        <v>103</v>
      </c>
      <c r="B104" t="s">
        <v>14</v>
      </c>
      <c r="C104" s="1">
        <v>42494</v>
      </c>
      <c r="D104">
        <v>65</v>
      </c>
      <c r="E104">
        <v>24</v>
      </c>
      <c r="F104" t="s">
        <v>117</v>
      </c>
      <c r="G104" t="s">
        <v>118</v>
      </c>
      <c r="H104" t="s">
        <v>180</v>
      </c>
      <c r="I104" t="s">
        <v>106</v>
      </c>
      <c r="J104" s="3">
        <v>0</v>
      </c>
      <c r="K104" s="3">
        <v>0</v>
      </c>
      <c r="L104" s="3">
        <v>0.83333333333333337</v>
      </c>
      <c r="M104" s="3">
        <v>4.1666666666666664E-2</v>
      </c>
      <c r="N104" s="3">
        <v>0.125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</row>
    <row r="105" spans="1:22" x14ac:dyDescent="0.25">
      <c r="A105">
        <v>104</v>
      </c>
      <c r="B105" t="s">
        <v>17</v>
      </c>
      <c r="C105" s="1">
        <v>42494</v>
      </c>
      <c r="D105">
        <v>66</v>
      </c>
      <c r="E105">
        <v>0</v>
      </c>
      <c r="F105">
        <v>0</v>
      </c>
      <c r="G105">
        <v>0</v>
      </c>
      <c r="H105">
        <v>0</v>
      </c>
      <c r="I105" t="s">
        <v>106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</row>
    <row r="106" spans="1:22" x14ac:dyDescent="0.25">
      <c r="A106">
        <v>105</v>
      </c>
      <c r="B106" t="s">
        <v>17</v>
      </c>
      <c r="C106" s="1">
        <v>42482</v>
      </c>
      <c r="D106">
        <v>68</v>
      </c>
      <c r="E106">
        <v>10</v>
      </c>
      <c r="F106">
        <v>0</v>
      </c>
      <c r="G106">
        <v>0</v>
      </c>
      <c r="H106" t="s">
        <v>143</v>
      </c>
      <c r="I106" t="s">
        <v>108</v>
      </c>
      <c r="J106" s="3">
        <v>0</v>
      </c>
      <c r="K106" s="3">
        <v>0</v>
      </c>
      <c r="L106" s="3">
        <v>0.4</v>
      </c>
      <c r="M106" s="3">
        <v>0</v>
      </c>
      <c r="N106" s="3">
        <v>0.6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</row>
    <row r="107" spans="1:22" x14ac:dyDescent="0.25">
      <c r="A107">
        <v>106</v>
      </c>
      <c r="B107" t="s">
        <v>17</v>
      </c>
      <c r="C107" s="1">
        <v>42482</v>
      </c>
      <c r="D107">
        <v>66</v>
      </c>
      <c r="E107">
        <v>6</v>
      </c>
      <c r="F107">
        <v>0</v>
      </c>
      <c r="G107">
        <v>0</v>
      </c>
      <c r="H107" t="s">
        <v>127</v>
      </c>
      <c r="I107" t="s">
        <v>108</v>
      </c>
      <c r="J107" s="3">
        <v>0</v>
      </c>
      <c r="K107" s="3">
        <v>0</v>
      </c>
      <c r="L107" s="3">
        <v>0.33333333333333331</v>
      </c>
      <c r="M107" s="3">
        <v>0</v>
      </c>
      <c r="N107" s="3">
        <v>0.66666666666666663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</row>
    <row r="108" spans="1:22" x14ac:dyDescent="0.25">
      <c r="A108">
        <v>107</v>
      </c>
      <c r="B108" t="s">
        <v>21</v>
      </c>
      <c r="C108" s="1">
        <v>42461</v>
      </c>
      <c r="D108">
        <v>60</v>
      </c>
      <c r="E108">
        <v>0</v>
      </c>
      <c r="F108">
        <v>0</v>
      </c>
      <c r="G108">
        <v>0</v>
      </c>
      <c r="H108">
        <v>0</v>
      </c>
      <c r="I108" t="s">
        <v>108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</row>
    <row r="109" spans="1:22" x14ac:dyDescent="0.25">
      <c r="A109">
        <v>108</v>
      </c>
      <c r="B109" t="s">
        <v>21</v>
      </c>
      <c r="C109" s="1">
        <v>42461</v>
      </c>
      <c r="D109">
        <v>66</v>
      </c>
      <c r="E109">
        <v>0</v>
      </c>
      <c r="F109">
        <v>0</v>
      </c>
      <c r="G109">
        <v>0</v>
      </c>
      <c r="H109">
        <v>0</v>
      </c>
      <c r="I109" t="s">
        <v>108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</row>
    <row r="110" spans="1:22" x14ac:dyDescent="0.25">
      <c r="A110">
        <v>109</v>
      </c>
      <c r="B110" t="s">
        <v>21</v>
      </c>
      <c r="C110" s="1">
        <v>42440</v>
      </c>
      <c r="D110">
        <v>67</v>
      </c>
      <c r="E110">
        <v>0</v>
      </c>
      <c r="F110">
        <v>0</v>
      </c>
      <c r="G110">
        <v>0</v>
      </c>
      <c r="H110">
        <v>0</v>
      </c>
      <c r="I110" t="s">
        <v>107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</row>
    <row r="111" spans="1:22" x14ac:dyDescent="0.25">
      <c r="A111">
        <v>110</v>
      </c>
      <c r="B111" t="s">
        <v>21</v>
      </c>
      <c r="C111" s="1">
        <v>42475</v>
      </c>
      <c r="D111">
        <v>58</v>
      </c>
      <c r="E111">
        <v>6</v>
      </c>
      <c r="F111" t="s">
        <v>125</v>
      </c>
      <c r="G111" t="s">
        <v>126</v>
      </c>
      <c r="H111" t="s">
        <v>127</v>
      </c>
      <c r="I111" t="s">
        <v>108</v>
      </c>
      <c r="J111" s="3">
        <v>0</v>
      </c>
      <c r="K111" s="3">
        <v>0</v>
      </c>
      <c r="L111" s="3">
        <v>0.16666666666666666</v>
      </c>
      <c r="M111" s="3">
        <v>0.16666666666666666</v>
      </c>
      <c r="N111" s="3">
        <v>0.66666666666666663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</row>
    <row r="112" spans="1:22" x14ac:dyDescent="0.25">
      <c r="A112">
        <v>111</v>
      </c>
      <c r="B112" t="s">
        <v>21</v>
      </c>
      <c r="C112" s="1">
        <v>42475</v>
      </c>
      <c r="D112">
        <v>62</v>
      </c>
      <c r="E112">
        <v>0</v>
      </c>
      <c r="F112">
        <v>0</v>
      </c>
      <c r="G112">
        <v>0</v>
      </c>
      <c r="H112">
        <v>0</v>
      </c>
      <c r="I112" t="s">
        <v>108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</row>
    <row r="113" spans="1:22" x14ac:dyDescent="0.25">
      <c r="A113">
        <v>112</v>
      </c>
      <c r="B113" t="s">
        <v>15</v>
      </c>
      <c r="C113" s="1">
        <v>42510</v>
      </c>
      <c r="D113">
        <v>72</v>
      </c>
      <c r="E113">
        <v>5</v>
      </c>
      <c r="F113" t="s">
        <v>215</v>
      </c>
      <c r="G113" t="s">
        <v>216</v>
      </c>
      <c r="H113" t="s">
        <v>217</v>
      </c>
      <c r="I113" t="s">
        <v>106</v>
      </c>
      <c r="J113" s="3">
        <v>1.7017271584718781E-2</v>
      </c>
      <c r="K113" s="3">
        <v>0.15897036767098413</v>
      </c>
      <c r="L113" s="3">
        <v>0.15331346977272986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0.67069889097156732</v>
      </c>
      <c r="V113" s="3">
        <v>0</v>
      </c>
    </row>
    <row r="114" spans="1:22" x14ac:dyDescent="0.25">
      <c r="A114">
        <v>113</v>
      </c>
      <c r="B114" t="s">
        <v>15</v>
      </c>
      <c r="C114" s="1">
        <v>42510</v>
      </c>
      <c r="D114">
        <v>68</v>
      </c>
      <c r="E114">
        <v>4</v>
      </c>
      <c r="F114" t="s">
        <v>218</v>
      </c>
      <c r="G114" t="s">
        <v>219</v>
      </c>
      <c r="H114" t="s">
        <v>220</v>
      </c>
      <c r="I114" t="s">
        <v>106</v>
      </c>
      <c r="J114" s="3">
        <v>0.11836744604110398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0.88163255395889595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</row>
    <row r="115" spans="1:22" x14ac:dyDescent="0.25">
      <c r="A115">
        <v>114</v>
      </c>
      <c r="B115" t="s">
        <v>19</v>
      </c>
      <c r="C115" s="1">
        <v>42440</v>
      </c>
      <c r="D115">
        <v>69</v>
      </c>
      <c r="E115">
        <v>0</v>
      </c>
      <c r="F115">
        <v>0</v>
      </c>
      <c r="G115">
        <v>0</v>
      </c>
      <c r="H115">
        <v>0</v>
      </c>
      <c r="I115" t="s">
        <v>107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</row>
    <row r="116" spans="1:22" x14ac:dyDescent="0.25">
      <c r="A116">
        <v>115</v>
      </c>
      <c r="B116" t="s">
        <v>15</v>
      </c>
      <c r="C116" s="1">
        <v>42517</v>
      </c>
      <c r="D116">
        <v>73</v>
      </c>
      <c r="E116">
        <v>31</v>
      </c>
      <c r="F116" t="s">
        <v>231</v>
      </c>
      <c r="G116" t="s">
        <v>232</v>
      </c>
      <c r="H116" t="s">
        <v>116</v>
      </c>
      <c r="I116" t="s">
        <v>106</v>
      </c>
      <c r="J116" s="3">
        <v>0</v>
      </c>
      <c r="K116" s="3">
        <v>0</v>
      </c>
      <c r="L116" s="3">
        <v>0.61290322580645162</v>
      </c>
      <c r="M116" s="3">
        <v>6.4516129032258063E-2</v>
      </c>
      <c r="N116" s="3">
        <v>0.32258064516129031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</row>
    <row r="117" spans="1:22" x14ac:dyDescent="0.25">
      <c r="A117">
        <v>116</v>
      </c>
      <c r="B117" t="s">
        <v>15</v>
      </c>
      <c r="C117" s="1">
        <v>42517</v>
      </c>
      <c r="D117">
        <v>68</v>
      </c>
      <c r="E117">
        <v>43</v>
      </c>
      <c r="F117" t="s">
        <v>212</v>
      </c>
      <c r="G117" t="s">
        <v>213</v>
      </c>
      <c r="H117" t="s">
        <v>233</v>
      </c>
      <c r="I117" t="s">
        <v>106</v>
      </c>
      <c r="J117" s="3">
        <v>0</v>
      </c>
      <c r="K117" s="3">
        <v>0</v>
      </c>
      <c r="L117" s="3">
        <v>0.45243102355354864</v>
      </c>
      <c r="M117" s="3">
        <v>8.617733781972356E-2</v>
      </c>
      <c r="N117" s="3">
        <v>0.36625368573382511</v>
      </c>
      <c r="O117" s="3">
        <v>0</v>
      </c>
      <c r="P117" s="3">
        <v>9.5137952892902722E-2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</row>
    <row r="118" spans="1:22" x14ac:dyDescent="0.25">
      <c r="A118">
        <v>117</v>
      </c>
      <c r="B118" t="s">
        <v>17</v>
      </c>
      <c r="C118" s="1">
        <v>42489</v>
      </c>
      <c r="D118">
        <v>67</v>
      </c>
      <c r="E118">
        <v>26</v>
      </c>
      <c r="F118" t="s">
        <v>161</v>
      </c>
      <c r="G118" t="s">
        <v>162</v>
      </c>
      <c r="H118" t="s">
        <v>164</v>
      </c>
      <c r="I118" t="s">
        <v>108</v>
      </c>
      <c r="J118" s="3">
        <v>8.8015712546641017E-3</v>
      </c>
      <c r="K118" s="3">
        <v>0</v>
      </c>
      <c r="L118" s="3">
        <v>0.27753556004869406</v>
      </c>
      <c r="M118" s="3">
        <v>0</v>
      </c>
      <c r="N118" s="3">
        <v>0.71366286869664186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</row>
    <row r="119" spans="1:22" x14ac:dyDescent="0.25">
      <c r="A119">
        <v>118</v>
      </c>
      <c r="B119" t="s">
        <v>14</v>
      </c>
      <c r="C119" s="1">
        <v>42489</v>
      </c>
      <c r="D119">
        <v>71</v>
      </c>
      <c r="E119">
        <v>66</v>
      </c>
      <c r="F119" t="s">
        <v>165</v>
      </c>
      <c r="G119" t="s">
        <v>166</v>
      </c>
      <c r="H119" t="s">
        <v>167</v>
      </c>
      <c r="I119" t="s">
        <v>108</v>
      </c>
      <c r="J119" s="3">
        <v>0</v>
      </c>
      <c r="K119" s="3">
        <v>0</v>
      </c>
      <c r="L119" s="3">
        <v>0.36363636363636365</v>
      </c>
      <c r="M119" s="3">
        <v>1.5151515151515152E-2</v>
      </c>
      <c r="N119" s="3">
        <v>0.62121212121212122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</row>
    <row r="120" spans="1:22" x14ac:dyDescent="0.25">
      <c r="A120">
        <v>119</v>
      </c>
      <c r="B120" t="s">
        <v>21</v>
      </c>
      <c r="C120" s="1">
        <v>42468</v>
      </c>
      <c r="D120">
        <v>65</v>
      </c>
      <c r="E120">
        <v>3</v>
      </c>
      <c r="F120">
        <v>0</v>
      </c>
      <c r="G120">
        <v>0</v>
      </c>
      <c r="H120" t="s">
        <v>123</v>
      </c>
      <c r="I120" t="s">
        <v>108</v>
      </c>
      <c r="J120" s="3">
        <v>0</v>
      </c>
      <c r="K120" s="3">
        <v>0</v>
      </c>
      <c r="L120" s="3">
        <v>0.33333333333333331</v>
      </c>
      <c r="M120" s="3">
        <v>0</v>
      </c>
      <c r="N120" s="3">
        <v>0.66666666666666663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</row>
    <row r="121" spans="1:22" x14ac:dyDescent="0.25">
      <c r="A121">
        <v>120</v>
      </c>
      <c r="B121" t="s">
        <v>21</v>
      </c>
      <c r="C121" s="1">
        <v>42468</v>
      </c>
      <c r="D121">
        <v>71</v>
      </c>
      <c r="E121">
        <v>0</v>
      </c>
      <c r="F121">
        <v>0</v>
      </c>
      <c r="G121">
        <v>0</v>
      </c>
      <c r="H121">
        <v>0</v>
      </c>
      <c r="I121" t="s">
        <v>108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</row>
    <row r="122" spans="1:22" x14ac:dyDescent="0.25">
      <c r="A122">
        <v>121</v>
      </c>
      <c r="B122" t="s">
        <v>22</v>
      </c>
      <c r="C122" s="1">
        <v>42447</v>
      </c>
      <c r="D122">
        <v>72</v>
      </c>
      <c r="E122">
        <v>0</v>
      </c>
      <c r="F122">
        <v>0</v>
      </c>
      <c r="G122">
        <v>0</v>
      </c>
      <c r="H122">
        <v>0</v>
      </c>
      <c r="I122" t="s">
        <v>107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</row>
    <row r="123" spans="1:22" x14ac:dyDescent="0.25">
      <c r="A123">
        <v>122</v>
      </c>
      <c r="B123" t="s">
        <v>22</v>
      </c>
      <c r="C123" s="1">
        <v>42447</v>
      </c>
      <c r="D123">
        <v>70</v>
      </c>
      <c r="E123">
        <v>0</v>
      </c>
      <c r="F123">
        <v>0</v>
      </c>
      <c r="G123">
        <v>0</v>
      </c>
      <c r="H123">
        <v>0</v>
      </c>
      <c r="I123" t="s">
        <v>107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</row>
    <row r="124" spans="1:22" x14ac:dyDescent="0.25">
      <c r="A124">
        <v>123</v>
      </c>
      <c r="B124" t="s">
        <v>21</v>
      </c>
      <c r="C124" s="1">
        <v>42454</v>
      </c>
      <c r="D124">
        <v>64</v>
      </c>
      <c r="E124">
        <v>0</v>
      </c>
      <c r="F124">
        <v>0</v>
      </c>
      <c r="G124">
        <v>0</v>
      </c>
      <c r="H124">
        <v>0</v>
      </c>
      <c r="I124" t="s">
        <v>107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</row>
    <row r="125" spans="1:22" x14ac:dyDescent="0.25">
      <c r="A125">
        <v>124</v>
      </c>
      <c r="B125" t="s">
        <v>15</v>
      </c>
      <c r="C125" s="1">
        <v>42503</v>
      </c>
      <c r="D125">
        <v>72</v>
      </c>
      <c r="E125">
        <v>28</v>
      </c>
      <c r="F125" t="s">
        <v>194</v>
      </c>
      <c r="G125" t="s">
        <v>195</v>
      </c>
      <c r="H125" t="s">
        <v>196</v>
      </c>
      <c r="I125" t="s">
        <v>106</v>
      </c>
      <c r="J125" s="3">
        <v>8.1549197622714786E-3</v>
      </c>
      <c r="K125" s="3">
        <v>0</v>
      </c>
      <c r="L125" s="3">
        <v>0.18367501485883864</v>
      </c>
      <c r="M125" s="3">
        <v>3.6735002971767725E-2</v>
      </c>
      <c r="N125" s="3">
        <v>0.77143506240712223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</row>
    <row r="126" spans="1:22" x14ac:dyDescent="0.25">
      <c r="A126">
        <v>125</v>
      </c>
      <c r="B126" t="s">
        <v>15</v>
      </c>
      <c r="C126" s="1">
        <v>42503</v>
      </c>
      <c r="D126">
        <v>68</v>
      </c>
      <c r="E126">
        <v>12</v>
      </c>
      <c r="F126" t="s">
        <v>197</v>
      </c>
      <c r="G126" t="s">
        <v>198</v>
      </c>
      <c r="H126" t="s">
        <v>199</v>
      </c>
      <c r="I126" t="s">
        <v>106</v>
      </c>
      <c r="J126" s="3">
        <v>0</v>
      </c>
      <c r="K126" s="3">
        <v>0</v>
      </c>
      <c r="L126" s="3">
        <v>1.7479257909358874E-2</v>
      </c>
      <c r="M126" s="3">
        <v>0</v>
      </c>
      <c r="N126" s="3">
        <v>0</v>
      </c>
      <c r="O126" s="3">
        <v>0.21065154415267365</v>
      </c>
      <c r="P126" s="3">
        <v>0.77186919793796738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</row>
    <row r="127" spans="1:22" x14ac:dyDescent="0.25">
      <c r="A127">
        <v>126</v>
      </c>
      <c r="B127" t="s">
        <v>109</v>
      </c>
      <c r="C127" s="1">
        <v>42482</v>
      </c>
      <c r="D127" t="s">
        <v>109</v>
      </c>
      <c r="E127">
        <v>7</v>
      </c>
      <c r="F127" t="s">
        <v>144</v>
      </c>
      <c r="G127" t="s">
        <v>145</v>
      </c>
      <c r="H127" t="s">
        <v>109</v>
      </c>
      <c r="I127" t="s">
        <v>108</v>
      </c>
      <c r="J127" s="3">
        <v>0</v>
      </c>
      <c r="K127" s="3">
        <v>0</v>
      </c>
      <c r="L127" s="3">
        <v>0</v>
      </c>
      <c r="M127" s="3">
        <v>0</v>
      </c>
      <c r="N127" t="s">
        <v>109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 t="s">
        <v>109</v>
      </c>
    </row>
    <row r="128" spans="1:22" x14ac:dyDescent="0.25">
      <c r="V12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36"/>
  <sheetViews>
    <sheetView zoomScale="95" zoomScaleNormal="95" workbookViewId="0">
      <selection activeCell="B4" sqref="B4"/>
    </sheetView>
  </sheetViews>
  <sheetFormatPr defaultRowHeight="15" x14ac:dyDescent="0.25"/>
  <cols>
    <col min="1" max="1" width="34.85546875" bestFit="1" customWidth="1"/>
    <col min="4" max="4" width="21.5703125" bestFit="1" customWidth="1"/>
    <col min="5" max="5" width="20.85546875" bestFit="1" customWidth="1"/>
    <col min="6" max="6" width="26" bestFit="1" customWidth="1"/>
    <col min="7" max="7" width="19.28515625" bestFit="1" customWidth="1"/>
    <col min="9" max="9" width="10.28515625" bestFit="1" customWidth="1"/>
    <col min="10" max="10" width="22.7109375" bestFit="1" customWidth="1"/>
    <col min="11" max="11" width="12" bestFit="1" customWidth="1"/>
    <col min="13" max="13" width="11.28515625" bestFit="1" customWidth="1"/>
    <col min="14" max="14" width="16.140625" customWidth="1"/>
    <col min="15" max="16" width="21.28515625" customWidth="1"/>
    <col min="17" max="17" width="17.28515625" bestFit="1" customWidth="1"/>
    <col min="18" max="18" width="17.28515625" customWidth="1"/>
    <col min="19" max="19" width="20.140625" bestFit="1" customWidth="1"/>
    <col min="39" max="39" width="25.7109375" bestFit="1" customWidth="1"/>
    <col min="40" max="40" width="25.7109375" customWidth="1"/>
    <col min="41" max="41" width="69.28515625" bestFit="1" customWidth="1"/>
    <col min="42" max="42" width="234.5703125" bestFit="1" customWidth="1"/>
  </cols>
  <sheetData>
    <row r="1" spans="1:42" ht="14.45" x14ac:dyDescent="0.3">
      <c r="N1" t="s">
        <v>70</v>
      </c>
      <c r="U1" s="6"/>
      <c r="V1" s="6"/>
      <c r="AO1" t="s">
        <v>68</v>
      </c>
      <c r="AP1" t="s">
        <v>58</v>
      </c>
    </row>
    <row r="2" spans="1:42" ht="14.45" x14ac:dyDescent="0.3">
      <c r="A2" t="s">
        <v>80</v>
      </c>
      <c r="M2" t="s">
        <v>11</v>
      </c>
      <c r="N2" t="s">
        <v>56</v>
      </c>
      <c r="O2" s="8" t="s">
        <v>2</v>
      </c>
      <c r="Q2" s="8" t="s">
        <v>3</v>
      </c>
      <c r="S2" s="8" t="s">
        <v>4</v>
      </c>
      <c r="T2" s="8" t="s">
        <v>5</v>
      </c>
      <c r="U2" s="8" t="s">
        <v>24</v>
      </c>
      <c r="V2" s="6"/>
      <c r="W2" s="8" t="s">
        <v>6</v>
      </c>
      <c r="Y2" s="8" t="s">
        <v>7</v>
      </c>
      <c r="Z2" s="8"/>
      <c r="AA2" s="8" t="s">
        <v>12</v>
      </c>
      <c r="AB2" s="8" t="s">
        <v>26</v>
      </c>
      <c r="AC2" s="8"/>
      <c r="AD2" s="8" t="s">
        <v>8</v>
      </c>
      <c r="AF2" s="8" t="s">
        <v>13</v>
      </c>
      <c r="AH2" s="8" t="s">
        <v>25</v>
      </c>
      <c r="AJ2" s="8" t="s">
        <v>100</v>
      </c>
      <c r="AM2" t="s">
        <v>69</v>
      </c>
      <c r="AO2" t="s">
        <v>57</v>
      </c>
      <c r="AP2" t="s">
        <v>59</v>
      </c>
    </row>
    <row r="3" spans="1:42" ht="14.45" x14ac:dyDescent="0.3">
      <c r="B3" t="s">
        <v>79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M3" t="s">
        <v>81</v>
      </c>
      <c r="O3" s="8">
        <v>1.7452809999999999E-2</v>
      </c>
      <c r="Q3" s="8">
        <v>0.16303904</v>
      </c>
      <c r="S3" s="8">
        <v>7.8618679999999996E-2</v>
      </c>
      <c r="T3" s="8">
        <v>7.8618679999999996E-2</v>
      </c>
      <c r="U3" s="8">
        <v>7.8618679999999996E-2</v>
      </c>
      <c r="V3" s="6"/>
      <c r="W3" s="8">
        <v>0.947474225</v>
      </c>
      <c r="Y3" s="8">
        <v>0.34717342000000001</v>
      </c>
      <c r="Z3" s="8"/>
      <c r="AA3" s="8">
        <v>0.38997966000000001</v>
      </c>
      <c r="AB3" s="8">
        <v>0.38997966000000001</v>
      </c>
      <c r="AC3" s="8"/>
      <c r="AD3" s="8">
        <v>2.0434799999999999E-3</v>
      </c>
      <c r="AF3" s="8">
        <v>8.71976E-3</v>
      </c>
      <c r="AH3" s="8">
        <v>3.898519E-3</v>
      </c>
      <c r="AJ3" s="8">
        <v>0.68786469400000005</v>
      </c>
    </row>
    <row r="4" spans="1:42" ht="14.45" x14ac:dyDescent="0.3">
      <c r="A4" t="s">
        <v>33</v>
      </c>
      <c r="B4">
        <v>14</v>
      </c>
      <c r="C4">
        <v>19</v>
      </c>
      <c r="D4">
        <f t="shared" ref="D4:E6" si="0">B4*12.6</f>
        <v>176.4</v>
      </c>
      <c r="E4">
        <f t="shared" si="0"/>
        <v>239.4</v>
      </c>
      <c r="F4">
        <f>((3.14*(D4^2)*E4))/6</f>
        <v>3898519.4505600012</v>
      </c>
      <c r="G4">
        <f>F4*10^-9</f>
        <v>3.8985194505600012E-3</v>
      </c>
      <c r="M4" s="1">
        <v>42503</v>
      </c>
      <c r="N4">
        <v>1</v>
      </c>
      <c r="O4">
        <v>7</v>
      </c>
      <c r="P4">
        <f>O4*O3</f>
        <v>0.12216966999999999</v>
      </c>
      <c r="Q4">
        <v>0</v>
      </c>
      <c r="R4">
        <f t="shared" ref="R4:R35" si="1">Q4*$Q$3</f>
        <v>0</v>
      </c>
      <c r="S4">
        <v>0</v>
      </c>
      <c r="T4">
        <v>0</v>
      </c>
      <c r="U4" s="6">
        <v>0</v>
      </c>
      <c r="V4" s="6">
        <f t="shared" ref="V4:V35" si="2">($S4+$T4+$U4)*$U$3</f>
        <v>0</v>
      </c>
      <c r="W4">
        <v>0</v>
      </c>
      <c r="X4">
        <f>$W4*$W$3</f>
        <v>0</v>
      </c>
      <c r="Y4">
        <v>0</v>
      </c>
      <c r="Z4">
        <f>Y4*$Y$3</f>
        <v>0</v>
      </c>
      <c r="AA4">
        <v>0</v>
      </c>
      <c r="AB4">
        <v>0</v>
      </c>
      <c r="AC4">
        <f>($AA4+$AB4)*$AB$3</f>
        <v>0</v>
      </c>
      <c r="AD4">
        <v>0</v>
      </c>
      <c r="AE4">
        <f>AD4*$AD$3</f>
        <v>0</v>
      </c>
      <c r="AF4">
        <v>0</v>
      </c>
      <c r="AG4">
        <f>$AF4*$AF$3</f>
        <v>0</v>
      </c>
      <c r="AH4">
        <v>0</v>
      </c>
      <c r="AI4">
        <f>AH4*$AH$3</f>
        <v>0</v>
      </c>
      <c r="AJ4">
        <v>0</v>
      </c>
      <c r="AK4">
        <f>$AJ4*$AJ$3</f>
        <v>0</v>
      </c>
      <c r="AM4">
        <f t="shared" ref="AM4:AM35" si="3">$P4+$R4+$V4+$X4+$Z4+$AC4+$AE4+$AG4+$AI4+$AK4</f>
        <v>0.12216966999999999</v>
      </c>
    </row>
    <row r="5" spans="1:42" ht="14.45" x14ac:dyDescent="0.3">
      <c r="A5" t="s">
        <v>34</v>
      </c>
      <c r="B5">
        <v>10</v>
      </c>
      <c r="C5">
        <v>12</v>
      </c>
      <c r="D5">
        <f t="shared" si="0"/>
        <v>126</v>
      </c>
      <c r="E5">
        <f t="shared" si="0"/>
        <v>151.19999999999999</v>
      </c>
      <c r="F5">
        <f>((3.14*(D5^2)*E5))/6</f>
        <v>1256236.1279999998</v>
      </c>
      <c r="G5">
        <f>F5*10^-9</f>
        <v>1.2562361279999999E-3</v>
      </c>
      <c r="J5" t="s">
        <v>46</v>
      </c>
      <c r="K5">
        <f>AVERAGE(F5,F6)</f>
        <v>2043477.4348799996</v>
      </c>
      <c r="M5" s="1">
        <v>42503</v>
      </c>
      <c r="N5">
        <v>2</v>
      </c>
      <c r="O5">
        <v>0</v>
      </c>
      <c r="P5">
        <f>O5*O3</f>
        <v>0</v>
      </c>
      <c r="Q5">
        <v>0</v>
      </c>
      <c r="R5">
        <f t="shared" si="1"/>
        <v>0</v>
      </c>
      <c r="S5">
        <v>0</v>
      </c>
      <c r="T5">
        <v>0</v>
      </c>
      <c r="U5" s="6">
        <v>0</v>
      </c>
      <c r="V5" s="6">
        <f t="shared" si="2"/>
        <v>0</v>
      </c>
      <c r="W5">
        <v>0</v>
      </c>
      <c r="X5">
        <f t="shared" ref="X5:X68" si="4">$W5*$W$3</f>
        <v>0</v>
      </c>
      <c r="Y5">
        <v>0</v>
      </c>
      <c r="Z5">
        <f t="shared" ref="Z5:Z68" si="5">Y5*$Y$3</f>
        <v>0</v>
      </c>
      <c r="AA5">
        <v>0</v>
      </c>
      <c r="AB5">
        <v>0</v>
      </c>
      <c r="AC5">
        <f t="shared" ref="AC5:AC68" si="6">($AA5+$AB5)*$AB$3</f>
        <v>0</v>
      </c>
      <c r="AD5">
        <v>0</v>
      </c>
      <c r="AE5">
        <f t="shared" ref="AE5:AE68" si="7">AD5*$AD$3</f>
        <v>0</v>
      </c>
      <c r="AF5">
        <v>0</v>
      </c>
      <c r="AG5">
        <f t="shared" ref="AG5:AG68" si="8">$AF5*$AF$3</f>
        <v>0</v>
      </c>
      <c r="AH5">
        <v>0</v>
      </c>
      <c r="AI5">
        <f t="shared" ref="AI5:AI68" si="9">AH5*$AH$3</f>
        <v>0</v>
      </c>
      <c r="AJ5">
        <v>0</v>
      </c>
      <c r="AK5">
        <f t="shared" ref="AK5:AK68" si="10">$AJ5*$AJ$3</f>
        <v>0</v>
      </c>
      <c r="AM5">
        <f t="shared" si="3"/>
        <v>0</v>
      </c>
    </row>
    <row r="6" spans="1:42" ht="14.45" x14ac:dyDescent="0.3">
      <c r="B6">
        <v>13</v>
      </c>
      <c r="C6">
        <v>16</v>
      </c>
      <c r="D6">
        <f t="shared" si="0"/>
        <v>163.79999999999998</v>
      </c>
      <c r="E6">
        <f t="shared" si="0"/>
        <v>201.6</v>
      </c>
      <c r="F6">
        <f>((3.14*(D6^2)*E6))/6</f>
        <v>2830718.7417599992</v>
      </c>
      <c r="G6">
        <f>F6*10^-9</f>
        <v>2.8307187417599992E-3</v>
      </c>
      <c r="J6" t="s">
        <v>41</v>
      </c>
      <c r="K6">
        <f>K5*10^-9</f>
        <v>2.0434774348799998E-3</v>
      </c>
      <c r="M6" s="1">
        <v>42503</v>
      </c>
      <c r="N6">
        <v>3</v>
      </c>
      <c r="O6">
        <v>22</v>
      </c>
      <c r="P6">
        <f>O6*O3</f>
        <v>0.38396182000000001</v>
      </c>
      <c r="Q6">
        <v>0</v>
      </c>
      <c r="R6">
        <f t="shared" si="1"/>
        <v>0</v>
      </c>
      <c r="S6">
        <v>0</v>
      </c>
      <c r="T6">
        <v>0</v>
      </c>
      <c r="U6" s="6">
        <v>0</v>
      </c>
      <c r="V6" s="6">
        <f t="shared" si="2"/>
        <v>0</v>
      </c>
      <c r="W6">
        <v>0</v>
      </c>
      <c r="X6">
        <f t="shared" si="4"/>
        <v>0</v>
      </c>
      <c r="Y6">
        <v>4</v>
      </c>
      <c r="Z6">
        <f t="shared" si="5"/>
        <v>1.38869368</v>
      </c>
      <c r="AA6">
        <v>0</v>
      </c>
      <c r="AB6">
        <v>0</v>
      </c>
      <c r="AC6">
        <f t="shared" si="6"/>
        <v>0</v>
      </c>
      <c r="AD6">
        <v>0</v>
      </c>
      <c r="AE6">
        <f t="shared" si="7"/>
        <v>0</v>
      </c>
      <c r="AF6">
        <v>0</v>
      </c>
      <c r="AG6">
        <f t="shared" si="8"/>
        <v>0</v>
      </c>
      <c r="AH6">
        <v>0</v>
      </c>
      <c r="AI6">
        <f t="shared" si="9"/>
        <v>0</v>
      </c>
      <c r="AJ6">
        <v>0</v>
      </c>
      <c r="AK6">
        <f t="shared" si="10"/>
        <v>0</v>
      </c>
      <c r="AM6">
        <f t="shared" si="3"/>
        <v>1.7726554999999999</v>
      </c>
    </row>
    <row r="7" spans="1:42" ht="14.45" x14ac:dyDescent="0.3">
      <c r="M7" s="1">
        <v>42489</v>
      </c>
      <c r="N7">
        <v>4</v>
      </c>
      <c r="O7">
        <v>0</v>
      </c>
      <c r="P7">
        <v>0</v>
      </c>
      <c r="Q7">
        <v>0</v>
      </c>
      <c r="R7">
        <f t="shared" si="1"/>
        <v>0</v>
      </c>
      <c r="S7">
        <v>31</v>
      </c>
      <c r="T7">
        <v>3</v>
      </c>
      <c r="U7" s="6">
        <v>9</v>
      </c>
      <c r="V7" s="6">
        <f t="shared" si="2"/>
        <v>3.3806032399999997</v>
      </c>
      <c r="W7">
        <v>0</v>
      </c>
      <c r="X7">
        <f t="shared" si="4"/>
        <v>0</v>
      </c>
      <c r="Y7">
        <v>0</v>
      </c>
      <c r="Z7">
        <f t="shared" si="5"/>
        <v>0</v>
      </c>
      <c r="AA7">
        <v>0</v>
      </c>
      <c r="AB7">
        <v>0</v>
      </c>
      <c r="AC7">
        <f t="shared" si="6"/>
        <v>0</v>
      </c>
      <c r="AD7">
        <v>0</v>
      </c>
      <c r="AE7">
        <f t="shared" si="7"/>
        <v>0</v>
      </c>
      <c r="AF7">
        <v>0</v>
      </c>
      <c r="AG7">
        <f t="shared" si="8"/>
        <v>0</v>
      </c>
      <c r="AH7">
        <v>0</v>
      </c>
      <c r="AI7">
        <f t="shared" si="9"/>
        <v>0</v>
      </c>
      <c r="AJ7">
        <v>0</v>
      </c>
      <c r="AK7">
        <f t="shared" si="10"/>
        <v>0</v>
      </c>
      <c r="AM7">
        <f t="shared" si="3"/>
        <v>3.3806032399999997</v>
      </c>
    </row>
    <row r="8" spans="1:42" ht="14.45" x14ac:dyDescent="0.3">
      <c r="A8" t="s">
        <v>6</v>
      </c>
      <c r="B8">
        <v>59</v>
      </c>
      <c r="C8">
        <f>130*2</f>
        <v>260</v>
      </c>
      <c r="D8">
        <f>B8*12.6</f>
        <v>743.4</v>
      </c>
      <c r="E8">
        <f>C8*12.6</f>
        <v>3276</v>
      </c>
      <c r="F8">
        <f>(3.14*E8*(D8^2))/6</f>
        <v>947474225.00639999</v>
      </c>
      <c r="G8">
        <f>F8*10^-9</f>
        <v>0.94747422500639999</v>
      </c>
      <c r="M8" s="1">
        <v>42517</v>
      </c>
      <c r="N8">
        <v>5</v>
      </c>
      <c r="O8">
        <v>0</v>
      </c>
      <c r="P8">
        <v>0</v>
      </c>
      <c r="Q8">
        <v>0</v>
      </c>
      <c r="R8">
        <f t="shared" si="1"/>
        <v>0</v>
      </c>
      <c r="S8">
        <v>9</v>
      </c>
      <c r="T8">
        <v>0</v>
      </c>
      <c r="U8" s="6">
        <v>0</v>
      </c>
      <c r="V8" s="6">
        <f t="shared" si="2"/>
        <v>0.70756811999999991</v>
      </c>
      <c r="W8">
        <v>0</v>
      </c>
      <c r="X8">
        <f t="shared" si="4"/>
        <v>0</v>
      </c>
      <c r="Y8">
        <v>0</v>
      </c>
      <c r="Z8">
        <f t="shared" si="5"/>
        <v>0</v>
      </c>
      <c r="AA8">
        <v>0</v>
      </c>
      <c r="AB8">
        <v>0</v>
      </c>
      <c r="AC8">
        <f t="shared" si="6"/>
        <v>0</v>
      </c>
      <c r="AD8">
        <v>0</v>
      </c>
      <c r="AE8">
        <f t="shared" si="7"/>
        <v>0</v>
      </c>
      <c r="AF8">
        <v>0</v>
      </c>
      <c r="AG8">
        <f t="shared" si="8"/>
        <v>0</v>
      </c>
      <c r="AH8">
        <v>0</v>
      </c>
      <c r="AI8">
        <f t="shared" si="9"/>
        <v>0</v>
      </c>
      <c r="AJ8">
        <v>0</v>
      </c>
      <c r="AK8">
        <f t="shared" si="10"/>
        <v>0</v>
      </c>
      <c r="AM8">
        <f t="shared" si="3"/>
        <v>0.70756811999999991</v>
      </c>
    </row>
    <row r="9" spans="1:42" ht="14.45" x14ac:dyDescent="0.3">
      <c r="A9" t="s">
        <v>35</v>
      </c>
      <c r="B9">
        <v>74</v>
      </c>
      <c r="D9">
        <f t="shared" ref="D9:D14" si="11">B9*12.6</f>
        <v>932.4</v>
      </c>
      <c r="F9">
        <f>(3.14*(D9^3))/12</f>
        <v>212107095.30528</v>
      </c>
      <c r="G9">
        <f t="shared" ref="G9:G14" si="12">F9*10^-9</f>
        <v>0.21210709530528002</v>
      </c>
      <c r="J9" t="s">
        <v>47</v>
      </c>
      <c r="K9">
        <f>AVERAGE(F9,F10,F11,F12)</f>
        <v>163039035.57731998</v>
      </c>
      <c r="M9" s="1">
        <v>42447</v>
      </c>
      <c r="N9">
        <v>6</v>
      </c>
      <c r="O9">
        <v>0</v>
      </c>
      <c r="P9">
        <v>0</v>
      </c>
      <c r="Q9">
        <v>0</v>
      </c>
      <c r="R9">
        <f t="shared" si="1"/>
        <v>0</v>
      </c>
      <c r="S9">
        <v>0</v>
      </c>
      <c r="T9">
        <v>0</v>
      </c>
      <c r="U9" s="6">
        <v>0</v>
      </c>
      <c r="V9" s="6">
        <f t="shared" si="2"/>
        <v>0</v>
      </c>
      <c r="W9">
        <v>0</v>
      </c>
      <c r="X9">
        <f t="shared" si="4"/>
        <v>0</v>
      </c>
      <c r="Y9">
        <v>0</v>
      </c>
      <c r="Z9">
        <f t="shared" si="5"/>
        <v>0</v>
      </c>
      <c r="AA9">
        <v>0</v>
      </c>
      <c r="AB9">
        <v>0</v>
      </c>
      <c r="AC9">
        <f t="shared" si="6"/>
        <v>0</v>
      </c>
      <c r="AD9">
        <v>0</v>
      </c>
      <c r="AE9">
        <f t="shared" si="7"/>
        <v>0</v>
      </c>
      <c r="AF9">
        <v>0</v>
      </c>
      <c r="AG9">
        <f t="shared" si="8"/>
        <v>0</v>
      </c>
      <c r="AH9">
        <v>0</v>
      </c>
      <c r="AI9">
        <f t="shared" si="9"/>
        <v>0</v>
      </c>
      <c r="AJ9">
        <v>0</v>
      </c>
      <c r="AK9">
        <f t="shared" si="10"/>
        <v>0</v>
      </c>
      <c r="AM9">
        <f t="shared" si="3"/>
        <v>0</v>
      </c>
    </row>
    <row r="10" spans="1:42" ht="14.45" x14ac:dyDescent="0.3">
      <c r="B10">
        <v>69</v>
      </c>
      <c r="D10">
        <f t="shared" si="11"/>
        <v>869.4</v>
      </c>
      <c r="F10">
        <f t="shared" ref="F10:F12" si="13">(3.14*(D10^3))/12</f>
        <v>171952030.90548</v>
      </c>
      <c r="G10">
        <f t="shared" si="12"/>
        <v>0.17195203090548</v>
      </c>
      <c r="J10" t="s">
        <v>41</v>
      </c>
      <c r="K10">
        <f>K9*10^-9</f>
        <v>0.16303903557732</v>
      </c>
      <c r="M10" s="1">
        <v>42468</v>
      </c>
      <c r="N10">
        <v>7</v>
      </c>
      <c r="O10">
        <v>0</v>
      </c>
      <c r="P10">
        <v>0</v>
      </c>
      <c r="Q10">
        <v>0</v>
      </c>
      <c r="R10">
        <f t="shared" si="1"/>
        <v>0</v>
      </c>
      <c r="S10">
        <v>0</v>
      </c>
      <c r="T10">
        <v>0</v>
      </c>
      <c r="U10" s="6">
        <v>0</v>
      </c>
      <c r="V10" s="6">
        <f t="shared" si="2"/>
        <v>0</v>
      </c>
      <c r="W10">
        <v>0</v>
      </c>
      <c r="X10">
        <f t="shared" si="4"/>
        <v>0</v>
      </c>
      <c r="Y10">
        <v>0</v>
      </c>
      <c r="Z10">
        <f t="shared" si="5"/>
        <v>0</v>
      </c>
      <c r="AA10">
        <v>0</v>
      </c>
      <c r="AB10">
        <v>0</v>
      </c>
      <c r="AC10">
        <f t="shared" si="6"/>
        <v>0</v>
      </c>
      <c r="AD10">
        <v>0</v>
      </c>
      <c r="AE10">
        <f t="shared" si="7"/>
        <v>0</v>
      </c>
      <c r="AF10">
        <v>0</v>
      </c>
      <c r="AG10">
        <f t="shared" si="8"/>
        <v>0</v>
      </c>
      <c r="AH10">
        <v>0</v>
      </c>
      <c r="AI10">
        <f t="shared" si="9"/>
        <v>0</v>
      </c>
      <c r="AJ10">
        <v>0</v>
      </c>
      <c r="AK10">
        <f t="shared" si="10"/>
        <v>0</v>
      </c>
      <c r="AM10">
        <f t="shared" si="3"/>
        <v>0</v>
      </c>
    </row>
    <row r="11" spans="1:42" ht="14.45" x14ac:dyDescent="0.3">
      <c r="B11">
        <v>63</v>
      </c>
      <c r="D11">
        <f t="shared" si="11"/>
        <v>793.8</v>
      </c>
      <c r="F11">
        <f t="shared" si="13"/>
        <v>130882531.29083999</v>
      </c>
      <c r="G11">
        <f t="shared" si="12"/>
        <v>0.13088253129083999</v>
      </c>
      <c r="M11" s="1">
        <v>42454</v>
      </c>
      <c r="N11">
        <v>8</v>
      </c>
      <c r="O11">
        <v>0</v>
      </c>
      <c r="P11">
        <v>0</v>
      </c>
      <c r="Q11">
        <v>0</v>
      </c>
      <c r="R11">
        <f t="shared" si="1"/>
        <v>0</v>
      </c>
      <c r="S11">
        <v>0</v>
      </c>
      <c r="T11">
        <v>0</v>
      </c>
      <c r="U11" s="6">
        <v>0</v>
      </c>
      <c r="V11" s="6">
        <f t="shared" si="2"/>
        <v>0</v>
      </c>
      <c r="W11">
        <v>0</v>
      </c>
      <c r="X11">
        <f t="shared" si="4"/>
        <v>0</v>
      </c>
      <c r="Y11">
        <v>0</v>
      </c>
      <c r="Z11">
        <f t="shared" si="5"/>
        <v>0</v>
      </c>
      <c r="AA11">
        <v>0</v>
      </c>
      <c r="AB11">
        <v>0</v>
      </c>
      <c r="AC11">
        <f t="shared" si="6"/>
        <v>0</v>
      </c>
      <c r="AD11">
        <v>0</v>
      </c>
      <c r="AE11">
        <f t="shared" si="7"/>
        <v>0</v>
      </c>
      <c r="AF11">
        <v>0</v>
      </c>
      <c r="AG11">
        <f t="shared" si="8"/>
        <v>0</v>
      </c>
      <c r="AH11">
        <v>0</v>
      </c>
      <c r="AI11">
        <f t="shared" si="9"/>
        <v>0</v>
      </c>
      <c r="AJ11">
        <v>0</v>
      </c>
      <c r="AK11">
        <f t="shared" si="10"/>
        <v>0</v>
      </c>
      <c r="AM11">
        <f t="shared" si="3"/>
        <v>0</v>
      </c>
    </row>
    <row r="12" spans="1:42" ht="14.45" x14ac:dyDescent="0.3">
      <c r="B12">
        <v>64</v>
      </c>
      <c r="D12">
        <f t="shared" si="11"/>
        <v>806.4</v>
      </c>
      <c r="F12">
        <f t="shared" si="13"/>
        <v>137214484.80767998</v>
      </c>
      <c r="G12">
        <f t="shared" si="12"/>
        <v>0.13721448480767998</v>
      </c>
      <c r="M12" s="1">
        <v>42433</v>
      </c>
      <c r="N12">
        <v>9</v>
      </c>
      <c r="O12">
        <v>0</v>
      </c>
      <c r="P12">
        <v>0</v>
      </c>
      <c r="Q12">
        <v>0</v>
      </c>
      <c r="R12">
        <f t="shared" si="1"/>
        <v>0</v>
      </c>
      <c r="S12">
        <v>0</v>
      </c>
      <c r="T12">
        <v>0</v>
      </c>
      <c r="U12" s="6">
        <v>0</v>
      </c>
      <c r="V12" s="6">
        <f t="shared" si="2"/>
        <v>0</v>
      </c>
      <c r="W12">
        <v>0</v>
      </c>
      <c r="X12">
        <f t="shared" si="4"/>
        <v>0</v>
      </c>
      <c r="Y12">
        <v>0</v>
      </c>
      <c r="Z12">
        <f t="shared" si="5"/>
        <v>0</v>
      </c>
      <c r="AA12">
        <v>0</v>
      </c>
      <c r="AB12">
        <v>0</v>
      </c>
      <c r="AC12">
        <f t="shared" si="6"/>
        <v>0</v>
      </c>
      <c r="AD12">
        <v>0</v>
      </c>
      <c r="AE12">
        <f t="shared" si="7"/>
        <v>0</v>
      </c>
      <c r="AF12">
        <v>0</v>
      </c>
      <c r="AG12">
        <f t="shared" si="8"/>
        <v>0</v>
      </c>
      <c r="AH12">
        <v>0</v>
      </c>
      <c r="AI12">
        <f t="shared" si="9"/>
        <v>0</v>
      </c>
      <c r="AJ12">
        <v>0</v>
      </c>
      <c r="AK12">
        <f t="shared" si="10"/>
        <v>0</v>
      </c>
      <c r="AM12">
        <f t="shared" si="3"/>
        <v>0</v>
      </c>
    </row>
    <row r="13" spans="1:42" ht="14.45" x14ac:dyDescent="0.3">
      <c r="A13" t="s">
        <v>36</v>
      </c>
      <c r="B13">
        <v>32</v>
      </c>
      <c r="C13">
        <v>204</v>
      </c>
      <c r="D13">
        <f t="shared" si="11"/>
        <v>403.2</v>
      </c>
      <c r="E13">
        <f>C13*12.6</f>
        <v>2570.4</v>
      </c>
      <c r="F13">
        <f>(3.14*D13^2*E13)/4</f>
        <v>328028377.74335998</v>
      </c>
      <c r="G13">
        <f t="shared" si="12"/>
        <v>0.32802837774336002</v>
      </c>
      <c r="J13" t="s">
        <v>48</v>
      </c>
      <c r="K13">
        <f>AVERAGE(F13,F14)</f>
        <v>347173416.33407998</v>
      </c>
      <c r="M13" s="1">
        <v>42433</v>
      </c>
      <c r="N13">
        <v>10</v>
      </c>
      <c r="O13">
        <v>0</v>
      </c>
      <c r="P13">
        <v>0</v>
      </c>
      <c r="Q13">
        <v>0</v>
      </c>
      <c r="R13">
        <f t="shared" si="1"/>
        <v>0</v>
      </c>
      <c r="S13">
        <v>0</v>
      </c>
      <c r="T13">
        <v>0</v>
      </c>
      <c r="U13" s="6">
        <v>0</v>
      </c>
      <c r="V13" s="6">
        <f t="shared" si="2"/>
        <v>0</v>
      </c>
      <c r="W13">
        <v>0</v>
      </c>
      <c r="X13">
        <f t="shared" si="4"/>
        <v>0</v>
      </c>
      <c r="Y13">
        <v>0</v>
      </c>
      <c r="Z13">
        <f t="shared" si="5"/>
        <v>0</v>
      </c>
      <c r="AA13">
        <v>0</v>
      </c>
      <c r="AB13">
        <v>0</v>
      </c>
      <c r="AC13">
        <f t="shared" si="6"/>
        <v>0</v>
      </c>
      <c r="AD13">
        <v>0</v>
      </c>
      <c r="AE13">
        <f t="shared" si="7"/>
        <v>0</v>
      </c>
      <c r="AF13">
        <v>0</v>
      </c>
      <c r="AG13">
        <f t="shared" si="8"/>
        <v>0</v>
      </c>
      <c r="AH13">
        <v>0</v>
      </c>
      <c r="AI13">
        <f t="shared" si="9"/>
        <v>0</v>
      </c>
      <c r="AJ13">
        <v>0</v>
      </c>
      <c r="AK13">
        <f t="shared" si="10"/>
        <v>0</v>
      </c>
      <c r="AM13">
        <f t="shared" si="3"/>
        <v>0</v>
      </c>
    </row>
    <row r="14" spans="1:42" ht="14.45" x14ac:dyDescent="0.3">
      <c r="B14">
        <v>27</v>
      </c>
      <c r="C14">
        <v>320</v>
      </c>
      <c r="D14">
        <f t="shared" si="11"/>
        <v>340.2</v>
      </c>
      <c r="E14">
        <f>C14*12.6</f>
        <v>4032</v>
      </c>
      <c r="F14">
        <f>(3.14*D14^2*E14)/4</f>
        <v>366318454.92479998</v>
      </c>
      <c r="G14">
        <f t="shared" si="12"/>
        <v>0.36631845492479997</v>
      </c>
      <c r="J14" t="s">
        <v>41</v>
      </c>
      <c r="K14">
        <f>K13*10^-9</f>
        <v>0.34717341633408</v>
      </c>
      <c r="M14" s="1">
        <v>42482</v>
      </c>
      <c r="N14">
        <v>11</v>
      </c>
      <c r="O14">
        <v>0</v>
      </c>
      <c r="P14">
        <v>0</v>
      </c>
      <c r="Q14">
        <v>0</v>
      </c>
      <c r="R14">
        <f t="shared" si="1"/>
        <v>0</v>
      </c>
      <c r="S14">
        <v>25</v>
      </c>
      <c r="T14">
        <v>0</v>
      </c>
      <c r="U14" s="6">
        <v>11</v>
      </c>
      <c r="V14" s="6">
        <f t="shared" si="2"/>
        <v>2.8302724799999996</v>
      </c>
      <c r="W14">
        <v>0</v>
      </c>
      <c r="X14">
        <f t="shared" si="4"/>
        <v>0</v>
      </c>
      <c r="Y14">
        <v>0</v>
      </c>
      <c r="Z14">
        <f t="shared" si="5"/>
        <v>0</v>
      </c>
      <c r="AA14">
        <v>0</v>
      </c>
      <c r="AB14">
        <v>0</v>
      </c>
      <c r="AC14">
        <f t="shared" si="6"/>
        <v>0</v>
      </c>
      <c r="AD14">
        <v>0</v>
      </c>
      <c r="AE14">
        <f t="shared" si="7"/>
        <v>0</v>
      </c>
      <c r="AF14">
        <v>0</v>
      </c>
      <c r="AG14">
        <f t="shared" si="8"/>
        <v>0</v>
      </c>
      <c r="AH14">
        <v>0</v>
      </c>
      <c r="AI14">
        <f t="shared" si="9"/>
        <v>0</v>
      </c>
      <c r="AJ14">
        <v>0</v>
      </c>
      <c r="AK14">
        <f t="shared" si="10"/>
        <v>0</v>
      </c>
      <c r="AM14">
        <f t="shared" si="3"/>
        <v>2.8302724799999996</v>
      </c>
    </row>
    <row r="15" spans="1:42" ht="14.45" x14ac:dyDescent="0.3">
      <c r="M15" s="1">
        <v>42494</v>
      </c>
      <c r="N15">
        <v>12</v>
      </c>
      <c r="O15">
        <v>1</v>
      </c>
      <c r="P15">
        <f>O15*O3</f>
        <v>1.7452809999999999E-2</v>
      </c>
      <c r="Q15">
        <v>0</v>
      </c>
      <c r="R15">
        <f t="shared" si="1"/>
        <v>0</v>
      </c>
      <c r="S15">
        <v>32</v>
      </c>
      <c r="T15">
        <v>0</v>
      </c>
      <c r="U15" s="6">
        <v>17</v>
      </c>
      <c r="V15" s="6">
        <f t="shared" si="2"/>
        <v>3.8523153199999998</v>
      </c>
      <c r="W15">
        <v>0</v>
      </c>
      <c r="X15">
        <f t="shared" si="4"/>
        <v>0</v>
      </c>
      <c r="Y15">
        <v>1</v>
      </c>
      <c r="Z15">
        <f t="shared" si="5"/>
        <v>0.34717342000000001</v>
      </c>
      <c r="AA15">
        <v>0</v>
      </c>
      <c r="AB15">
        <v>0</v>
      </c>
      <c r="AC15">
        <f t="shared" si="6"/>
        <v>0</v>
      </c>
      <c r="AD15">
        <v>0</v>
      </c>
      <c r="AE15">
        <f t="shared" si="7"/>
        <v>0</v>
      </c>
      <c r="AF15">
        <v>0</v>
      </c>
      <c r="AG15">
        <f t="shared" si="8"/>
        <v>0</v>
      </c>
      <c r="AH15">
        <v>0</v>
      </c>
      <c r="AI15">
        <f t="shared" si="9"/>
        <v>0</v>
      </c>
      <c r="AJ15">
        <v>0</v>
      </c>
      <c r="AK15">
        <f t="shared" si="10"/>
        <v>0</v>
      </c>
      <c r="AM15">
        <f t="shared" si="3"/>
        <v>4.2169415499999996</v>
      </c>
    </row>
    <row r="16" spans="1:42" ht="14.45" x14ac:dyDescent="0.3">
      <c r="M16" s="1">
        <v>42482</v>
      </c>
      <c r="N16">
        <v>13</v>
      </c>
      <c r="O16">
        <v>1</v>
      </c>
      <c r="P16">
        <f>O16*O3</f>
        <v>1.7452809999999999E-2</v>
      </c>
      <c r="Q16">
        <v>0</v>
      </c>
      <c r="R16">
        <f t="shared" si="1"/>
        <v>0</v>
      </c>
      <c r="S16">
        <v>13</v>
      </c>
      <c r="T16">
        <v>0</v>
      </c>
      <c r="U16" s="6">
        <v>9</v>
      </c>
      <c r="V16" s="6">
        <f t="shared" si="2"/>
        <v>1.72961096</v>
      </c>
      <c r="W16">
        <v>0</v>
      </c>
      <c r="X16">
        <f t="shared" si="4"/>
        <v>0</v>
      </c>
      <c r="Y16">
        <v>0</v>
      </c>
      <c r="Z16">
        <f t="shared" si="5"/>
        <v>0</v>
      </c>
      <c r="AA16">
        <v>0</v>
      </c>
      <c r="AB16">
        <v>0</v>
      </c>
      <c r="AC16">
        <f t="shared" si="6"/>
        <v>0</v>
      </c>
      <c r="AD16">
        <v>0</v>
      </c>
      <c r="AE16">
        <f t="shared" si="7"/>
        <v>0</v>
      </c>
      <c r="AF16">
        <v>0</v>
      </c>
      <c r="AG16">
        <f t="shared" si="8"/>
        <v>0</v>
      </c>
      <c r="AH16">
        <v>0</v>
      </c>
      <c r="AI16">
        <f t="shared" si="9"/>
        <v>0</v>
      </c>
      <c r="AJ16">
        <v>0</v>
      </c>
      <c r="AK16">
        <f t="shared" si="10"/>
        <v>0</v>
      </c>
      <c r="AM16">
        <f t="shared" si="3"/>
        <v>1.74706377</v>
      </c>
    </row>
    <row r="17" spans="1:39" ht="14.45" x14ac:dyDescent="0.3">
      <c r="M17" s="1">
        <v>42482</v>
      </c>
      <c r="N17">
        <v>14</v>
      </c>
      <c r="O17">
        <v>0</v>
      </c>
      <c r="P17">
        <v>0</v>
      </c>
      <c r="Q17">
        <v>0</v>
      </c>
      <c r="R17">
        <f t="shared" si="1"/>
        <v>0</v>
      </c>
      <c r="S17">
        <v>19</v>
      </c>
      <c r="T17">
        <v>3</v>
      </c>
      <c r="U17" s="6">
        <v>4</v>
      </c>
      <c r="V17" s="6">
        <f t="shared" si="2"/>
        <v>2.0440856799999998</v>
      </c>
      <c r="W17">
        <v>0</v>
      </c>
      <c r="X17">
        <f t="shared" si="4"/>
        <v>0</v>
      </c>
      <c r="Y17">
        <v>0</v>
      </c>
      <c r="Z17">
        <f t="shared" si="5"/>
        <v>0</v>
      </c>
      <c r="AA17">
        <v>0</v>
      </c>
      <c r="AB17">
        <v>0</v>
      </c>
      <c r="AC17">
        <f t="shared" si="6"/>
        <v>0</v>
      </c>
      <c r="AD17">
        <v>0</v>
      </c>
      <c r="AE17">
        <f t="shared" si="7"/>
        <v>0</v>
      </c>
      <c r="AF17">
        <v>0</v>
      </c>
      <c r="AG17">
        <f t="shared" si="8"/>
        <v>0</v>
      </c>
      <c r="AH17">
        <v>0</v>
      </c>
      <c r="AI17">
        <f t="shared" si="9"/>
        <v>0</v>
      </c>
      <c r="AJ17">
        <v>0</v>
      </c>
      <c r="AK17">
        <f t="shared" si="10"/>
        <v>0</v>
      </c>
      <c r="AM17">
        <f t="shared" si="3"/>
        <v>2.0440856799999998</v>
      </c>
    </row>
    <row r="18" spans="1:39" ht="14.45" x14ac:dyDescent="0.3">
      <c r="M18" s="1">
        <v>42475</v>
      </c>
      <c r="N18">
        <v>15</v>
      </c>
      <c r="O18">
        <v>0</v>
      </c>
      <c r="P18">
        <v>0</v>
      </c>
      <c r="Q18">
        <v>0</v>
      </c>
      <c r="R18">
        <f t="shared" si="1"/>
        <v>0</v>
      </c>
      <c r="S18">
        <v>0</v>
      </c>
      <c r="T18">
        <v>0</v>
      </c>
      <c r="U18" s="6">
        <v>0</v>
      </c>
      <c r="V18" s="6">
        <f t="shared" si="2"/>
        <v>0</v>
      </c>
      <c r="W18">
        <v>0</v>
      </c>
      <c r="X18">
        <f t="shared" si="4"/>
        <v>0</v>
      </c>
      <c r="Y18">
        <v>0</v>
      </c>
      <c r="Z18">
        <f t="shared" si="5"/>
        <v>0</v>
      </c>
      <c r="AA18">
        <v>0</v>
      </c>
      <c r="AB18">
        <v>0</v>
      </c>
      <c r="AC18">
        <f t="shared" si="6"/>
        <v>0</v>
      </c>
      <c r="AD18">
        <v>0</v>
      </c>
      <c r="AE18">
        <f t="shared" si="7"/>
        <v>0</v>
      </c>
      <c r="AF18">
        <v>0</v>
      </c>
      <c r="AG18">
        <f t="shared" si="8"/>
        <v>0</v>
      </c>
      <c r="AH18">
        <v>0</v>
      </c>
      <c r="AI18">
        <f t="shared" si="9"/>
        <v>0</v>
      </c>
      <c r="AJ18">
        <v>0</v>
      </c>
      <c r="AK18">
        <f t="shared" si="10"/>
        <v>0</v>
      </c>
      <c r="AM18">
        <f t="shared" si="3"/>
        <v>0</v>
      </c>
    </row>
    <row r="19" spans="1:39" x14ac:dyDescent="0.25">
      <c r="M19" s="1">
        <v>42440</v>
      </c>
      <c r="N19">
        <v>16</v>
      </c>
      <c r="O19">
        <v>0</v>
      </c>
      <c r="P19">
        <v>0</v>
      </c>
      <c r="Q19">
        <v>0</v>
      </c>
      <c r="R19">
        <f t="shared" si="1"/>
        <v>0</v>
      </c>
      <c r="S19">
        <v>0</v>
      </c>
      <c r="T19">
        <v>0</v>
      </c>
      <c r="U19" s="6">
        <v>0</v>
      </c>
      <c r="V19" s="6">
        <f t="shared" si="2"/>
        <v>0</v>
      </c>
      <c r="W19">
        <v>0</v>
      </c>
      <c r="X19">
        <f t="shared" si="4"/>
        <v>0</v>
      </c>
      <c r="Y19">
        <v>0</v>
      </c>
      <c r="Z19">
        <f t="shared" si="5"/>
        <v>0</v>
      </c>
      <c r="AA19">
        <v>0</v>
      </c>
      <c r="AB19">
        <v>0</v>
      </c>
      <c r="AC19">
        <f t="shared" si="6"/>
        <v>0</v>
      </c>
      <c r="AD19">
        <v>0</v>
      </c>
      <c r="AE19">
        <f t="shared" si="7"/>
        <v>0</v>
      </c>
      <c r="AF19">
        <v>0</v>
      </c>
      <c r="AG19">
        <f t="shared" si="8"/>
        <v>0</v>
      </c>
      <c r="AH19">
        <v>0</v>
      </c>
      <c r="AI19">
        <f t="shared" si="9"/>
        <v>0</v>
      </c>
      <c r="AJ19">
        <v>0</v>
      </c>
      <c r="AK19">
        <f t="shared" si="10"/>
        <v>0</v>
      </c>
      <c r="AM19">
        <f t="shared" si="3"/>
        <v>0</v>
      </c>
    </row>
    <row r="20" spans="1:39" x14ac:dyDescent="0.25">
      <c r="M20" s="1">
        <v>42461</v>
      </c>
      <c r="N20">
        <v>17</v>
      </c>
      <c r="O20">
        <v>0</v>
      </c>
      <c r="P20">
        <v>0</v>
      </c>
      <c r="Q20">
        <v>0</v>
      </c>
      <c r="R20">
        <f t="shared" si="1"/>
        <v>0</v>
      </c>
      <c r="S20">
        <v>0</v>
      </c>
      <c r="T20">
        <v>0</v>
      </c>
      <c r="U20" s="6">
        <v>0</v>
      </c>
      <c r="V20" s="6">
        <f t="shared" si="2"/>
        <v>0</v>
      </c>
      <c r="W20">
        <v>0</v>
      </c>
      <c r="X20">
        <f t="shared" si="4"/>
        <v>0</v>
      </c>
      <c r="Y20">
        <v>0</v>
      </c>
      <c r="Z20">
        <f t="shared" si="5"/>
        <v>0</v>
      </c>
      <c r="AA20">
        <v>0</v>
      </c>
      <c r="AB20">
        <v>0</v>
      </c>
      <c r="AC20">
        <f t="shared" si="6"/>
        <v>0</v>
      </c>
      <c r="AD20">
        <v>0</v>
      </c>
      <c r="AE20">
        <f t="shared" si="7"/>
        <v>0</v>
      </c>
      <c r="AF20">
        <v>0</v>
      </c>
      <c r="AG20">
        <f t="shared" si="8"/>
        <v>0</v>
      </c>
      <c r="AH20">
        <v>0</v>
      </c>
      <c r="AI20">
        <f t="shared" si="9"/>
        <v>0</v>
      </c>
      <c r="AJ20">
        <v>0</v>
      </c>
      <c r="AK20">
        <f t="shared" si="10"/>
        <v>0</v>
      </c>
      <c r="AM20">
        <f t="shared" si="3"/>
        <v>0</v>
      </c>
    </row>
    <row r="21" spans="1:39" x14ac:dyDescent="0.25">
      <c r="A21" t="s">
        <v>37</v>
      </c>
      <c r="B21">
        <v>54</v>
      </c>
      <c r="C21">
        <v>90</v>
      </c>
      <c r="D21">
        <f>B21*12.6</f>
        <v>680.4</v>
      </c>
      <c r="E21">
        <f>C21*12.6</f>
        <v>1134</v>
      </c>
      <c r="F21">
        <f>(3.14*D21^2*E21)/4</f>
        <v>412108261.79040003</v>
      </c>
      <c r="G21">
        <f>F21*10^-9</f>
        <v>0.41210826179040005</v>
      </c>
      <c r="J21" t="s">
        <v>49</v>
      </c>
      <c r="K21">
        <f>AVERAGE(F21,F22)</f>
        <v>389979662.39568001</v>
      </c>
      <c r="M21" s="1">
        <v>42440</v>
      </c>
      <c r="N21">
        <v>18</v>
      </c>
      <c r="O21">
        <v>0</v>
      </c>
      <c r="P21">
        <v>0</v>
      </c>
      <c r="Q21">
        <v>0</v>
      </c>
      <c r="R21">
        <f t="shared" si="1"/>
        <v>0</v>
      </c>
      <c r="S21">
        <v>0</v>
      </c>
      <c r="T21">
        <v>0</v>
      </c>
      <c r="U21" s="6">
        <v>0</v>
      </c>
      <c r="V21" s="6">
        <f t="shared" si="2"/>
        <v>0</v>
      </c>
      <c r="W21">
        <v>0</v>
      </c>
      <c r="X21">
        <f t="shared" si="4"/>
        <v>0</v>
      </c>
      <c r="Y21">
        <v>0</v>
      </c>
      <c r="Z21">
        <f t="shared" si="5"/>
        <v>0</v>
      </c>
      <c r="AA21">
        <v>0</v>
      </c>
      <c r="AB21">
        <v>0</v>
      </c>
      <c r="AC21">
        <f t="shared" si="6"/>
        <v>0</v>
      </c>
      <c r="AD21">
        <v>0</v>
      </c>
      <c r="AE21">
        <f t="shared" si="7"/>
        <v>0</v>
      </c>
      <c r="AF21">
        <v>0</v>
      </c>
      <c r="AG21">
        <f t="shared" si="8"/>
        <v>0</v>
      </c>
      <c r="AH21">
        <v>0</v>
      </c>
      <c r="AI21">
        <f t="shared" si="9"/>
        <v>0</v>
      </c>
      <c r="AJ21">
        <v>0</v>
      </c>
      <c r="AK21">
        <f t="shared" si="10"/>
        <v>0</v>
      </c>
      <c r="AM21">
        <f t="shared" si="3"/>
        <v>0</v>
      </c>
    </row>
    <row r="22" spans="1:39" x14ac:dyDescent="0.25">
      <c r="B22">
        <v>44</v>
      </c>
      <c r="C22">
        <v>121</v>
      </c>
      <c r="D22">
        <f>B22*12.6</f>
        <v>554.4</v>
      </c>
      <c r="E22">
        <f>C22*12.6</f>
        <v>1524.6</v>
      </c>
      <c r="F22">
        <f>(3.14*D22^2*E22)/4</f>
        <v>367851063.00095999</v>
      </c>
      <c r="G22">
        <f>F22*10^-9</f>
        <v>0.36785106300095999</v>
      </c>
      <c r="J22" t="s">
        <v>41</v>
      </c>
      <c r="K22">
        <f>K21*10^-9</f>
        <v>0.38997966239568005</v>
      </c>
      <c r="M22" s="1">
        <v>42510</v>
      </c>
      <c r="N22">
        <v>19</v>
      </c>
      <c r="O22">
        <v>2</v>
      </c>
      <c r="P22">
        <f>O22*O3</f>
        <v>3.4905619999999998E-2</v>
      </c>
      <c r="Q22">
        <v>0</v>
      </c>
      <c r="R22">
        <f t="shared" si="1"/>
        <v>0</v>
      </c>
      <c r="S22">
        <v>6</v>
      </c>
      <c r="T22">
        <v>0</v>
      </c>
      <c r="U22" s="6">
        <v>0</v>
      </c>
      <c r="V22" s="6">
        <f t="shared" si="2"/>
        <v>0.47171207999999998</v>
      </c>
      <c r="W22">
        <v>0</v>
      </c>
      <c r="X22">
        <f t="shared" si="4"/>
        <v>0</v>
      </c>
      <c r="Y22">
        <v>0</v>
      </c>
      <c r="Z22">
        <f t="shared" si="5"/>
        <v>0</v>
      </c>
      <c r="AA22">
        <v>1</v>
      </c>
      <c r="AB22">
        <v>0</v>
      </c>
      <c r="AC22">
        <f t="shared" si="6"/>
        <v>0.38997966000000001</v>
      </c>
      <c r="AD22">
        <v>0</v>
      </c>
      <c r="AE22">
        <f t="shared" si="7"/>
        <v>0</v>
      </c>
      <c r="AF22">
        <v>0</v>
      </c>
      <c r="AG22">
        <f t="shared" si="8"/>
        <v>0</v>
      </c>
      <c r="AH22">
        <v>0</v>
      </c>
      <c r="AI22">
        <f t="shared" si="9"/>
        <v>0</v>
      </c>
      <c r="AJ22">
        <v>0</v>
      </c>
      <c r="AK22">
        <f t="shared" si="10"/>
        <v>0</v>
      </c>
      <c r="AM22">
        <f t="shared" si="3"/>
        <v>0.8965973599999999</v>
      </c>
    </row>
    <row r="23" spans="1:39" x14ac:dyDescent="0.25">
      <c r="M23" s="1">
        <v>42468</v>
      </c>
      <c r="N23">
        <v>20</v>
      </c>
      <c r="O23">
        <v>0</v>
      </c>
      <c r="P23">
        <v>0</v>
      </c>
      <c r="Q23">
        <v>0</v>
      </c>
      <c r="R23">
        <f t="shared" si="1"/>
        <v>0</v>
      </c>
      <c r="S23">
        <v>5</v>
      </c>
      <c r="T23">
        <v>0</v>
      </c>
      <c r="U23" s="6">
        <v>3</v>
      </c>
      <c r="V23" s="6">
        <f t="shared" si="2"/>
        <v>0.62894943999999997</v>
      </c>
      <c r="W23">
        <v>0</v>
      </c>
      <c r="X23">
        <f t="shared" si="4"/>
        <v>0</v>
      </c>
      <c r="Y23">
        <v>0</v>
      </c>
      <c r="Z23">
        <f t="shared" si="5"/>
        <v>0</v>
      </c>
      <c r="AA23">
        <v>0</v>
      </c>
      <c r="AB23">
        <v>0</v>
      </c>
      <c r="AC23">
        <f t="shared" si="6"/>
        <v>0</v>
      </c>
      <c r="AD23">
        <v>0</v>
      </c>
      <c r="AE23">
        <f t="shared" si="7"/>
        <v>0</v>
      </c>
      <c r="AF23">
        <v>0</v>
      </c>
      <c r="AG23">
        <f t="shared" si="8"/>
        <v>0</v>
      </c>
      <c r="AH23">
        <v>0</v>
      </c>
      <c r="AI23">
        <f t="shared" si="9"/>
        <v>0</v>
      </c>
      <c r="AJ23">
        <v>0</v>
      </c>
      <c r="AK23">
        <f t="shared" si="10"/>
        <v>0</v>
      </c>
      <c r="AM23">
        <f t="shared" si="3"/>
        <v>0.62894943999999997</v>
      </c>
    </row>
    <row r="24" spans="1:39" x14ac:dyDescent="0.25">
      <c r="M24" s="1">
        <v>42468</v>
      </c>
      <c r="N24">
        <v>21</v>
      </c>
      <c r="O24">
        <v>0</v>
      </c>
      <c r="P24">
        <v>0</v>
      </c>
      <c r="Q24">
        <v>0</v>
      </c>
      <c r="R24">
        <f t="shared" si="1"/>
        <v>0</v>
      </c>
      <c r="S24">
        <v>9</v>
      </c>
      <c r="T24">
        <v>0</v>
      </c>
      <c r="U24" s="6">
        <v>2</v>
      </c>
      <c r="V24" s="6">
        <f t="shared" si="2"/>
        <v>0.86480548000000002</v>
      </c>
      <c r="W24">
        <v>0</v>
      </c>
      <c r="X24">
        <f t="shared" si="4"/>
        <v>0</v>
      </c>
      <c r="Y24">
        <v>0</v>
      </c>
      <c r="Z24">
        <f t="shared" si="5"/>
        <v>0</v>
      </c>
      <c r="AA24">
        <v>0</v>
      </c>
      <c r="AB24">
        <v>0</v>
      </c>
      <c r="AC24">
        <f t="shared" si="6"/>
        <v>0</v>
      </c>
      <c r="AD24">
        <v>0</v>
      </c>
      <c r="AE24">
        <f t="shared" si="7"/>
        <v>0</v>
      </c>
      <c r="AF24">
        <v>0</v>
      </c>
      <c r="AG24">
        <f t="shared" si="8"/>
        <v>0</v>
      </c>
      <c r="AH24">
        <v>0</v>
      </c>
      <c r="AI24">
        <f t="shared" si="9"/>
        <v>0</v>
      </c>
      <c r="AJ24">
        <v>0</v>
      </c>
      <c r="AK24">
        <f t="shared" si="10"/>
        <v>0</v>
      </c>
      <c r="AM24">
        <f t="shared" si="3"/>
        <v>0.86480548000000002</v>
      </c>
    </row>
    <row r="25" spans="1:39" x14ac:dyDescent="0.25">
      <c r="M25" s="1">
        <v>42468</v>
      </c>
      <c r="N25">
        <v>22</v>
      </c>
      <c r="O25">
        <v>0</v>
      </c>
      <c r="P25">
        <v>0</v>
      </c>
      <c r="Q25">
        <v>0</v>
      </c>
      <c r="R25">
        <f t="shared" si="1"/>
        <v>0</v>
      </c>
      <c r="S25">
        <v>26</v>
      </c>
      <c r="T25">
        <v>0</v>
      </c>
      <c r="U25" s="6">
        <v>5</v>
      </c>
      <c r="V25" s="6">
        <f t="shared" si="2"/>
        <v>2.4371790799999999</v>
      </c>
      <c r="W25">
        <v>0</v>
      </c>
      <c r="X25">
        <f t="shared" si="4"/>
        <v>0</v>
      </c>
      <c r="Y25">
        <v>0</v>
      </c>
      <c r="Z25">
        <f t="shared" si="5"/>
        <v>0</v>
      </c>
      <c r="AA25">
        <v>0</v>
      </c>
      <c r="AB25">
        <v>0</v>
      </c>
      <c r="AC25">
        <f t="shared" si="6"/>
        <v>0</v>
      </c>
      <c r="AD25">
        <v>0</v>
      </c>
      <c r="AE25">
        <f t="shared" si="7"/>
        <v>0</v>
      </c>
      <c r="AF25">
        <v>0</v>
      </c>
      <c r="AG25">
        <f t="shared" si="8"/>
        <v>0</v>
      </c>
      <c r="AH25">
        <v>0</v>
      </c>
      <c r="AI25">
        <f t="shared" si="9"/>
        <v>0</v>
      </c>
      <c r="AJ25">
        <v>0</v>
      </c>
      <c r="AK25">
        <f t="shared" si="10"/>
        <v>0</v>
      </c>
      <c r="AM25">
        <f t="shared" si="3"/>
        <v>2.4371790799999999</v>
      </c>
    </row>
    <row r="26" spans="1:39" x14ac:dyDescent="0.25">
      <c r="M26" s="1">
        <v>42482</v>
      </c>
      <c r="N26">
        <v>23</v>
      </c>
      <c r="O26">
        <v>0</v>
      </c>
      <c r="P26">
        <v>0</v>
      </c>
      <c r="Q26">
        <v>0</v>
      </c>
      <c r="R26">
        <f t="shared" si="1"/>
        <v>0</v>
      </c>
      <c r="S26">
        <v>11</v>
      </c>
      <c r="T26">
        <v>0</v>
      </c>
      <c r="U26" s="6">
        <v>12</v>
      </c>
      <c r="V26" s="6">
        <f t="shared" si="2"/>
        <v>1.80822964</v>
      </c>
      <c r="W26">
        <v>0</v>
      </c>
      <c r="X26">
        <f t="shared" si="4"/>
        <v>0</v>
      </c>
      <c r="Y26">
        <v>0</v>
      </c>
      <c r="Z26">
        <f t="shared" si="5"/>
        <v>0</v>
      </c>
      <c r="AA26">
        <v>0</v>
      </c>
      <c r="AB26">
        <v>0</v>
      </c>
      <c r="AC26">
        <f t="shared" si="6"/>
        <v>0</v>
      </c>
      <c r="AD26">
        <v>0</v>
      </c>
      <c r="AE26">
        <f t="shared" si="7"/>
        <v>0</v>
      </c>
      <c r="AF26">
        <v>0</v>
      </c>
      <c r="AG26">
        <f t="shared" si="8"/>
        <v>0</v>
      </c>
      <c r="AH26">
        <v>0</v>
      </c>
      <c r="AI26">
        <f t="shared" si="9"/>
        <v>0</v>
      </c>
      <c r="AJ26">
        <v>0</v>
      </c>
      <c r="AK26">
        <f t="shared" si="10"/>
        <v>0</v>
      </c>
      <c r="AM26">
        <f t="shared" si="3"/>
        <v>1.80822964</v>
      </c>
    </row>
    <row r="27" spans="1:39" x14ac:dyDescent="0.25">
      <c r="M27" s="1">
        <v>42482</v>
      </c>
      <c r="N27">
        <v>24</v>
      </c>
      <c r="O27">
        <v>0</v>
      </c>
      <c r="P27">
        <v>0</v>
      </c>
      <c r="Q27">
        <v>0</v>
      </c>
      <c r="R27">
        <f t="shared" si="1"/>
        <v>0</v>
      </c>
      <c r="S27">
        <v>11</v>
      </c>
      <c r="T27">
        <v>1</v>
      </c>
      <c r="U27" s="6">
        <v>0</v>
      </c>
      <c r="V27" s="6">
        <f t="shared" si="2"/>
        <v>0.94342415999999996</v>
      </c>
      <c r="W27">
        <v>0</v>
      </c>
      <c r="X27">
        <f t="shared" si="4"/>
        <v>0</v>
      </c>
      <c r="Y27">
        <v>0</v>
      </c>
      <c r="Z27">
        <f t="shared" si="5"/>
        <v>0</v>
      </c>
      <c r="AA27">
        <v>0</v>
      </c>
      <c r="AB27">
        <v>0</v>
      </c>
      <c r="AC27">
        <f t="shared" si="6"/>
        <v>0</v>
      </c>
      <c r="AD27">
        <v>0</v>
      </c>
      <c r="AE27">
        <f t="shared" si="7"/>
        <v>0</v>
      </c>
      <c r="AF27">
        <v>0</v>
      </c>
      <c r="AG27">
        <f t="shared" si="8"/>
        <v>0</v>
      </c>
      <c r="AH27">
        <v>0</v>
      </c>
      <c r="AI27">
        <f t="shared" si="9"/>
        <v>0</v>
      </c>
      <c r="AJ27">
        <v>0</v>
      </c>
      <c r="AK27">
        <f t="shared" si="10"/>
        <v>0</v>
      </c>
      <c r="AM27">
        <f t="shared" si="3"/>
        <v>0.94342415999999996</v>
      </c>
    </row>
    <row r="28" spans="1:39" x14ac:dyDescent="0.25">
      <c r="M28" s="1">
        <v>42482</v>
      </c>
      <c r="N28">
        <v>25</v>
      </c>
      <c r="O28">
        <v>0</v>
      </c>
      <c r="P28">
        <v>0</v>
      </c>
      <c r="Q28">
        <v>0</v>
      </c>
      <c r="R28">
        <f t="shared" si="1"/>
        <v>0</v>
      </c>
      <c r="S28">
        <v>0</v>
      </c>
      <c r="T28">
        <v>0</v>
      </c>
      <c r="U28" s="6">
        <v>0</v>
      </c>
      <c r="V28" s="6">
        <f t="shared" si="2"/>
        <v>0</v>
      </c>
      <c r="W28">
        <v>0</v>
      </c>
      <c r="X28">
        <f t="shared" si="4"/>
        <v>0</v>
      </c>
      <c r="Y28">
        <v>0</v>
      </c>
      <c r="Z28">
        <f t="shared" si="5"/>
        <v>0</v>
      </c>
      <c r="AA28">
        <v>0</v>
      </c>
      <c r="AB28">
        <v>0</v>
      </c>
      <c r="AC28">
        <f t="shared" si="6"/>
        <v>0</v>
      </c>
      <c r="AD28">
        <v>0</v>
      </c>
      <c r="AE28">
        <f t="shared" si="7"/>
        <v>0</v>
      </c>
      <c r="AF28">
        <v>0</v>
      </c>
      <c r="AG28">
        <f t="shared" si="8"/>
        <v>0</v>
      </c>
      <c r="AH28">
        <v>0</v>
      </c>
      <c r="AI28">
        <f t="shared" si="9"/>
        <v>0</v>
      </c>
      <c r="AJ28">
        <v>0</v>
      </c>
      <c r="AK28">
        <f t="shared" si="10"/>
        <v>0</v>
      </c>
      <c r="AM28">
        <f t="shared" si="3"/>
        <v>0</v>
      </c>
    </row>
    <row r="29" spans="1:39" x14ac:dyDescent="0.25">
      <c r="A29" t="s">
        <v>38</v>
      </c>
      <c r="B29">
        <v>29</v>
      </c>
      <c r="D29">
        <f>B29*12.6</f>
        <v>365.4</v>
      </c>
      <c r="F29">
        <f>(3.14*(D29^3))/6</f>
        <v>25531952.438159999</v>
      </c>
      <c r="G29">
        <f t="shared" ref="G29:G55" si="14">F29*10^-9</f>
        <v>2.5531952438160001E-2</v>
      </c>
      <c r="J29" t="s">
        <v>40</v>
      </c>
      <c r="K29">
        <f>AVERAGE(F29,F30,F31,F32,F33,F34,F35,F36,F37,F38,F39)</f>
        <v>17452811.534256458</v>
      </c>
      <c r="M29" s="1">
        <v>42510</v>
      </c>
      <c r="N29">
        <v>26</v>
      </c>
      <c r="O29">
        <v>64</v>
      </c>
      <c r="P29">
        <f>O29*$O$3</f>
        <v>1.1169798399999999</v>
      </c>
      <c r="Q29">
        <v>3</v>
      </c>
      <c r="R29">
        <f t="shared" si="1"/>
        <v>0.48911711999999996</v>
      </c>
      <c r="S29">
        <v>0</v>
      </c>
      <c r="T29">
        <v>0</v>
      </c>
      <c r="U29" s="6">
        <v>0</v>
      </c>
      <c r="V29" s="6">
        <f t="shared" si="2"/>
        <v>0</v>
      </c>
      <c r="W29">
        <v>0</v>
      </c>
      <c r="X29">
        <f t="shared" si="4"/>
        <v>0</v>
      </c>
      <c r="Y29">
        <v>0</v>
      </c>
      <c r="Z29">
        <f t="shared" si="5"/>
        <v>0</v>
      </c>
      <c r="AA29">
        <v>0</v>
      </c>
      <c r="AB29">
        <v>0</v>
      </c>
      <c r="AC29">
        <f t="shared" si="6"/>
        <v>0</v>
      </c>
      <c r="AD29">
        <v>0</v>
      </c>
      <c r="AE29">
        <f t="shared" si="7"/>
        <v>0</v>
      </c>
      <c r="AF29">
        <v>0</v>
      </c>
      <c r="AG29">
        <f t="shared" si="8"/>
        <v>0</v>
      </c>
      <c r="AH29">
        <v>0</v>
      </c>
      <c r="AI29">
        <f t="shared" si="9"/>
        <v>0</v>
      </c>
      <c r="AJ29">
        <v>0</v>
      </c>
      <c r="AK29">
        <f t="shared" si="10"/>
        <v>0</v>
      </c>
      <c r="AM29">
        <f t="shared" si="3"/>
        <v>1.6060969599999999</v>
      </c>
    </row>
    <row r="30" spans="1:39" x14ac:dyDescent="0.25">
      <c r="B30">
        <v>31</v>
      </c>
      <c r="D30">
        <f t="shared" ref="D30" si="15">B30*1.26</f>
        <v>39.06</v>
      </c>
      <c r="F30">
        <f t="shared" ref="F30:F39" si="16">(3.14*(D30^3))/6</f>
        <v>31187.108741040003</v>
      </c>
      <c r="G30">
        <f t="shared" si="14"/>
        <v>3.1187108741040008E-5</v>
      </c>
      <c r="J30" t="s">
        <v>41</v>
      </c>
      <c r="K30">
        <f>K29*10^-9</f>
        <v>1.7452811534256461E-2</v>
      </c>
      <c r="M30" s="1">
        <v>42510</v>
      </c>
      <c r="N30">
        <v>27</v>
      </c>
      <c r="O30">
        <v>2</v>
      </c>
      <c r="P30">
        <f t="shared" ref="P30:P93" si="17">O30*$O$3</f>
        <v>3.4905619999999998E-2</v>
      </c>
      <c r="Q30">
        <v>0</v>
      </c>
      <c r="R30">
        <f t="shared" si="1"/>
        <v>0</v>
      </c>
      <c r="S30">
        <v>0</v>
      </c>
      <c r="T30">
        <v>0</v>
      </c>
      <c r="U30" s="6">
        <v>0</v>
      </c>
      <c r="V30" s="6">
        <f t="shared" si="2"/>
        <v>0</v>
      </c>
      <c r="W30">
        <v>0</v>
      </c>
      <c r="X30">
        <f t="shared" si="4"/>
        <v>0</v>
      </c>
      <c r="Y30">
        <v>0</v>
      </c>
      <c r="Z30">
        <f t="shared" si="5"/>
        <v>0</v>
      </c>
      <c r="AA30">
        <v>0</v>
      </c>
      <c r="AB30">
        <v>0</v>
      </c>
      <c r="AC30">
        <f t="shared" si="6"/>
        <v>0</v>
      </c>
      <c r="AD30">
        <v>0</v>
      </c>
      <c r="AE30">
        <f t="shared" si="7"/>
        <v>0</v>
      </c>
      <c r="AF30">
        <v>0</v>
      </c>
      <c r="AG30">
        <f t="shared" si="8"/>
        <v>0</v>
      </c>
      <c r="AH30">
        <v>0</v>
      </c>
      <c r="AI30">
        <f t="shared" si="9"/>
        <v>0</v>
      </c>
      <c r="AJ30">
        <v>0</v>
      </c>
      <c r="AK30">
        <f t="shared" si="10"/>
        <v>0</v>
      </c>
      <c r="AM30">
        <f t="shared" si="3"/>
        <v>3.4905619999999998E-2</v>
      </c>
    </row>
    <row r="31" spans="1:39" x14ac:dyDescent="0.25">
      <c r="B31">
        <v>26</v>
      </c>
      <c r="D31">
        <f t="shared" ref="D31:D39" si="18">B31*12.6</f>
        <v>327.59999999999997</v>
      </c>
      <c r="F31">
        <f t="shared" si="16"/>
        <v>18399671.821439996</v>
      </c>
      <c r="G31">
        <f t="shared" si="14"/>
        <v>1.8399671821439999E-2</v>
      </c>
      <c r="M31" s="1">
        <v>42510</v>
      </c>
      <c r="N31">
        <v>28</v>
      </c>
      <c r="O31">
        <v>0</v>
      </c>
      <c r="P31">
        <f t="shared" si="17"/>
        <v>0</v>
      </c>
      <c r="Q31">
        <v>0</v>
      </c>
      <c r="R31">
        <f t="shared" si="1"/>
        <v>0</v>
      </c>
      <c r="S31">
        <v>1</v>
      </c>
      <c r="T31">
        <v>0</v>
      </c>
      <c r="U31" s="6">
        <v>0</v>
      </c>
      <c r="V31" s="6">
        <f t="shared" si="2"/>
        <v>7.8618679999999996E-2</v>
      </c>
      <c r="W31">
        <v>0</v>
      </c>
      <c r="X31">
        <f t="shared" si="4"/>
        <v>0</v>
      </c>
      <c r="Y31">
        <v>1</v>
      </c>
      <c r="Z31">
        <f t="shared" si="5"/>
        <v>0.34717342000000001</v>
      </c>
      <c r="AA31">
        <v>2</v>
      </c>
      <c r="AB31">
        <v>0</v>
      </c>
      <c r="AC31">
        <f t="shared" si="6"/>
        <v>0.77995932000000001</v>
      </c>
      <c r="AD31">
        <v>0</v>
      </c>
      <c r="AE31">
        <f t="shared" si="7"/>
        <v>0</v>
      </c>
      <c r="AF31">
        <v>0</v>
      </c>
      <c r="AG31">
        <f t="shared" si="8"/>
        <v>0</v>
      </c>
      <c r="AH31">
        <v>0</v>
      </c>
      <c r="AI31">
        <f t="shared" si="9"/>
        <v>0</v>
      </c>
      <c r="AJ31">
        <v>0</v>
      </c>
      <c r="AK31">
        <f t="shared" si="10"/>
        <v>0</v>
      </c>
      <c r="AM31">
        <f t="shared" si="3"/>
        <v>1.2057514199999999</v>
      </c>
    </row>
    <row r="32" spans="1:39" x14ac:dyDescent="0.25">
      <c r="B32">
        <v>30</v>
      </c>
      <c r="D32">
        <f t="shared" si="18"/>
        <v>378</v>
      </c>
      <c r="F32">
        <f t="shared" si="16"/>
        <v>28265312.879999999</v>
      </c>
      <c r="G32">
        <f t="shared" si="14"/>
        <v>2.8265312880000001E-2</v>
      </c>
      <c r="M32" s="1">
        <v>42510</v>
      </c>
      <c r="N32">
        <v>29</v>
      </c>
      <c r="O32">
        <v>12</v>
      </c>
      <c r="P32">
        <f t="shared" si="17"/>
        <v>0.20943371999999999</v>
      </c>
      <c r="Q32">
        <v>0</v>
      </c>
      <c r="R32">
        <f t="shared" si="1"/>
        <v>0</v>
      </c>
      <c r="S32">
        <v>3</v>
      </c>
      <c r="T32">
        <v>0</v>
      </c>
      <c r="U32" s="6">
        <v>0</v>
      </c>
      <c r="V32" s="6">
        <f t="shared" si="2"/>
        <v>0.23585603999999999</v>
      </c>
      <c r="W32">
        <v>1</v>
      </c>
      <c r="X32">
        <f t="shared" si="4"/>
        <v>0.947474225</v>
      </c>
      <c r="Y32">
        <v>0</v>
      </c>
      <c r="Z32">
        <f t="shared" si="5"/>
        <v>0</v>
      </c>
      <c r="AA32">
        <v>0</v>
      </c>
      <c r="AB32">
        <v>0</v>
      </c>
      <c r="AC32">
        <f t="shared" si="6"/>
        <v>0</v>
      </c>
      <c r="AD32">
        <v>1</v>
      </c>
      <c r="AE32">
        <f t="shared" si="7"/>
        <v>2.0434799999999999E-3</v>
      </c>
      <c r="AF32">
        <v>0</v>
      </c>
      <c r="AG32">
        <f t="shared" si="8"/>
        <v>0</v>
      </c>
      <c r="AH32">
        <v>0</v>
      </c>
      <c r="AI32">
        <f t="shared" si="9"/>
        <v>0</v>
      </c>
      <c r="AJ32">
        <v>0</v>
      </c>
      <c r="AK32">
        <f t="shared" si="10"/>
        <v>0</v>
      </c>
      <c r="AM32">
        <f t="shared" si="3"/>
        <v>1.394807465</v>
      </c>
    </row>
    <row r="33" spans="1:39" x14ac:dyDescent="0.25">
      <c r="B33">
        <v>28</v>
      </c>
      <c r="D33">
        <f t="shared" si="18"/>
        <v>352.8</v>
      </c>
      <c r="F33">
        <f t="shared" si="16"/>
        <v>22980746.234880004</v>
      </c>
      <c r="G33">
        <f t="shared" si="14"/>
        <v>2.2980746234880004E-2</v>
      </c>
      <c r="M33" s="1">
        <v>42510</v>
      </c>
      <c r="N33">
        <v>30</v>
      </c>
      <c r="O33">
        <v>0</v>
      </c>
      <c r="P33">
        <f t="shared" si="17"/>
        <v>0</v>
      </c>
      <c r="Q33">
        <v>0</v>
      </c>
      <c r="R33">
        <f t="shared" si="1"/>
        <v>0</v>
      </c>
      <c r="S33">
        <v>0</v>
      </c>
      <c r="T33">
        <v>0</v>
      </c>
      <c r="U33" s="6">
        <v>0</v>
      </c>
      <c r="V33" s="6">
        <f t="shared" si="2"/>
        <v>0</v>
      </c>
      <c r="W33">
        <v>0</v>
      </c>
      <c r="X33">
        <f t="shared" si="4"/>
        <v>0</v>
      </c>
      <c r="Y33">
        <v>0</v>
      </c>
      <c r="Z33">
        <f t="shared" si="5"/>
        <v>0</v>
      </c>
      <c r="AA33">
        <v>0</v>
      </c>
      <c r="AB33">
        <v>0</v>
      </c>
      <c r="AC33">
        <f t="shared" si="6"/>
        <v>0</v>
      </c>
      <c r="AD33">
        <v>0</v>
      </c>
      <c r="AE33">
        <f t="shared" si="7"/>
        <v>0</v>
      </c>
      <c r="AF33">
        <v>0</v>
      </c>
      <c r="AG33">
        <f t="shared" si="8"/>
        <v>0</v>
      </c>
      <c r="AH33">
        <v>0</v>
      </c>
      <c r="AI33">
        <f t="shared" si="9"/>
        <v>0</v>
      </c>
      <c r="AJ33">
        <v>0</v>
      </c>
      <c r="AK33">
        <f t="shared" si="10"/>
        <v>0</v>
      </c>
      <c r="AM33">
        <f t="shared" si="3"/>
        <v>0</v>
      </c>
    </row>
    <row r="34" spans="1:39" x14ac:dyDescent="0.25">
      <c r="B34">
        <v>27</v>
      </c>
      <c r="D34">
        <f t="shared" si="18"/>
        <v>340.2</v>
      </c>
      <c r="F34">
        <f t="shared" si="16"/>
        <v>20605413.08952</v>
      </c>
      <c r="G34">
        <f t="shared" si="14"/>
        <v>2.0605413089520002E-2</v>
      </c>
      <c r="M34" s="1">
        <v>42475</v>
      </c>
      <c r="N34">
        <v>31</v>
      </c>
      <c r="O34">
        <v>0</v>
      </c>
      <c r="P34">
        <f t="shared" si="17"/>
        <v>0</v>
      </c>
      <c r="Q34">
        <v>0</v>
      </c>
      <c r="R34">
        <f t="shared" si="1"/>
        <v>0</v>
      </c>
      <c r="S34">
        <v>0</v>
      </c>
      <c r="T34">
        <v>0</v>
      </c>
      <c r="U34" s="6">
        <v>0</v>
      </c>
      <c r="V34" s="6">
        <f t="shared" si="2"/>
        <v>0</v>
      </c>
      <c r="W34">
        <v>0</v>
      </c>
      <c r="X34">
        <f t="shared" si="4"/>
        <v>0</v>
      </c>
      <c r="Y34">
        <v>0</v>
      </c>
      <c r="Z34">
        <f t="shared" si="5"/>
        <v>0</v>
      </c>
      <c r="AA34">
        <v>0</v>
      </c>
      <c r="AB34">
        <v>0</v>
      </c>
      <c r="AC34">
        <f t="shared" si="6"/>
        <v>0</v>
      </c>
      <c r="AD34">
        <v>0</v>
      </c>
      <c r="AE34">
        <f t="shared" si="7"/>
        <v>0</v>
      </c>
      <c r="AF34">
        <v>0</v>
      </c>
      <c r="AG34">
        <f t="shared" si="8"/>
        <v>0</v>
      </c>
      <c r="AH34">
        <v>0</v>
      </c>
      <c r="AI34">
        <f t="shared" si="9"/>
        <v>0</v>
      </c>
      <c r="AJ34">
        <v>0</v>
      </c>
      <c r="AK34">
        <f t="shared" si="10"/>
        <v>0</v>
      </c>
      <c r="AM34">
        <f t="shared" si="3"/>
        <v>0</v>
      </c>
    </row>
    <row r="35" spans="1:39" x14ac:dyDescent="0.25">
      <c r="B35">
        <v>25</v>
      </c>
      <c r="D35">
        <f t="shared" si="18"/>
        <v>315</v>
      </c>
      <c r="F35">
        <f t="shared" si="16"/>
        <v>16357241.25</v>
      </c>
      <c r="G35">
        <f t="shared" si="14"/>
        <v>1.6357241250000001E-2</v>
      </c>
      <c r="M35" s="1">
        <v>42475</v>
      </c>
      <c r="N35">
        <v>32</v>
      </c>
      <c r="O35">
        <v>0</v>
      </c>
      <c r="P35">
        <f t="shared" si="17"/>
        <v>0</v>
      </c>
      <c r="Q35">
        <v>0</v>
      </c>
      <c r="R35">
        <f t="shared" si="1"/>
        <v>0</v>
      </c>
      <c r="S35">
        <v>0</v>
      </c>
      <c r="T35">
        <v>0</v>
      </c>
      <c r="U35" s="6">
        <v>0</v>
      </c>
      <c r="V35" s="6">
        <f t="shared" si="2"/>
        <v>0</v>
      </c>
      <c r="W35">
        <v>0</v>
      </c>
      <c r="X35">
        <f t="shared" si="4"/>
        <v>0</v>
      </c>
      <c r="Y35">
        <v>0</v>
      </c>
      <c r="Z35">
        <f t="shared" si="5"/>
        <v>0</v>
      </c>
      <c r="AA35">
        <v>0</v>
      </c>
      <c r="AB35">
        <v>0</v>
      </c>
      <c r="AC35">
        <f t="shared" si="6"/>
        <v>0</v>
      </c>
      <c r="AD35">
        <v>0</v>
      </c>
      <c r="AE35">
        <f t="shared" si="7"/>
        <v>0</v>
      </c>
      <c r="AF35">
        <v>0</v>
      </c>
      <c r="AG35">
        <f t="shared" si="8"/>
        <v>0</v>
      </c>
      <c r="AH35">
        <v>0</v>
      </c>
      <c r="AI35">
        <f t="shared" si="9"/>
        <v>0</v>
      </c>
      <c r="AJ35">
        <v>0</v>
      </c>
      <c r="AK35">
        <f t="shared" si="10"/>
        <v>0</v>
      </c>
      <c r="AM35">
        <f t="shared" si="3"/>
        <v>0</v>
      </c>
    </row>
    <row r="36" spans="1:39" x14ac:dyDescent="0.25">
      <c r="B36">
        <v>27</v>
      </c>
      <c r="D36">
        <f t="shared" si="18"/>
        <v>340.2</v>
      </c>
      <c r="F36">
        <f t="shared" si="16"/>
        <v>20605413.08952</v>
      </c>
      <c r="G36">
        <f t="shared" si="14"/>
        <v>2.0605413089520002E-2</v>
      </c>
      <c r="M36" s="1">
        <v>42475</v>
      </c>
      <c r="N36">
        <v>33</v>
      </c>
      <c r="O36">
        <v>0</v>
      </c>
      <c r="P36">
        <f t="shared" si="17"/>
        <v>0</v>
      </c>
      <c r="Q36">
        <v>0</v>
      </c>
      <c r="R36">
        <f t="shared" ref="R36:R67" si="19">Q36*$Q$3</f>
        <v>0</v>
      </c>
      <c r="S36">
        <v>0</v>
      </c>
      <c r="T36">
        <v>0</v>
      </c>
      <c r="U36" s="6">
        <v>0</v>
      </c>
      <c r="V36" s="6">
        <f t="shared" ref="V36:V67" si="20">($S36+$T36+$U36)*$U$3</f>
        <v>0</v>
      </c>
      <c r="W36">
        <v>0</v>
      </c>
      <c r="X36">
        <f t="shared" si="4"/>
        <v>0</v>
      </c>
      <c r="Y36">
        <v>0</v>
      </c>
      <c r="Z36">
        <f t="shared" si="5"/>
        <v>0</v>
      </c>
      <c r="AA36">
        <v>0</v>
      </c>
      <c r="AB36">
        <v>0</v>
      </c>
      <c r="AC36">
        <f t="shared" si="6"/>
        <v>0</v>
      </c>
      <c r="AD36">
        <v>0</v>
      </c>
      <c r="AE36">
        <f t="shared" si="7"/>
        <v>0</v>
      </c>
      <c r="AF36">
        <v>0</v>
      </c>
      <c r="AG36">
        <f t="shared" si="8"/>
        <v>0</v>
      </c>
      <c r="AH36">
        <v>0</v>
      </c>
      <c r="AI36">
        <f t="shared" si="9"/>
        <v>0</v>
      </c>
      <c r="AJ36">
        <v>0</v>
      </c>
      <c r="AK36">
        <f t="shared" si="10"/>
        <v>0</v>
      </c>
      <c r="AM36">
        <f t="shared" ref="AM36:AM67" si="21">$P36+$R36+$V36+$X36+$Z36+$AC36+$AE36+$AG36+$AI36+$AK36</f>
        <v>0</v>
      </c>
    </row>
    <row r="37" spans="1:39" x14ac:dyDescent="0.25">
      <c r="B37">
        <v>25</v>
      </c>
      <c r="D37">
        <f t="shared" si="18"/>
        <v>315</v>
      </c>
      <c r="F37">
        <f t="shared" si="16"/>
        <v>16357241.25</v>
      </c>
      <c r="G37">
        <f t="shared" si="14"/>
        <v>1.6357241250000001E-2</v>
      </c>
      <c r="M37" s="1">
        <v>42475</v>
      </c>
      <c r="N37">
        <v>34</v>
      </c>
      <c r="O37">
        <v>0</v>
      </c>
      <c r="P37">
        <f t="shared" si="17"/>
        <v>0</v>
      </c>
      <c r="Q37">
        <v>0</v>
      </c>
      <c r="R37">
        <f t="shared" si="19"/>
        <v>0</v>
      </c>
      <c r="S37">
        <v>0</v>
      </c>
      <c r="T37">
        <v>0</v>
      </c>
      <c r="U37" s="6">
        <v>0</v>
      </c>
      <c r="V37" s="6">
        <f t="shared" si="20"/>
        <v>0</v>
      </c>
      <c r="W37">
        <v>0</v>
      </c>
      <c r="X37">
        <f t="shared" si="4"/>
        <v>0</v>
      </c>
      <c r="Y37">
        <v>0</v>
      </c>
      <c r="Z37">
        <f t="shared" si="5"/>
        <v>0</v>
      </c>
      <c r="AA37">
        <v>0</v>
      </c>
      <c r="AB37">
        <v>0</v>
      </c>
      <c r="AC37">
        <f t="shared" si="6"/>
        <v>0</v>
      </c>
      <c r="AD37">
        <v>0</v>
      </c>
      <c r="AE37">
        <f t="shared" si="7"/>
        <v>0</v>
      </c>
      <c r="AF37">
        <v>0</v>
      </c>
      <c r="AG37">
        <f t="shared" si="8"/>
        <v>0</v>
      </c>
      <c r="AH37">
        <v>0</v>
      </c>
      <c r="AI37">
        <f t="shared" si="9"/>
        <v>0</v>
      </c>
      <c r="AJ37">
        <v>0</v>
      </c>
      <c r="AK37">
        <f t="shared" si="10"/>
        <v>0</v>
      </c>
      <c r="AM37">
        <f t="shared" si="21"/>
        <v>0</v>
      </c>
    </row>
    <row r="38" spans="1:39" x14ac:dyDescent="0.25">
      <c r="B38">
        <v>24</v>
      </c>
      <c r="D38">
        <f t="shared" si="18"/>
        <v>302.39999999999998</v>
      </c>
      <c r="F38">
        <f t="shared" si="16"/>
        <v>14471840.194559997</v>
      </c>
      <c r="G38">
        <f t="shared" si="14"/>
        <v>1.4471840194559998E-2</v>
      </c>
      <c r="M38" s="1">
        <v>42503</v>
      </c>
      <c r="N38">
        <v>35</v>
      </c>
      <c r="O38">
        <v>1</v>
      </c>
      <c r="P38">
        <f t="shared" si="17"/>
        <v>1.7452809999999999E-2</v>
      </c>
      <c r="Q38">
        <v>0</v>
      </c>
      <c r="R38">
        <f t="shared" si="19"/>
        <v>0</v>
      </c>
      <c r="S38">
        <v>14</v>
      </c>
      <c r="T38">
        <v>0</v>
      </c>
      <c r="U38" s="6">
        <v>0</v>
      </c>
      <c r="V38" s="6">
        <f t="shared" si="20"/>
        <v>1.1006615200000001</v>
      </c>
      <c r="W38">
        <v>0</v>
      </c>
      <c r="X38">
        <f t="shared" si="4"/>
        <v>0</v>
      </c>
      <c r="Y38">
        <v>0</v>
      </c>
      <c r="Z38">
        <f t="shared" si="5"/>
        <v>0</v>
      </c>
      <c r="AA38">
        <v>0</v>
      </c>
      <c r="AB38">
        <v>0</v>
      </c>
      <c r="AC38">
        <f t="shared" si="6"/>
        <v>0</v>
      </c>
      <c r="AD38">
        <v>0</v>
      </c>
      <c r="AE38">
        <f t="shared" si="7"/>
        <v>0</v>
      </c>
      <c r="AF38">
        <v>0</v>
      </c>
      <c r="AG38">
        <f t="shared" si="8"/>
        <v>0</v>
      </c>
      <c r="AH38">
        <v>0</v>
      </c>
      <c r="AI38">
        <f t="shared" si="9"/>
        <v>0</v>
      </c>
      <c r="AJ38">
        <v>0</v>
      </c>
      <c r="AK38">
        <f t="shared" si="10"/>
        <v>0</v>
      </c>
      <c r="AM38">
        <f t="shared" si="21"/>
        <v>1.11811433</v>
      </c>
    </row>
    <row r="39" spans="1:39" x14ac:dyDescent="0.25">
      <c r="B39">
        <v>20</v>
      </c>
      <c r="D39">
        <f t="shared" si="18"/>
        <v>252</v>
      </c>
      <c r="F39">
        <f t="shared" si="16"/>
        <v>8374907.5200000005</v>
      </c>
      <c r="G39">
        <f t="shared" si="14"/>
        <v>8.3749075200000005E-3</v>
      </c>
      <c r="M39" s="1">
        <v>42503</v>
      </c>
      <c r="N39">
        <v>36</v>
      </c>
      <c r="O39">
        <v>4</v>
      </c>
      <c r="P39">
        <f t="shared" si="17"/>
        <v>6.9811239999999997E-2</v>
      </c>
      <c r="Q39">
        <v>0</v>
      </c>
      <c r="R39">
        <f t="shared" si="19"/>
        <v>0</v>
      </c>
      <c r="S39">
        <v>22</v>
      </c>
      <c r="T39">
        <v>3</v>
      </c>
      <c r="U39" s="6">
        <v>22</v>
      </c>
      <c r="V39" s="6">
        <f t="shared" si="20"/>
        <v>3.6950779599999999</v>
      </c>
      <c r="W39">
        <v>0</v>
      </c>
      <c r="X39">
        <f t="shared" si="4"/>
        <v>0</v>
      </c>
      <c r="Y39">
        <v>0</v>
      </c>
      <c r="Z39">
        <f t="shared" si="5"/>
        <v>0</v>
      </c>
      <c r="AA39">
        <v>0</v>
      </c>
      <c r="AB39">
        <v>0</v>
      </c>
      <c r="AC39">
        <f t="shared" si="6"/>
        <v>0</v>
      </c>
      <c r="AD39">
        <v>0</v>
      </c>
      <c r="AE39">
        <f t="shared" si="7"/>
        <v>0</v>
      </c>
      <c r="AF39">
        <v>0</v>
      </c>
      <c r="AG39">
        <f t="shared" si="8"/>
        <v>0</v>
      </c>
      <c r="AH39">
        <v>0</v>
      </c>
      <c r="AI39">
        <f t="shared" si="9"/>
        <v>0</v>
      </c>
      <c r="AJ39">
        <v>0</v>
      </c>
      <c r="AK39">
        <f t="shared" si="10"/>
        <v>0</v>
      </c>
      <c r="AM39">
        <f t="shared" si="21"/>
        <v>3.7648891999999998</v>
      </c>
    </row>
    <row r="40" spans="1:39" x14ac:dyDescent="0.25">
      <c r="M40" s="1">
        <v>42503</v>
      </c>
      <c r="N40">
        <v>37</v>
      </c>
      <c r="O40">
        <v>1</v>
      </c>
      <c r="P40">
        <f t="shared" si="17"/>
        <v>1.7452809999999999E-2</v>
      </c>
      <c r="Q40">
        <v>0</v>
      </c>
      <c r="R40">
        <f t="shared" si="19"/>
        <v>0</v>
      </c>
      <c r="S40">
        <v>14</v>
      </c>
      <c r="T40">
        <v>0</v>
      </c>
      <c r="U40" s="6">
        <v>0</v>
      </c>
      <c r="V40" s="6">
        <f t="shared" si="20"/>
        <v>1.1006615200000001</v>
      </c>
      <c r="W40">
        <v>0</v>
      </c>
      <c r="X40">
        <f t="shared" si="4"/>
        <v>0</v>
      </c>
      <c r="Y40">
        <v>0</v>
      </c>
      <c r="Z40">
        <f t="shared" si="5"/>
        <v>0</v>
      </c>
      <c r="AA40">
        <v>0</v>
      </c>
      <c r="AB40">
        <v>0</v>
      </c>
      <c r="AC40">
        <f t="shared" si="6"/>
        <v>0</v>
      </c>
      <c r="AD40">
        <v>0</v>
      </c>
      <c r="AE40">
        <f t="shared" si="7"/>
        <v>0</v>
      </c>
      <c r="AF40">
        <v>0</v>
      </c>
      <c r="AG40">
        <f t="shared" si="8"/>
        <v>0</v>
      </c>
      <c r="AH40">
        <v>0</v>
      </c>
      <c r="AI40">
        <f t="shared" si="9"/>
        <v>0</v>
      </c>
      <c r="AJ40">
        <v>0</v>
      </c>
      <c r="AK40">
        <f t="shared" si="10"/>
        <v>0</v>
      </c>
      <c r="AM40">
        <f t="shared" si="21"/>
        <v>1.11811433</v>
      </c>
    </row>
    <row r="41" spans="1:39" x14ac:dyDescent="0.25">
      <c r="M41" s="1">
        <v>42494</v>
      </c>
      <c r="N41">
        <v>38</v>
      </c>
      <c r="O41">
        <v>7</v>
      </c>
      <c r="P41">
        <f t="shared" si="17"/>
        <v>0.12216966999999999</v>
      </c>
      <c r="Q41">
        <v>0</v>
      </c>
      <c r="R41">
        <f t="shared" si="19"/>
        <v>0</v>
      </c>
      <c r="S41">
        <v>52</v>
      </c>
      <c r="T41">
        <v>8</v>
      </c>
      <c r="U41" s="6">
        <v>8</v>
      </c>
      <c r="V41" s="6">
        <f t="shared" si="20"/>
        <v>5.3460702399999995</v>
      </c>
      <c r="W41">
        <v>0</v>
      </c>
      <c r="X41">
        <f t="shared" si="4"/>
        <v>0</v>
      </c>
      <c r="Y41">
        <v>0</v>
      </c>
      <c r="Z41">
        <f t="shared" si="5"/>
        <v>0</v>
      </c>
      <c r="AA41">
        <v>0</v>
      </c>
      <c r="AB41">
        <v>0</v>
      </c>
      <c r="AC41">
        <f t="shared" si="6"/>
        <v>0</v>
      </c>
      <c r="AD41">
        <v>0</v>
      </c>
      <c r="AE41">
        <f t="shared" si="7"/>
        <v>0</v>
      </c>
      <c r="AF41">
        <v>0</v>
      </c>
      <c r="AG41">
        <f t="shared" si="8"/>
        <v>0</v>
      </c>
      <c r="AH41">
        <v>0</v>
      </c>
      <c r="AI41">
        <f t="shared" si="9"/>
        <v>0</v>
      </c>
      <c r="AJ41">
        <v>0</v>
      </c>
      <c r="AK41">
        <f t="shared" si="10"/>
        <v>0</v>
      </c>
      <c r="AM41">
        <f t="shared" si="21"/>
        <v>5.4682399099999994</v>
      </c>
    </row>
    <row r="42" spans="1:39" x14ac:dyDescent="0.25">
      <c r="M42" s="1">
        <v>42494</v>
      </c>
      <c r="N42">
        <v>39</v>
      </c>
      <c r="O42">
        <v>1</v>
      </c>
      <c r="P42">
        <f t="shared" si="17"/>
        <v>1.7452809999999999E-2</v>
      </c>
      <c r="Q42">
        <v>0</v>
      </c>
      <c r="R42">
        <f t="shared" si="19"/>
        <v>0</v>
      </c>
      <c r="S42">
        <v>19</v>
      </c>
      <c r="T42">
        <v>0</v>
      </c>
      <c r="U42" s="6">
        <v>3</v>
      </c>
      <c r="V42" s="6">
        <f t="shared" si="20"/>
        <v>1.72961096</v>
      </c>
      <c r="W42">
        <v>0</v>
      </c>
      <c r="X42">
        <f t="shared" si="4"/>
        <v>0</v>
      </c>
      <c r="Y42">
        <v>0</v>
      </c>
      <c r="Z42">
        <f t="shared" si="5"/>
        <v>0</v>
      </c>
      <c r="AA42">
        <v>0</v>
      </c>
      <c r="AB42">
        <v>0</v>
      </c>
      <c r="AC42">
        <f t="shared" si="6"/>
        <v>0</v>
      </c>
      <c r="AD42">
        <v>0</v>
      </c>
      <c r="AE42">
        <f t="shared" si="7"/>
        <v>0</v>
      </c>
      <c r="AF42">
        <v>0</v>
      </c>
      <c r="AG42">
        <f t="shared" si="8"/>
        <v>0</v>
      </c>
      <c r="AH42">
        <v>0</v>
      </c>
      <c r="AI42">
        <f t="shared" si="9"/>
        <v>0</v>
      </c>
      <c r="AJ42">
        <v>0</v>
      </c>
      <c r="AK42">
        <f t="shared" si="10"/>
        <v>0</v>
      </c>
      <c r="AM42">
        <f t="shared" si="21"/>
        <v>1.74706377</v>
      </c>
    </row>
    <row r="43" spans="1:39" x14ac:dyDescent="0.25">
      <c r="M43" s="1">
        <v>42494</v>
      </c>
      <c r="N43">
        <v>40</v>
      </c>
      <c r="O43">
        <v>0</v>
      </c>
      <c r="P43">
        <f t="shared" si="17"/>
        <v>0</v>
      </c>
      <c r="Q43">
        <v>0</v>
      </c>
      <c r="R43">
        <f t="shared" si="19"/>
        <v>0</v>
      </c>
      <c r="S43">
        <v>0</v>
      </c>
      <c r="T43">
        <v>0</v>
      </c>
      <c r="U43" s="6">
        <v>0</v>
      </c>
      <c r="V43" s="6">
        <f t="shared" si="20"/>
        <v>0</v>
      </c>
      <c r="W43">
        <v>0</v>
      </c>
      <c r="X43">
        <f t="shared" si="4"/>
        <v>0</v>
      </c>
      <c r="Y43">
        <v>0</v>
      </c>
      <c r="Z43">
        <f t="shared" si="5"/>
        <v>0</v>
      </c>
      <c r="AA43">
        <v>0</v>
      </c>
      <c r="AB43">
        <v>0</v>
      </c>
      <c r="AC43">
        <f t="shared" si="6"/>
        <v>0</v>
      </c>
      <c r="AD43">
        <v>0</v>
      </c>
      <c r="AE43">
        <f t="shared" si="7"/>
        <v>0</v>
      </c>
      <c r="AF43">
        <v>0</v>
      </c>
      <c r="AG43">
        <f t="shared" si="8"/>
        <v>0</v>
      </c>
      <c r="AH43">
        <v>0</v>
      </c>
      <c r="AI43">
        <f t="shared" si="9"/>
        <v>0</v>
      </c>
      <c r="AJ43">
        <v>0</v>
      </c>
      <c r="AK43">
        <f t="shared" si="10"/>
        <v>0</v>
      </c>
      <c r="AM43">
        <f t="shared" si="21"/>
        <v>0</v>
      </c>
    </row>
    <row r="44" spans="1:39" x14ac:dyDescent="0.25">
      <c r="A44" t="s">
        <v>39</v>
      </c>
      <c r="B44">
        <v>29</v>
      </c>
      <c r="C44">
        <v>101</v>
      </c>
      <c r="D44">
        <f t="shared" ref="D44:E48" si="22">B44*12.6</f>
        <v>365.4</v>
      </c>
      <c r="E44">
        <f t="shared" si="22"/>
        <v>1272.5999999999999</v>
      </c>
      <c r="F44">
        <f>((3.14*D44^2)/12)*((D44/2)+E44)</f>
        <v>50843801.838059992</v>
      </c>
      <c r="G44">
        <f t="shared" si="14"/>
        <v>5.0843801838059997E-2</v>
      </c>
      <c r="J44" t="s">
        <v>50</v>
      </c>
      <c r="K44">
        <f>AVERAGE(F44,F45,F46,F47,F48,F49,F50,F51,F52,F53,F54,F55)</f>
        <v>78618681.006074995</v>
      </c>
      <c r="M44" s="1">
        <v>42494</v>
      </c>
      <c r="N44">
        <v>41</v>
      </c>
      <c r="O44">
        <v>2</v>
      </c>
      <c r="P44">
        <f t="shared" si="17"/>
        <v>3.4905619999999998E-2</v>
      </c>
      <c r="Q44">
        <v>0</v>
      </c>
      <c r="R44">
        <f t="shared" si="19"/>
        <v>0</v>
      </c>
      <c r="S44">
        <v>28</v>
      </c>
      <c r="T44">
        <v>0</v>
      </c>
      <c r="U44" s="6">
        <v>3</v>
      </c>
      <c r="V44" s="6">
        <f t="shared" si="20"/>
        <v>2.4371790799999999</v>
      </c>
      <c r="W44">
        <v>0</v>
      </c>
      <c r="X44">
        <f t="shared" si="4"/>
        <v>0</v>
      </c>
      <c r="Y44">
        <v>0</v>
      </c>
      <c r="Z44">
        <f t="shared" si="5"/>
        <v>0</v>
      </c>
      <c r="AA44">
        <v>0</v>
      </c>
      <c r="AB44">
        <v>0</v>
      </c>
      <c r="AC44">
        <f t="shared" si="6"/>
        <v>0</v>
      </c>
      <c r="AD44">
        <v>0</v>
      </c>
      <c r="AE44">
        <f t="shared" si="7"/>
        <v>0</v>
      </c>
      <c r="AF44">
        <v>0</v>
      </c>
      <c r="AG44">
        <f t="shared" si="8"/>
        <v>0</v>
      </c>
      <c r="AH44">
        <v>0</v>
      </c>
      <c r="AI44">
        <f t="shared" si="9"/>
        <v>0</v>
      </c>
      <c r="AJ44">
        <v>0</v>
      </c>
      <c r="AK44">
        <f t="shared" si="10"/>
        <v>0</v>
      </c>
      <c r="AM44">
        <f t="shared" si="21"/>
        <v>2.4720846999999999</v>
      </c>
    </row>
    <row r="45" spans="1:39" x14ac:dyDescent="0.25">
      <c r="B45">
        <v>27</v>
      </c>
      <c r="C45">
        <v>97</v>
      </c>
      <c r="D45">
        <f t="shared" si="22"/>
        <v>340.2</v>
      </c>
      <c r="E45">
        <f t="shared" si="22"/>
        <v>1222.2</v>
      </c>
      <c r="F45">
        <f t="shared" ref="F45:F55" si="23">((3.14*D45^2)/12)*((D45/2)+E45)</f>
        <v>42164780.488739997</v>
      </c>
      <c r="G45">
        <f t="shared" si="14"/>
        <v>4.2164780488739999E-2</v>
      </c>
      <c r="J45" t="s">
        <v>41</v>
      </c>
      <c r="K45">
        <f>K44*10^-9</f>
        <v>7.8618681006074997E-2</v>
      </c>
      <c r="M45" s="1">
        <v>42517</v>
      </c>
      <c r="N45">
        <v>42</v>
      </c>
      <c r="O45">
        <v>0</v>
      </c>
      <c r="P45">
        <f t="shared" si="17"/>
        <v>0</v>
      </c>
      <c r="Q45">
        <v>0</v>
      </c>
      <c r="R45">
        <f t="shared" si="19"/>
        <v>0</v>
      </c>
      <c r="S45">
        <v>8</v>
      </c>
      <c r="T45">
        <v>0</v>
      </c>
      <c r="U45" s="6">
        <v>1</v>
      </c>
      <c r="V45" s="6">
        <f t="shared" si="20"/>
        <v>0.70756811999999991</v>
      </c>
      <c r="W45">
        <v>0</v>
      </c>
      <c r="X45">
        <f t="shared" si="4"/>
        <v>0</v>
      </c>
      <c r="Y45">
        <v>0</v>
      </c>
      <c r="Z45">
        <f t="shared" si="5"/>
        <v>0</v>
      </c>
      <c r="AA45">
        <v>0</v>
      </c>
      <c r="AB45">
        <v>0</v>
      </c>
      <c r="AC45">
        <f t="shared" si="6"/>
        <v>0</v>
      </c>
      <c r="AD45">
        <v>0</v>
      </c>
      <c r="AE45">
        <f t="shared" si="7"/>
        <v>0</v>
      </c>
      <c r="AF45">
        <v>0</v>
      </c>
      <c r="AG45">
        <f t="shared" si="8"/>
        <v>0</v>
      </c>
      <c r="AH45">
        <v>0</v>
      </c>
      <c r="AI45">
        <f t="shared" si="9"/>
        <v>0</v>
      </c>
      <c r="AJ45">
        <v>0</v>
      </c>
      <c r="AK45">
        <f t="shared" si="10"/>
        <v>0</v>
      </c>
      <c r="AM45">
        <f t="shared" si="21"/>
        <v>0.70756811999999991</v>
      </c>
    </row>
    <row r="46" spans="1:39" x14ac:dyDescent="0.25">
      <c r="B46">
        <v>43</v>
      </c>
      <c r="C46">
        <v>127</v>
      </c>
      <c r="D46">
        <f t="shared" si="22"/>
        <v>541.79999999999995</v>
      </c>
      <c r="E46">
        <f t="shared" si="22"/>
        <v>1600.2</v>
      </c>
      <c r="F46">
        <f t="shared" si="23"/>
        <v>143722049.66657996</v>
      </c>
      <c r="G46">
        <f t="shared" si="14"/>
        <v>0.14372204966657998</v>
      </c>
      <c r="M46" s="1">
        <v>42517</v>
      </c>
      <c r="N46">
        <v>43</v>
      </c>
      <c r="O46">
        <v>0</v>
      </c>
      <c r="P46">
        <f t="shared" si="17"/>
        <v>0</v>
      </c>
      <c r="Q46">
        <v>0</v>
      </c>
      <c r="R46">
        <f t="shared" si="19"/>
        <v>0</v>
      </c>
      <c r="S46">
        <v>12</v>
      </c>
      <c r="T46">
        <v>0</v>
      </c>
      <c r="U46" s="6">
        <v>2</v>
      </c>
      <c r="V46" s="6">
        <f t="shared" si="20"/>
        <v>1.1006615200000001</v>
      </c>
      <c r="W46">
        <v>0</v>
      </c>
      <c r="X46">
        <f t="shared" si="4"/>
        <v>0</v>
      </c>
      <c r="Y46">
        <v>0</v>
      </c>
      <c r="Z46">
        <f t="shared" si="5"/>
        <v>0</v>
      </c>
      <c r="AA46">
        <v>0</v>
      </c>
      <c r="AB46">
        <v>0</v>
      </c>
      <c r="AC46">
        <f t="shared" si="6"/>
        <v>0</v>
      </c>
      <c r="AD46">
        <v>0</v>
      </c>
      <c r="AE46">
        <f t="shared" si="7"/>
        <v>0</v>
      </c>
      <c r="AF46">
        <v>0</v>
      </c>
      <c r="AG46">
        <f t="shared" si="8"/>
        <v>0</v>
      </c>
      <c r="AH46">
        <v>0</v>
      </c>
      <c r="AI46">
        <f t="shared" si="9"/>
        <v>0</v>
      </c>
      <c r="AJ46">
        <v>0</v>
      </c>
      <c r="AK46">
        <f t="shared" si="10"/>
        <v>0</v>
      </c>
      <c r="AM46">
        <f t="shared" si="21"/>
        <v>1.1006615200000001</v>
      </c>
    </row>
    <row r="47" spans="1:39" x14ac:dyDescent="0.25">
      <c r="B47">
        <v>29</v>
      </c>
      <c r="C47">
        <v>118</v>
      </c>
      <c r="D47">
        <f t="shared" si="22"/>
        <v>365.4</v>
      </c>
      <c r="E47">
        <f t="shared" si="22"/>
        <v>1486.8</v>
      </c>
      <c r="F47">
        <f t="shared" si="23"/>
        <v>58327305.138899989</v>
      </c>
      <c r="G47">
        <f t="shared" si="14"/>
        <v>5.8327305138899992E-2</v>
      </c>
      <c r="M47" s="1">
        <v>42489</v>
      </c>
      <c r="N47">
        <v>44</v>
      </c>
      <c r="O47">
        <v>1</v>
      </c>
      <c r="P47">
        <f t="shared" si="17"/>
        <v>1.7452809999999999E-2</v>
      </c>
      <c r="Q47">
        <v>1</v>
      </c>
      <c r="R47">
        <f t="shared" si="19"/>
        <v>0.16303904</v>
      </c>
      <c r="S47">
        <v>43</v>
      </c>
      <c r="T47">
        <v>3</v>
      </c>
      <c r="U47" s="6">
        <v>9</v>
      </c>
      <c r="V47" s="6">
        <f t="shared" si="20"/>
        <v>4.3240273999999994</v>
      </c>
      <c r="W47">
        <v>0</v>
      </c>
      <c r="X47">
        <f t="shared" si="4"/>
        <v>0</v>
      </c>
      <c r="Y47">
        <v>0</v>
      </c>
      <c r="Z47">
        <f t="shared" si="5"/>
        <v>0</v>
      </c>
      <c r="AA47">
        <v>0</v>
      </c>
      <c r="AB47">
        <v>0</v>
      </c>
      <c r="AC47">
        <f t="shared" si="6"/>
        <v>0</v>
      </c>
      <c r="AD47">
        <v>0</v>
      </c>
      <c r="AE47">
        <f t="shared" si="7"/>
        <v>0</v>
      </c>
      <c r="AF47">
        <v>0</v>
      </c>
      <c r="AG47">
        <f t="shared" si="8"/>
        <v>0</v>
      </c>
      <c r="AH47">
        <v>0</v>
      </c>
      <c r="AI47">
        <f t="shared" si="9"/>
        <v>0</v>
      </c>
      <c r="AJ47">
        <v>0</v>
      </c>
      <c r="AK47">
        <f t="shared" si="10"/>
        <v>0</v>
      </c>
      <c r="AM47">
        <f t="shared" si="21"/>
        <v>4.5045192499999995</v>
      </c>
    </row>
    <row r="48" spans="1:39" x14ac:dyDescent="0.25">
      <c r="B48">
        <v>24</v>
      </c>
      <c r="C48">
        <v>85</v>
      </c>
      <c r="D48">
        <f t="shared" si="22"/>
        <v>302.39999999999998</v>
      </c>
      <c r="E48">
        <f t="shared" si="22"/>
        <v>1071</v>
      </c>
      <c r="F48">
        <f t="shared" si="23"/>
        <v>29245177.059839997</v>
      </c>
      <c r="G48">
        <f t="shared" si="14"/>
        <v>2.9245177059839998E-2</v>
      </c>
      <c r="M48" s="1">
        <v>42489</v>
      </c>
      <c r="N48">
        <v>45</v>
      </c>
      <c r="O48">
        <v>0</v>
      </c>
      <c r="P48">
        <f t="shared" si="17"/>
        <v>0</v>
      </c>
      <c r="Q48">
        <v>0</v>
      </c>
      <c r="R48">
        <f t="shared" si="19"/>
        <v>0</v>
      </c>
      <c r="S48">
        <v>27</v>
      </c>
      <c r="T48">
        <v>0</v>
      </c>
      <c r="U48" s="6">
        <v>3</v>
      </c>
      <c r="V48" s="6">
        <f t="shared" si="20"/>
        <v>2.3585604</v>
      </c>
      <c r="W48">
        <v>0</v>
      </c>
      <c r="X48">
        <f t="shared" si="4"/>
        <v>0</v>
      </c>
      <c r="Y48">
        <v>0</v>
      </c>
      <c r="Z48">
        <f t="shared" si="5"/>
        <v>0</v>
      </c>
      <c r="AA48">
        <v>0</v>
      </c>
      <c r="AB48">
        <v>0</v>
      </c>
      <c r="AC48">
        <f t="shared" si="6"/>
        <v>0</v>
      </c>
      <c r="AD48">
        <v>0</v>
      </c>
      <c r="AE48">
        <f t="shared" si="7"/>
        <v>0</v>
      </c>
      <c r="AF48">
        <v>0</v>
      </c>
      <c r="AG48">
        <f t="shared" si="8"/>
        <v>0</v>
      </c>
      <c r="AH48">
        <v>0</v>
      </c>
      <c r="AI48">
        <f t="shared" si="9"/>
        <v>0</v>
      </c>
      <c r="AJ48">
        <v>0</v>
      </c>
      <c r="AK48">
        <f t="shared" si="10"/>
        <v>0</v>
      </c>
      <c r="AM48">
        <f t="shared" si="21"/>
        <v>2.3585604</v>
      </c>
    </row>
    <row r="49" spans="1:39" x14ac:dyDescent="0.25">
      <c r="B49">
        <v>42</v>
      </c>
      <c r="C49">
        <v>151</v>
      </c>
      <c r="D49">
        <f t="shared" ref="D49:E55" si="24">B49*12.6</f>
        <v>529.19999999999993</v>
      </c>
      <c r="E49">
        <f t="shared" si="24"/>
        <v>1902.6</v>
      </c>
      <c r="F49">
        <f t="shared" si="23"/>
        <v>158813371.30175999</v>
      </c>
      <c r="G49">
        <f t="shared" si="14"/>
        <v>0.15881337130175999</v>
      </c>
      <c r="M49" s="1">
        <v>42489</v>
      </c>
      <c r="N49">
        <v>46</v>
      </c>
      <c r="O49">
        <v>2</v>
      </c>
      <c r="P49">
        <f t="shared" si="17"/>
        <v>3.4905619999999998E-2</v>
      </c>
      <c r="Q49">
        <v>0</v>
      </c>
      <c r="R49">
        <f t="shared" si="19"/>
        <v>0</v>
      </c>
      <c r="S49">
        <v>14</v>
      </c>
      <c r="T49">
        <v>0</v>
      </c>
      <c r="U49" s="6">
        <v>6</v>
      </c>
      <c r="V49" s="6">
        <f t="shared" si="20"/>
        <v>1.5723735999999999</v>
      </c>
      <c r="W49">
        <v>0</v>
      </c>
      <c r="X49">
        <f t="shared" si="4"/>
        <v>0</v>
      </c>
      <c r="Y49">
        <v>0</v>
      </c>
      <c r="Z49">
        <f t="shared" si="5"/>
        <v>0</v>
      </c>
      <c r="AA49">
        <v>0</v>
      </c>
      <c r="AB49">
        <v>0</v>
      </c>
      <c r="AC49">
        <f t="shared" si="6"/>
        <v>0</v>
      </c>
      <c r="AD49">
        <v>0</v>
      </c>
      <c r="AE49">
        <f t="shared" si="7"/>
        <v>0</v>
      </c>
      <c r="AF49">
        <v>0</v>
      </c>
      <c r="AG49">
        <f t="shared" si="8"/>
        <v>0</v>
      </c>
      <c r="AH49">
        <v>0</v>
      </c>
      <c r="AI49">
        <f t="shared" si="9"/>
        <v>0</v>
      </c>
      <c r="AJ49">
        <v>0</v>
      </c>
      <c r="AK49">
        <f t="shared" si="10"/>
        <v>0</v>
      </c>
      <c r="AM49">
        <f t="shared" si="21"/>
        <v>1.6072792199999999</v>
      </c>
    </row>
    <row r="50" spans="1:39" x14ac:dyDescent="0.25">
      <c r="B50">
        <v>32</v>
      </c>
      <c r="C50">
        <v>112</v>
      </c>
      <c r="D50">
        <f t="shared" si="24"/>
        <v>403.2</v>
      </c>
      <c r="E50">
        <f t="shared" si="24"/>
        <v>1411.2</v>
      </c>
      <c r="F50">
        <f t="shared" si="23"/>
        <v>68607242.403840005</v>
      </c>
      <c r="G50">
        <f t="shared" si="14"/>
        <v>6.8607242403840016E-2</v>
      </c>
      <c r="M50" s="1">
        <v>42489</v>
      </c>
      <c r="N50">
        <v>47</v>
      </c>
      <c r="O50">
        <v>0</v>
      </c>
      <c r="P50">
        <f t="shared" si="17"/>
        <v>0</v>
      </c>
      <c r="Q50">
        <v>0</v>
      </c>
      <c r="R50">
        <f t="shared" si="19"/>
        <v>0</v>
      </c>
      <c r="S50">
        <v>12</v>
      </c>
      <c r="T50">
        <v>0</v>
      </c>
      <c r="U50" s="6">
        <v>7</v>
      </c>
      <c r="V50" s="6">
        <f t="shared" si="20"/>
        <v>1.49375492</v>
      </c>
      <c r="W50">
        <v>0</v>
      </c>
      <c r="X50">
        <f t="shared" si="4"/>
        <v>0</v>
      </c>
      <c r="Y50">
        <v>0</v>
      </c>
      <c r="Z50">
        <f t="shared" si="5"/>
        <v>0</v>
      </c>
      <c r="AA50">
        <v>0</v>
      </c>
      <c r="AB50">
        <v>0</v>
      </c>
      <c r="AC50">
        <f t="shared" si="6"/>
        <v>0</v>
      </c>
      <c r="AD50">
        <v>0</v>
      </c>
      <c r="AE50">
        <f t="shared" si="7"/>
        <v>0</v>
      </c>
      <c r="AF50">
        <v>0</v>
      </c>
      <c r="AG50">
        <f t="shared" si="8"/>
        <v>0</v>
      </c>
      <c r="AH50">
        <v>0</v>
      </c>
      <c r="AI50">
        <f t="shared" si="9"/>
        <v>0</v>
      </c>
      <c r="AJ50">
        <v>0</v>
      </c>
      <c r="AK50">
        <f t="shared" si="10"/>
        <v>0</v>
      </c>
      <c r="AM50">
        <f t="shared" si="21"/>
        <v>1.49375492</v>
      </c>
    </row>
    <row r="51" spans="1:39" x14ac:dyDescent="0.25">
      <c r="B51">
        <v>37</v>
      </c>
      <c r="C51">
        <v>131</v>
      </c>
      <c r="D51">
        <f t="shared" si="24"/>
        <v>466.2</v>
      </c>
      <c r="E51">
        <f t="shared" si="24"/>
        <v>1650.6</v>
      </c>
      <c r="F51">
        <f t="shared" si="23"/>
        <v>107128414.68966001</v>
      </c>
      <c r="G51">
        <f t="shared" si="14"/>
        <v>0.10712841468966001</v>
      </c>
      <c r="M51" s="1">
        <v>42489</v>
      </c>
      <c r="N51">
        <v>48</v>
      </c>
      <c r="O51">
        <v>0</v>
      </c>
      <c r="P51">
        <f t="shared" si="17"/>
        <v>0</v>
      </c>
      <c r="Q51">
        <v>0</v>
      </c>
      <c r="R51">
        <f t="shared" si="19"/>
        <v>0</v>
      </c>
      <c r="S51">
        <v>44</v>
      </c>
      <c r="T51">
        <v>0</v>
      </c>
      <c r="U51" s="6">
        <v>10</v>
      </c>
      <c r="V51" s="6">
        <f t="shared" si="20"/>
        <v>4.2454087199999995</v>
      </c>
      <c r="W51">
        <v>0</v>
      </c>
      <c r="X51">
        <f t="shared" si="4"/>
        <v>0</v>
      </c>
      <c r="Y51">
        <v>0</v>
      </c>
      <c r="Z51">
        <f t="shared" si="5"/>
        <v>0</v>
      </c>
      <c r="AA51">
        <v>0</v>
      </c>
      <c r="AB51">
        <v>0</v>
      </c>
      <c r="AC51">
        <f t="shared" si="6"/>
        <v>0</v>
      </c>
      <c r="AD51">
        <v>0</v>
      </c>
      <c r="AE51">
        <f t="shared" si="7"/>
        <v>0</v>
      </c>
      <c r="AF51">
        <v>0</v>
      </c>
      <c r="AG51">
        <f t="shared" si="8"/>
        <v>0</v>
      </c>
      <c r="AH51">
        <v>0</v>
      </c>
      <c r="AI51">
        <f t="shared" si="9"/>
        <v>0</v>
      </c>
      <c r="AJ51">
        <v>0</v>
      </c>
      <c r="AK51">
        <f t="shared" si="10"/>
        <v>0</v>
      </c>
      <c r="AM51">
        <f t="shared" si="21"/>
        <v>4.2454087199999995</v>
      </c>
    </row>
    <row r="52" spans="1:39" x14ac:dyDescent="0.25">
      <c r="B52">
        <v>48</v>
      </c>
      <c r="C52">
        <v>126</v>
      </c>
      <c r="D52">
        <f t="shared" si="24"/>
        <v>604.79999999999995</v>
      </c>
      <c r="E52">
        <f t="shared" si="24"/>
        <v>1587.6</v>
      </c>
      <c r="F52">
        <f t="shared" si="23"/>
        <v>180898002.43199998</v>
      </c>
      <c r="G52">
        <f t="shared" si="14"/>
        <v>0.18089800243199999</v>
      </c>
      <c r="M52" s="1">
        <v>42517</v>
      </c>
      <c r="N52">
        <v>49</v>
      </c>
      <c r="O52">
        <v>0</v>
      </c>
      <c r="P52">
        <f t="shared" si="17"/>
        <v>0</v>
      </c>
      <c r="Q52">
        <v>0</v>
      </c>
      <c r="R52">
        <f t="shared" si="19"/>
        <v>0</v>
      </c>
      <c r="S52">
        <v>11</v>
      </c>
      <c r="T52">
        <v>0</v>
      </c>
      <c r="U52" s="6">
        <v>1</v>
      </c>
      <c r="V52" s="6">
        <f t="shared" si="20"/>
        <v>0.94342415999999996</v>
      </c>
      <c r="W52">
        <v>0</v>
      </c>
      <c r="X52">
        <f t="shared" si="4"/>
        <v>0</v>
      </c>
      <c r="Y52">
        <v>1</v>
      </c>
      <c r="Z52">
        <f t="shared" si="5"/>
        <v>0.34717342000000001</v>
      </c>
      <c r="AA52">
        <v>0</v>
      </c>
      <c r="AB52">
        <v>0</v>
      </c>
      <c r="AC52">
        <f t="shared" si="6"/>
        <v>0</v>
      </c>
      <c r="AD52">
        <v>0</v>
      </c>
      <c r="AE52">
        <f t="shared" si="7"/>
        <v>0</v>
      </c>
      <c r="AF52">
        <v>0</v>
      </c>
      <c r="AG52">
        <f t="shared" si="8"/>
        <v>0</v>
      </c>
      <c r="AH52">
        <v>0</v>
      </c>
      <c r="AI52">
        <f t="shared" si="9"/>
        <v>0</v>
      </c>
      <c r="AJ52">
        <v>0</v>
      </c>
      <c r="AK52">
        <f t="shared" si="10"/>
        <v>0</v>
      </c>
      <c r="AM52">
        <f t="shared" si="21"/>
        <v>1.29059758</v>
      </c>
    </row>
    <row r="53" spans="1:39" x14ac:dyDescent="0.25">
      <c r="B53">
        <v>28</v>
      </c>
      <c r="C53">
        <v>124</v>
      </c>
      <c r="D53">
        <f t="shared" si="24"/>
        <v>352.8</v>
      </c>
      <c r="E53">
        <f t="shared" si="24"/>
        <v>1562.3999999999999</v>
      </c>
      <c r="F53">
        <f t="shared" si="23"/>
        <v>56631124.650240012</v>
      </c>
      <c r="G53">
        <f t="shared" si="14"/>
        <v>5.6631124650240013E-2</v>
      </c>
      <c r="M53" s="1">
        <v>42517</v>
      </c>
      <c r="N53">
        <v>50</v>
      </c>
      <c r="O53">
        <v>0</v>
      </c>
      <c r="P53">
        <f t="shared" si="17"/>
        <v>0</v>
      </c>
      <c r="Q53">
        <v>0</v>
      </c>
      <c r="R53">
        <f t="shared" si="19"/>
        <v>0</v>
      </c>
      <c r="S53">
        <v>8</v>
      </c>
      <c r="T53">
        <v>0</v>
      </c>
      <c r="U53" s="6">
        <v>0</v>
      </c>
      <c r="V53" s="6">
        <f t="shared" si="20"/>
        <v>0.62894943999999997</v>
      </c>
      <c r="W53">
        <v>0</v>
      </c>
      <c r="X53">
        <f t="shared" si="4"/>
        <v>0</v>
      </c>
      <c r="Y53">
        <v>0</v>
      </c>
      <c r="Z53">
        <f t="shared" si="5"/>
        <v>0</v>
      </c>
      <c r="AA53">
        <v>0</v>
      </c>
      <c r="AB53">
        <v>0</v>
      </c>
      <c r="AC53">
        <f t="shared" si="6"/>
        <v>0</v>
      </c>
      <c r="AD53">
        <v>0</v>
      </c>
      <c r="AE53">
        <f t="shared" si="7"/>
        <v>0</v>
      </c>
      <c r="AF53">
        <v>0</v>
      </c>
      <c r="AG53">
        <f t="shared" si="8"/>
        <v>0</v>
      </c>
      <c r="AH53">
        <v>0</v>
      </c>
      <c r="AI53">
        <f t="shared" si="9"/>
        <v>0</v>
      </c>
      <c r="AJ53">
        <v>0</v>
      </c>
      <c r="AK53">
        <f t="shared" si="10"/>
        <v>0</v>
      </c>
      <c r="AM53">
        <f t="shared" si="21"/>
        <v>0.62894943999999997</v>
      </c>
    </row>
    <row r="54" spans="1:39" x14ac:dyDescent="0.25">
      <c r="B54">
        <v>23</v>
      </c>
      <c r="C54">
        <v>98</v>
      </c>
      <c r="D54">
        <f t="shared" si="24"/>
        <v>289.8</v>
      </c>
      <c r="E54">
        <f t="shared" si="24"/>
        <v>1234.8</v>
      </c>
      <c r="F54">
        <f t="shared" si="23"/>
        <v>30320044.096860003</v>
      </c>
      <c r="G54">
        <f t="shared" si="14"/>
        <v>3.0320044096860004E-2</v>
      </c>
      <c r="M54" s="1">
        <v>42517</v>
      </c>
      <c r="N54">
        <v>51</v>
      </c>
      <c r="O54">
        <v>1</v>
      </c>
      <c r="P54">
        <f t="shared" si="17"/>
        <v>1.7452809999999999E-2</v>
      </c>
      <c r="Q54">
        <v>0</v>
      </c>
      <c r="R54">
        <f t="shared" si="19"/>
        <v>0</v>
      </c>
      <c r="S54">
        <v>23</v>
      </c>
      <c r="T54">
        <v>0</v>
      </c>
      <c r="U54" s="6">
        <v>24</v>
      </c>
      <c r="V54" s="6">
        <f t="shared" si="20"/>
        <v>3.6950779599999999</v>
      </c>
      <c r="W54">
        <v>0</v>
      </c>
      <c r="X54">
        <f t="shared" si="4"/>
        <v>0</v>
      </c>
      <c r="Y54">
        <v>0</v>
      </c>
      <c r="Z54">
        <f t="shared" si="5"/>
        <v>0</v>
      </c>
      <c r="AA54">
        <v>0</v>
      </c>
      <c r="AB54">
        <v>0</v>
      </c>
      <c r="AC54">
        <f t="shared" si="6"/>
        <v>0</v>
      </c>
      <c r="AD54">
        <v>0</v>
      </c>
      <c r="AE54">
        <f t="shared" si="7"/>
        <v>0</v>
      </c>
      <c r="AF54">
        <v>0</v>
      </c>
      <c r="AG54">
        <f t="shared" si="8"/>
        <v>0</v>
      </c>
      <c r="AH54">
        <v>0</v>
      </c>
      <c r="AI54">
        <f t="shared" si="9"/>
        <v>0</v>
      </c>
      <c r="AJ54">
        <v>0</v>
      </c>
      <c r="AK54">
        <f t="shared" si="10"/>
        <v>0</v>
      </c>
      <c r="AM54">
        <f t="shared" si="21"/>
        <v>3.7125307699999999</v>
      </c>
    </row>
    <row r="55" spans="1:39" x14ac:dyDescent="0.25">
      <c r="B55">
        <v>19</v>
      </c>
      <c r="C55">
        <v>79</v>
      </c>
      <c r="D55">
        <f t="shared" si="24"/>
        <v>239.4</v>
      </c>
      <c r="E55">
        <f t="shared" si="24"/>
        <v>995.4</v>
      </c>
      <c r="F55">
        <f t="shared" si="23"/>
        <v>16722858.30642</v>
      </c>
      <c r="G55">
        <f t="shared" si="14"/>
        <v>1.6722858306420001E-2</v>
      </c>
      <c r="M55" s="1">
        <v>42461</v>
      </c>
      <c r="N55">
        <v>52</v>
      </c>
      <c r="O55">
        <v>0</v>
      </c>
      <c r="P55">
        <f t="shared" si="17"/>
        <v>0</v>
      </c>
      <c r="Q55">
        <v>0</v>
      </c>
      <c r="R55">
        <f t="shared" si="19"/>
        <v>0</v>
      </c>
      <c r="S55">
        <v>0</v>
      </c>
      <c r="T55">
        <v>0</v>
      </c>
      <c r="U55" s="6">
        <v>0</v>
      </c>
      <c r="V55" s="6">
        <f t="shared" si="20"/>
        <v>0</v>
      </c>
      <c r="W55">
        <v>0</v>
      </c>
      <c r="X55">
        <f t="shared" si="4"/>
        <v>0</v>
      </c>
      <c r="Y55">
        <v>0</v>
      </c>
      <c r="Z55">
        <f t="shared" si="5"/>
        <v>0</v>
      </c>
      <c r="AA55">
        <v>0</v>
      </c>
      <c r="AB55">
        <v>0</v>
      </c>
      <c r="AC55">
        <f t="shared" si="6"/>
        <v>0</v>
      </c>
      <c r="AD55">
        <v>0</v>
      </c>
      <c r="AE55">
        <f t="shared" si="7"/>
        <v>0</v>
      </c>
      <c r="AF55">
        <v>0</v>
      </c>
      <c r="AG55">
        <f t="shared" si="8"/>
        <v>0</v>
      </c>
      <c r="AH55">
        <v>0</v>
      </c>
      <c r="AI55">
        <f t="shared" si="9"/>
        <v>0</v>
      </c>
      <c r="AJ55">
        <v>0</v>
      </c>
      <c r="AK55">
        <f t="shared" si="10"/>
        <v>0</v>
      </c>
      <c r="AM55">
        <f t="shared" si="21"/>
        <v>0</v>
      </c>
    </row>
    <row r="56" spans="1:39" x14ac:dyDescent="0.25">
      <c r="M56" s="1">
        <v>42461</v>
      </c>
      <c r="N56">
        <v>53</v>
      </c>
      <c r="O56">
        <v>0</v>
      </c>
      <c r="P56">
        <f t="shared" si="17"/>
        <v>0</v>
      </c>
      <c r="Q56">
        <v>0</v>
      </c>
      <c r="R56">
        <f t="shared" si="19"/>
        <v>0</v>
      </c>
      <c r="S56">
        <v>0</v>
      </c>
      <c r="T56">
        <v>0</v>
      </c>
      <c r="U56" s="6">
        <v>0</v>
      </c>
      <c r="V56" s="6">
        <f t="shared" si="20"/>
        <v>0</v>
      </c>
      <c r="W56">
        <v>0</v>
      </c>
      <c r="X56">
        <f t="shared" si="4"/>
        <v>0</v>
      </c>
      <c r="Y56">
        <v>0</v>
      </c>
      <c r="Z56">
        <f t="shared" si="5"/>
        <v>0</v>
      </c>
      <c r="AA56">
        <v>0</v>
      </c>
      <c r="AB56">
        <v>0</v>
      </c>
      <c r="AC56">
        <f t="shared" si="6"/>
        <v>0</v>
      </c>
      <c r="AD56">
        <v>0</v>
      </c>
      <c r="AE56">
        <f t="shared" si="7"/>
        <v>0</v>
      </c>
      <c r="AF56">
        <v>0</v>
      </c>
      <c r="AG56">
        <f t="shared" si="8"/>
        <v>0</v>
      </c>
      <c r="AH56">
        <v>0</v>
      </c>
      <c r="AI56">
        <f t="shared" si="9"/>
        <v>0</v>
      </c>
      <c r="AJ56">
        <v>0</v>
      </c>
      <c r="AK56">
        <f t="shared" si="10"/>
        <v>0</v>
      </c>
      <c r="AM56">
        <f t="shared" si="21"/>
        <v>0</v>
      </c>
    </row>
    <row r="57" spans="1:39" x14ac:dyDescent="0.25">
      <c r="M57" s="1">
        <v>42461</v>
      </c>
      <c r="N57">
        <v>54</v>
      </c>
      <c r="O57">
        <v>0</v>
      </c>
      <c r="P57">
        <f t="shared" si="17"/>
        <v>0</v>
      </c>
      <c r="Q57">
        <v>0</v>
      </c>
      <c r="R57">
        <f t="shared" si="19"/>
        <v>0</v>
      </c>
      <c r="S57">
        <v>0</v>
      </c>
      <c r="T57">
        <v>0</v>
      </c>
      <c r="U57" s="6">
        <v>0</v>
      </c>
      <c r="V57" s="6">
        <f t="shared" si="20"/>
        <v>0</v>
      </c>
      <c r="W57">
        <v>0</v>
      </c>
      <c r="X57">
        <f t="shared" si="4"/>
        <v>0</v>
      </c>
      <c r="Y57">
        <v>0</v>
      </c>
      <c r="Z57">
        <f t="shared" si="5"/>
        <v>0</v>
      </c>
      <c r="AA57">
        <v>0</v>
      </c>
      <c r="AB57">
        <v>0</v>
      </c>
      <c r="AC57">
        <f t="shared" si="6"/>
        <v>0</v>
      </c>
      <c r="AD57">
        <v>0</v>
      </c>
      <c r="AE57">
        <f t="shared" si="7"/>
        <v>0</v>
      </c>
      <c r="AF57">
        <v>0</v>
      </c>
      <c r="AG57">
        <f t="shared" si="8"/>
        <v>0</v>
      </c>
      <c r="AH57">
        <v>0</v>
      </c>
      <c r="AI57">
        <f t="shared" si="9"/>
        <v>0</v>
      </c>
      <c r="AJ57">
        <v>0</v>
      </c>
      <c r="AK57">
        <f t="shared" si="10"/>
        <v>0</v>
      </c>
      <c r="AM57">
        <f t="shared" si="21"/>
        <v>0</v>
      </c>
    </row>
    <row r="58" spans="1:39" x14ac:dyDescent="0.25">
      <c r="M58" s="1">
        <v>42461</v>
      </c>
      <c r="N58">
        <v>55</v>
      </c>
      <c r="O58">
        <v>0</v>
      </c>
      <c r="P58">
        <f t="shared" si="17"/>
        <v>0</v>
      </c>
      <c r="Q58">
        <v>0</v>
      </c>
      <c r="R58">
        <f t="shared" si="19"/>
        <v>0</v>
      </c>
      <c r="S58">
        <v>0</v>
      </c>
      <c r="T58">
        <v>0</v>
      </c>
      <c r="U58" s="6">
        <v>0</v>
      </c>
      <c r="V58" s="6">
        <f t="shared" si="20"/>
        <v>0</v>
      </c>
      <c r="W58">
        <v>0</v>
      </c>
      <c r="X58">
        <f t="shared" si="4"/>
        <v>0</v>
      </c>
      <c r="Y58">
        <v>0</v>
      </c>
      <c r="Z58">
        <f t="shared" si="5"/>
        <v>0</v>
      </c>
      <c r="AA58">
        <v>0</v>
      </c>
      <c r="AB58">
        <v>0</v>
      </c>
      <c r="AC58">
        <f t="shared" si="6"/>
        <v>0</v>
      </c>
      <c r="AD58">
        <v>0</v>
      </c>
      <c r="AE58">
        <f t="shared" si="7"/>
        <v>0</v>
      </c>
      <c r="AF58">
        <v>0</v>
      </c>
      <c r="AG58">
        <f t="shared" si="8"/>
        <v>0</v>
      </c>
      <c r="AH58">
        <v>0</v>
      </c>
      <c r="AI58">
        <f t="shared" si="9"/>
        <v>0</v>
      </c>
      <c r="AJ58">
        <v>0</v>
      </c>
      <c r="AK58">
        <f t="shared" si="10"/>
        <v>0</v>
      </c>
      <c r="AM58">
        <f t="shared" si="21"/>
        <v>0</v>
      </c>
    </row>
    <row r="59" spans="1:39" x14ac:dyDescent="0.25">
      <c r="A59" t="s">
        <v>45</v>
      </c>
      <c r="G59">
        <v>8.71976E-3</v>
      </c>
      <c r="M59" s="1">
        <v>42440</v>
      </c>
      <c r="N59">
        <v>56</v>
      </c>
      <c r="O59">
        <v>0</v>
      </c>
      <c r="P59">
        <f t="shared" si="17"/>
        <v>0</v>
      </c>
      <c r="Q59">
        <v>0</v>
      </c>
      <c r="R59">
        <f t="shared" si="19"/>
        <v>0</v>
      </c>
      <c r="S59">
        <v>0</v>
      </c>
      <c r="T59">
        <v>0</v>
      </c>
      <c r="U59" s="6">
        <v>0</v>
      </c>
      <c r="V59" s="6">
        <f t="shared" si="20"/>
        <v>0</v>
      </c>
      <c r="W59">
        <v>0</v>
      </c>
      <c r="X59">
        <f t="shared" si="4"/>
        <v>0</v>
      </c>
      <c r="Y59">
        <v>0</v>
      </c>
      <c r="Z59">
        <f t="shared" si="5"/>
        <v>0</v>
      </c>
      <c r="AA59">
        <v>0</v>
      </c>
      <c r="AB59">
        <v>0</v>
      </c>
      <c r="AC59">
        <f t="shared" si="6"/>
        <v>0</v>
      </c>
      <c r="AD59">
        <v>0</v>
      </c>
      <c r="AE59">
        <f t="shared" si="7"/>
        <v>0</v>
      </c>
      <c r="AF59">
        <v>0</v>
      </c>
      <c r="AG59">
        <f t="shared" si="8"/>
        <v>0</v>
      </c>
      <c r="AH59">
        <v>0</v>
      </c>
      <c r="AI59">
        <f t="shared" si="9"/>
        <v>0</v>
      </c>
      <c r="AJ59">
        <v>0</v>
      </c>
      <c r="AK59">
        <f t="shared" si="10"/>
        <v>0</v>
      </c>
      <c r="AM59">
        <f t="shared" si="21"/>
        <v>0</v>
      </c>
    </row>
    <row r="60" spans="1:39" x14ac:dyDescent="0.25">
      <c r="M60" s="1">
        <v>42440</v>
      </c>
      <c r="N60">
        <v>57</v>
      </c>
      <c r="O60">
        <v>0</v>
      </c>
      <c r="P60">
        <f t="shared" si="17"/>
        <v>0</v>
      </c>
      <c r="Q60">
        <v>0</v>
      </c>
      <c r="R60">
        <f t="shared" si="19"/>
        <v>0</v>
      </c>
      <c r="S60">
        <v>1</v>
      </c>
      <c r="T60">
        <v>0</v>
      </c>
      <c r="U60" s="6">
        <v>0</v>
      </c>
      <c r="V60" s="6">
        <f t="shared" si="20"/>
        <v>7.8618679999999996E-2</v>
      </c>
      <c r="W60">
        <v>0</v>
      </c>
      <c r="X60">
        <f t="shared" si="4"/>
        <v>0</v>
      </c>
      <c r="Y60">
        <v>0</v>
      </c>
      <c r="Z60">
        <f t="shared" si="5"/>
        <v>0</v>
      </c>
      <c r="AA60">
        <v>0</v>
      </c>
      <c r="AB60">
        <v>0</v>
      </c>
      <c r="AC60">
        <f t="shared" si="6"/>
        <v>0</v>
      </c>
      <c r="AD60">
        <v>0</v>
      </c>
      <c r="AE60">
        <f t="shared" si="7"/>
        <v>0</v>
      </c>
      <c r="AF60">
        <v>0</v>
      </c>
      <c r="AG60">
        <f t="shared" si="8"/>
        <v>0</v>
      </c>
      <c r="AH60">
        <v>0</v>
      </c>
      <c r="AI60">
        <f t="shared" si="9"/>
        <v>0</v>
      </c>
      <c r="AJ60">
        <v>0</v>
      </c>
      <c r="AK60">
        <f t="shared" si="10"/>
        <v>0</v>
      </c>
      <c r="AM60">
        <f t="shared" si="21"/>
        <v>7.8618679999999996E-2</v>
      </c>
    </row>
    <row r="61" spans="1:39" x14ac:dyDescent="0.25">
      <c r="M61" s="1">
        <v>42440</v>
      </c>
      <c r="N61">
        <v>58</v>
      </c>
      <c r="O61">
        <v>0</v>
      </c>
      <c r="P61">
        <f t="shared" si="17"/>
        <v>0</v>
      </c>
      <c r="Q61">
        <v>0</v>
      </c>
      <c r="R61">
        <f t="shared" si="19"/>
        <v>0</v>
      </c>
      <c r="S61">
        <v>0</v>
      </c>
      <c r="T61">
        <v>0</v>
      </c>
      <c r="U61" s="6">
        <v>0</v>
      </c>
      <c r="V61" s="6">
        <f t="shared" si="20"/>
        <v>0</v>
      </c>
      <c r="W61">
        <v>0</v>
      </c>
      <c r="X61">
        <f t="shared" si="4"/>
        <v>0</v>
      </c>
      <c r="Y61">
        <v>0</v>
      </c>
      <c r="Z61">
        <f t="shared" si="5"/>
        <v>0</v>
      </c>
      <c r="AA61">
        <v>0</v>
      </c>
      <c r="AB61">
        <v>0</v>
      </c>
      <c r="AC61">
        <f t="shared" si="6"/>
        <v>0</v>
      </c>
      <c r="AD61">
        <v>0</v>
      </c>
      <c r="AE61">
        <f t="shared" si="7"/>
        <v>0</v>
      </c>
      <c r="AF61">
        <v>0</v>
      </c>
      <c r="AG61">
        <f t="shared" si="8"/>
        <v>0</v>
      </c>
      <c r="AH61">
        <v>0</v>
      </c>
      <c r="AI61">
        <f t="shared" si="9"/>
        <v>0</v>
      </c>
      <c r="AJ61">
        <v>0</v>
      </c>
      <c r="AK61">
        <f t="shared" si="10"/>
        <v>0</v>
      </c>
      <c r="AM61">
        <f t="shared" si="21"/>
        <v>0</v>
      </c>
    </row>
    <row r="62" spans="1:39" x14ac:dyDescent="0.25">
      <c r="M62" s="1">
        <v>42440</v>
      </c>
      <c r="N62">
        <v>59</v>
      </c>
      <c r="O62">
        <v>0</v>
      </c>
      <c r="P62">
        <f t="shared" si="17"/>
        <v>0</v>
      </c>
      <c r="Q62">
        <v>0</v>
      </c>
      <c r="R62">
        <f t="shared" si="19"/>
        <v>0</v>
      </c>
      <c r="S62">
        <v>0</v>
      </c>
      <c r="T62">
        <v>0</v>
      </c>
      <c r="U62" s="6">
        <v>0</v>
      </c>
      <c r="V62" s="6">
        <f t="shared" si="20"/>
        <v>0</v>
      </c>
      <c r="W62">
        <v>0</v>
      </c>
      <c r="X62">
        <f t="shared" si="4"/>
        <v>0</v>
      </c>
      <c r="Y62">
        <v>0</v>
      </c>
      <c r="Z62">
        <f t="shared" si="5"/>
        <v>0</v>
      </c>
      <c r="AA62">
        <v>0</v>
      </c>
      <c r="AB62">
        <v>0</v>
      </c>
      <c r="AC62">
        <f t="shared" si="6"/>
        <v>0</v>
      </c>
      <c r="AD62">
        <v>0</v>
      </c>
      <c r="AE62">
        <f t="shared" si="7"/>
        <v>0</v>
      </c>
      <c r="AF62">
        <v>0</v>
      </c>
      <c r="AG62">
        <f t="shared" si="8"/>
        <v>0</v>
      </c>
      <c r="AH62">
        <v>0</v>
      </c>
      <c r="AI62">
        <f t="shared" si="9"/>
        <v>0</v>
      </c>
      <c r="AJ62">
        <v>0</v>
      </c>
      <c r="AK62">
        <f t="shared" si="10"/>
        <v>0</v>
      </c>
      <c r="AM62">
        <f t="shared" si="21"/>
        <v>0</v>
      </c>
    </row>
    <row r="63" spans="1:39" x14ac:dyDescent="0.25">
      <c r="A63" t="s">
        <v>287</v>
      </c>
      <c r="B63">
        <v>39</v>
      </c>
      <c r="C63">
        <f>72*4</f>
        <v>288</v>
      </c>
      <c r="D63">
        <f>B63*12.6</f>
        <v>491.4</v>
      </c>
      <c r="E63">
        <f>C63*12.6</f>
        <v>3628.7999999999997</v>
      </c>
      <c r="F63">
        <f>(3.14*(D63^2)*E63)/4</f>
        <v>687864654.24767995</v>
      </c>
      <c r="G63">
        <f>F63*10^-9</f>
        <v>0.68786465424767995</v>
      </c>
      <c r="M63" s="1">
        <v>42494</v>
      </c>
      <c r="N63">
        <v>60</v>
      </c>
      <c r="O63">
        <v>0</v>
      </c>
      <c r="P63">
        <f t="shared" si="17"/>
        <v>0</v>
      </c>
      <c r="Q63">
        <v>0</v>
      </c>
      <c r="R63">
        <f t="shared" si="19"/>
        <v>0</v>
      </c>
      <c r="S63">
        <v>0</v>
      </c>
      <c r="T63">
        <v>0</v>
      </c>
      <c r="U63" s="6">
        <v>0</v>
      </c>
      <c r="V63" s="6">
        <f t="shared" si="20"/>
        <v>0</v>
      </c>
      <c r="W63">
        <v>0</v>
      </c>
      <c r="X63">
        <f t="shared" si="4"/>
        <v>0</v>
      </c>
      <c r="Y63">
        <v>0</v>
      </c>
      <c r="Z63">
        <f t="shared" si="5"/>
        <v>0</v>
      </c>
      <c r="AA63">
        <v>0</v>
      </c>
      <c r="AB63">
        <v>0</v>
      </c>
      <c r="AC63">
        <f t="shared" si="6"/>
        <v>0</v>
      </c>
      <c r="AD63">
        <v>0</v>
      </c>
      <c r="AE63">
        <f t="shared" si="7"/>
        <v>0</v>
      </c>
      <c r="AF63">
        <v>0</v>
      </c>
      <c r="AG63">
        <f t="shared" si="8"/>
        <v>0</v>
      </c>
      <c r="AH63">
        <v>0</v>
      </c>
      <c r="AI63">
        <f t="shared" si="9"/>
        <v>0</v>
      </c>
      <c r="AJ63">
        <v>0</v>
      </c>
      <c r="AK63">
        <f t="shared" si="10"/>
        <v>0</v>
      </c>
      <c r="AM63">
        <f t="shared" si="21"/>
        <v>0</v>
      </c>
    </row>
    <row r="64" spans="1:39" x14ac:dyDescent="0.25">
      <c r="M64" s="1">
        <v>42433</v>
      </c>
      <c r="N64">
        <v>61</v>
      </c>
      <c r="O64">
        <v>0</v>
      </c>
      <c r="P64">
        <f t="shared" si="17"/>
        <v>0</v>
      </c>
      <c r="Q64">
        <v>0</v>
      </c>
      <c r="R64">
        <f t="shared" si="19"/>
        <v>0</v>
      </c>
      <c r="S64">
        <v>0</v>
      </c>
      <c r="T64">
        <v>0</v>
      </c>
      <c r="U64" s="6">
        <v>0</v>
      </c>
      <c r="V64" s="6">
        <f t="shared" si="20"/>
        <v>0</v>
      </c>
      <c r="W64">
        <v>0</v>
      </c>
      <c r="X64">
        <f t="shared" si="4"/>
        <v>0</v>
      </c>
      <c r="Y64">
        <v>0</v>
      </c>
      <c r="Z64">
        <f t="shared" si="5"/>
        <v>0</v>
      </c>
      <c r="AA64">
        <v>0</v>
      </c>
      <c r="AB64">
        <v>0</v>
      </c>
      <c r="AC64">
        <f t="shared" si="6"/>
        <v>0</v>
      </c>
      <c r="AD64">
        <v>0</v>
      </c>
      <c r="AE64">
        <f t="shared" si="7"/>
        <v>0</v>
      </c>
      <c r="AF64">
        <v>0</v>
      </c>
      <c r="AG64">
        <f t="shared" si="8"/>
        <v>0</v>
      </c>
      <c r="AH64">
        <v>0</v>
      </c>
      <c r="AI64">
        <f t="shared" si="9"/>
        <v>0</v>
      </c>
      <c r="AJ64">
        <v>0</v>
      </c>
      <c r="AK64">
        <f t="shared" si="10"/>
        <v>0</v>
      </c>
      <c r="AM64">
        <f t="shared" si="21"/>
        <v>0</v>
      </c>
    </row>
    <row r="65" spans="13:39" x14ac:dyDescent="0.25">
      <c r="M65" s="1">
        <v>42433</v>
      </c>
      <c r="N65">
        <v>62</v>
      </c>
      <c r="O65">
        <v>0</v>
      </c>
      <c r="P65">
        <f t="shared" si="17"/>
        <v>0</v>
      </c>
      <c r="Q65">
        <v>0</v>
      </c>
      <c r="R65">
        <f t="shared" si="19"/>
        <v>0</v>
      </c>
      <c r="S65">
        <v>0</v>
      </c>
      <c r="T65">
        <v>0</v>
      </c>
      <c r="U65" s="6">
        <v>0</v>
      </c>
      <c r="V65" s="6">
        <f t="shared" si="20"/>
        <v>0</v>
      </c>
      <c r="W65">
        <v>0</v>
      </c>
      <c r="X65">
        <f t="shared" si="4"/>
        <v>0</v>
      </c>
      <c r="Y65">
        <v>0</v>
      </c>
      <c r="Z65">
        <f t="shared" si="5"/>
        <v>0</v>
      </c>
      <c r="AA65">
        <v>0</v>
      </c>
      <c r="AB65">
        <v>0</v>
      </c>
      <c r="AC65">
        <f t="shared" si="6"/>
        <v>0</v>
      </c>
      <c r="AD65">
        <v>0</v>
      </c>
      <c r="AE65">
        <f t="shared" si="7"/>
        <v>0</v>
      </c>
      <c r="AF65">
        <v>0</v>
      </c>
      <c r="AG65">
        <f t="shared" si="8"/>
        <v>0</v>
      </c>
      <c r="AH65">
        <v>0</v>
      </c>
      <c r="AI65">
        <f t="shared" si="9"/>
        <v>0</v>
      </c>
      <c r="AJ65">
        <v>0</v>
      </c>
      <c r="AK65">
        <f t="shared" si="10"/>
        <v>0</v>
      </c>
      <c r="AM65">
        <f t="shared" si="21"/>
        <v>0</v>
      </c>
    </row>
    <row r="66" spans="13:39" x14ac:dyDescent="0.25">
      <c r="M66" s="1">
        <v>42454</v>
      </c>
      <c r="N66">
        <v>63</v>
      </c>
      <c r="O66">
        <v>0</v>
      </c>
      <c r="P66">
        <f t="shared" si="17"/>
        <v>0</v>
      </c>
      <c r="Q66">
        <v>0</v>
      </c>
      <c r="R66">
        <f t="shared" si="19"/>
        <v>0</v>
      </c>
      <c r="S66">
        <v>0</v>
      </c>
      <c r="T66">
        <v>0</v>
      </c>
      <c r="U66" s="6">
        <v>0</v>
      </c>
      <c r="V66" s="6">
        <f t="shared" si="20"/>
        <v>0</v>
      </c>
      <c r="W66">
        <v>0</v>
      </c>
      <c r="X66">
        <f t="shared" si="4"/>
        <v>0</v>
      </c>
      <c r="Y66">
        <v>0</v>
      </c>
      <c r="Z66">
        <f t="shared" si="5"/>
        <v>0</v>
      </c>
      <c r="AA66">
        <v>0</v>
      </c>
      <c r="AB66">
        <v>0</v>
      </c>
      <c r="AC66">
        <f t="shared" si="6"/>
        <v>0</v>
      </c>
      <c r="AD66">
        <v>0</v>
      </c>
      <c r="AE66">
        <f t="shared" si="7"/>
        <v>0</v>
      </c>
      <c r="AF66">
        <v>0</v>
      </c>
      <c r="AG66">
        <f t="shared" si="8"/>
        <v>0</v>
      </c>
      <c r="AH66">
        <v>0</v>
      </c>
      <c r="AI66">
        <f t="shared" si="9"/>
        <v>0</v>
      </c>
      <c r="AJ66">
        <v>0</v>
      </c>
      <c r="AK66">
        <f t="shared" si="10"/>
        <v>0</v>
      </c>
      <c r="AM66">
        <f t="shared" si="21"/>
        <v>0</v>
      </c>
    </row>
    <row r="67" spans="13:39" x14ac:dyDescent="0.25">
      <c r="M67" s="1">
        <v>42454</v>
      </c>
      <c r="N67">
        <v>64</v>
      </c>
      <c r="O67">
        <v>0</v>
      </c>
      <c r="P67">
        <f t="shared" si="17"/>
        <v>0</v>
      </c>
      <c r="Q67">
        <v>0</v>
      </c>
      <c r="R67">
        <f t="shared" si="19"/>
        <v>0</v>
      </c>
      <c r="S67">
        <v>0</v>
      </c>
      <c r="T67">
        <v>0</v>
      </c>
      <c r="U67" s="6">
        <v>0</v>
      </c>
      <c r="V67" s="6">
        <f t="shared" si="20"/>
        <v>0</v>
      </c>
      <c r="W67">
        <v>0</v>
      </c>
      <c r="X67">
        <f t="shared" si="4"/>
        <v>0</v>
      </c>
      <c r="Y67">
        <v>0</v>
      </c>
      <c r="Z67">
        <f t="shared" si="5"/>
        <v>0</v>
      </c>
      <c r="AA67">
        <v>0</v>
      </c>
      <c r="AB67">
        <v>0</v>
      </c>
      <c r="AC67">
        <f t="shared" si="6"/>
        <v>0</v>
      </c>
      <c r="AD67">
        <v>0</v>
      </c>
      <c r="AE67">
        <f t="shared" si="7"/>
        <v>0</v>
      </c>
      <c r="AF67">
        <v>0</v>
      </c>
      <c r="AG67">
        <f t="shared" si="8"/>
        <v>0</v>
      </c>
      <c r="AH67">
        <v>0</v>
      </c>
      <c r="AI67">
        <f t="shared" si="9"/>
        <v>0</v>
      </c>
      <c r="AJ67">
        <v>0</v>
      </c>
      <c r="AK67">
        <f t="shared" si="10"/>
        <v>0</v>
      </c>
      <c r="AM67">
        <f t="shared" si="21"/>
        <v>0</v>
      </c>
    </row>
    <row r="68" spans="13:39" x14ac:dyDescent="0.25">
      <c r="M68" s="1">
        <v>42454</v>
      </c>
      <c r="N68">
        <v>65</v>
      </c>
      <c r="O68">
        <v>0</v>
      </c>
      <c r="P68">
        <f t="shared" si="17"/>
        <v>0</v>
      </c>
      <c r="Q68">
        <v>0</v>
      </c>
      <c r="R68">
        <f t="shared" ref="R68:R99" si="25">Q68*$Q$3</f>
        <v>0</v>
      </c>
      <c r="S68">
        <v>0</v>
      </c>
      <c r="T68">
        <v>0</v>
      </c>
      <c r="U68" s="6">
        <v>0</v>
      </c>
      <c r="V68" s="6">
        <f t="shared" ref="V68:V99" si="26">($S68+$T68+$U68)*$U$3</f>
        <v>0</v>
      </c>
      <c r="W68">
        <v>0</v>
      </c>
      <c r="X68">
        <f t="shared" si="4"/>
        <v>0</v>
      </c>
      <c r="Y68">
        <v>0</v>
      </c>
      <c r="Z68">
        <f t="shared" si="5"/>
        <v>0</v>
      </c>
      <c r="AA68">
        <v>0</v>
      </c>
      <c r="AB68">
        <v>0</v>
      </c>
      <c r="AC68">
        <f t="shared" si="6"/>
        <v>0</v>
      </c>
      <c r="AD68">
        <v>0</v>
      </c>
      <c r="AE68">
        <f t="shared" si="7"/>
        <v>0</v>
      </c>
      <c r="AF68">
        <v>0</v>
      </c>
      <c r="AG68">
        <f t="shared" si="8"/>
        <v>0</v>
      </c>
      <c r="AH68">
        <v>0</v>
      </c>
      <c r="AI68">
        <f t="shared" si="9"/>
        <v>0</v>
      </c>
      <c r="AJ68">
        <v>0</v>
      </c>
      <c r="AK68">
        <f t="shared" si="10"/>
        <v>0</v>
      </c>
      <c r="AM68">
        <f t="shared" ref="AM68:AM99" si="27">$P68+$R68+$V68+$X68+$Z68+$AC68+$AE68+$AG68+$AI68+$AK68</f>
        <v>0</v>
      </c>
    </row>
    <row r="69" spans="13:39" x14ac:dyDescent="0.25">
      <c r="M69" s="1">
        <v>42447</v>
      </c>
      <c r="N69">
        <v>66</v>
      </c>
      <c r="O69">
        <v>0</v>
      </c>
      <c r="P69">
        <f t="shared" si="17"/>
        <v>0</v>
      </c>
      <c r="Q69">
        <v>0</v>
      </c>
      <c r="R69">
        <f t="shared" si="25"/>
        <v>0</v>
      </c>
      <c r="S69">
        <v>0</v>
      </c>
      <c r="T69">
        <v>0</v>
      </c>
      <c r="U69" s="6">
        <v>0</v>
      </c>
      <c r="V69" s="6">
        <f t="shared" si="26"/>
        <v>0</v>
      </c>
      <c r="W69">
        <v>0</v>
      </c>
      <c r="X69">
        <f t="shared" ref="X69:X128" si="28">$W69*$W$3</f>
        <v>0</v>
      </c>
      <c r="Y69">
        <v>0</v>
      </c>
      <c r="Z69">
        <f t="shared" ref="Z69:Z128" si="29">Y69*$Y$3</f>
        <v>0</v>
      </c>
      <c r="AA69">
        <v>0</v>
      </c>
      <c r="AB69">
        <v>0</v>
      </c>
      <c r="AC69">
        <f t="shared" ref="AC69:AC128" si="30">($AA69+$AB69)*$AB$3</f>
        <v>0</v>
      </c>
      <c r="AD69">
        <v>0</v>
      </c>
      <c r="AE69">
        <f t="shared" ref="AE69:AE128" si="31">AD69*$AD$3</f>
        <v>0</v>
      </c>
      <c r="AF69">
        <v>0</v>
      </c>
      <c r="AG69">
        <f t="shared" ref="AG69:AG128" si="32">$AF69*$AF$3</f>
        <v>0</v>
      </c>
      <c r="AH69">
        <v>0</v>
      </c>
      <c r="AI69">
        <f t="shared" ref="AI69:AI128" si="33">AH69*$AH$3</f>
        <v>0</v>
      </c>
      <c r="AJ69">
        <v>0</v>
      </c>
      <c r="AK69">
        <f t="shared" ref="AK69:AK128" si="34">$AJ69*$AJ$3</f>
        <v>0</v>
      </c>
      <c r="AM69">
        <f t="shared" si="27"/>
        <v>0</v>
      </c>
    </row>
    <row r="70" spans="13:39" x14ac:dyDescent="0.25">
      <c r="M70" s="1">
        <v>42447</v>
      </c>
      <c r="N70">
        <v>67</v>
      </c>
      <c r="O70">
        <v>0</v>
      </c>
      <c r="P70">
        <f t="shared" si="17"/>
        <v>0</v>
      </c>
      <c r="Q70">
        <v>0</v>
      </c>
      <c r="R70">
        <f t="shared" si="25"/>
        <v>0</v>
      </c>
      <c r="S70">
        <v>0</v>
      </c>
      <c r="T70">
        <v>0</v>
      </c>
      <c r="U70" s="6">
        <v>0</v>
      </c>
      <c r="V70" s="6">
        <f t="shared" si="26"/>
        <v>0</v>
      </c>
      <c r="W70">
        <v>0</v>
      </c>
      <c r="X70">
        <f t="shared" si="28"/>
        <v>0</v>
      </c>
      <c r="Y70">
        <v>0</v>
      </c>
      <c r="Z70">
        <f t="shared" si="29"/>
        <v>0</v>
      </c>
      <c r="AA70">
        <v>0</v>
      </c>
      <c r="AB70">
        <v>0</v>
      </c>
      <c r="AC70">
        <f t="shared" si="30"/>
        <v>0</v>
      </c>
      <c r="AD70">
        <v>0</v>
      </c>
      <c r="AE70">
        <f t="shared" si="31"/>
        <v>0</v>
      </c>
      <c r="AF70">
        <v>0</v>
      </c>
      <c r="AG70">
        <f t="shared" si="32"/>
        <v>0</v>
      </c>
      <c r="AH70">
        <v>0</v>
      </c>
      <c r="AI70">
        <f t="shared" si="33"/>
        <v>0</v>
      </c>
      <c r="AJ70">
        <v>0</v>
      </c>
      <c r="AK70">
        <f t="shared" si="34"/>
        <v>0</v>
      </c>
      <c r="AM70">
        <f t="shared" si="27"/>
        <v>0</v>
      </c>
    </row>
    <row r="71" spans="13:39" x14ac:dyDescent="0.25">
      <c r="M71" s="1">
        <v>42447</v>
      </c>
      <c r="N71">
        <v>68</v>
      </c>
      <c r="O71">
        <v>0</v>
      </c>
      <c r="P71">
        <f t="shared" si="17"/>
        <v>0</v>
      </c>
      <c r="Q71">
        <v>0</v>
      </c>
      <c r="R71">
        <f t="shared" si="25"/>
        <v>0</v>
      </c>
      <c r="S71">
        <v>0</v>
      </c>
      <c r="T71">
        <v>0</v>
      </c>
      <c r="U71" s="6">
        <v>0</v>
      </c>
      <c r="V71" s="6">
        <f t="shared" si="26"/>
        <v>0</v>
      </c>
      <c r="W71">
        <v>0</v>
      </c>
      <c r="X71">
        <f t="shared" si="28"/>
        <v>0</v>
      </c>
      <c r="Y71">
        <v>0</v>
      </c>
      <c r="Z71">
        <f t="shared" si="29"/>
        <v>0</v>
      </c>
      <c r="AA71">
        <v>0</v>
      </c>
      <c r="AB71">
        <v>0</v>
      </c>
      <c r="AC71">
        <f t="shared" si="30"/>
        <v>0</v>
      </c>
      <c r="AD71">
        <v>0</v>
      </c>
      <c r="AE71">
        <f t="shared" si="31"/>
        <v>0</v>
      </c>
      <c r="AF71">
        <v>0</v>
      </c>
      <c r="AG71">
        <f t="shared" si="32"/>
        <v>0</v>
      </c>
      <c r="AH71">
        <v>0</v>
      </c>
      <c r="AI71">
        <f t="shared" si="33"/>
        <v>0</v>
      </c>
      <c r="AJ71">
        <v>0</v>
      </c>
      <c r="AK71">
        <f t="shared" si="34"/>
        <v>0</v>
      </c>
      <c r="AM71">
        <f t="shared" si="27"/>
        <v>0</v>
      </c>
    </row>
    <row r="72" spans="13:39" x14ac:dyDescent="0.25">
      <c r="M72" s="1">
        <v>42447</v>
      </c>
      <c r="N72">
        <v>69</v>
      </c>
      <c r="O72">
        <v>0</v>
      </c>
      <c r="P72">
        <f t="shared" si="17"/>
        <v>0</v>
      </c>
      <c r="Q72">
        <v>0</v>
      </c>
      <c r="R72">
        <f t="shared" si="25"/>
        <v>0</v>
      </c>
      <c r="S72">
        <v>0</v>
      </c>
      <c r="T72">
        <v>0</v>
      </c>
      <c r="U72" s="6">
        <v>0</v>
      </c>
      <c r="V72" s="6">
        <f t="shared" si="26"/>
        <v>0</v>
      </c>
      <c r="W72">
        <v>0</v>
      </c>
      <c r="X72">
        <f t="shared" si="28"/>
        <v>0</v>
      </c>
      <c r="Y72">
        <v>0</v>
      </c>
      <c r="Z72">
        <f t="shared" si="29"/>
        <v>0</v>
      </c>
      <c r="AA72">
        <v>0</v>
      </c>
      <c r="AB72">
        <v>0</v>
      </c>
      <c r="AC72">
        <f t="shared" si="30"/>
        <v>0</v>
      </c>
      <c r="AD72">
        <v>0</v>
      </c>
      <c r="AE72">
        <f t="shared" si="31"/>
        <v>0</v>
      </c>
      <c r="AF72">
        <v>0</v>
      </c>
      <c r="AG72">
        <f t="shared" si="32"/>
        <v>0</v>
      </c>
      <c r="AH72">
        <v>0</v>
      </c>
      <c r="AI72">
        <f t="shared" si="33"/>
        <v>0</v>
      </c>
      <c r="AJ72">
        <v>0</v>
      </c>
      <c r="AK72">
        <f t="shared" si="34"/>
        <v>0</v>
      </c>
      <c r="AM72">
        <f t="shared" si="27"/>
        <v>0</v>
      </c>
    </row>
    <row r="73" spans="13:39" x14ac:dyDescent="0.25">
      <c r="M73" s="1">
        <v>42510</v>
      </c>
      <c r="N73">
        <v>70</v>
      </c>
      <c r="O73">
        <v>1</v>
      </c>
      <c r="P73">
        <f t="shared" si="17"/>
        <v>1.7452809999999999E-2</v>
      </c>
      <c r="Q73">
        <v>0</v>
      </c>
      <c r="R73">
        <f t="shared" si="25"/>
        <v>0</v>
      </c>
      <c r="S73">
        <v>0</v>
      </c>
      <c r="T73">
        <v>0</v>
      </c>
      <c r="U73" s="6">
        <v>0</v>
      </c>
      <c r="V73" s="6">
        <f t="shared" si="26"/>
        <v>0</v>
      </c>
      <c r="W73">
        <v>0</v>
      </c>
      <c r="X73">
        <f t="shared" si="28"/>
        <v>0</v>
      </c>
      <c r="Y73">
        <v>0</v>
      </c>
      <c r="Z73">
        <f t="shared" si="29"/>
        <v>0</v>
      </c>
      <c r="AA73">
        <v>0</v>
      </c>
      <c r="AB73">
        <v>0</v>
      </c>
      <c r="AC73">
        <f t="shared" si="30"/>
        <v>0</v>
      </c>
      <c r="AD73">
        <v>0</v>
      </c>
      <c r="AE73">
        <f t="shared" si="31"/>
        <v>0</v>
      </c>
      <c r="AF73">
        <v>0</v>
      </c>
      <c r="AG73">
        <f t="shared" si="32"/>
        <v>0</v>
      </c>
      <c r="AH73">
        <v>0</v>
      </c>
      <c r="AI73">
        <f t="shared" si="33"/>
        <v>0</v>
      </c>
      <c r="AJ73">
        <v>0</v>
      </c>
      <c r="AK73">
        <f t="shared" si="34"/>
        <v>0</v>
      </c>
      <c r="AM73">
        <f t="shared" si="27"/>
        <v>1.7452809999999999E-2</v>
      </c>
    </row>
    <row r="74" spans="13:39" x14ac:dyDescent="0.25">
      <c r="M74" s="1">
        <v>42510</v>
      </c>
      <c r="N74">
        <v>71</v>
      </c>
      <c r="O74">
        <v>37</v>
      </c>
      <c r="P74">
        <f t="shared" si="17"/>
        <v>0.64575397000000001</v>
      </c>
      <c r="Q74">
        <v>1</v>
      </c>
      <c r="R74">
        <f t="shared" si="25"/>
        <v>0.16303904</v>
      </c>
      <c r="S74">
        <v>5</v>
      </c>
      <c r="T74">
        <v>0</v>
      </c>
      <c r="U74" s="6">
        <v>0</v>
      </c>
      <c r="V74" s="6">
        <f t="shared" si="26"/>
        <v>0.39309339999999998</v>
      </c>
      <c r="W74">
        <v>0</v>
      </c>
      <c r="X74">
        <f t="shared" si="28"/>
        <v>0</v>
      </c>
      <c r="Y74">
        <v>0</v>
      </c>
      <c r="Z74">
        <f t="shared" si="29"/>
        <v>0</v>
      </c>
      <c r="AA74">
        <v>0</v>
      </c>
      <c r="AB74">
        <v>0</v>
      </c>
      <c r="AC74">
        <f t="shared" si="30"/>
        <v>0</v>
      </c>
      <c r="AD74">
        <v>0</v>
      </c>
      <c r="AE74">
        <f t="shared" si="31"/>
        <v>0</v>
      </c>
      <c r="AF74">
        <v>0</v>
      </c>
      <c r="AG74">
        <f t="shared" si="32"/>
        <v>0</v>
      </c>
      <c r="AH74">
        <v>0</v>
      </c>
      <c r="AI74">
        <f t="shared" si="33"/>
        <v>0</v>
      </c>
      <c r="AJ74">
        <v>0</v>
      </c>
      <c r="AK74">
        <f t="shared" si="34"/>
        <v>0</v>
      </c>
      <c r="AM74">
        <f t="shared" si="27"/>
        <v>1.20188641</v>
      </c>
    </row>
    <row r="75" spans="13:39" x14ac:dyDescent="0.25">
      <c r="M75" s="1">
        <v>42475</v>
      </c>
      <c r="N75">
        <v>72</v>
      </c>
      <c r="O75">
        <v>0</v>
      </c>
      <c r="P75">
        <f t="shared" si="17"/>
        <v>0</v>
      </c>
      <c r="Q75">
        <v>0</v>
      </c>
      <c r="R75">
        <f t="shared" si="25"/>
        <v>0</v>
      </c>
      <c r="S75">
        <v>3</v>
      </c>
      <c r="T75">
        <v>0</v>
      </c>
      <c r="U75" s="6">
        <v>0</v>
      </c>
      <c r="V75" s="6">
        <f t="shared" si="26"/>
        <v>0.23585603999999999</v>
      </c>
      <c r="W75">
        <v>0</v>
      </c>
      <c r="X75">
        <f t="shared" si="28"/>
        <v>0</v>
      </c>
      <c r="Y75">
        <v>0</v>
      </c>
      <c r="Z75">
        <f t="shared" si="29"/>
        <v>0</v>
      </c>
      <c r="AA75">
        <v>0</v>
      </c>
      <c r="AB75">
        <v>0</v>
      </c>
      <c r="AC75">
        <f t="shared" si="30"/>
        <v>0</v>
      </c>
      <c r="AD75">
        <v>0</v>
      </c>
      <c r="AE75">
        <f t="shared" si="31"/>
        <v>0</v>
      </c>
      <c r="AF75">
        <v>0</v>
      </c>
      <c r="AG75">
        <f t="shared" si="32"/>
        <v>0</v>
      </c>
      <c r="AH75">
        <v>0</v>
      </c>
      <c r="AI75">
        <f t="shared" si="33"/>
        <v>0</v>
      </c>
      <c r="AJ75">
        <v>0</v>
      </c>
      <c r="AK75">
        <f t="shared" si="34"/>
        <v>0</v>
      </c>
      <c r="AM75">
        <f t="shared" si="27"/>
        <v>0.23585603999999999</v>
      </c>
    </row>
    <row r="76" spans="13:39" x14ac:dyDescent="0.25">
      <c r="M76" s="1">
        <v>42475</v>
      </c>
      <c r="N76">
        <v>73</v>
      </c>
      <c r="O76">
        <v>0</v>
      </c>
      <c r="P76">
        <f t="shared" si="17"/>
        <v>0</v>
      </c>
      <c r="Q76">
        <v>0</v>
      </c>
      <c r="R76">
        <f t="shared" si="25"/>
        <v>0</v>
      </c>
      <c r="S76">
        <v>2</v>
      </c>
      <c r="T76">
        <v>0</v>
      </c>
      <c r="U76" s="6">
        <v>0</v>
      </c>
      <c r="V76" s="6">
        <f t="shared" si="26"/>
        <v>0.15723735999999999</v>
      </c>
      <c r="W76">
        <v>0</v>
      </c>
      <c r="X76">
        <f t="shared" si="28"/>
        <v>0</v>
      </c>
      <c r="Y76">
        <v>0</v>
      </c>
      <c r="Z76">
        <f t="shared" si="29"/>
        <v>0</v>
      </c>
      <c r="AA76">
        <v>0</v>
      </c>
      <c r="AB76">
        <v>0</v>
      </c>
      <c r="AC76">
        <f t="shared" si="30"/>
        <v>0</v>
      </c>
      <c r="AD76">
        <v>0</v>
      </c>
      <c r="AE76">
        <f t="shared" si="31"/>
        <v>0</v>
      </c>
      <c r="AF76">
        <v>0</v>
      </c>
      <c r="AG76">
        <f t="shared" si="32"/>
        <v>0</v>
      </c>
      <c r="AH76">
        <v>0</v>
      </c>
      <c r="AI76">
        <f t="shared" si="33"/>
        <v>0</v>
      </c>
      <c r="AJ76">
        <v>0</v>
      </c>
      <c r="AK76">
        <f t="shared" si="34"/>
        <v>0</v>
      </c>
      <c r="AM76">
        <f t="shared" si="27"/>
        <v>0.15723735999999999</v>
      </c>
    </row>
    <row r="77" spans="13:39" x14ac:dyDescent="0.25">
      <c r="M77" s="1">
        <v>42475</v>
      </c>
      <c r="N77">
        <v>74</v>
      </c>
      <c r="O77">
        <v>0</v>
      </c>
      <c r="P77">
        <f t="shared" si="17"/>
        <v>0</v>
      </c>
      <c r="Q77">
        <v>0</v>
      </c>
      <c r="R77">
        <f t="shared" si="25"/>
        <v>0</v>
      </c>
      <c r="S77">
        <v>1</v>
      </c>
      <c r="T77">
        <v>0</v>
      </c>
      <c r="U77" s="6">
        <v>0</v>
      </c>
      <c r="V77" s="6">
        <f t="shared" si="26"/>
        <v>7.8618679999999996E-2</v>
      </c>
      <c r="W77">
        <v>0</v>
      </c>
      <c r="X77">
        <f t="shared" si="28"/>
        <v>0</v>
      </c>
      <c r="Y77">
        <v>0</v>
      </c>
      <c r="Z77">
        <f t="shared" si="29"/>
        <v>0</v>
      </c>
      <c r="AA77">
        <v>0</v>
      </c>
      <c r="AB77">
        <v>0</v>
      </c>
      <c r="AC77">
        <f t="shared" si="30"/>
        <v>0</v>
      </c>
      <c r="AD77">
        <v>0</v>
      </c>
      <c r="AE77">
        <f t="shared" si="31"/>
        <v>0</v>
      </c>
      <c r="AF77">
        <v>0</v>
      </c>
      <c r="AG77">
        <f t="shared" si="32"/>
        <v>0</v>
      </c>
      <c r="AH77">
        <v>0</v>
      </c>
      <c r="AI77">
        <f t="shared" si="33"/>
        <v>0</v>
      </c>
      <c r="AJ77">
        <v>0</v>
      </c>
      <c r="AK77">
        <f t="shared" si="34"/>
        <v>0</v>
      </c>
      <c r="AM77">
        <f t="shared" si="27"/>
        <v>7.8618679999999996E-2</v>
      </c>
    </row>
    <row r="78" spans="13:39" x14ac:dyDescent="0.25">
      <c r="M78" s="1">
        <v>42503</v>
      </c>
      <c r="N78">
        <v>75</v>
      </c>
      <c r="O78">
        <v>0</v>
      </c>
      <c r="P78">
        <f t="shared" si="17"/>
        <v>0</v>
      </c>
      <c r="Q78">
        <v>0</v>
      </c>
      <c r="R78">
        <f t="shared" si="25"/>
        <v>0</v>
      </c>
      <c r="S78">
        <v>4</v>
      </c>
      <c r="T78">
        <v>0</v>
      </c>
      <c r="U78" s="6">
        <v>0</v>
      </c>
      <c r="V78" s="6">
        <f t="shared" si="26"/>
        <v>0.31447471999999999</v>
      </c>
      <c r="W78">
        <v>0</v>
      </c>
      <c r="X78">
        <f t="shared" si="28"/>
        <v>0</v>
      </c>
      <c r="Y78">
        <v>0</v>
      </c>
      <c r="Z78">
        <f t="shared" si="29"/>
        <v>0</v>
      </c>
      <c r="AA78">
        <v>0</v>
      </c>
      <c r="AB78">
        <v>0</v>
      </c>
      <c r="AC78">
        <f t="shared" si="30"/>
        <v>0</v>
      </c>
      <c r="AD78">
        <v>0</v>
      </c>
      <c r="AE78">
        <f t="shared" si="31"/>
        <v>0</v>
      </c>
      <c r="AF78">
        <v>0</v>
      </c>
      <c r="AG78">
        <f t="shared" si="32"/>
        <v>0</v>
      </c>
      <c r="AH78">
        <v>0</v>
      </c>
      <c r="AI78">
        <f t="shared" si="33"/>
        <v>0</v>
      </c>
      <c r="AJ78">
        <v>0</v>
      </c>
      <c r="AK78">
        <f t="shared" si="34"/>
        <v>0</v>
      </c>
      <c r="AM78">
        <f t="shared" si="27"/>
        <v>0.31447471999999999</v>
      </c>
    </row>
    <row r="79" spans="13:39" x14ac:dyDescent="0.25">
      <c r="M79" s="1">
        <v>42503</v>
      </c>
      <c r="N79">
        <v>76</v>
      </c>
      <c r="O79">
        <v>1</v>
      </c>
      <c r="P79">
        <f t="shared" si="17"/>
        <v>1.7452809999999999E-2</v>
      </c>
      <c r="Q79">
        <v>0</v>
      </c>
      <c r="R79">
        <f t="shared" si="25"/>
        <v>0</v>
      </c>
      <c r="S79">
        <v>2</v>
      </c>
      <c r="T79">
        <v>3</v>
      </c>
      <c r="U79" s="6">
        <v>1</v>
      </c>
      <c r="V79" s="6">
        <f t="shared" si="26"/>
        <v>0.47171207999999998</v>
      </c>
      <c r="W79">
        <v>0</v>
      </c>
      <c r="X79">
        <f t="shared" si="28"/>
        <v>0</v>
      </c>
      <c r="Y79">
        <v>0</v>
      </c>
      <c r="Z79">
        <f t="shared" si="29"/>
        <v>0</v>
      </c>
      <c r="AA79">
        <v>0</v>
      </c>
      <c r="AB79">
        <v>0</v>
      </c>
      <c r="AC79">
        <f t="shared" si="30"/>
        <v>0</v>
      </c>
      <c r="AD79">
        <v>0</v>
      </c>
      <c r="AE79">
        <f t="shared" si="31"/>
        <v>0</v>
      </c>
      <c r="AF79">
        <v>1</v>
      </c>
      <c r="AG79">
        <f t="shared" si="32"/>
        <v>8.71976E-3</v>
      </c>
      <c r="AH79">
        <v>0</v>
      </c>
      <c r="AI79">
        <f t="shared" si="33"/>
        <v>0</v>
      </c>
      <c r="AJ79">
        <v>0</v>
      </c>
      <c r="AK79">
        <f t="shared" si="34"/>
        <v>0</v>
      </c>
      <c r="AM79">
        <f t="shared" si="27"/>
        <v>0.49788464999999998</v>
      </c>
    </row>
    <row r="80" spans="13:39" x14ac:dyDescent="0.25">
      <c r="M80" s="1">
        <v>42461</v>
      </c>
      <c r="N80">
        <v>77</v>
      </c>
      <c r="O80">
        <v>0</v>
      </c>
      <c r="P80">
        <f t="shared" si="17"/>
        <v>0</v>
      </c>
      <c r="Q80">
        <v>0</v>
      </c>
      <c r="R80">
        <f t="shared" si="25"/>
        <v>0</v>
      </c>
      <c r="S80">
        <v>0</v>
      </c>
      <c r="T80">
        <v>0</v>
      </c>
      <c r="U80" s="6">
        <v>0</v>
      </c>
      <c r="V80" s="6">
        <f t="shared" si="26"/>
        <v>0</v>
      </c>
      <c r="W80">
        <v>0</v>
      </c>
      <c r="X80">
        <f t="shared" si="28"/>
        <v>0</v>
      </c>
      <c r="Y80">
        <v>0</v>
      </c>
      <c r="Z80">
        <f t="shared" si="29"/>
        <v>0</v>
      </c>
      <c r="AA80">
        <v>0</v>
      </c>
      <c r="AB80">
        <v>0</v>
      </c>
      <c r="AC80">
        <f t="shared" si="30"/>
        <v>0</v>
      </c>
      <c r="AD80">
        <v>0</v>
      </c>
      <c r="AE80">
        <f t="shared" si="31"/>
        <v>0</v>
      </c>
      <c r="AF80">
        <v>0</v>
      </c>
      <c r="AG80">
        <f t="shared" si="32"/>
        <v>0</v>
      </c>
      <c r="AH80">
        <v>0</v>
      </c>
      <c r="AI80">
        <f t="shared" si="33"/>
        <v>0</v>
      </c>
      <c r="AJ80">
        <v>0</v>
      </c>
      <c r="AK80">
        <f t="shared" si="34"/>
        <v>0</v>
      </c>
      <c r="AM80">
        <f t="shared" si="27"/>
        <v>0</v>
      </c>
    </row>
    <row r="81" spans="13:39" x14ac:dyDescent="0.25">
      <c r="M81" s="1">
        <v>42461</v>
      </c>
      <c r="N81">
        <v>78</v>
      </c>
      <c r="O81">
        <v>0</v>
      </c>
      <c r="P81">
        <f t="shared" si="17"/>
        <v>0</v>
      </c>
      <c r="Q81">
        <v>0</v>
      </c>
      <c r="R81">
        <f t="shared" si="25"/>
        <v>0</v>
      </c>
      <c r="S81">
        <v>0</v>
      </c>
      <c r="T81">
        <v>0</v>
      </c>
      <c r="U81" s="6">
        <v>0</v>
      </c>
      <c r="V81" s="6">
        <f t="shared" si="26"/>
        <v>0</v>
      </c>
      <c r="W81">
        <v>0</v>
      </c>
      <c r="X81">
        <f t="shared" si="28"/>
        <v>0</v>
      </c>
      <c r="Y81">
        <v>0</v>
      </c>
      <c r="Z81">
        <f t="shared" si="29"/>
        <v>0</v>
      </c>
      <c r="AA81">
        <v>0</v>
      </c>
      <c r="AB81">
        <v>0</v>
      </c>
      <c r="AC81">
        <f t="shared" si="30"/>
        <v>0</v>
      </c>
      <c r="AD81">
        <v>0</v>
      </c>
      <c r="AE81">
        <f t="shared" si="31"/>
        <v>0</v>
      </c>
      <c r="AF81">
        <v>0</v>
      </c>
      <c r="AG81">
        <f t="shared" si="32"/>
        <v>0</v>
      </c>
      <c r="AH81">
        <v>1</v>
      </c>
      <c r="AI81">
        <f t="shared" si="33"/>
        <v>3.898519E-3</v>
      </c>
      <c r="AJ81">
        <v>0</v>
      </c>
      <c r="AK81">
        <f t="shared" si="34"/>
        <v>0</v>
      </c>
      <c r="AM81">
        <f t="shared" si="27"/>
        <v>3.898519E-3</v>
      </c>
    </row>
    <row r="82" spans="13:39" x14ac:dyDescent="0.25">
      <c r="M82" s="1">
        <v>42461</v>
      </c>
      <c r="N82">
        <v>79</v>
      </c>
      <c r="O82">
        <v>0</v>
      </c>
      <c r="P82">
        <f t="shared" si="17"/>
        <v>0</v>
      </c>
      <c r="Q82">
        <v>0</v>
      </c>
      <c r="R82">
        <f t="shared" si="25"/>
        <v>0</v>
      </c>
      <c r="S82">
        <v>0</v>
      </c>
      <c r="T82">
        <v>0</v>
      </c>
      <c r="U82" s="6">
        <v>0</v>
      </c>
      <c r="V82" s="6">
        <f t="shared" si="26"/>
        <v>0</v>
      </c>
      <c r="W82">
        <v>0</v>
      </c>
      <c r="X82">
        <f t="shared" si="28"/>
        <v>0</v>
      </c>
      <c r="Y82">
        <v>0</v>
      </c>
      <c r="Z82">
        <f t="shared" si="29"/>
        <v>0</v>
      </c>
      <c r="AA82">
        <v>0</v>
      </c>
      <c r="AB82">
        <v>0</v>
      </c>
      <c r="AC82">
        <f t="shared" si="30"/>
        <v>0</v>
      </c>
      <c r="AD82">
        <v>0</v>
      </c>
      <c r="AE82">
        <f t="shared" si="31"/>
        <v>0</v>
      </c>
      <c r="AF82">
        <v>0</v>
      </c>
      <c r="AG82">
        <f t="shared" si="32"/>
        <v>0</v>
      </c>
      <c r="AH82">
        <v>0</v>
      </c>
      <c r="AI82">
        <f t="shared" si="33"/>
        <v>0</v>
      </c>
      <c r="AJ82">
        <v>0</v>
      </c>
      <c r="AK82">
        <f t="shared" si="34"/>
        <v>0</v>
      </c>
      <c r="AM82">
        <f t="shared" si="27"/>
        <v>0</v>
      </c>
    </row>
    <row r="83" spans="13:39" x14ac:dyDescent="0.25">
      <c r="M83" s="1">
        <v>42440</v>
      </c>
      <c r="N83">
        <v>80</v>
      </c>
      <c r="O83">
        <v>0</v>
      </c>
      <c r="P83">
        <f>O83*$O$3</f>
        <v>0</v>
      </c>
      <c r="Q83">
        <v>0</v>
      </c>
      <c r="R83">
        <f t="shared" si="25"/>
        <v>0</v>
      </c>
      <c r="S83">
        <v>0</v>
      </c>
      <c r="T83">
        <v>0</v>
      </c>
      <c r="U83" s="6">
        <v>0</v>
      </c>
      <c r="V83" s="6">
        <f t="shared" si="26"/>
        <v>0</v>
      </c>
      <c r="W83">
        <v>0</v>
      </c>
      <c r="X83">
        <f t="shared" si="28"/>
        <v>0</v>
      </c>
      <c r="Y83">
        <v>0</v>
      </c>
      <c r="Z83">
        <f t="shared" si="29"/>
        <v>0</v>
      </c>
      <c r="AA83">
        <v>0</v>
      </c>
      <c r="AB83">
        <v>0</v>
      </c>
      <c r="AC83">
        <f t="shared" si="30"/>
        <v>0</v>
      </c>
      <c r="AD83">
        <v>0</v>
      </c>
      <c r="AE83">
        <f t="shared" si="31"/>
        <v>0</v>
      </c>
      <c r="AF83">
        <v>0</v>
      </c>
      <c r="AG83">
        <f t="shared" si="32"/>
        <v>0</v>
      </c>
      <c r="AH83">
        <v>0</v>
      </c>
      <c r="AI83">
        <f t="shared" si="33"/>
        <v>0</v>
      </c>
      <c r="AJ83">
        <v>0</v>
      </c>
      <c r="AK83">
        <f t="shared" si="34"/>
        <v>0</v>
      </c>
      <c r="AM83">
        <f t="shared" si="27"/>
        <v>0</v>
      </c>
    </row>
    <row r="84" spans="13:39" x14ac:dyDescent="0.25">
      <c r="M84" s="1">
        <v>42440</v>
      </c>
      <c r="N84">
        <v>81</v>
      </c>
      <c r="O84">
        <v>0</v>
      </c>
      <c r="P84">
        <f t="shared" si="17"/>
        <v>0</v>
      </c>
      <c r="Q84">
        <v>0</v>
      </c>
      <c r="R84">
        <f t="shared" si="25"/>
        <v>0</v>
      </c>
      <c r="S84">
        <v>0</v>
      </c>
      <c r="T84">
        <v>0</v>
      </c>
      <c r="U84" s="6">
        <v>0</v>
      </c>
      <c r="V84" s="6">
        <f t="shared" si="26"/>
        <v>0</v>
      </c>
      <c r="W84">
        <v>0</v>
      </c>
      <c r="X84">
        <f t="shared" si="28"/>
        <v>0</v>
      </c>
      <c r="Y84">
        <v>0</v>
      </c>
      <c r="Z84">
        <f t="shared" si="29"/>
        <v>0</v>
      </c>
      <c r="AA84">
        <v>0</v>
      </c>
      <c r="AB84">
        <v>0</v>
      </c>
      <c r="AC84">
        <f t="shared" si="30"/>
        <v>0</v>
      </c>
      <c r="AD84">
        <v>0</v>
      </c>
      <c r="AE84">
        <f t="shared" si="31"/>
        <v>0</v>
      </c>
      <c r="AF84">
        <v>0</v>
      </c>
      <c r="AG84">
        <f t="shared" si="32"/>
        <v>0</v>
      </c>
      <c r="AH84">
        <v>0</v>
      </c>
      <c r="AI84">
        <f t="shared" si="33"/>
        <v>0</v>
      </c>
      <c r="AJ84">
        <v>0</v>
      </c>
      <c r="AK84">
        <f t="shared" si="34"/>
        <v>0</v>
      </c>
      <c r="AM84">
        <f t="shared" si="27"/>
        <v>0</v>
      </c>
    </row>
    <row r="85" spans="13:39" x14ac:dyDescent="0.25">
      <c r="M85" s="1">
        <v>42440</v>
      </c>
      <c r="N85">
        <v>82</v>
      </c>
      <c r="O85">
        <v>0</v>
      </c>
      <c r="P85">
        <f t="shared" si="17"/>
        <v>0</v>
      </c>
      <c r="Q85">
        <v>0</v>
      </c>
      <c r="R85">
        <f t="shared" si="25"/>
        <v>0</v>
      </c>
      <c r="S85">
        <v>0</v>
      </c>
      <c r="T85">
        <v>0</v>
      </c>
      <c r="U85" s="6">
        <v>0</v>
      </c>
      <c r="V85" s="6">
        <f t="shared" si="26"/>
        <v>0</v>
      </c>
      <c r="W85">
        <v>0</v>
      </c>
      <c r="X85">
        <f t="shared" si="28"/>
        <v>0</v>
      </c>
      <c r="Y85">
        <v>0</v>
      </c>
      <c r="Z85">
        <f t="shared" si="29"/>
        <v>0</v>
      </c>
      <c r="AA85">
        <v>0</v>
      </c>
      <c r="AB85">
        <v>0</v>
      </c>
      <c r="AC85">
        <f t="shared" si="30"/>
        <v>0</v>
      </c>
      <c r="AD85">
        <v>0</v>
      </c>
      <c r="AE85">
        <f t="shared" si="31"/>
        <v>0</v>
      </c>
      <c r="AF85">
        <v>0</v>
      </c>
      <c r="AG85">
        <f t="shared" si="32"/>
        <v>0</v>
      </c>
      <c r="AH85">
        <v>0</v>
      </c>
      <c r="AI85">
        <f t="shared" si="33"/>
        <v>0</v>
      </c>
      <c r="AJ85">
        <v>0</v>
      </c>
      <c r="AK85">
        <f t="shared" si="34"/>
        <v>0</v>
      </c>
      <c r="AM85">
        <f t="shared" si="27"/>
        <v>0</v>
      </c>
    </row>
    <row r="86" spans="13:39" x14ac:dyDescent="0.25">
      <c r="M86" s="1">
        <v>42489</v>
      </c>
      <c r="N86">
        <v>83</v>
      </c>
      <c r="O86">
        <v>0</v>
      </c>
      <c r="P86">
        <f t="shared" si="17"/>
        <v>0</v>
      </c>
      <c r="Q86">
        <v>0</v>
      </c>
      <c r="R86">
        <f t="shared" si="25"/>
        <v>0</v>
      </c>
      <c r="S86">
        <v>36</v>
      </c>
      <c r="T86">
        <v>2</v>
      </c>
      <c r="U86" s="6">
        <v>13</v>
      </c>
      <c r="V86" s="6">
        <f t="shared" si="26"/>
        <v>4.0095526799999996</v>
      </c>
      <c r="W86">
        <v>0</v>
      </c>
      <c r="X86">
        <f t="shared" si="28"/>
        <v>0</v>
      </c>
      <c r="Y86">
        <v>0</v>
      </c>
      <c r="Z86">
        <f t="shared" si="29"/>
        <v>0</v>
      </c>
      <c r="AA86">
        <v>0</v>
      </c>
      <c r="AB86">
        <v>0</v>
      </c>
      <c r="AC86">
        <f t="shared" si="30"/>
        <v>0</v>
      </c>
      <c r="AD86">
        <v>1</v>
      </c>
      <c r="AE86">
        <f t="shared" si="31"/>
        <v>2.0434799999999999E-3</v>
      </c>
      <c r="AF86">
        <v>0</v>
      </c>
      <c r="AG86">
        <f t="shared" si="32"/>
        <v>0</v>
      </c>
      <c r="AH86">
        <v>0</v>
      </c>
      <c r="AI86">
        <f t="shared" si="33"/>
        <v>0</v>
      </c>
      <c r="AJ86">
        <v>0</v>
      </c>
      <c r="AK86">
        <f t="shared" si="34"/>
        <v>0</v>
      </c>
      <c r="AM86">
        <f t="shared" si="27"/>
        <v>4.0115961599999999</v>
      </c>
    </row>
    <row r="87" spans="13:39" x14ac:dyDescent="0.25">
      <c r="M87" s="1">
        <v>42489</v>
      </c>
      <c r="N87">
        <v>84</v>
      </c>
      <c r="O87">
        <v>2</v>
      </c>
      <c r="P87">
        <f t="shared" si="17"/>
        <v>3.4905619999999998E-2</v>
      </c>
      <c r="Q87">
        <v>0</v>
      </c>
      <c r="R87">
        <f t="shared" si="25"/>
        <v>0</v>
      </c>
      <c r="S87">
        <v>38</v>
      </c>
      <c r="T87">
        <v>2</v>
      </c>
      <c r="U87" s="6">
        <v>10</v>
      </c>
      <c r="V87" s="6">
        <f t="shared" si="26"/>
        <v>3.9309339999999997</v>
      </c>
      <c r="W87">
        <v>0</v>
      </c>
      <c r="X87">
        <f t="shared" si="28"/>
        <v>0</v>
      </c>
      <c r="Y87">
        <v>0</v>
      </c>
      <c r="Z87">
        <f t="shared" si="29"/>
        <v>0</v>
      </c>
      <c r="AA87">
        <v>0</v>
      </c>
      <c r="AB87">
        <v>0</v>
      </c>
      <c r="AC87">
        <f t="shared" si="30"/>
        <v>0</v>
      </c>
      <c r="AD87">
        <v>0</v>
      </c>
      <c r="AE87">
        <f t="shared" si="31"/>
        <v>0</v>
      </c>
      <c r="AF87">
        <v>0</v>
      </c>
      <c r="AG87">
        <f t="shared" si="32"/>
        <v>0</v>
      </c>
      <c r="AH87">
        <v>0</v>
      </c>
      <c r="AI87">
        <f t="shared" si="33"/>
        <v>0</v>
      </c>
      <c r="AJ87">
        <v>0</v>
      </c>
      <c r="AK87">
        <f t="shared" si="34"/>
        <v>0</v>
      </c>
      <c r="AM87">
        <f t="shared" si="27"/>
        <v>3.9658396199999997</v>
      </c>
    </row>
    <row r="88" spans="13:39" x14ac:dyDescent="0.25">
      <c r="M88" s="1">
        <v>42447</v>
      </c>
      <c r="N88">
        <v>85</v>
      </c>
      <c r="O88">
        <v>0</v>
      </c>
      <c r="P88">
        <f t="shared" si="17"/>
        <v>0</v>
      </c>
      <c r="Q88">
        <v>0</v>
      </c>
      <c r="R88">
        <f t="shared" si="25"/>
        <v>0</v>
      </c>
      <c r="S88">
        <v>0</v>
      </c>
      <c r="T88">
        <v>0</v>
      </c>
      <c r="U88" s="6">
        <v>0</v>
      </c>
      <c r="V88" s="6">
        <f t="shared" si="26"/>
        <v>0</v>
      </c>
      <c r="W88">
        <v>0</v>
      </c>
      <c r="X88">
        <f t="shared" si="28"/>
        <v>0</v>
      </c>
      <c r="Y88">
        <v>0</v>
      </c>
      <c r="Z88">
        <f t="shared" si="29"/>
        <v>0</v>
      </c>
      <c r="AA88">
        <v>0</v>
      </c>
      <c r="AB88">
        <v>0</v>
      </c>
      <c r="AC88">
        <f t="shared" si="30"/>
        <v>0</v>
      </c>
      <c r="AD88">
        <v>0</v>
      </c>
      <c r="AE88">
        <f t="shared" si="31"/>
        <v>0</v>
      </c>
      <c r="AF88">
        <v>0</v>
      </c>
      <c r="AG88">
        <f t="shared" si="32"/>
        <v>0</v>
      </c>
      <c r="AH88">
        <v>0</v>
      </c>
      <c r="AI88">
        <f t="shared" si="33"/>
        <v>0</v>
      </c>
      <c r="AJ88">
        <v>0</v>
      </c>
      <c r="AK88">
        <f t="shared" si="34"/>
        <v>0</v>
      </c>
      <c r="AM88">
        <f t="shared" si="27"/>
        <v>0</v>
      </c>
    </row>
    <row r="89" spans="13:39" x14ac:dyDescent="0.25">
      <c r="M89" s="1">
        <v>42447</v>
      </c>
      <c r="N89">
        <v>86</v>
      </c>
      <c r="O89">
        <v>0</v>
      </c>
      <c r="P89">
        <f t="shared" si="17"/>
        <v>0</v>
      </c>
      <c r="Q89">
        <v>0</v>
      </c>
      <c r="R89">
        <f t="shared" si="25"/>
        <v>0</v>
      </c>
      <c r="S89">
        <v>0</v>
      </c>
      <c r="T89">
        <v>0</v>
      </c>
      <c r="U89" s="6">
        <v>0</v>
      </c>
      <c r="V89" s="6">
        <f t="shared" si="26"/>
        <v>0</v>
      </c>
      <c r="W89">
        <v>0</v>
      </c>
      <c r="X89">
        <f t="shared" si="28"/>
        <v>0</v>
      </c>
      <c r="Y89">
        <v>0</v>
      </c>
      <c r="Z89">
        <f t="shared" si="29"/>
        <v>0</v>
      </c>
      <c r="AA89">
        <v>0</v>
      </c>
      <c r="AB89">
        <v>0</v>
      </c>
      <c r="AC89">
        <f t="shared" si="30"/>
        <v>0</v>
      </c>
      <c r="AD89">
        <v>0</v>
      </c>
      <c r="AE89">
        <f t="shared" si="31"/>
        <v>0</v>
      </c>
      <c r="AF89">
        <v>0</v>
      </c>
      <c r="AG89">
        <f t="shared" si="32"/>
        <v>0</v>
      </c>
      <c r="AH89">
        <v>0</v>
      </c>
      <c r="AI89">
        <f t="shared" si="33"/>
        <v>0</v>
      </c>
      <c r="AJ89">
        <v>0</v>
      </c>
      <c r="AK89">
        <f t="shared" si="34"/>
        <v>0</v>
      </c>
      <c r="AM89">
        <f t="shared" si="27"/>
        <v>0</v>
      </c>
    </row>
    <row r="90" spans="13:39" x14ac:dyDescent="0.25">
      <c r="M90" s="1">
        <v>42447</v>
      </c>
      <c r="N90">
        <v>87</v>
      </c>
      <c r="O90">
        <v>0</v>
      </c>
      <c r="P90">
        <f t="shared" si="17"/>
        <v>0</v>
      </c>
      <c r="Q90">
        <v>0</v>
      </c>
      <c r="R90">
        <f t="shared" si="25"/>
        <v>0</v>
      </c>
      <c r="S90">
        <v>0</v>
      </c>
      <c r="T90">
        <v>0</v>
      </c>
      <c r="U90" s="6">
        <v>0</v>
      </c>
      <c r="V90" s="6">
        <f t="shared" si="26"/>
        <v>0</v>
      </c>
      <c r="W90">
        <v>0</v>
      </c>
      <c r="X90">
        <f t="shared" si="28"/>
        <v>0</v>
      </c>
      <c r="Y90">
        <v>0</v>
      </c>
      <c r="Z90">
        <f t="shared" si="29"/>
        <v>0</v>
      </c>
      <c r="AA90">
        <v>0</v>
      </c>
      <c r="AB90">
        <v>0</v>
      </c>
      <c r="AC90">
        <f t="shared" si="30"/>
        <v>0</v>
      </c>
      <c r="AD90">
        <v>0</v>
      </c>
      <c r="AE90">
        <f t="shared" si="31"/>
        <v>0</v>
      </c>
      <c r="AF90">
        <v>0</v>
      </c>
      <c r="AG90">
        <f t="shared" si="32"/>
        <v>0</v>
      </c>
      <c r="AH90">
        <v>0</v>
      </c>
      <c r="AI90">
        <f t="shared" si="33"/>
        <v>0</v>
      </c>
      <c r="AJ90">
        <v>0</v>
      </c>
      <c r="AK90">
        <f t="shared" si="34"/>
        <v>0</v>
      </c>
      <c r="AM90">
        <f t="shared" si="27"/>
        <v>0</v>
      </c>
    </row>
    <row r="91" spans="13:39" x14ac:dyDescent="0.25">
      <c r="M91" s="1">
        <v>42454</v>
      </c>
      <c r="N91">
        <v>88</v>
      </c>
      <c r="O91">
        <v>0</v>
      </c>
      <c r="P91">
        <f t="shared" si="17"/>
        <v>0</v>
      </c>
      <c r="Q91">
        <v>0</v>
      </c>
      <c r="R91">
        <f t="shared" si="25"/>
        <v>0</v>
      </c>
      <c r="S91">
        <v>0</v>
      </c>
      <c r="T91">
        <v>0</v>
      </c>
      <c r="U91" s="6">
        <v>0</v>
      </c>
      <c r="V91" s="6">
        <f t="shared" si="26"/>
        <v>0</v>
      </c>
      <c r="W91">
        <v>0</v>
      </c>
      <c r="X91">
        <f t="shared" si="28"/>
        <v>0</v>
      </c>
      <c r="Y91">
        <v>0</v>
      </c>
      <c r="Z91">
        <f t="shared" si="29"/>
        <v>0</v>
      </c>
      <c r="AA91">
        <v>0</v>
      </c>
      <c r="AB91">
        <v>0</v>
      </c>
      <c r="AC91">
        <f t="shared" si="30"/>
        <v>0</v>
      </c>
      <c r="AD91">
        <v>0</v>
      </c>
      <c r="AE91">
        <f t="shared" si="31"/>
        <v>0</v>
      </c>
      <c r="AF91">
        <v>0</v>
      </c>
      <c r="AG91">
        <f t="shared" si="32"/>
        <v>0</v>
      </c>
      <c r="AH91">
        <v>0</v>
      </c>
      <c r="AI91">
        <f t="shared" si="33"/>
        <v>0</v>
      </c>
      <c r="AJ91">
        <v>0</v>
      </c>
      <c r="AK91">
        <f t="shared" si="34"/>
        <v>0</v>
      </c>
      <c r="AM91">
        <f t="shared" si="27"/>
        <v>0</v>
      </c>
    </row>
    <row r="92" spans="13:39" x14ac:dyDescent="0.25">
      <c r="M92" s="1">
        <v>42454</v>
      </c>
      <c r="N92">
        <v>89</v>
      </c>
      <c r="O92">
        <v>0</v>
      </c>
      <c r="P92">
        <f t="shared" si="17"/>
        <v>0</v>
      </c>
      <c r="Q92">
        <v>0</v>
      </c>
      <c r="R92">
        <f t="shared" si="25"/>
        <v>0</v>
      </c>
      <c r="S92">
        <v>0</v>
      </c>
      <c r="T92">
        <v>0</v>
      </c>
      <c r="U92" s="6">
        <v>0</v>
      </c>
      <c r="V92" s="6">
        <f t="shared" si="26"/>
        <v>0</v>
      </c>
      <c r="W92">
        <v>0</v>
      </c>
      <c r="X92">
        <f t="shared" si="28"/>
        <v>0</v>
      </c>
      <c r="Y92">
        <v>0</v>
      </c>
      <c r="Z92">
        <f t="shared" si="29"/>
        <v>0</v>
      </c>
      <c r="AA92">
        <v>0</v>
      </c>
      <c r="AB92">
        <v>0</v>
      </c>
      <c r="AC92">
        <f t="shared" si="30"/>
        <v>0</v>
      </c>
      <c r="AD92">
        <v>0</v>
      </c>
      <c r="AE92">
        <f t="shared" si="31"/>
        <v>0</v>
      </c>
      <c r="AF92">
        <v>0</v>
      </c>
      <c r="AG92">
        <f t="shared" si="32"/>
        <v>0</v>
      </c>
      <c r="AH92">
        <v>0</v>
      </c>
      <c r="AI92">
        <f t="shared" si="33"/>
        <v>0</v>
      </c>
      <c r="AJ92">
        <v>0</v>
      </c>
      <c r="AK92">
        <f t="shared" si="34"/>
        <v>0</v>
      </c>
      <c r="AM92">
        <f t="shared" si="27"/>
        <v>0</v>
      </c>
    </row>
    <row r="93" spans="13:39" x14ac:dyDescent="0.25">
      <c r="M93" s="1">
        <v>42454</v>
      </c>
      <c r="N93">
        <v>90</v>
      </c>
      <c r="O93">
        <v>0</v>
      </c>
      <c r="P93">
        <f t="shared" si="17"/>
        <v>0</v>
      </c>
      <c r="Q93">
        <v>0</v>
      </c>
      <c r="R93">
        <f t="shared" si="25"/>
        <v>0</v>
      </c>
      <c r="S93">
        <v>0</v>
      </c>
      <c r="T93">
        <v>0</v>
      </c>
      <c r="U93" s="6">
        <v>0</v>
      </c>
      <c r="V93" s="6">
        <f t="shared" si="26"/>
        <v>0</v>
      </c>
      <c r="W93">
        <v>0</v>
      </c>
      <c r="X93">
        <f t="shared" si="28"/>
        <v>0</v>
      </c>
      <c r="Y93">
        <v>0</v>
      </c>
      <c r="Z93">
        <f t="shared" si="29"/>
        <v>0</v>
      </c>
      <c r="AA93">
        <v>0</v>
      </c>
      <c r="AB93">
        <v>0</v>
      </c>
      <c r="AC93">
        <f t="shared" si="30"/>
        <v>0</v>
      </c>
      <c r="AD93">
        <v>0</v>
      </c>
      <c r="AE93">
        <f t="shared" si="31"/>
        <v>0</v>
      </c>
      <c r="AF93">
        <v>0</v>
      </c>
      <c r="AG93">
        <f t="shared" si="32"/>
        <v>0</v>
      </c>
      <c r="AH93">
        <v>0</v>
      </c>
      <c r="AI93">
        <f t="shared" si="33"/>
        <v>0</v>
      </c>
      <c r="AJ93">
        <v>0</v>
      </c>
      <c r="AK93">
        <f t="shared" si="34"/>
        <v>0</v>
      </c>
      <c r="AM93">
        <f t="shared" si="27"/>
        <v>0</v>
      </c>
    </row>
    <row r="94" spans="13:39" x14ac:dyDescent="0.25">
      <c r="M94" s="1">
        <v>42454</v>
      </c>
      <c r="N94">
        <v>91</v>
      </c>
      <c r="O94">
        <v>0</v>
      </c>
      <c r="P94">
        <f t="shared" ref="P94:P128" si="35">O94*$O$3</f>
        <v>0</v>
      </c>
      <c r="Q94">
        <v>0</v>
      </c>
      <c r="R94">
        <f t="shared" si="25"/>
        <v>0</v>
      </c>
      <c r="S94">
        <v>0</v>
      </c>
      <c r="T94">
        <v>0</v>
      </c>
      <c r="U94" s="6">
        <v>0</v>
      </c>
      <c r="V94" s="6">
        <f t="shared" si="26"/>
        <v>0</v>
      </c>
      <c r="W94">
        <v>0</v>
      </c>
      <c r="X94">
        <f t="shared" si="28"/>
        <v>0</v>
      </c>
      <c r="Y94">
        <v>0</v>
      </c>
      <c r="Z94">
        <f t="shared" si="29"/>
        <v>0</v>
      </c>
      <c r="AA94">
        <v>0</v>
      </c>
      <c r="AB94">
        <v>0</v>
      </c>
      <c r="AC94">
        <f t="shared" si="30"/>
        <v>0</v>
      </c>
      <c r="AD94">
        <v>0</v>
      </c>
      <c r="AE94">
        <f t="shared" si="31"/>
        <v>0</v>
      </c>
      <c r="AF94">
        <v>0</v>
      </c>
      <c r="AG94">
        <f t="shared" si="32"/>
        <v>0</v>
      </c>
      <c r="AH94">
        <v>0</v>
      </c>
      <c r="AI94">
        <f t="shared" si="33"/>
        <v>0</v>
      </c>
      <c r="AJ94">
        <v>0</v>
      </c>
      <c r="AK94">
        <f t="shared" si="34"/>
        <v>0</v>
      </c>
      <c r="AM94">
        <f t="shared" si="27"/>
        <v>0</v>
      </c>
    </row>
    <row r="95" spans="13:39" x14ac:dyDescent="0.25">
      <c r="M95" s="1">
        <v>42517</v>
      </c>
      <c r="N95">
        <v>92</v>
      </c>
      <c r="O95">
        <v>0</v>
      </c>
      <c r="P95">
        <f t="shared" si="35"/>
        <v>0</v>
      </c>
      <c r="Q95">
        <v>0</v>
      </c>
      <c r="R95">
        <f t="shared" si="25"/>
        <v>0</v>
      </c>
      <c r="S95">
        <v>4</v>
      </c>
      <c r="T95">
        <v>2</v>
      </c>
      <c r="U95" s="6">
        <v>1</v>
      </c>
      <c r="V95" s="6">
        <f t="shared" si="26"/>
        <v>0.55033076000000003</v>
      </c>
      <c r="W95">
        <v>0</v>
      </c>
      <c r="X95">
        <f t="shared" si="28"/>
        <v>0</v>
      </c>
      <c r="Y95">
        <v>0</v>
      </c>
      <c r="Z95">
        <f t="shared" si="29"/>
        <v>0</v>
      </c>
      <c r="AA95">
        <v>0</v>
      </c>
      <c r="AB95">
        <v>0</v>
      </c>
      <c r="AC95">
        <f t="shared" si="30"/>
        <v>0</v>
      </c>
      <c r="AD95">
        <v>0</v>
      </c>
      <c r="AE95">
        <f t="shared" si="31"/>
        <v>0</v>
      </c>
      <c r="AF95">
        <v>0</v>
      </c>
      <c r="AG95">
        <f t="shared" si="32"/>
        <v>0</v>
      </c>
      <c r="AH95">
        <v>0</v>
      </c>
      <c r="AI95">
        <f t="shared" si="33"/>
        <v>0</v>
      </c>
      <c r="AJ95">
        <v>0</v>
      </c>
      <c r="AK95">
        <f t="shared" si="34"/>
        <v>0</v>
      </c>
      <c r="AM95">
        <f t="shared" si="27"/>
        <v>0.55033076000000003</v>
      </c>
    </row>
    <row r="96" spans="13:39" x14ac:dyDescent="0.25">
      <c r="M96" s="1">
        <v>42517</v>
      </c>
      <c r="N96">
        <v>93</v>
      </c>
      <c r="O96">
        <v>0</v>
      </c>
      <c r="P96">
        <f t="shared" si="35"/>
        <v>0</v>
      </c>
      <c r="Q96">
        <v>0</v>
      </c>
      <c r="R96">
        <f t="shared" si="25"/>
        <v>0</v>
      </c>
      <c r="S96">
        <v>8</v>
      </c>
      <c r="T96">
        <v>0</v>
      </c>
      <c r="U96" s="6">
        <v>1</v>
      </c>
      <c r="V96" s="6">
        <f t="shared" si="26"/>
        <v>0.70756811999999991</v>
      </c>
      <c r="W96">
        <v>0</v>
      </c>
      <c r="X96">
        <f t="shared" si="28"/>
        <v>0</v>
      </c>
      <c r="Y96">
        <v>0</v>
      </c>
      <c r="Z96">
        <f t="shared" si="29"/>
        <v>0</v>
      </c>
      <c r="AA96">
        <v>0</v>
      </c>
      <c r="AB96">
        <v>0</v>
      </c>
      <c r="AC96">
        <f t="shared" si="30"/>
        <v>0</v>
      </c>
      <c r="AD96">
        <v>0</v>
      </c>
      <c r="AE96">
        <f t="shared" si="31"/>
        <v>0</v>
      </c>
      <c r="AF96">
        <v>0</v>
      </c>
      <c r="AG96">
        <f t="shared" si="32"/>
        <v>0</v>
      </c>
      <c r="AH96">
        <v>0</v>
      </c>
      <c r="AI96">
        <f t="shared" si="33"/>
        <v>0</v>
      </c>
      <c r="AJ96">
        <v>0</v>
      </c>
      <c r="AK96">
        <f t="shared" si="34"/>
        <v>0</v>
      </c>
      <c r="AM96">
        <f t="shared" si="27"/>
        <v>0.70756811999999991</v>
      </c>
    </row>
    <row r="97" spans="13:39" x14ac:dyDescent="0.25">
      <c r="M97" s="1">
        <v>42468</v>
      </c>
      <c r="N97">
        <v>94</v>
      </c>
      <c r="O97">
        <v>0</v>
      </c>
      <c r="P97">
        <f t="shared" si="35"/>
        <v>0</v>
      </c>
      <c r="Q97">
        <v>1</v>
      </c>
      <c r="R97">
        <f t="shared" si="25"/>
        <v>0.16303904</v>
      </c>
      <c r="S97">
        <v>10</v>
      </c>
      <c r="T97">
        <v>0</v>
      </c>
      <c r="U97" s="6">
        <v>13</v>
      </c>
      <c r="V97" s="6">
        <f t="shared" si="26"/>
        <v>1.80822964</v>
      </c>
      <c r="W97">
        <v>0</v>
      </c>
      <c r="X97">
        <f t="shared" si="28"/>
        <v>0</v>
      </c>
      <c r="Y97">
        <v>0</v>
      </c>
      <c r="Z97">
        <f t="shared" si="29"/>
        <v>0</v>
      </c>
      <c r="AA97">
        <v>0</v>
      </c>
      <c r="AB97">
        <v>0</v>
      </c>
      <c r="AC97">
        <f t="shared" si="30"/>
        <v>0</v>
      </c>
      <c r="AD97">
        <v>0</v>
      </c>
      <c r="AE97">
        <f t="shared" si="31"/>
        <v>0</v>
      </c>
      <c r="AF97">
        <v>0</v>
      </c>
      <c r="AG97">
        <f t="shared" si="32"/>
        <v>0</v>
      </c>
      <c r="AH97">
        <v>0</v>
      </c>
      <c r="AI97">
        <f t="shared" si="33"/>
        <v>0</v>
      </c>
      <c r="AJ97">
        <v>0</v>
      </c>
      <c r="AK97">
        <f t="shared" si="34"/>
        <v>0</v>
      </c>
      <c r="AM97">
        <f t="shared" si="27"/>
        <v>1.9712686799999999</v>
      </c>
    </row>
    <row r="98" spans="13:39" x14ac:dyDescent="0.25">
      <c r="M98" s="1">
        <v>42468</v>
      </c>
      <c r="N98">
        <v>95</v>
      </c>
      <c r="O98">
        <v>0</v>
      </c>
      <c r="P98">
        <f t="shared" si="35"/>
        <v>0</v>
      </c>
      <c r="Q98">
        <v>0</v>
      </c>
      <c r="R98">
        <f t="shared" si="25"/>
        <v>0</v>
      </c>
      <c r="S98">
        <v>9</v>
      </c>
      <c r="T98">
        <v>1</v>
      </c>
      <c r="U98" s="6">
        <v>4</v>
      </c>
      <c r="V98" s="6">
        <f t="shared" si="26"/>
        <v>1.1006615200000001</v>
      </c>
      <c r="W98">
        <v>0</v>
      </c>
      <c r="X98">
        <f t="shared" si="28"/>
        <v>0</v>
      </c>
      <c r="Y98">
        <v>0</v>
      </c>
      <c r="Z98">
        <f t="shared" si="29"/>
        <v>0</v>
      </c>
      <c r="AA98">
        <v>0</v>
      </c>
      <c r="AB98">
        <v>0</v>
      </c>
      <c r="AC98">
        <f t="shared" si="30"/>
        <v>0</v>
      </c>
      <c r="AD98">
        <v>0</v>
      </c>
      <c r="AE98">
        <f t="shared" si="31"/>
        <v>0</v>
      </c>
      <c r="AF98">
        <v>0</v>
      </c>
      <c r="AG98">
        <f t="shared" si="32"/>
        <v>0</v>
      </c>
      <c r="AH98">
        <v>0</v>
      </c>
      <c r="AI98">
        <f t="shared" si="33"/>
        <v>0</v>
      </c>
      <c r="AJ98">
        <v>0</v>
      </c>
      <c r="AK98">
        <f t="shared" si="34"/>
        <v>0</v>
      </c>
      <c r="AM98">
        <f t="shared" si="27"/>
        <v>1.1006615200000001</v>
      </c>
    </row>
    <row r="99" spans="13:39" x14ac:dyDescent="0.25">
      <c r="M99" s="1">
        <v>42468</v>
      </c>
      <c r="N99">
        <v>96</v>
      </c>
      <c r="O99">
        <v>0</v>
      </c>
      <c r="P99">
        <f t="shared" si="35"/>
        <v>0</v>
      </c>
      <c r="Q99">
        <v>0</v>
      </c>
      <c r="R99">
        <f t="shared" si="25"/>
        <v>0</v>
      </c>
      <c r="S99">
        <v>0</v>
      </c>
      <c r="T99">
        <v>0</v>
      </c>
      <c r="U99" s="6">
        <v>0</v>
      </c>
      <c r="V99" s="6">
        <f t="shared" si="26"/>
        <v>0</v>
      </c>
      <c r="W99">
        <v>0</v>
      </c>
      <c r="X99">
        <f t="shared" si="28"/>
        <v>0</v>
      </c>
      <c r="Y99">
        <v>0</v>
      </c>
      <c r="Z99">
        <f t="shared" si="29"/>
        <v>0</v>
      </c>
      <c r="AA99">
        <v>0</v>
      </c>
      <c r="AB99">
        <v>0</v>
      </c>
      <c r="AC99">
        <f t="shared" si="30"/>
        <v>0</v>
      </c>
      <c r="AD99">
        <v>0</v>
      </c>
      <c r="AE99">
        <f t="shared" si="31"/>
        <v>0</v>
      </c>
      <c r="AF99">
        <v>0</v>
      </c>
      <c r="AG99">
        <f t="shared" si="32"/>
        <v>0</v>
      </c>
      <c r="AH99">
        <v>0</v>
      </c>
      <c r="AI99">
        <f t="shared" si="33"/>
        <v>0</v>
      </c>
      <c r="AJ99">
        <v>0</v>
      </c>
      <c r="AK99">
        <f t="shared" si="34"/>
        <v>0</v>
      </c>
      <c r="AM99">
        <f t="shared" si="27"/>
        <v>0</v>
      </c>
    </row>
    <row r="100" spans="13:39" x14ac:dyDescent="0.25">
      <c r="M100" s="1">
        <v>42468</v>
      </c>
      <c r="N100">
        <v>97</v>
      </c>
      <c r="O100">
        <v>0</v>
      </c>
      <c r="P100">
        <f t="shared" si="35"/>
        <v>0</v>
      </c>
      <c r="Q100">
        <v>0</v>
      </c>
      <c r="R100">
        <f t="shared" ref="R100:R128" si="36">Q100*$Q$3</f>
        <v>0</v>
      </c>
      <c r="S100">
        <v>0</v>
      </c>
      <c r="T100">
        <v>0</v>
      </c>
      <c r="U100" s="6">
        <v>0</v>
      </c>
      <c r="V100" s="6">
        <f t="shared" ref="V100:V128" si="37">($S100+$T100+$U100)*$U$3</f>
        <v>0</v>
      </c>
      <c r="W100">
        <v>0</v>
      </c>
      <c r="X100">
        <f t="shared" si="28"/>
        <v>0</v>
      </c>
      <c r="Y100">
        <v>0</v>
      </c>
      <c r="Z100">
        <f t="shared" si="29"/>
        <v>0</v>
      </c>
      <c r="AA100">
        <v>0</v>
      </c>
      <c r="AB100">
        <v>0</v>
      </c>
      <c r="AC100">
        <f t="shared" si="30"/>
        <v>0</v>
      </c>
      <c r="AD100">
        <v>0</v>
      </c>
      <c r="AE100">
        <f t="shared" si="31"/>
        <v>0</v>
      </c>
      <c r="AF100">
        <v>0</v>
      </c>
      <c r="AG100">
        <f t="shared" si="32"/>
        <v>0</v>
      </c>
      <c r="AH100">
        <v>0</v>
      </c>
      <c r="AI100">
        <f t="shared" si="33"/>
        <v>0</v>
      </c>
      <c r="AJ100">
        <v>0</v>
      </c>
      <c r="AK100">
        <f t="shared" si="34"/>
        <v>0</v>
      </c>
      <c r="AM100">
        <f t="shared" ref="AM100:AM128" si="38">$P100+$R100+$V100+$X100+$Z100+$AC100+$AE100+$AG100+$AI100+$AK100</f>
        <v>0</v>
      </c>
    </row>
    <row r="101" spans="13:39" x14ac:dyDescent="0.25">
      <c r="M101" s="1">
        <v>42494</v>
      </c>
      <c r="N101">
        <v>98</v>
      </c>
      <c r="O101">
        <v>0</v>
      </c>
      <c r="P101">
        <f t="shared" si="35"/>
        <v>0</v>
      </c>
      <c r="Q101">
        <v>0</v>
      </c>
      <c r="R101">
        <f t="shared" si="36"/>
        <v>0</v>
      </c>
      <c r="S101">
        <v>0</v>
      </c>
      <c r="T101">
        <v>0</v>
      </c>
      <c r="U101" s="6">
        <v>0</v>
      </c>
      <c r="V101" s="6">
        <f t="shared" si="37"/>
        <v>0</v>
      </c>
      <c r="W101">
        <v>0</v>
      </c>
      <c r="X101">
        <f t="shared" si="28"/>
        <v>0</v>
      </c>
      <c r="Y101">
        <v>0</v>
      </c>
      <c r="Z101">
        <f t="shared" si="29"/>
        <v>0</v>
      </c>
      <c r="AA101">
        <v>1</v>
      </c>
      <c r="AB101">
        <v>0</v>
      </c>
      <c r="AC101">
        <f t="shared" si="30"/>
        <v>0.38997966000000001</v>
      </c>
      <c r="AD101">
        <v>0</v>
      </c>
      <c r="AE101">
        <f t="shared" si="31"/>
        <v>0</v>
      </c>
      <c r="AF101">
        <v>0</v>
      </c>
      <c r="AG101">
        <f t="shared" si="32"/>
        <v>0</v>
      </c>
      <c r="AH101">
        <v>0</v>
      </c>
      <c r="AI101">
        <f t="shared" si="33"/>
        <v>0</v>
      </c>
      <c r="AJ101">
        <v>0</v>
      </c>
      <c r="AK101">
        <f t="shared" si="34"/>
        <v>0</v>
      </c>
      <c r="AM101">
        <f t="shared" si="38"/>
        <v>0.38997966000000001</v>
      </c>
    </row>
    <row r="102" spans="13:39" x14ac:dyDescent="0.25">
      <c r="M102" s="1">
        <v>42494</v>
      </c>
      <c r="N102">
        <v>99</v>
      </c>
      <c r="O102">
        <v>0</v>
      </c>
      <c r="P102">
        <f t="shared" si="35"/>
        <v>0</v>
      </c>
      <c r="Q102">
        <v>0</v>
      </c>
      <c r="R102">
        <f t="shared" si="36"/>
        <v>0</v>
      </c>
      <c r="S102">
        <v>0</v>
      </c>
      <c r="T102">
        <v>0</v>
      </c>
      <c r="U102" s="6">
        <v>0</v>
      </c>
      <c r="V102" s="6">
        <f t="shared" si="37"/>
        <v>0</v>
      </c>
      <c r="W102">
        <v>0</v>
      </c>
      <c r="X102">
        <f t="shared" si="28"/>
        <v>0</v>
      </c>
      <c r="Y102">
        <v>0</v>
      </c>
      <c r="Z102">
        <f t="shared" si="29"/>
        <v>0</v>
      </c>
      <c r="AA102">
        <v>0</v>
      </c>
      <c r="AB102">
        <v>0</v>
      </c>
      <c r="AC102">
        <f t="shared" si="30"/>
        <v>0</v>
      </c>
      <c r="AD102">
        <v>0</v>
      </c>
      <c r="AE102">
        <f t="shared" si="31"/>
        <v>0</v>
      </c>
      <c r="AF102">
        <v>0</v>
      </c>
      <c r="AG102">
        <f t="shared" si="32"/>
        <v>0</v>
      </c>
      <c r="AH102">
        <v>0</v>
      </c>
      <c r="AI102">
        <f t="shared" si="33"/>
        <v>0</v>
      </c>
      <c r="AJ102">
        <v>0</v>
      </c>
      <c r="AK102">
        <f t="shared" si="34"/>
        <v>0</v>
      </c>
      <c r="AM102">
        <f t="shared" si="38"/>
        <v>0</v>
      </c>
    </row>
    <row r="103" spans="13:39" x14ac:dyDescent="0.25">
      <c r="M103" s="1">
        <v>42494</v>
      </c>
      <c r="N103">
        <v>100</v>
      </c>
      <c r="O103">
        <v>0</v>
      </c>
      <c r="P103">
        <f t="shared" si="35"/>
        <v>0</v>
      </c>
      <c r="Q103">
        <v>0</v>
      </c>
      <c r="R103">
        <f t="shared" si="36"/>
        <v>0</v>
      </c>
      <c r="S103">
        <v>0</v>
      </c>
      <c r="T103">
        <v>0</v>
      </c>
      <c r="U103" s="6">
        <v>0</v>
      </c>
      <c r="V103" s="6">
        <f t="shared" si="37"/>
        <v>0</v>
      </c>
      <c r="W103">
        <v>0</v>
      </c>
      <c r="X103">
        <f t="shared" si="28"/>
        <v>0</v>
      </c>
      <c r="Y103">
        <v>0</v>
      </c>
      <c r="Z103">
        <f t="shared" si="29"/>
        <v>0</v>
      </c>
      <c r="AA103">
        <v>0</v>
      </c>
      <c r="AB103">
        <v>0</v>
      </c>
      <c r="AC103">
        <f t="shared" si="30"/>
        <v>0</v>
      </c>
      <c r="AD103">
        <v>0</v>
      </c>
      <c r="AE103">
        <f t="shared" si="31"/>
        <v>0</v>
      </c>
      <c r="AF103">
        <v>0</v>
      </c>
      <c r="AG103">
        <f t="shared" si="32"/>
        <v>0</v>
      </c>
      <c r="AH103">
        <v>0</v>
      </c>
      <c r="AI103">
        <f t="shared" si="33"/>
        <v>0</v>
      </c>
      <c r="AJ103">
        <v>0</v>
      </c>
      <c r="AK103">
        <f t="shared" si="34"/>
        <v>0</v>
      </c>
      <c r="AM103">
        <f t="shared" si="38"/>
        <v>0</v>
      </c>
    </row>
    <row r="104" spans="13:39" x14ac:dyDescent="0.25">
      <c r="M104" s="1">
        <v>42482</v>
      </c>
      <c r="N104">
        <v>101</v>
      </c>
      <c r="O104">
        <v>0</v>
      </c>
      <c r="P104">
        <f t="shared" si="35"/>
        <v>0</v>
      </c>
      <c r="Q104">
        <v>0</v>
      </c>
      <c r="R104">
        <f t="shared" si="36"/>
        <v>0</v>
      </c>
      <c r="S104">
        <v>15</v>
      </c>
      <c r="T104">
        <v>0</v>
      </c>
      <c r="U104" s="6">
        <v>6</v>
      </c>
      <c r="V104" s="6">
        <f t="shared" si="37"/>
        <v>1.6509922799999999</v>
      </c>
      <c r="W104">
        <v>0</v>
      </c>
      <c r="X104">
        <f t="shared" si="28"/>
        <v>0</v>
      </c>
      <c r="Y104">
        <v>0</v>
      </c>
      <c r="Z104">
        <f t="shared" si="29"/>
        <v>0</v>
      </c>
      <c r="AA104">
        <v>0</v>
      </c>
      <c r="AB104">
        <v>0</v>
      </c>
      <c r="AC104">
        <f t="shared" si="30"/>
        <v>0</v>
      </c>
      <c r="AD104">
        <v>0</v>
      </c>
      <c r="AE104">
        <f t="shared" si="31"/>
        <v>0</v>
      </c>
      <c r="AF104">
        <v>0</v>
      </c>
      <c r="AG104">
        <f t="shared" si="32"/>
        <v>0</v>
      </c>
      <c r="AH104">
        <v>0</v>
      </c>
      <c r="AI104">
        <f t="shared" si="33"/>
        <v>0</v>
      </c>
      <c r="AJ104">
        <v>0</v>
      </c>
      <c r="AK104">
        <f t="shared" si="34"/>
        <v>0</v>
      </c>
      <c r="AM104">
        <f t="shared" si="38"/>
        <v>1.6509922799999999</v>
      </c>
    </row>
    <row r="105" spans="13:39" x14ac:dyDescent="0.25">
      <c r="M105" s="1">
        <v>42482</v>
      </c>
      <c r="N105">
        <v>102</v>
      </c>
      <c r="O105">
        <v>0</v>
      </c>
      <c r="P105">
        <f t="shared" si="35"/>
        <v>0</v>
      </c>
      <c r="Q105">
        <v>0</v>
      </c>
      <c r="R105">
        <f t="shared" si="36"/>
        <v>0</v>
      </c>
      <c r="S105">
        <v>3</v>
      </c>
      <c r="T105">
        <v>0</v>
      </c>
      <c r="U105" s="6">
        <v>1</v>
      </c>
      <c r="V105" s="6">
        <f t="shared" si="37"/>
        <v>0.31447471999999999</v>
      </c>
      <c r="W105">
        <v>0</v>
      </c>
      <c r="X105">
        <f t="shared" si="28"/>
        <v>0</v>
      </c>
      <c r="Y105">
        <v>0</v>
      </c>
      <c r="Z105">
        <f t="shared" si="29"/>
        <v>0</v>
      </c>
      <c r="AA105">
        <v>0</v>
      </c>
      <c r="AB105">
        <v>0</v>
      </c>
      <c r="AC105">
        <f t="shared" si="30"/>
        <v>0</v>
      </c>
      <c r="AD105">
        <v>0</v>
      </c>
      <c r="AE105">
        <f t="shared" si="31"/>
        <v>0</v>
      </c>
      <c r="AF105">
        <v>0</v>
      </c>
      <c r="AG105">
        <f t="shared" si="32"/>
        <v>0</v>
      </c>
      <c r="AH105">
        <v>0</v>
      </c>
      <c r="AI105">
        <f t="shared" si="33"/>
        <v>0</v>
      </c>
      <c r="AJ105">
        <v>0</v>
      </c>
      <c r="AK105">
        <f t="shared" si="34"/>
        <v>0</v>
      </c>
      <c r="AM105">
        <f t="shared" si="38"/>
        <v>0.31447471999999999</v>
      </c>
    </row>
    <row r="106" spans="13:39" x14ac:dyDescent="0.25">
      <c r="M106" s="1">
        <v>42494</v>
      </c>
      <c r="N106">
        <v>103</v>
      </c>
      <c r="O106">
        <v>0</v>
      </c>
      <c r="P106">
        <f t="shared" si="35"/>
        <v>0</v>
      </c>
      <c r="Q106">
        <v>0</v>
      </c>
      <c r="R106">
        <f t="shared" si="36"/>
        <v>0</v>
      </c>
      <c r="S106">
        <v>20</v>
      </c>
      <c r="T106">
        <v>1</v>
      </c>
      <c r="U106" s="6">
        <v>3</v>
      </c>
      <c r="V106" s="6">
        <f t="shared" si="37"/>
        <v>1.8868483199999999</v>
      </c>
      <c r="W106">
        <v>0</v>
      </c>
      <c r="X106">
        <f t="shared" si="28"/>
        <v>0</v>
      </c>
      <c r="Y106">
        <v>0</v>
      </c>
      <c r="Z106">
        <f t="shared" si="29"/>
        <v>0</v>
      </c>
      <c r="AA106">
        <v>0</v>
      </c>
      <c r="AB106">
        <v>0</v>
      </c>
      <c r="AC106">
        <f t="shared" si="30"/>
        <v>0</v>
      </c>
      <c r="AD106">
        <v>0</v>
      </c>
      <c r="AE106">
        <f t="shared" si="31"/>
        <v>0</v>
      </c>
      <c r="AF106">
        <v>0</v>
      </c>
      <c r="AG106">
        <f t="shared" si="32"/>
        <v>0</v>
      </c>
      <c r="AH106">
        <v>0</v>
      </c>
      <c r="AI106">
        <f t="shared" si="33"/>
        <v>0</v>
      </c>
      <c r="AJ106">
        <v>0</v>
      </c>
      <c r="AK106">
        <f t="shared" si="34"/>
        <v>0</v>
      </c>
      <c r="AM106">
        <f t="shared" si="38"/>
        <v>1.8868483199999999</v>
      </c>
    </row>
    <row r="107" spans="13:39" x14ac:dyDescent="0.25">
      <c r="M107" s="1">
        <v>42494</v>
      </c>
      <c r="N107">
        <v>104</v>
      </c>
      <c r="O107">
        <v>0</v>
      </c>
      <c r="P107">
        <f t="shared" si="35"/>
        <v>0</v>
      </c>
      <c r="Q107">
        <v>0</v>
      </c>
      <c r="R107">
        <f t="shared" si="36"/>
        <v>0</v>
      </c>
      <c r="S107">
        <v>0</v>
      </c>
      <c r="T107">
        <v>0</v>
      </c>
      <c r="U107" s="6">
        <v>0</v>
      </c>
      <c r="V107" s="6">
        <f t="shared" si="37"/>
        <v>0</v>
      </c>
      <c r="W107">
        <v>0</v>
      </c>
      <c r="X107">
        <f t="shared" si="28"/>
        <v>0</v>
      </c>
      <c r="Y107">
        <v>0</v>
      </c>
      <c r="Z107">
        <f t="shared" si="29"/>
        <v>0</v>
      </c>
      <c r="AA107">
        <v>0</v>
      </c>
      <c r="AB107">
        <v>0</v>
      </c>
      <c r="AC107">
        <f t="shared" si="30"/>
        <v>0</v>
      </c>
      <c r="AD107">
        <v>0</v>
      </c>
      <c r="AE107">
        <f t="shared" si="31"/>
        <v>0</v>
      </c>
      <c r="AF107">
        <v>0</v>
      </c>
      <c r="AG107">
        <f t="shared" si="32"/>
        <v>0</v>
      </c>
      <c r="AH107">
        <v>0</v>
      </c>
      <c r="AI107">
        <f t="shared" si="33"/>
        <v>0</v>
      </c>
      <c r="AJ107">
        <v>0</v>
      </c>
      <c r="AK107">
        <f t="shared" si="34"/>
        <v>0</v>
      </c>
      <c r="AM107">
        <f t="shared" si="38"/>
        <v>0</v>
      </c>
    </row>
    <row r="108" spans="13:39" x14ac:dyDescent="0.25">
      <c r="M108" s="1">
        <v>42482</v>
      </c>
      <c r="N108">
        <v>105</v>
      </c>
      <c r="O108">
        <v>0</v>
      </c>
      <c r="P108">
        <f t="shared" si="35"/>
        <v>0</v>
      </c>
      <c r="Q108">
        <v>0</v>
      </c>
      <c r="R108">
        <f t="shared" si="36"/>
        <v>0</v>
      </c>
      <c r="S108">
        <v>4</v>
      </c>
      <c r="T108">
        <v>0</v>
      </c>
      <c r="U108" s="6">
        <v>6</v>
      </c>
      <c r="V108" s="6">
        <f t="shared" si="37"/>
        <v>0.78618679999999996</v>
      </c>
      <c r="W108">
        <v>0</v>
      </c>
      <c r="X108">
        <f t="shared" si="28"/>
        <v>0</v>
      </c>
      <c r="Y108">
        <v>0</v>
      </c>
      <c r="Z108">
        <f t="shared" si="29"/>
        <v>0</v>
      </c>
      <c r="AA108">
        <v>0</v>
      </c>
      <c r="AB108">
        <v>0</v>
      </c>
      <c r="AC108">
        <f t="shared" si="30"/>
        <v>0</v>
      </c>
      <c r="AD108">
        <v>0</v>
      </c>
      <c r="AE108">
        <f t="shared" si="31"/>
        <v>0</v>
      </c>
      <c r="AF108">
        <v>0</v>
      </c>
      <c r="AG108">
        <f t="shared" si="32"/>
        <v>0</v>
      </c>
      <c r="AH108">
        <v>0</v>
      </c>
      <c r="AI108">
        <f t="shared" si="33"/>
        <v>0</v>
      </c>
      <c r="AJ108">
        <v>0</v>
      </c>
      <c r="AK108">
        <f t="shared" si="34"/>
        <v>0</v>
      </c>
      <c r="AM108">
        <f t="shared" si="38"/>
        <v>0.78618679999999996</v>
      </c>
    </row>
    <row r="109" spans="13:39" x14ac:dyDescent="0.25">
      <c r="M109" s="1">
        <v>42482</v>
      </c>
      <c r="N109">
        <v>106</v>
      </c>
      <c r="O109">
        <v>0</v>
      </c>
      <c r="P109">
        <f t="shared" si="35"/>
        <v>0</v>
      </c>
      <c r="Q109">
        <v>0</v>
      </c>
      <c r="R109">
        <f t="shared" si="36"/>
        <v>0</v>
      </c>
      <c r="S109">
        <v>2</v>
      </c>
      <c r="T109">
        <v>0</v>
      </c>
      <c r="U109" s="6">
        <v>4</v>
      </c>
      <c r="V109" s="6">
        <f t="shared" si="37"/>
        <v>0.47171207999999998</v>
      </c>
      <c r="W109">
        <v>0</v>
      </c>
      <c r="X109">
        <f t="shared" si="28"/>
        <v>0</v>
      </c>
      <c r="Y109">
        <v>0</v>
      </c>
      <c r="Z109">
        <f t="shared" si="29"/>
        <v>0</v>
      </c>
      <c r="AA109">
        <v>0</v>
      </c>
      <c r="AB109">
        <v>0</v>
      </c>
      <c r="AC109">
        <f t="shared" si="30"/>
        <v>0</v>
      </c>
      <c r="AD109">
        <v>0</v>
      </c>
      <c r="AE109">
        <f t="shared" si="31"/>
        <v>0</v>
      </c>
      <c r="AF109">
        <v>0</v>
      </c>
      <c r="AG109">
        <f t="shared" si="32"/>
        <v>0</v>
      </c>
      <c r="AH109">
        <v>0</v>
      </c>
      <c r="AI109">
        <f t="shared" si="33"/>
        <v>0</v>
      </c>
      <c r="AJ109">
        <v>0</v>
      </c>
      <c r="AK109">
        <f t="shared" si="34"/>
        <v>0</v>
      </c>
      <c r="AM109">
        <f t="shared" si="38"/>
        <v>0.47171207999999998</v>
      </c>
    </row>
    <row r="110" spans="13:39" x14ac:dyDescent="0.25">
      <c r="M110" s="1">
        <v>42461</v>
      </c>
      <c r="N110">
        <v>107</v>
      </c>
      <c r="O110">
        <v>0</v>
      </c>
      <c r="P110">
        <f t="shared" si="35"/>
        <v>0</v>
      </c>
      <c r="Q110">
        <v>0</v>
      </c>
      <c r="R110">
        <f t="shared" si="36"/>
        <v>0</v>
      </c>
      <c r="S110">
        <v>0</v>
      </c>
      <c r="T110">
        <v>0</v>
      </c>
      <c r="U110" s="6">
        <v>0</v>
      </c>
      <c r="V110" s="6">
        <f t="shared" si="37"/>
        <v>0</v>
      </c>
      <c r="W110">
        <v>0</v>
      </c>
      <c r="X110">
        <f t="shared" si="28"/>
        <v>0</v>
      </c>
      <c r="Y110">
        <v>0</v>
      </c>
      <c r="Z110">
        <f t="shared" si="29"/>
        <v>0</v>
      </c>
      <c r="AA110">
        <v>0</v>
      </c>
      <c r="AB110">
        <v>0</v>
      </c>
      <c r="AC110">
        <f t="shared" si="30"/>
        <v>0</v>
      </c>
      <c r="AD110">
        <v>0</v>
      </c>
      <c r="AE110">
        <f t="shared" si="31"/>
        <v>0</v>
      </c>
      <c r="AF110">
        <v>0</v>
      </c>
      <c r="AG110">
        <f t="shared" si="32"/>
        <v>0</v>
      </c>
      <c r="AH110">
        <v>0</v>
      </c>
      <c r="AI110">
        <f t="shared" si="33"/>
        <v>0</v>
      </c>
      <c r="AJ110">
        <v>0</v>
      </c>
      <c r="AK110">
        <f t="shared" si="34"/>
        <v>0</v>
      </c>
      <c r="AM110">
        <f t="shared" si="38"/>
        <v>0</v>
      </c>
    </row>
    <row r="111" spans="13:39" x14ac:dyDescent="0.25">
      <c r="M111" s="1">
        <v>42461</v>
      </c>
      <c r="N111">
        <v>108</v>
      </c>
      <c r="O111">
        <v>0</v>
      </c>
      <c r="P111">
        <f t="shared" si="35"/>
        <v>0</v>
      </c>
      <c r="Q111">
        <v>0</v>
      </c>
      <c r="R111">
        <f t="shared" si="36"/>
        <v>0</v>
      </c>
      <c r="S111">
        <v>0</v>
      </c>
      <c r="T111">
        <v>0</v>
      </c>
      <c r="U111" s="6">
        <v>0</v>
      </c>
      <c r="V111" s="6">
        <f t="shared" si="37"/>
        <v>0</v>
      </c>
      <c r="W111">
        <v>0</v>
      </c>
      <c r="X111">
        <f t="shared" si="28"/>
        <v>0</v>
      </c>
      <c r="Y111">
        <v>0</v>
      </c>
      <c r="Z111">
        <f t="shared" si="29"/>
        <v>0</v>
      </c>
      <c r="AA111">
        <v>0</v>
      </c>
      <c r="AB111">
        <v>0</v>
      </c>
      <c r="AC111">
        <f t="shared" si="30"/>
        <v>0</v>
      </c>
      <c r="AD111">
        <v>0</v>
      </c>
      <c r="AE111">
        <f t="shared" si="31"/>
        <v>0</v>
      </c>
      <c r="AF111">
        <v>0</v>
      </c>
      <c r="AG111">
        <f t="shared" si="32"/>
        <v>0</v>
      </c>
      <c r="AH111">
        <v>0</v>
      </c>
      <c r="AI111">
        <f t="shared" si="33"/>
        <v>0</v>
      </c>
      <c r="AJ111">
        <v>0</v>
      </c>
      <c r="AK111">
        <f t="shared" si="34"/>
        <v>0</v>
      </c>
      <c r="AM111">
        <f t="shared" si="38"/>
        <v>0</v>
      </c>
    </row>
    <row r="112" spans="13:39" x14ac:dyDescent="0.25">
      <c r="M112" s="1">
        <v>42440</v>
      </c>
      <c r="N112">
        <v>109</v>
      </c>
      <c r="O112">
        <v>0</v>
      </c>
      <c r="P112">
        <f t="shared" si="35"/>
        <v>0</v>
      </c>
      <c r="Q112">
        <v>0</v>
      </c>
      <c r="R112">
        <f t="shared" si="36"/>
        <v>0</v>
      </c>
      <c r="S112">
        <v>0</v>
      </c>
      <c r="T112">
        <v>0</v>
      </c>
      <c r="U112" s="6">
        <v>0</v>
      </c>
      <c r="V112" s="6">
        <f t="shared" si="37"/>
        <v>0</v>
      </c>
      <c r="W112">
        <v>0</v>
      </c>
      <c r="X112">
        <f t="shared" si="28"/>
        <v>0</v>
      </c>
      <c r="Y112">
        <v>0</v>
      </c>
      <c r="Z112">
        <f t="shared" si="29"/>
        <v>0</v>
      </c>
      <c r="AA112">
        <v>0</v>
      </c>
      <c r="AB112">
        <v>0</v>
      </c>
      <c r="AC112">
        <f t="shared" si="30"/>
        <v>0</v>
      </c>
      <c r="AD112">
        <v>0</v>
      </c>
      <c r="AE112">
        <f t="shared" si="31"/>
        <v>0</v>
      </c>
      <c r="AF112">
        <v>0</v>
      </c>
      <c r="AG112">
        <f t="shared" si="32"/>
        <v>0</v>
      </c>
      <c r="AH112">
        <v>0</v>
      </c>
      <c r="AI112">
        <f t="shared" si="33"/>
        <v>0</v>
      </c>
      <c r="AJ112">
        <v>0</v>
      </c>
      <c r="AK112">
        <f t="shared" si="34"/>
        <v>0</v>
      </c>
      <c r="AM112">
        <f t="shared" si="38"/>
        <v>0</v>
      </c>
    </row>
    <row r="113" spans="13:39" x14ac:dyDescent="0.25">
      <c r="M113" s="1">
        <v>42475</v>
      </c>
      <c r="N113">
        <v>110</v>
      </c>
      <c r="O113">
        <v>0</v>
      </c>
      <c r="P113">
        <f t="shared" si="35"/>
        <v>0</v>
      </c>
      <c r="Q113">
        <v>0</v>
      </c>
      <c r="R113">
        <f t="shared" si="36"/>
        <v>0</v>
      </c>
      <c r="S113">
        <v>1</v>
      </c>
      <c r="T113">
        <v>1</v>
      </c>
      <c r="U113" s="6">
        <v>4</v>
      </c>
      <c r="V113" s="6">
        <f t="shared" si="37"/>
        <v>0.47171207999999998</v>
      </c>
      <c r="W113">
        <v>0</v>
      </c>
      <c r="X113">
        <f t="shared" si="28"/>
        <v>0</v>
      </c>
      <c r="Y113">
        <v>0</v>
      </c>
      <c r="Z113">
        <f t="shared" si="29"/>
        <v>0</v>
      </c>
      <c r="AA113">
        <v>0</v>
      </c>
      <c r="AB113">
        <v>0</v>
      </c>
      <c r="AC113">
        <f t="shared" si="30"/>
        <v>0</v>
      </c>
      <c r="AD113">
        <v>0</v>
      </c>
      <c r="AE113">
        <f t="shared" si="31"/>
        <v>0</v>
      </c>
      <c r="AF113">
        <v>0</v>
      </c>
      <c r="AG113">
        <f t="shared" si="32"/>
        <v>0</v>
      </c>
      <c r="AH113">
        <v>0</v>
      </c>
      <c r="AI113">
        <f t="shared" si="33"/>
        <v>0</v>
      </c>
      <c r="AJ113">
        <v>0</v>
      </c>
      <c r="AK113">
        <f t="shared" si="34"/>
        <v>0</v>
      </c>
      <c r="AM113">
        <f t="shared" si="38"/>
        <v>0.47171207999999998</v>
      </c>
    </row>
    <row r="114" spans="13:39" x14ac:dyDescent="0.25">
      <c r="M114" s="1">
        <v>42475</v>
      </c>
      <c r="N114">
        <v>111</v>
      </c>
      <c r="O114">
        <v>0</v>
      </c>
      <c r="P114">
        <f t="shared" si="35"/>
        <v>0</v>
      </c>
      <c r="Q114">
        <v>0</v>
      </c>
      <c r="R114">
        <f t="shared" si="36"/>
        <v>0</v>
      </c>
      <c r="S114">
        <v>0</v>
      </c>
      <c r="T114">
        <v>0</v>
      </c>
      <c r="U114" s="6">
        <v>0</v>
      </c>
      <c r="V114" s="6">
        <f t="shared" si="37"/>
        <v>0</v>
      </c>
      <c r="W114">
        <v>0</v>
      </c>
      <c r="X114">
        <f t="shared" si="28"/>
        <v>0</v>
      </c>
      <c r="Y114">
        <v>0</v>
      </c>
      <c r="Z114">
        <f t="shared" si="29"/>
        <v>0</v>
      </c>
      <c r="AA114">
        <v>0</v>
      </c>
      <c r="AB114">
        <v>0</v>
      </c>
      <c r="AC114">
        <f t="shared" si="30"/>
        <v>0</v>
      </c>
      <c r="AD114">
        <v>0</v>
      </c>
      <c r="AE114">
        <f t="shared" si="31"/>
        <v>0</v>
      </c>
      <c r="AF114">
        <v>0</v>
      </c>
      <c r="AG114">
        <f t="shared" si="32"/>
        <v>0</v>
      </c>
      <c r="AH114">
        <v>0</v>
      </c>
      <c r="AI114">
        <f t="shared" si="33"/>
        <v>0</v>
      </c>
      <c r="AJ114">
        <v>0</v>
      </c>
      <c r="AK114">
        <f t="shared" si="34"/>
        <v>0</v>
      </c>
      <c r="AM114">
        <f t="shared" si="38"/>
        <v>0</v>
      </c>
    </row>
    <row r="115" spans="13:39" x14ac:dyDescent="0.25">
      <c r="M115" s="1">
        <v>42510</v>
      </c>
      <c r="N115">
        <v>112</v>
      </c>
      <c r="O115">
        <v>1</v>
      </c>
      <c r="P115">
        <f t="shared" si="35"/>
        <v>1.7452809999999999E-2</v>
      </c>
      <c r="Q115">
        <v>1</v>
      </c>
      <c r="R115">
        <f t="shared" si="36"/>
        <v>0.16303904</v>
      </c>
      <c r="S115">
        <v>2</v>
      </c>
      <c r="T115">
        <v>0</v>
      </c>
      <c r="U115" s="6">
        <v>0</v>
      </c>
      <c r="V115" s="6">
        <f t="shared" si="37"/>
        <v>0.15723735999999999</v>
      </c>
      <c r="W115">
        <v>0</v>
      </c>
      <c r="X115">
        <f t="shared" si="28"/>
        <v>0</v>
      </c>
      <c r="Y115">
        <v>0</v>
      </c>
      <c r="Z115">
        <f t="shared" si="29"/>
        <v>0</v>
      </c>
      <c r="AA115">
        <v>0</v>
      </c>
      <c r="AB115">
        <v>0</v>
      </c>
      <c r="AC115">
        <f t="shared" si="30"/>
        <v>0</v>
      </c>
      <c r="AD115">
        <v>0</v>
      </c>
      <c r="AE115">
        <f t="shared" si="31"/>
        <v>0</v>
      </c>
      <c r="AF115">
        <v>0</v>
      </c>
      <c r="AG115">
        <f t="shared" si="32"/>
        <v>0</v>
      </c>
      <c r="AH115">
        <v>0</v>
      </c>
      <c r="AI115">
        <f t="shared" si="33"/>
        <v>0</v>
      </c>
      <c r="AJ115">
        <v>1</v>
      </c>
      <c r="AK115">
        <f t="shared" si="34"/>
        <v>0.68786469400000005</v>
      </c>
      <c r="AM115">
        <f t="shared" si="38"/>
        <v>1.0255939039999999</v>
      </c>
    </row>
    <row r="116" spans="13:39" x14ac:dyDescent="0.25">
      <c r="M116" s="1">
        <v>42510</v>
      </c>
      <c r="N116">
        <v>113</v>
      </c>
      <c r="O116">
        <v>3</v>
      </c>
      <c r="P116">
        <f t="shared" si="35"/>
        <v>5.2358429999999997E-2</v>
      </c>
      <c r="Q116">
        <v>0</v>
      </c>
      <c r="R116">
        <f t="shared" si="36"/>
        <v>0</v>
      </c>
      <c r="S116">
        <v>0</v>
      </c>
      <c r="T116">
        <v>0</v>
      </c>
      <c r="U116" s="6">
        <v>0</v>
      </c>
      <c r="V116" s="6">
        <f t="shared" si="37"/>
        <v>0</v>
      </c>
      <c r="W116">
        <v>0</v>
      </c>
      <c r="X116">
        <f t="shared" si="28"/>
        <v>0</v>
      </c>
      <c r="Y116">
        <v>0</v>
      </c>
      <c r="Z116">
        <f t="shared" si="29"/>
        <v>0</v>
      </c>
      <c r="AA116">
        <v>0</v>
      </c>
      <c r="AB116">
        <v>1</v>
      </c>
      <c r="AC116">
        <f t="shared" si="30"/>
        <v>0.38997966000000001</v>
      </c>
      <c r="AD116">
        <v>0</v>
      </c>
      <c r="AE116">
        <f t="shared" si="31"/>
        <v>0</v>
      </c>
      <c r="AF116">
        <v>0</v>
      </c>
      <c r="AG116">
        <f t="shared" si="32"/>
        <v>0</v>
      </c>
      <c r="AH116">
        <v>0</v>
      </c>
      <c r="AI116">
        <f t="shared" si="33"/>
        <v>0</v>
      </c>
      <c r="AJ116">
        <v>0</v>
      </c>
      <c r="AK116">
        <f t="shared" si="34"/>
        <v>0</v>
      </c>
      <c r="AM116">
        <f t="shared" si="38"/>
        <v>0.44233809000000002</v>
      </c>
    </row>
    <row r="117" spans="13:39" x14ac:dyDescent="0.25">
      <c r="M117" s="1">
        <v>42440</v>
      </c>
      <c r="N117">
        <v>114</v>
      </c>
      <c r="O117">
        <v>0</v>
      </c>
      <c r="P117">
        <f t="shared" si="35"/>
        <v>0</v>
      </c>
      <c r="Q117">
        <v>0</v>
      </c>
      <c r="R117">
        <f t="shared" si="36"/>
        <v>0</v>
      </c>
      <c r="S117">
        <v>0</v>
      </c>
      <c r="T117">
        <v>0</v>
      </c>
      <c r="U117" s="6">
        <v>0</v>
      </c>
      <c r="V117" s="6">
        <f t="shared" si="37"/>
        <v>0</v>
      </c>
      <c r="W117">
        <v>0</v>
      </c>
      <c r="X117">
        <f t="shared" si="28"/>
        <v>0</v>
      </c>
      <c r="Y117">
        <v>0</v>
      </c>
      <c r="Z117">
        <f t="shared" si="29"/>
        <v>0</v>
      </c>
      <c r="AA117">
        <v>0</v>
      </c>
      <c r="AB117">
        <v>0</v>
      </c>
      <c r="AC117">
        <f t="shared" si="30"/>
        <v>0</v>
      </c>
      <c r="AD117">
        <v>0</v>
      </c>
      <c r="AE117">
        <f t="shared" si="31"/>
        <v>0</v>
      </c>
      <c r="AF117">
        <v>0</v>
      </c>
      <c r="AG117">
        <f t="shared" si="32"/>
        <v>0</v>
      </c>
      <c r="AH117">
        <v>0</v>
      </c>
      <c r="AI117">
        <f t="shared" si="33"/>
        <v>0</v>
      </c>
      <c r="AJ117">
        <v>0</v>
      </c>
      <c r="AK117">
        <f t="shared" si="34"/>
        <v>0</v>
      </c>
      <c r="AM117">
        <f t="shared" si="38"/>
        <v>0</v>
      </c>
    </row>
    <row r="118" spans="13:39" x14ac:dyDescent="0.25">
      <c r="M118" s="1">
        <v>42517</v>
      </c>
      <c r="N118">
        <v>115</v>
      </c>
      <c r="O118">
        <v>0</v>
      </c>
      <c r="P118">
        <f t="shared" si="35"/>
        <v>0</v>
      </c>
      <c r="Q118">
        <v>0</v>
      </c>
      <c r="R118">
        <f t="shared" si="36"/>
        <v>0</v>
      </c>
      <c r="S118">
        <v>19</v>
      </c>
      <c r="T118">
        <v>2</v>
      </c>
      <c r="U118" s="6">
        <v>10</v>
      </c>
      <c r="V118" s="6">
        <f t="shared" si="37"/>
        <v>2.4371790799999999</v>
      </c>
      <c r="W118">
        <v>0</v>
      </c>
      <c r="X118">
        <f t="shared" si="28"/>
        <v>0</v>
      </c>
      <c r="Y118">
        <v>0</v>
      </c>
      <c r="Z118">
        <f t="shared" si="29"/>
        <v>0</v>
      </c>
      <c r="AA118">
        <v>0</v>
      </c>
      <c r="AB118">
        <v>0</v>
      </c>
      <c r="AC118">
        <f t="shared" si="30"/>
        <v>0</v>
      </c>
      <c r="AD118">
        <v>0</v>
      </c>
      <c r="AE118">
        <f t="shared" si="31"/>
        <v>0</v>
      </c>
      <c r="AF118">
        <v>0</v>
      </c>
      <c r="AG118">
        <f t="shared" si="32"/>
        <v>0</v>
      </c>
      <c r="AH118">
        <v>0</v>
      </c>
      <c r="AI118">
        <f t="shared" si="33"/>
        <v>0</v>
      </c>
      <c r="AJ118">
        <v>0</v>
      </c>
      <c r="AK118">
        <f t="shared" si="34"/>
        <v>0</v>
      </c>
      <c r="AM118">
        <f t="shared" si="38"/>
        <v>2.4371790799999999</v>
      </c>
    </row>
    <row r="119" spans="13:39" x14ac:dyDescent="0.25">
      <c r="M119" s="1">
        <v>42517</v>
      </c>
      <c r="N119">
        <v>116</v>
      </c>
      <c r="O119">
        <v>0</v>
      </c>
      <c r="P119">
        <f t="shared" si="35"/>
        <v>0</v>
      </c>
      <c r="Q119">
        <v>0</v>
      </c>
      <c r="R119">
        <f t="shared" si="36"/>
        <v>0</v>
      </c>
      <c r="S119">
        <v>21</v>
      </c>
      <c r="T119">
        <v>4</v>
      </c>
      <c r="U119" s="6">
        <v>17</v>
      </c>
      <c r="V119" s="6">
        <f t="shared" si="37"/>
        <v>3.3019845599999997</v>
      </c>
      <c r="W119">
        <v>0</v>
      </c>
      <c r="X119">
        <f t="shared" si="28"/>
        <v>0</v>
      </c>
      <c r="Y119">
        <v>1</v>
      </c>
      <c r="Z119">
        <f t="shared" si="29"/>
        <v>0.34717342000000001</v>
      </c>
      <c r="AA119">
        <v>0</v>
      </c>
      <c r="AB119">
        <v>0</v>
      </c>
      <c r="AC119">
        <f t="shared" si="30"/>
        <v>0</v>
      </c>
      <c r="AD119">
        <v>0</v>
      </c>
      <c r="AE119">
        <f t="shared" si="31"/>
        <v>0</v>
      </c>
      <c r="AF119">
        <v>0</v>
      </c>
      <c r="AG119">
        <f t="shared" si="32"/>
        <v>0</v>
      </c>
      <c r="AH119">
        <v>0</v>
      </c>
      <c r="AI119">
        <f t="shared" si="33"/>
        <v>0</v>
      </c>
      <c r="AJ119">
        <v>0</v>
      </c>
      <c r="AK119">
        <f t="shared" si="34"/>
        <v>0</v>
      </c>
      <c r="AM119">
        <f t="shared" si="38"/>
        <v>3.6491579799999996</v>
      </c>
    </row>
    <row r="120" spans="13:39" x14ac:dyDescent="0.25">
      <c r="M120" s="1">
        <v>42489</v>
      </c>
      <c r="N120">
        <v>117</v>
      </c>
      <c r="O120">
        <v>1</v>
      </c>
      <c r="P120">
        <f t="shared" si="35"/>
        <v>1.7452809999999999E-2</v>
      </c>
      <c r="Q120">
        <v>0</v>
      </c>
      <c r="R120">
        <f t="shared" si="36"/>
        <v>0</v>
      </c>
      <c r="S120">
        <v>7</v>
      </c>
      <c r="T120">
        <v>0</v>
      </c>
      <c r="U120" s="6">
        <v>18</v>
      </c>
      <c r="V120" s="6">
        <f t="shared" si="37"/>
        <v>1.9654669999999999</v>
      </c>
      <c r="W120">
        <v>0</v>
      </c>
      <c r="X120">
        <f t="shared" si="28"/>
        <v>0</v>
      </c>
      <c r="Y120">
        <v>0</v>
      </c>
      <c r="Z120">
        <f t="shared" si="29"/>
        <v>0</v>
      </c>
      <c r="AA120">
        <v>0</v>
      </c>
      <c r="AB120">
        <v>0</v>
      </c>
      <c r="AC120">
        <f t="shared" si="30"/>
        <v>0</v>
      </c>
      <c r="AD120">
        <v>0</v>
      </c>
      <c r="AE120">
        <f t="shared" si="31"/>
        <v>0</v>
      </c>
      <c r="AF120">
        <v>0</v>
      </c>
      <c r="AG120">
        <f t="shared" si="32"/>
        <v>0</v>
      </c>
      <c r="AH120">
        <v>0</v>
      </c>
      <c r="AI120">
        <f t="shared" si="33"/>
        <v>0</v>
      </c>
      <c r="AJ120">
        <v>0</v>
      </c>
      <c r="AK120">
        <f t="shared" si="34"/>
        <v>0</v>
      </c>
      <c r="AM120">
        <f t="shared" si="38"/>
        <v>1.9829198099999998</v>
      </c>
    </row>
    <row r="121" spans="13:39" x14ac:dyDescent="0.25">
      <c r="M121" s="1">
        <v>42489</v>
      </c>
      <c r="N121">
        <v>118</v>
      </c>
      <c r="O121">
        <v>0</v>
      </c>
      <c r="P121">
        <f t="shared" si="35"/>
        <v>0</v>
      </c>
      <c r="Q121">
        <v>0</v>
      </c>
      <c r="R121">
        <f t="shared" si="36"/>
        <v>0</v>
      </c>
      <c r="S121">
        <v>24</v>
      </c>
      <c r="T121">
        <v>1</v>
      </c>
      <c r="U121" s="6">
        <v>41</v>
      </c>
      <c r="V121" s="6">
        <f t="shared" si="37"/>
        <v>5.1888328799999996</v>
      </c>
      <c r="W121">
        <v>0</v>
      </c>
      <c r="X121">
        <f t="shared" si="28"/>
        <v>0</v>
      </c>
      <c r="Y121">
        <v>0</v>
      </c>
      <c r="Z121">
        <f t="shared" si="29"/>
        <v>0</v>
      </c>
      <c r="AA121">
        <v>0</v>
      </c>
      <c r="AB121">
        <v>0</v>
      </c>
      <c r="AC121">
        <f t="shared" si="30"/>
        <v>0</v>
      </c>
      <c r="AD121">
        <v>0</v>
      </c>
      <c r="AE121">
        <f t="shared" si="31"/>
        <v>0</v>
      </c>
      <c r="AF121">
        <v>0</v>
      </c>
      <c r="AG121">
        <f t="shared" si="32"/>
        <v>0</v>
      </c>
      <c r="AH121">
        <v>0</v>
      </c>
      <c r="AI121">
        <f t="shared" si="33"/>
        <v>0</v>
      </c>
      <c r="AJ121">
        <v>0</v>
      </c>
      <c r="AK121">
        <f t="shared" si="34"/>
        <v>0</v>
      </c>
      <c r="AM121">
        <f t="shared" si="38"/>
        <v>5.1888328799999996</v>
      </c>
    </row>
    <row r="122" spans="13:39" x14ac:dyDescent="0.25">
      <c r="M122" s="1">
        <v>42468</v>
      </c>
      <c r="N122">
        <v>119</v>
      </c>
      <c r="O122">
        <v>0</v>
      </c>
      <c r="P122">
        <f t="shared" si="35"/>
        <v>0</v>
      </c>
      <c r="Q122">
        <v>0</v>
      </c>
      <c r="R122">
        <f t="shared" si="36"/>
        <v>0</v>
      </c>
      <c r="S122">
        <v>1</v>
      </c>
      <c r="T122">
        <v>0</v>
      </c>
      <c r="U122" s="6">
        <v>2</v>
      </c>
      <c r="V122" s="6">
        <f t="shared" si="37"/>
        <v>0.23585603999999999</v>
      </c>
      <c r="W122">
        <v>0</v>
      </c>
      <c r="X122">
        <f t="shared" si="28"/>
        <v>0</v>
      </c>
      <c r="Y122">
        <v>0</v>
      </c>
      <c r="Z122">
        <f t="shared" si="29"/>
        <v>0</v>
      </c>
      <c r="AA122">
        <v>0</v>
      </c>
      <c r="AB122">
        <v>0</v>
      </c>
      <c r="AC122">
        <f t="shared" si="30"/>
        <v>0</v>
      </c>
      <c r="AD122">
        <v>0</v>
      </c>
      <c r="AE122">
        <f t="shared" si="31"/>
        <v>0</v>
      </c>
      <c r="AF122">
        <v>0</v>
      </c>
      <c r="AG122">
        <f t="shared" si="32"/>
        <v>0</v>
      </c>
      <c r="AH122">
        <v>0</v>
      </c>
      <c r="AI122">
        <f t="shared" si="33"/>
        <v>0</v>
      </c>
      <c r="AJ122">
        <v>0</v>
      </c>
      <c r="AK122">
        <f t="shared" si="34"/>
        <v>0</v>
      </c>
      <c r="AM122">
        <f t="shared" si="38"/>
        <v>0.23585603999999999</v>
      </c>
    </row>
    <row r="123" spans="13:39" x14ac:dyDescent="0.25">
      <c r="M123" s="1">
        <v>42468</v>
      </c>
      <c r="N123">
        <v>120</v>
      </c>
      <c r="O123">
        <v>0</v>
      </c>
      <c r="P123">
        <f t="shared" si="35"/>
        <v>0</v>
      </c>
      <c r="Q123">
        <v>0</v>
      </c>
      <c r="R123">
        <f t="shared" si="36"/>
        <v>0</v>
      </c>
      <c r="S123">
        <v>0</v>
      </c>
      <c r="T123">
        <v>0</v>
      </c>
      <c r="U123" s="6">
        <v>0</v>
      </c>
      <c r="V123" s="6">
        <f t="shared" si="37"/>
        <v>0</v>
      </c>
      <c r="W123">
        <v>0</v>
      </c>
      <c r="X123">
        <f t="shared" si="28"/>
        <v>0</v>
      </c>
      <c r="Y123">
        <v>0</v>
      </c>
      <c r="Z123">
        <f t="shared" si="29"/>
        <v>0</v>
      </c>
      <c r="AA123">
        <v>0</v>
      </c>
      <c r="AB123">
        <v>0</v>
      </c>
      <c r="AC123">
        <f t="shared" si="30"/>
        <v>0</v>
      </c>
      <c r="AD123">
        <v>0</v>
      </c>
      <c r="AE123">
        <f t="shared" si="31"/>
        <v>0</v>
      </c>
      <c r="AF123">
        <v>0</v>
      </c>
      <c r="AG123">
        <f t="shared" si="32"/>
        <v>0</v>
      </c>
      <c r="AH123">
        <v>0</v>
      </c>
      <c r="AI123">
        <f t="shared" si="33"/>
        <v>0</v>
      </c>
      <c r="AJ123">
        <v>0</v>
      </c>
      <c r="AK123">
        <f t="shared" si="34"/>
        <v>0</v>
      </c>
      <c r="AM123">
        <f t="shared" si="38"/>
        <v>0</v>
      </c>
    </row>
    <row r="124" spans="13:39" x14ac:dyDescent="0.25">
      <c r="M124" s="1">
        <v>42447</v>
      </c>
      <c r="N124">
        <v>121</v>
      </c>
      <c r="O124">
        <v>0</v>
      </c>
      <c r="P124">
        <f t="shared" si="35"/>
        <v>0</v>
      </c>
      <c r="Q124">
        <v>0</v>
      </c>
      <c r="R124">
        <f t="shared" si="36"/>
        <v>0</v>
      </c>
      <c r="S124">
        <v>0</v>
      </c>
      <c r="T124">
        <v>0</v>
      </c>
      <c r="U124" s="6">
        <v>0</v>
      </c>
      <c r="V124" s="6">
        <f t="shared" si="37"/>
        <v>0</v>
      </c>
      <c r="W124">
        <v>0</v>
      </c>
      <c r="X124">
        <f t="shared" si="28"/>
        <v>0</v>
      </c>
      <c r="Y124">
        <v>0</v>
      </c>
      <c r="Z124">
        <f t="shared" si="29"/>
        <v>0</v>
      </c>
      <c r="AA124">
        <v>0</v>
      </c>
      <c r="AB124">
        <v>0</v>
      </c>
      <c r="AC124">
        <f t="shared" si="30"/>
        <v>0</v>
      </c>
      <c r="AD124">
        <v>0</v>
      </c>
      <c r="AE124">
        <f t="shared" si="31"/>
        <v>0</v>
      </c>
      <c r="AF124">
        <v>0</v>
      </c>
      <c r="AG124">
        <f t="shared" si="32"/>
        <v>0</v>
      </c>
      <c r="AH124">
        <v>0</v>
      </c>
      <c r="AI124">
        <f t="shared" si="33"/>
        <v>0</v>
      </c>
      <c r="AJ124">
        <v>0</v>
      </c>
      <c r="AK124">
        <f t="shared" si="34"/>
        <v>0</v>
      </c>
      <c r="AM124">
        <f t="shared" si="38"/>
        <v>0</v>
      </c>
    </row>
    <row r="125" spans="13:39" x14ac:dyDescent="0.25">
      <c r="M125" s="1">
        <v>42447</v>
      </c>
      <c r="N125">
        <v>122</v>
      </c>
      <c r="O125">
        <v>0</v>
      </c>
      <c r="P125">
        <f t="shared" si="35"/>
        <v>0</v>
      </c>
      <c r="Q125">
        <v>0</v>
      </c>
      <c r="R125">
        <f t="shared" si="36"/>
        <v>0</v>
      </c>
      <c r="S125">
        <v>0</v>
      </c>
      <c r="T125">
        <v>0</v>
      </c>
      <c r="U125" s="6">
        <v>0</v>
      </c>
      <c r="V125" s="6">
        <f t="shared" si="37"/>
        <v>0</v>
      </c>
      <c r="W125">
        <v>0</v>
      </c>
      <c r="X125">
        <f t="shared" si="28"/>
        <v>0</v>
      </c>
      <c r="Y125">
        <v>0</v>
      </c>
      <c r="Z125">
        <f t="shared" si="29"/>
        <v>0</v>
      </c>
      <c r="AA125">
        <v>0</v>
      </c>
      <c r="AB125">
        <v>0</v>
      </c>
      <c r="AC125">
        <f t="shared" si="30"/>
        <v>0</v>
      </c>
      <c r="AD125">
        <v>0</v>
      </c>
      <c r="AE125">
        <f t="shared" si="31"/>
        <v>0</v>
      </c>
      <c r="AF125">
        <v>0</v>
      </c>
      <c r="AG125">
        <f t="shared" si="32"/>
        <v>0</v>
      </c>
      <c r="AH125">
        <v>0</v>
      </c>
      <c r="AI125">
        <f t="shared" si="33"/>
        <v>0</v>
      </c>
      <c r="AJ125">
        <v>0</v>
      </c>
      <c r="AK125">
        <f t="shared" si="34"/>
        <v>0</v>
      </c>
      <c r="AM125">
        <f t="shared" si="38"/>
        <v>0</v>
      </c>
    </row>
    <row r="126" spans="13:39" x14ac:dyDescent="0.25">
      <c r="M126" s="1">
        <v>42454</v>
      </c>
      <c r="N126">
        <v>123</v>
      </c>
      <c r="O126">
        <v>0</v>
      </c>
      <c r="P126">
        <f t="shared" si="35"/>
        <v>0</v>
      </c>
      <c r="Q126">
        <v>0</v>
      </c>
      <c r="R126">
        <f t="shared" si="36"/>
        <v>0</v>
      </c>
      <c r="S126">
        <v>0</v>
      </c>
      <c r="T126">
        <v>0</v>
      </c>
      <c r="U126" s="6">
        <v>0</v>
      </c>
      <c r="V126" s="6">
        <f t="shared" si="37"/>
        <v>0</v>
      </c>
      <c r="W126">
        <v>0</v>
      </c>
      <c r="X126">
        <f t="shared" si="28"/>
        <v>0</v>
      </c>
      <c r="Y126">
        <v>0</v>
      </c>
      <c r="Z126">
        <f t="shared" si="29"/>
        <v>0</v>
      </c>
      <c r="AA126">
        <v>0</v>
      </c>
      <c r="AB126">
        <v>0</v>
      </c>
      <c r="AC126">
        <f t="shared" si="30"/>
        <v>0</v>
      </c>
      <c r="AD126">
        <v>0</v>
      </c>
      <c r="AE126">
        <f t="shared" si="31"/>
        <v>0</v>
      </c>
      <c r="AF126">
        <v>0</v>
      </c>
      <c r="AG126">
        <f t="shared" si="32"/>
        <v>0</v>
      </c>
      <c r="AH126">
        <v>0</v>
      </c>
      <c r="AI126">
        <f t="shared" si="33"/>
        <v>0</v>
      </c>
      <c r="AJ126">
        <v>0</v>
      </c>
      <c r="AK126">
        <f t="shared" si="34"/>
        <v>0</v>
      </c>
      <c r="AM126">
        <f t="shared" si="38"/>
        <v>0</v>
      </c>
    </row>
    <row r="127" spans="13:39" x14ac:dyDescent="0.25">
      <c r="M127" s="1">
        <v>42503</v>
      </c>
      <c r="N127">
        <v>124</v>
      </c>
      <c r="O127">
        <v>1</v>
      </c>
      <c r="P127">
        <f t="shared" si="35"/>
        <v>1.7452809999999999E-2</v>
      </c>
      <c r="Q127">
        <v>0</v>
      </c>
      <c r="R127">
        <f t="shared" si="36"/>
        <v>0</v>
      </c>
      <c r="S127">
        <v>5</v>
      </c>
      <c r="T127">
        <v>1</v>
      </c>
      <c r="U127" s="6">
        <v>21</v>
      </c>
      <c r="V127" s="6">
        <f t="shared" si="37"/>
        <v>2.1227043599999997</v>
      </c>
      <c r="W127">
        <v>0</v>
      </c>
      <c r="X127">
        <f t="shared" si="28"/>
        <v>0</v>
      </c>
      <c r="Y127">
        <v>0</v>
      </c>
      <c r="Z127">
        <f t="shared" si="29"/>
        <v>0</v>
      </c>
      <c r="AA127">
        <v>0</v>
      </c>
      <c r="AB127">
        <v>0</v>
      </c>
      <c r="AC127">
        <f t="shared" si="30"/>
        <v>0</v>
      </c>
      <c r="AD127">
        <v>0</v>
      </c>
      <c r="AE127">
        <f t="shared" si="31"/>
        <v>0</v>
      </c>
      <c r="AF127">
        <v>0</v>
      </c>
      <c r="AG127">
        <f t="shared" si="32"/>
        <v>0</v>
      </c>
      <c r="AH127">
        <v>0</v>
      </c>
      <c r="AI127">
        <f t="shared" si="33"/>
        <v>0</v>
      </c>
      <c r="AJ127">
        <v>0</v>
      </c>
      <c r="AK127">
        <f t="shared" si="34"/>
        <v>0</v>
      </c>
      <c r="AM127">
        <f t="shared" si="38"/>
        <v>2.1401571699999997</v>
      </c>
    </row>
    <row r="128" spans="13:39" x14ac:dyDescent="0.25">
      <c r="M128" s="1">
        <v>42503</v>
      </c>
      <c r="N128">
        <v>125</v>
      </c>
      <c r="O128">
        <v>0</v>
      </c>
      <c r="P128">
        <f t="shared" si="35"/>
        <v>0</v>
      </c>
      <c r="Q128">
        <v>0</v>
      </c>
      <c r="R128">
        <f t="shared" si="36"/>
        <v>0</v>
      </c>
      <c r="S128">
        <v>1</v>
      </c>
      <c r="T128">
        <v>0</v>
      </c>
      <c r="U128" s="6">
        <v>0</v>
      </c>
      <c r="V128" s="6">
        <f t="shared" si="37"/>
        <v>7.8618679999999996E-2</v>
      </c>
      <c r="W128">
        <v>1</v>
      </c>
      <c r="X128">
        <f t="shared" si="28"/>
        <v>0.947474225</v>
      </c>
      <c r="Y128">
        <v>10</v>
      </c>
      <c r="Z128">
        <f t="shared" si="29"/>
        <v>3.4717342000000002</v>
      </c>
      <c r="AA128">
        <v>0</v>
      </c>
      <c r="AB128">
        <v>0</v>
      </c>
      <c r="AC128">
        <f t="shared" si="30"/>
        <v>0</v>
      </c>
      <c r="AD128">
        <v>0</v>
      </c>
      <c r="AE128">
        <f t="shared" si="31"/>
        <v>0</v>
      </c>
      <c r="AF128">
        <v>0</v>
      </c>
      <c r="AG128">
        <f t="shared" si="32"/>
        <v>0</v>
      </c>
      <c r="AH128">
        <v>0</v>
      </c>
      <c r="AI128">
        <f t="shared" si="33"/>
        <v>0</v>
      </c>
      <c r="AJ128">
        <v>0</v>
      </c>
      <c r="AK128">
        <f t="shared" si="34"/>
        <v>0</v>
      </c>
      <c r="AM128">
        <f t="shared" si="38"/>
        <v>4.4978271050000007</v>
      </c>
    </row>
    <row r="129" spans="16:39" x14ac:dyDescent="0.25">
      <c r="U129" s="6"/>
      <c r="V129" s="6"/>
    </row>
    <row r="130" spans="16:39" x14ac:dyDescent="0.25">
      <c r="P130">
        <f>SUM(P4:P128)</f>
        <v>3.1066001799999996</v>
      </c>
      <c r="R130">
        <f t="shared" ref="R130:AK130" si="39">SUM(R4:R128)</f>
        <v>1.1412732800000001</v>
      </c>
      <c r="V130">
        <f t="shared" si="39"/>
        <v>93.398991839999994</v>
      </c>
      <c r="X130">
        <f t="shared" si="39"/>
        <v>1.89494845</v>
      </c>
      <c r="Z130">
        <f t="shared" si="39"/>
        <v>6.2491215599999999</v>
      </c>
      <c r="AC130">
        <f t="shared" si="39"/>
        <v>1.9498983000000001</v>
      </c>
      <c r="AE130">
        <f t="shared" si="39"/>
        <v>4.0869599999999997E-3</v>
      </c>
      <c r="AG130">
        <f t="shared" si="39"/>
        <v>8.71976E-3</v>
      </c>
      <c r="AI130">
        <f t="shared" si="39"/>
        <v>3.898519E-3</v>
      </c>
      <c r="AK130">
        <f t="shared" si="39"/>
        <v>0.68786469400000005</v>
      </c>
      <c r="AM130">
        <f>SUM(P130:AK130)</f>
        <v>108.445403543</v>
      </c>
    </row>
    <row r="131" spans="16:39" x14ac:dyDescent="0.25">
      <c r="U131" s="6"/>
      <c r="V131" s="6"/>
    </row>
    <row r="132" spans="16:39" x14ac:dyDescent="0.25">
      <c r="U132" s="6"/>
      <c r="V132" s="6"/>
    </row>
    <row r="133" spans="16:39" x14ac:dyDescent="0.25">
      <c r="U133" s="6"/>
      <c r="V133" s="6"/>
    </row>
    <row r="134" spans="16:39" x14ac:dyDescent="0.25">
      <c r="U134" s="6"/>
      <c r="V134" s="6"/>
    </row>
    <row r="135" spans="16:39" x14ac:dyDescent="0.25">
      <c r="U135" s="6"/>
      <c r="V135" s="6"/>
    </row>
    <row r="136" spans="16:39" x14ac:dyDescent="0.25">
      <c r="U136" s="6"/>
      <c r="V136" s="6"/>
    </row>
  </sheetData>
  <pageMargins left="0.7" right="0.7" top="0.75" bottom="0.75" header="0.3" footer="0.3"/>
  <ignoredErrors>
    <ignoredError sqref="D3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6"/>
  <sheetViews>
    <sheetView topLeftCell="O1" zoomScale="78" zoomScaleNormal="78" workbookViewId="0">
      <selection activeCell="F65" sqref="F65"/>
    </sheetView>
  </sheetViews>
  <sheetFormatPr defaultRowHeight="15" x14ac:dyDescent="0.25"/>
  <cols>
    <col min="1" max="1" width="10.5703125" customWidth="1"/>
    <col min="2" max="2" width="26.7109375" bestFit="1" customWidth="1"/>
    <col min="4" max="4" width="30.5703125" customWidth="1"/>
    <col min="5" max="5" width="11.7109375" bestFit="1" customWidth="1"/>
    <col min="6" max="6" width="30.28515625" bestFit="1" customWidth="1"/>
    <col min="7" max="9" width="11.7109375" bestFit="1" customWidth="1"/>
    <col min="10" max="10" width="10.5703125" bestFit="1" customWidth="1"/>
    <col min="11" max="11" width="10.140625" bestFit="1" customWidth="1"/>
    <col min="12" max="12" width="10.5703125" customWidth="1"/>
    <col min="13" max="14" width="11.28515625" bestFit="1" customWidth="1"/>
    <col min="15" max="15" width="10.140625" bestFit="1" customWidth="1"/>
    <col min="16" max="16" width="10.5703125" bestFit="1" customWidth="1"/>
    <col min="17" max="18" width="11.28515625" bestFit="1" customWidth="1"/>
  </cols>
  <sheetData>
    <row r="1" spans="1:37" ht="14.45" x14ac:dyDescent="0.3">
      <c r="D1" t="s">
        <v>55</v>
      </c>
      <c r="E1" t="s">
        <v>71</v>
      </c>
      <c r="L1" t="s">
        <v>72</v>
      </c>
      <c r="T1" t="s">
        <v>73</v>
      </c>
      <c r="Y1" t="s">
        <v>77</v>
      </c>
      <c r="AF1" t="s">
        <v>78</v>
      </c>
    </row>
    <row r="2" spans="1:37" ht="14.45" x14ac:dyDescent="0.3">
      <c r="A2" t="s">
        <v>11</v>
      </c>
      <c r="B2" t="s">
        <v>51</v>
      </c>
      <c r="E2" t="s">
        <v>11</v>
      </c>
      <c r="F2">
        <v>0</v>
      </c>
      <c r="G2">
        <v>1</v>
      </c>
      <c r="H2">
        <v>2</v>
      </c>
      <c r="I2">
        <v>3</v>
      </c>
      <c r="J2">
        <v>4</v>
      </c>
      <c r="N2">
        <v>0</v>
      </c>
      <c r="O2">
        <v>1</v>
      </c>
      <c r="P2">
        <v>2</v>
      </c>
      <c r="Q2">
        <v>3</v>
      </c>
      <c r="R2">
        <v>4</v>
      </c>
      <c r="T2" t="s">
        <v>76</v>
      </c>
      <c r="AG2">
        <v>0</v>
      </c>
      <c r="AH2">
        <v>1</v>
      </c>
      <c r="AI2">
        <v>2</v>
      </c>
      <c r="AJ2">
        <v>3</v>
      </c>
      <c r="AK2">
        <v>4</v>
      </c>
    </row>
    <row r="3" spans="1:37" ht="14.45" x14ac:dyDescent="0.3">
      <c r="A3" s="1">
        <v>42433</v>
      </c>
      <c r="B3">
        <v>0</v>
      </c>
      <c r="E3" s="1">
        <v>42433</v>
      </c>
      <c r="F3" s="3">
        <v>1</v>
      </c>
      <c r="G3" s="3">
        <v>0</v>
      </c>
      <c r="H3" s="3">
        <v>0</v>
      </c>
      <c r="I3" s="3">
        <v>0</v>
      </c>
      <c r="J3" s="3">
        <v>0</v>
      </c>
      <c r="L3" t="s">
        <v>20</v>
      </c>
      <c r="N3" s="3">
        <v>1</v>
      </c>
      <c r="O3" s="3">
        <v>0</v>
      </c>
      <c r="P3" s="3">
        <v>0</v>
      </c>
      <c r="Q3" s="3">
        <v>0</v>
      </c>
      <c r="R3" s="3">
        <v>0</v>
      </c>
      <c r="AF3">
        <v>5.8</v>
      </c>
      <c r="AG3" s="3">
        <v>0.5</v>
      </c>
      <c r="AH3" s="3">
        <v>0</v>
      </c>
      <c r="AI3" s="3">
        <v>0.5</v>
      </c>
      <c r="AJ3" s="3">
        <v>0</v>
      </c>
      <c r="AK3" s="3">
        <v>0</v>
      </c>
    </row>
    <row r="4" spans="1:37" ht="14.45" x14ac:dyDescent="0.3">
      <c r="A4" s="1">
        <v>42433</v>
      </c>
      <c r="B4">
        <v>0</v>
      </c>
      <c r="E4" s="1">
        <v>42440</v>
      </c>
      <c r="F4" s="3">
        <f>10/11</f>
        <v>0.90909090909090906</v>
      </c>
      <c r="G4" s="3">
        <f>1/11</f>
        <v>9.0909090909090912E-2</v>
      </c>
      <c r="H4" s="3">
        <v>0</v>
      </c>
      <c r="I4" s="3">
        <v>0</v>
      </c>
      <c r="J4" s="3">
        <v>0</v>
      </c>
      <c r="L4" t="s">
        <v>19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AF4">
        <v>5.9</v>
      </c>
      <c r="AG4" s="3">
        <v>0.5</v>
      </c>
      <c r="AH4" s="3">
        <v>0</v>
      </c>
      <c r="AI4" s="3">
        <v>0.5</v>
      </c>
      <c r="AJ4" s="3">
        <v>0</v>
      </c>
      <c r="AK4" s="3">
        <v>0</v>
      </c>
    </row>
    <row r="5" spans="1:37" ht="14.45" x14ac:dyDescent="0.3">
      <c r="A5" s="1">
        <v>42433</v>
      </c>
      <c r="B5">
        <v>0</v>
      </c>
      <c r="E5" s="1">
        <v>42447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L5" t="s">
        <v>18</v>
      </c>
      <c r="N5" s="3">
        <v>1</v>
      </c>
      <c r="O5" s="3">
        <v>0</v>
      </c>
      <c r="P5" s="3">
        <v>0</v>
      </c>
      <c r="Q5" s="3">
        <v>0</v>
      </c>
      <c r="R5" s="3">
        <v>0</v>
      </c>
      <c r="AF5">
        <v>6</v>
      </c>
      <c r="AG5" s="3">
        <v>1</v>
      </c>
      <c r="AH5" s="3">
        <v>0</v>
      </c>
      <c r="AI5" s="3">
        <v>0</v>
      </c>
      <c r="AJ5" s="3">
        <v>0</v>
      </c>
      <c r="AK5" s="3">
        <v>0</v>
      </c>
    </row>
    <row r="6" spans="1:37" ht="14.45" x14ac:dyDescent="0.3">
      <c r="A6" s="1">
        <v>42433</v>
      </c>
      <c r="B6">
        <v>0</v>
      </c>
      <c r="E6" s="1">
        <v>42454</v>
      </c>
      <c r="F6" s="3">
        <v>1</v>
      </c>
      <c r="G6" s="3">
        <v>0</v>
      </c>
      <c r="H6" s="3">
        <v>0</v>
      </c>
      <c r="I6" s="3">
        <v>0</v>
      </c>
      <c r="J6" s="3">
        <v>0</v>
      </c>
      <c r="L6" t="s">
        <v>22</v>
      </c>
      <c r="N6" s="3">
        <f>9/11</f>
        <v>0.81818181818181823</v>
      </c>
      <c r="O6" s="3">
        <f>2/11</f>
        <v>0.18181818181818182</v>
      </c>
      <c r="P6" s="3">
        <v>0</v>
      </c>
      <c r="Q6" s="3">
        <v>0</v>
      </c>
      <c r="R6" s="3">
        <v>0</v>
      </c>
      <c r="AF6">
        <v>6.1</v>
      </c>
      <c r="AG6" s="3">
        <v>1</v>
      </c>
      <c r="AH6" s="3">
        <v>0</v>
      </c>
      <c r="AI6" s="3">
        <v>0</v>
      </c>
      <c r="AJ6" s="3">
        <v>0</v>
      </c>
      <c r="AK6" s="3">
        <v>0</v>
      </c>
    </row>
    <row r="7" spans="1:37" ht="14.45" x14ac:dyDescent="0.3">
      <c r="A7" s="1">
        <v>42440</v>
      </c>
      <c r="B7">
        <v>0</v>
      </c>
      <c r="E7" s="1">
        <v>42461</v>
      </c>
      <c r="F7" s="3">
        <f>8/10</f>
        <v>0.8</v>
      </c>
      <c r="G7" s="3">
        <f>2/10</f>
        <v>0.2</v>
      </c>
      <c r="H7" s="3">
        <v>0</v>
      </c>
      <c r="I7" s="3">
        <v>0</v>
      </c>
      <c r="J7" s="3">
        <v>0</v>
      </c>
      <c r="L7" t="s">
        <v>21</v>
      </c>
      <c r="N7" s="3">
        <f>23/30</f>
        <v>0.76666666666666672</v>
      </c>
      <c r="O7" s="3">
        <f>5/30</f>
        <v>0.16666666666666666</v>
      </c>
      <c r="P7" s="3">
        <f>2/30</f>
        <v>6.6666666666666666E-2</v>
      </c>
      <c r="Q7" s="3">
        <v>0</v>
      </c>
      <c r="R7" s="3">
        <v>0</v>
      </c>
      <c r="AF7">
        <v>6.2</v>
      </c>
      <c r="AG7" s="3">
        <v>0.5</v>
      </c>
      <c r="AH7" s="3">
        <v>0</v>
      </c>
      <c r="AI7" s="3">
        <v>0.5</v>
      </c>
      <c r="AJ7" s="3">
        <v>0</v>
      </c>
      <c r="AK7" s="3">
        <v>0</v>
      </c>
    </row>
    <row r="8" spans="1:37" ht="14.45" x14ac:dyDescent="0.3">
      <c r="A8" s="1">
        <v>42440</v>
      </c>
      <c r="B8">
        <v>0</v>
      </c>
      <c r="E8" s="1">
        <v>42468</v>
      </c>
      <c r="F8" s="3">
        <f>4/10</f>
        <v>0.4</v>
      </c>
      <c r="G8" s="3">
        <f>4/10</f>
        <v>0.4</v>
      </c>
      <c r="H8" s="3">
        <f>2/10</f>
        <v>0.2</v>
      </c>
      <c r="I8" s="3">
        <v>0</v>
      </c>
      <c r="J8" s="3">
        <v>0</v>
      </c>
      <c r="L8" t="s">
        <v>17</v>
      </c>
      <c r="N8" s="3">
        <f>8/27</f>
        <v>0.29629629629629628</v>
      </c>
      <c r="O8" s="3">
        <f>11/27</f>
        <v>0.40740740740740738</v>
      </c>
      <c r="P8" s="3">
        <f>7/27</f>
        <v>0.25925925925925924</v>
      </c>
      <c r="Q8" s="3">
        <v>0</v>
      </c>
      <c r="R8" s="3">
        <f>1/27</f>
        <v>3.7037037037037035E-2</v>
      </c>
      <c r="AF8">
        <v>6.3</v>
      </c>
      <c r="AG8" s="3">
        <f>2/5</f>
        <v>0.4</v>
      </c>
      <c r="AH8" s="3">
        <f>3/5</f>
        <v>0.6</v>
      </c>
      <c r="AI8" s="3">
        <v>0</v>
      </c>
      <c r="AJ8" s="3">
        <v>0</v>
      </c>
      <c r="AK8" s="3">
        <v>0</v>
      </c>
    </row>
    <row r="9" spans="1:37" ht="14.45" x14ac:dyDescent="0.3">
      <c r="A9" s="1">
        <v>42440</v>
      </c>
      <c r="B9">
        <v>0</v>
      </c>
      <c r="E9" s="1">
        <v>42475</v>
      </c>
      <c r="F9" s="3">
        <f>6/10</f>
        <v>0.6</v>
      </c>
      <c r="G9" s="3">
        <f>3/10</f>
        <v>0.3</v>
      </c>
      <c r="H9" s="3">
        <f>1/10</f>
        <v>0.1</v>
      </c>
      <c r="I9" s="3">
        <v>0</v>
      </c>
      <c r="J9" s="3">
        <v>0</v>
      </c>
      <c r="L9" t="s">
        <v>14</v>
      </c>
      <c r="N9" s="3">
        <v>0</v>
      </c>
      <c r="O9" s="3">
        <f>4/14</f>
        <v>0.2857142857142857</v>
      </c>
      <c r="P9" s="3">
        <f>5/14</f>
        <v>0.35714285714285715</v>
      </c>
      <c r="Q9" s="3">
        <f>4/14</f>
        <v>0.2857142857142857</v>
      </c>
      <c r="R9" s="3">
        <f>1/14</f>
        <v>7.1428571428571425E-2</v>
      </c>
      <c r="AF9">
        <v>6.4</v>
      </c>
      <c r="AG9" s="3">
        <f>6/10</f>
        <v>0.6</v>
      </c>
      <c r="AH9" s="3">
        <f>3/10</f>
        <v>0.3</v>
      </c>
      <c r="AI9" s="3">
        <v>0</v>
      </c>
      <c r="AJ9" s="3">
        <v>0</v>
      </c>
      <c r="AK9" s="3">
        <f>1/10</f>
        <v>0.1</v>
      </c>
    </row>
    <row r="10" spans="1:37" ht="14.45" x14ac:dyDescent="0.3">
      <c r="A10" s="1">
        <v>42440</v>
      </c>
      <c r="B10">
        <v>1</v>
      </c>
      <c r="E10" s="1">
        <v>42482</v>
      </c>
      <c r="F10" s="3">
        <f>2/10</f>
        <v>0.2</v>
      </c>
      <c r="G10" s="3">
        <f>5/10</f>
        <v>0.5</v>
      </c>
      <c r="H10" s="3">
        <f>3/10</f>
        <v>0.3</v>
      </c>
      <c r="I10" s="3">
        <v>0</v>
      </c>
      <c r="J10" s="3">
        <v>0</v>
      </c>
      <c r="L10" t="s">
        <v>15</v>
      </c>
      <c r="N10" s="3">
        <f>2/26</f>
        <v>7.6923076923076927E-2</v>
      </c>
      <c r="O10" s="3">
        <f>7/26</f>
        <v>0.26923076923076922</v>
      </c>
      <c r="P10" s="3">
        <f>8/26</f>
        <v>0.30769230769230771</v>
      </c>
      <c r="Q10" s="3">
        <f>7/26</f>
        <v>0.26923076923076922</v>
      </c>
      <c r="R10" s="3">
        <f>2/26</f>
        <v>7.6923076923076927E-2</v>
      </c>
      <c r="AF10">
        <v>6.5</v>
      </c>
      <c r="AG10" s="3">
        <f>5/12</f>
        <v>0.41666666666666669</v>
      </c>
      <c r="AH10" s="3">
        <f>4/12</f>
        <v>0.33333333333333331</v>
      </c>
      <c r="AI10" s="3">
        <f>3/12</f>
        <v>0.25</v>
      </c>
      <c r="AJ10" s="3">
        <v>0</v>
      </c>
      <c r="AK10" s="3">
        <v>0</v>
      </c>
    </row>
    <row r="11" spans="1:37" ht="14.45" x14ac:dyDescent="0.3">
      <c r="A11" s="1">
        <v>42440</v>
      </c>
      <c r="B11">
        <v>0</v>
      </c>
      <c r="E11" s="1">
        <v>42489</v>
      </c>
      <c r="F11" s="3">
        <v>0</v>
      </c>
      <c r="G11" s="3">
        <f>3/10</f>
        <v>0.3</v>
      </c>
      <c r="H11" s="3">
        <f>4/10</f>
        <v>0.4</v>
      </c>
      <c r="I11" s="3">
        <f>2/10</f>
        <v>0.2</v>
      </c>
      <c r="J11" s="3">
        <f>1/10</f>
        <v>0.1</v>
      </c>
      <c r="L11" t="s">
        <v>74</v>
      </c>
      <c r="N11" s="3" t="s">
        <v>75</v>
      </c>
      <c r="O11" s="3" t="s">
        <v>75</v>
      </c>
      <c r="P11" s="3" t="s">
        <v>75</v>
      </c>
      <c r="Q11" s="3" t="s">
        <v>75</v>
      </c>
      <c r="R11" s="3" t="s">
        <v>75</v>
      </c>
      <c r="AF11">
        <v>6.6</v>
      </c>
      <c r="AG11" s="3">
        <f>2/11</f>
        <v>0.18181818181818182</v>
      </c>
      <c r="AH11" s="3">
        <f>4/11</f>
        <v>0.36363636363636365</v>
      </c>
      <c r="AI11" s="3">
        <f>3/11</f>
        <v>0.27272727272727271</v>
      </c>
      <c r="AJ11" s="3">
        <f>1/11</f>
        <v>9.0909090909090912E-2</v>
      </c>
      <c r="AK11" s="3">
        <f>1/11</f>
        <v>9.0909090909090912E-2</v>
      </c>
    </row>
    <row r="12" spans="1:37" ht="14.45" x14ac:dyDescent="0.3">
      <c r="A12" s="1">
        <v>42440</v>
      </c>
      <c r="B12">
        <v>0</v>
      </c>
      <c r="E12" s="1">
        <v>42494</v>
      </c>
      <c r="F12" s="3">
        <f>5/11</f>
        <v>0.45454545454545453</v>
      </c>
      <c r="G12" s="3">
        <f>1/11</f>
        <v>9.0909090909090912E-2</v>
      </c>
      <c r="H12" s="3">
        <f>3/11</f>
        <v>0.27272727272727271</v>
      </c>
      <c r="I12" s="3">
        <f>2/11</f>
        <v>0.18181818181818182</v>
      </c>
      <c r="J12" s="3">
        <v>0</v>
      </c>
      <c r="AF12">
        <v>6.7</v>
      </c>
      <c r="AG12" s="3">
        <f>4/16</f>
        <v>0.25</v>
      </c>
      <c r="AH12" s="3">
        <f>6/16</f>
        <v>0.375</v>
      </c>
      <c r="AI12" s="3">
        <f>4/16</f>
        <v>0.25</v>
      </c>
      <c r="AJ12" s="3">
        <f>2/16</f>
        <v>0.125</v>
      </c>
      <c r="AK12" s="3">
        <v>0</v>
      </c>
    </row>
    <row r="13" spans="1:37" ht="14.45" x14ac:dyDescent="0.3">
      <c r="A13" s="1">
        <v>42440</v>
      </c>
      <c r="B13">
        <v>0</v>
      </c>
      <c r="E13" s="1">
        <v>42503</v>
      </c>
      <c r="F13" s="3">
        <f>1/10</f>
        <v>0.1</v>
      </c>
      <c r="G13" s="3">
        <f>2/10</f>
        <v>0.2</v>
      </c>
      <c r="H13" s="3">
        <f>3/10</f>
        <v>0.3</v>
      </c>
      <c r="I13" s="3">
        <f>3/10</f>
        <v>0.3</v>
      </c>
      <c r="J13" s="3">
        <f>1/10</f>
        <v>0.1</v>
      </c>
      <c r="AF13">
        <v>6.8</v>
      </c>
      <c r="AG13" s="3">
        <f>3/12</f>
        <v>0.25</v>
      </c>
      <c r="AH13" s="3">
        <f>2/12</f>
        <v>0.16666666666666666</v>
      </c>
      <c r="AI13" s="3">
        <f>2/12</f>
        <v>0.16666666666666666</v>
      </c>
      <c r="AJ13" s="3">
        <f>5/12</f>
        <v>0.41666666666666669</v>
      </c>
      <c r="AK13" s="3">
        <v>0</v>
      </c>
    </row>
    <row r="14" spans="1:37" ht="14.45" x14ac:dyDescent="0.3">
      <c r="A14" s="1">
        <v>42440</v>
      </c>
      <c r="B14">
        <v>0</v>
      </c>
      <c r="E14" s="1">
        <v>42510</v>
      </c>
      <c r="F14" s="3">
        <f>1/10</f>
        <v>0.1</v>
      </c>
      <c r="G14" s="3">
        <f>2/10</f>
        <v>0.2</v>
      </c>
      <c r="H14" s="3">
        <f>2/10</f>
        <v>0.2</v>
      </c>
      <c r="I14" s="3">
        <f>3/10</f>
        <v>0.3</v>
      </c>
      <c r="J14" s="3">
        <f>2/10</f>
        <v>0.2</v>
      </c>
      <c r="AF14">
        <v>6.9</v>
      </c>
      <c r="AG14" s="3">
        <f>7/10</f>
        <v>0.7</v>
      </c>
      <c r="AH14" s="3">
        <f>1/10</f>
        <v>0.1</v>
      </c>
      <c r="AI14" s="3">
        <f>1/10</f>
        <v>0.1</v>
      </c>
      <c r="AJ14" s="3">
        <v>0</v>
      </c>
      <c r="AK14" s="3">
        <f>1/10</f>
        <v>0.1</v>
      </c>
    </row>
    <row r="15" spans="1:37" ht="14.45" x14ac:dyDescent="0.3">
      <c r="A15" s="1">
        <v>42440</v>
      </c>
      <c r="B15">
        <v>0</v>
      </c>
      <c r="E15" s="1">
        <v>42517</v>
      </c>
      <c r="F15" s="3">
        <v>0</v>
      </c>
      <c r="G15" s="3">
        <f>5/10</f>
        <v>0.5</v>
      </c>
      <c r="H15" s="3">
        <f>4/10</f>
        <v>0.4</v>
      </c>
      <c r="I15" s="3">
        <f>1/10</f>
        <v>0.1</v>
      </c>
      <c r="J15" s="3">
        <v>0</v>
      </c>
      <c r="AF15">
        <v>7</v>
      </c>
      <c r="AG15" s="3">
        <f>9/12</f>
        <v>0.75</v>
      </c>
      <c r="AH15" s="3">
        <f>2/12</f>
        <v>0.16666666666666666</v>
      </c>
      <c r="AI15" s="3">
        <f>1/12</f>
        <v>8.3333333333333329E-2</v>
      </c>
      <c r="AJ15" s="3">
        <v>0</v>
      </c>
      <c r="AK15" s="3">
        <v>0</v>
      </c>
    </row>
    <row r="16" spans="1:37" ht="14.45" x14ac:dyDescent="0.3">
      <c r="A16" s="1">
        <v>42440</v>
      </c>
      <c r="B16">
        <v>0</v>
      </c>
      <c r="AF16">
        <v>7.1</v>
      </c>
      <c r="AG16" s="3">
        <f>3/8</f>
        <v>0.375</v>
      </c>
      <c r="AH16" s="3">
        <f>1/8</f>
        <v>0.125</v>
      </c>
      <c r="AI16" s="3">
        <f>3/8</f>
        <v>0.375</v>
      </c>
      <c r="AJ16" s="3">
        <f>1/8</f>
        <v>0.125</v>
      </c>
      <c r="AK16" s="3">
        <v>0</v>
      </c>
    </row>
    <row r="17" spans="1:37" ht="14.45" x14ac:dyDescent="0.3">
      <c r="A17" s="1">
        <v>42440</v>
      </c>
      <c r="B17">
        <v>0</v>
      </c>
      <c r="AF17">
        <v>7.2</v>
      </c>
      <c r="AG17" s="3">
        <f>4/8</f>
        <v>0.5</v>
      </c>
      <c r="AH17" s="3">
        <v>0</v>
      </c>
      <c r="AI17" s="3">
        <f>1/8</f>
        <v>0.125</v>
      </c>
      <c r="AJ17" s="3">
        <f>2/8</f>
        <v>0.25</v>
      </c>
      <c r="AK17" s="3">
        <f>1/8</f>
        <v>0.125</v>
      </c>
    </row>
    <row r="18" spans="1:37" ht="14.45" x14ac:dyDescent="0.3">
      <c r="A18" s="1">
        <v>42447</v>
      </c>
      <c r="B18">
        <v>0</v>
      </c>
      <c r="F18" s="1">
        <v>42433</v>
      </c>
      <c r="G18" s="1">
        <v>42440</v>
      </c>
      <c r="H18" s="1">
        <v>42447</v>
      </c>
      <c r="I18" s="1">
        <v>42454</v>
      </c>
      <c r="J18" s="1">
        <v>42461</v>
      </c>
      <c r="K18" s="1">
        <v>42468</v>
      </c>
      <c r="L18" s="1">
        <v>42475</v>
      </c>
      <c r="M18" s="1">
        <v>42482</v>
      </c>
      <c r="N18" s="1">
        <v>42489</v>
      </c>
      <c r="O18" s="1">
        <v>42494</v>
      </c>
      <c r="P18" s="1">
        <v>42503</v>
      </c>
      <c r="Q18" s="1">
        <v>42510</v>
      </c>
      <c r="R18" s="1">
        <v>42517</v>
      </c>
      <c r="AF18">
        <v>7.3</v>
      </c>
      <c r="AG18" s="3">
        <f>3/4</f>
        <v>0.75</v>
      </c>
      <c r="AH18" s="3">
        <v>0</v>
      </c>
      <c r="AI18" s="3">
        <f>1/4</f>
        <v>0.25</v>
      </c>
      <c r="AJ18" s="3">
        <v>0</v>
      </c>
      <c r="AK18" s="3">
        <v>0</v>
      </c>
    </row>
    <row r="19" spans="1:37" ht="14.45" x14ac:dyDescent="0.3">
      <c r="A19" s="1">
        <v>42447</v>
      </c>
      <c r="B19">
        <v>0</v>
      </c>
      <c r="E19">
        <v>0</v>
      </c>
      <c r="F19" s="3">
        <v>1</v>
      </c>
      <c r="G19" s="3">
        <f>10/11</f>
        <v>0.90909090909090906</v>
      </c>
      <c r="H19" s="3">
        <v>1</v>
      </c>
      <c r="I19" s="3">
        <v>1</v>
      </c>
      <c r="J19" s="3">
        <f>8/10</f>
        <v>0.8</v>
      </c>
      <c r="K19" s="3">
        <f>4/10</f>
        <v>0.4</v>
      </c>
      <c r="L19" s="3">
        <f>6/10</f>
        <v>0.6</v>
      </c>
      <c r="M19" s="3">
        <f>2/10</f>
        <v>0.2</v>
      </c>
      <c r="N19" s="3">
        <v>0</v>
      </c>
      <c r="O19" s="3">
        <f>5/11</f>
        <v>0.45454545454545453</v>
      </c>
      <c r="P19" s="3">
        <f>1/10</f>
        <v>0.1</v>
      </c>
      <c r="Q19" s="3">
        <f>1/10</f>
        <v>0.1</v>
      </c>
      <c r="R19" s="3">
        <v>0</v>
      </c>
      <c r="AF19">
        <v>7.4</v>
      </c>
      <c r="AG19" s="3">
        <f>2/3</f>
        <v>0.66666666666666663</v>
      </c>
      <c r="AH19" s="3">
        <f>1/3</f>
        <v>0.33333333333333331</v>
      </c>
      <c r="AI19" s="3">
        <v>0</v>
      </c>
      <c r="AJ19" s="3">
        <v>0</v>
      </c>
      <c r="AK19" s="3">
        <v>0</v>
      </c>
    </row>
    <row r="20" spans="1:37" ht="14.45" x14ac:dyDescent="0.3">
      <c r="A20" s="1">
        <v>42447</v>
      </c>
      <c r="B20">
        <v>0</v>
      </c>
      <c r="E20">
        <v>1</v>
      </c>
      <c r="F20" s="3">
        <v>0</v>
      </c>
      <c r="G20" s="3">
        <f>1/11</f>
        <v>9.0909090909090912E-2</v>
      </c>
      <c r="H20" s="3">
        <v>0</v>
      </c>
      <c r="I20" s="3">
        <v>0</v>
      </c>
      <c r="J20" s="3">
        <f>2/10</f>
        <v>0.2</v>
      </c>
      <c r="K20" s="3">
        <f>4/10</f>
        <v>0.4</v>
      </c>
      <c r="L20" s="3">
        <f>3/10</f>
        <v>0.3</v>
      </c>
      <c r="M20" s="3">
        <f>5/10</f>
        <v>0.5</v>
      </c>
      <c r="N20" s="3">
        <f>3/10</f>
        <v>0.3</v>
      </c>
      <c r="O20" s="3">
        <f>1/11</f>
        <v>9.0909090909090912E-2</v>
      </c>
      <c r="P20" s="3">
        <f>2/10</f>
        <v>0.2</v>
      </c>
      <c r="Q20" s="3">
        <f>2/10</f>
        <v>0.2</v>
      </c>
      <c r="R20" s="3">
        <f>5/10</f>
        <v>0.5</v>
      </c>
      <c r="AF20">
        <v>7.5</v>
      </c>
      <c r="AG20" s="3">
        <v>1</v>
      </c>
      <c r="AH20" s="3">
        <v>0</v>
      </c>
      <c r="AI20" s="3">
        <v>0</v>
      </c>
      <c r="AJ20" s="3">
        <v>0</v>
      </c>
      <c r="AK20" s="3">
        <v>0</v>
      </c>
    </row>
    <row r="21" spans="1:37" ht="14.45" x14ac:dyDescent="0.3">
      <c r="A21" s="1">
        <v>42447</v>
      </c>
      <c r="B21">
        <v>0</v>
      </c>
      <c r="E21">
        <v>2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f>2/10</f>
        <v>0.2</v>
      </c>
      <c r="L21" s="3">
        <f>1/10</f>
        <v>0.1</v>
      </c>
      <c r="M21" s="3">
        <f>3/10</f>
        <v>0.3</v>
      </c>
      <c r="N21" s="3">
        <f>4/10</f>
        <v>0.4</v>
      </c>
      <c r="O21" s="3">
        <f>3/11</f>
        <v>0.27272727272727271</v>
      </c>
      <c r="P21" s="3">
        <f>3/10</f>
        <v>0.3</v>
      </c>
      <c r="Q21" s="3">
        <f>2/10</f>
        <v>0.2</v>
      </c>
      <c r="R21" s="3">
        <f>4/10</f>
        <v>0.4</v>
      </c>
      <c r="AF21">
        <v>7.6</v>
      </c>
      <c r="AG21" s="3" t="s">
        <v>75</v>
      </c>
      <c r="AH21" s="3" t="s">
        <v>75</v>
      </c>
      <c r="AI21" s="3" t="s">
        <v>75</v>
      </c>
      <c r="AJ21" s="3" t="s">
        <v>75</v>
      </c>
      <c r="AK21" s="3" t="s">
        <v>75</v>
      </c>
    </row>
    <row r="22" spans="1:37" x14ac:dyDescent="0.25">
      <c r="A22" s="1">
        <v>42447</v>
      </c>
      <c r="B22">
        <v>0</v>
      </c>
      <c r="E22">
        <v>3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f>2/10</f>
        <v>0.2</v>
      </c>
      <c r="O22" s="3">
        <f>2/11</f>
        <v>0.18181818181818182</v>
      </c>
      <c r="P22" s="3">
        <f>3/10</f>
        <v>0.3</v>
      </c>
      <c r="Q22" s="3">
        <f>3/10</f>
        <v>0.3</v>
      </c>
      <c r="R22" s="3">
        <f>1/10</f>
        <v>0.1</v>
      </c>
      <c r="AF22">
        <v>7.7</v>
      </c>
      <c r="AG22" s="3">
        <v>0</v>
      </c>
      <c r="AH22" s="3">
        <v>1</v>
      </c>
      <c r="AI22" s="3">
        <v>0</v>
      </c>
      <c r="AJ22" s="3">
        <v>0</v>
      </c>
      <c r="AK22" s="3">
        <v>0</v>
      </c>
    </row>
    <row r="23" spans="1:37" x14ac:dyDescent="0.25">
      <c r="A23" s="1">
        <v>42447</v>
      </c>
      <c r="B23">
        <v>0</v>
      </c>
      <c r="E23">
        <v>4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f>1/10</f>
        <v>0.1</v>
      </c>
      <c r="O23" s="3">
        <v>0</v>
      </c>
      <c r="P23" s="3">
        <f>1/10</f>
        <v>0.1</v>
      </c>
      <c r="Q23" s="3">
        <f>2/10</f>
        <v>0.2</v>
      </c>
      <c r="R23" s="3">
        <v>0</v>
      </c>
    </row>
    <row r="24" spans="1:37" x14ac:dyDescent="0.25">
      <c r="A24" s="1">
        <v>42447</v>
      </c>
      <c r="B24">
        <v>0</v>
      </c>
    </row>
    <row r="25" spans="1:37" x14ac:dyDescent="0.25">
      <c r="A25" s="1">
        <v>42447</v>
      </c>
      <c r="B25">
        <v>0</v>
      </c>
    </row>
    <row r="26" spans="1:37" x14ac:dyDescent="0.25">
      <c r="A26" s="1">
        <v>42447</v>
      </c>
      <c r="B26">
        <v>0</v>
      </c>
    </row>
    <row r="27" spans="1:37" x14ac:dyDescent="0.25">
      <c r="A27" s="1">
        <v>42447</v>
      </c>
      <c r="B27">
        <v>0</v>
      </c>
    </row>
    <row r="28" spans="1:37" x14ac:dyDescent="0.25">
      <c r="A28" s="1">
        <v>42454</v>
      </c>
      <c r="B28">
        <v>0</v>
      </c>
    </row>
    <row r="29" spans="1:37" x14ac:dyDescent="0.25">
      <c r="A29" s="1">
        <v>42454</v>
      </c>
      <c r="B29">
        <v>0</v>
      </c>
    </row>
    <row r="30" spans="1:37" x14ac:dyDescent="0.25">
      <c r="A30" s="1">
        <v>42454</v>
      </c>
      <c r="B30">
        <v>0</v>
      </c>
      <c r="T30" t="s">
        <v>51</v>
      </c>
      <c r="U30" t="s">
        <v>10</v>
      </c>
      <c r="Z30" t="s">
        <v>16</v>
      </c>
      <c r="AA30" t="s">
        <v>51</v>
      </c>
    </row>
    <row r="31" spans="1:37" x14ac:dyDescent="0.25">
      <c r="A31" s="1">
        <v>42454</v>
      </c>
      <c r="B31">
        <v>0</v>
      </c>
      <c r="Z31">
        <v>5.8</v>
      </c>
      <c r="AA31">
        <v>0</v>
      </c>
    </row>
    <row r="32" spans="1:37" x14ac:dyDescent="0.25">
      <c r="A32" s="1">
        <v>42454</v>
      </c>
      <c r="B32">
        <v>0</v>
      </c>
      <c r="T32">
        <v>0</v>
      </c>
      <c r="U32" t="s">
        <v>20</v>
      </c>
      <c r="Z32">
        <v>5.8</v>
      </c>
      <c r="AA32">
        <v>2</v>
      </c>
    </row>
    <row r="33" spans="1:27" x14ac:dyDescent="0.25">
      <c r="A33" s="1">
        <v>42454</v>
      </c>
      <c r="B33">
        <v>0</v>
      </c>
      <c r="T33">
        <v>0</v>
      </c>
      <c r="U33" t="s">
        <v>20</v>
      </c>
      <c r="Z33">
        <v>5.9</v>
      </c>
      <c r="AA33">
        <v>0</v>
      </c>
    </row>
    <row r="34" spans="1:27" x14ac:dyDescent="0.25">
      <c r="A34" s="1">
        <v>42454</v>
      </c>
      <c r="B34">
        <v>0</v>
      </c>
      <c r="T34">
        <v>0</v>
      </c>
      <c r="U34" t="s">
        <v>20</v>
      </c>
      <c r="Z34">
        <v>5.9</v>
      </c>
      <c r="AA34">
        <v>2</v>
      </c>
    </row>
    <row r="35" spans="1:27" x14ac:dyDescent="0.25">
      <c r="A35" s="1">
        <v>42454</v>
      </c>
      <c r="B35">
        <v>0</v>
      </c>
      <c r="T35">
        <v>0</v>
      </c>
      <c r="U35" t="s">
        <v>20</v>
      </c>
      <c r="Z35">
        <v>6</v>
      </c>
      <c r="AA35">
        <v>0</v>
      </c>
    </row>
    <row r="36" spans="1:27" x14ac:dyDescent="0.25">
      <c r="A36" s="1">
        <v>42454</v>
      </c>
      <c r="B36">
        <v>0</v>
      </c>
      <c r="T36">
        <v>0</v>
      </c>
      <c r="U36" t="s">
        <v>19</v>
      </c>
      <c r="Z36">
        <v>6</v>
      </c>
      <c r="AA36">
        <v>0</v>
      </c>
    </row>
    <row r="37" spans="1:27" x14ac:dyDescent="0.25">
      <c r="A37" s="1">
        <v>42461</v>
      </c>
      <c r="B37">
        <v>0</v>
      </c>
      <c r="T37">
        <v>0</v>
      </c>
      <c r="U37" t="s">
        <v>19</v>
      </c>
      <c r="Z37">
        <v>6.1</v>
      </c>
      <c r="AA37">
        <v>0</v>
      </c>
    </row>
    <row r="38" spans="1:27" x14ac:dyDescent="0.25">
      <c r="A38" s="1">
        <v>42461</v>
      </c>
      <c r="B38">
        <v>0</v>
      </c>
      <c r="T38">
        <v>0</v>
      </c>
      <c r="U38" t="s">
        <v>19</v>
      </c>
      <c r="Z38">
        <v>6.2</v>
      </c>
      <c r="AA38">
        <v>2</v>
      </c>
    </row>
    <row r="39" spans="1:27" x14ac:dyDescent="0.25">
      <c r="A39" s="1">
        <v>42461</v>
      </c>
      <c r="B39">
        <v>0</v>
      </c>
      <c r="T39">
        <v>0</v>
      </c>
      <c r="U39" t="s">
        <v>19</v>
      </c>
      <c r="Z39">
        <v>6.2</v>
      </c>
      <c r="AA39">
        <v>0</v>
      </c>
    </row>
    <row r="40" spans="1:27" x14ac:dyDescent="0.25">
      <c r="A40" s="1">
        <v>42461</v>
      </c>
      <c r="B40">
        <v>0</v>
      </c>
      <c r="T40">
        <v>0</v>
      </c>
      <c r="U40" t="s">
        <v>19</v>
      </c>
      <c r="Z40">
        <v>6.3</v>
      </c>
      <c r="AA40">
        <v>1</v>
      </c>
    </row>
    <row r="41" spans="1:27" x14ac:dyDescent="0.25">
      <c r="A41" s="1">
        <v>42461</v>
      </c>
      <c r="B41">
        <v>0</v>
      </c>
      <c r="T41">
        <v>0</v>
      </c>
      <c r="U41" t="s">
        <v>19</v>
      </c>
      <c r="Z41">
        <v>6.3</v>
      </c>
      <c r="AA41">
        <v>1</v>
      </c>
    </row>
    <row r="42" spans="1:27" x14ac:dyDescent="0.25">
      <c r="A42" s="1">
        <v>42461</v>
      </c>
      <c r="B42">
        <v>0</v>
      </c>
      <c r="T42">
        <v>0</v>
      </c>
      <c r="U42" t="s">
        <v>19</v>
      </c>
      <c r="Z42">
        <v>6.3</v>
      </c>
      <c r="AA42">
        <v>1</v>
      </c>
    </row>
    <row r="43" spans="1:27" x14ac:dyDescent="0.25">
      <c r="A43" s="1">
        <v>42461</v>
      </c>
      <c r="B43">
        <v>1</v>
      </c>
      <c r="T43">
        <v>0</v>
      </c>
      <c r="U43" t="s">
        <v>19</v>
      </c>
      <c r="Z43">
        <v>6.3</v>
      </c>
      <c r="AA43">
        <v>0</v>
      </c>
    </row>
    <row r="44" spans="1:27" x14ac:dyDescent="0.25">
      <c r="A44" s="1">
        <v>42461</v>
      </c>
      <c r="B44">
        <v>0</v>
      </c>
      <c r="T44">
        <v>0</v>
      </c>
      <c r="U44" t="s">
        <v>19</v>
      </c>
      <c r="Z44">
        <v>6.3</v>
      </c>
      <c r="AA44">
        <v>0</v>
      </c>
    </row>
    <row r="45" spans="1:27" x14ac:dyDescent="0.25">
      <c r="A45" s="1">
        <v>42461</v>
      </c>
      <c r="B45">
        <v>0</v>
      </c>
      <c r="T45">
        <v>0</v>
      </c>
      <c r="U45" t="s">
        <v>19</v>
      </c>
      <c r="Z45">
        <v>6.4</v>
      </c>
      <c r="AA45">
        <v>0</v>
      </c>
    </row>
    <row r="46" spans="1:27" x14ac:dyDescent="0.25">
      <c r="A46" s="1">
        <v>42461</v>
      </c>
      <c r="B46">
        <v>1</v>
      </c>
      <c r="T46">
        <v>0</v>
      </c>
      <c r="U46" t="s">
        <v>18</v>
      </c>
      <c r="Z46">
        <v>6.4</v>
      </c>
      <c r="AA46">
        <v>1</v>
      </c>
    </row>
    <row r="47" spans="1:27" x14ac:dyDescent="0.25">
      <c r="A47" s="1">
        <v>42468</v>
      </c>
      <c r="B47">
        <v>0</v>
      </c>
      <c r="T47">
        <v>0</v>
      </c>
      <c r="U47" t="s">
        <v>18</v>
      </c>
      <c r="Z47">
        <v>6.4</v>
      </c>
      <c r="AA47">
        <v>0</v>
      </c>
    </row>
    <row r="48" spans="1:27" x14ac:dyDescent="0.25">
      <c r="A48" s="1">
        <v>42468</v>
      </c>
      <c r="B48">
        <v>1</v>
      </c>
      <c r="T48">
        <v>0</v>
      </c>
      <c r="U48" t="s">
        <v>18</v>
      </c>
      <c r="Z48">
        <v>6.4</v>
      </c>
      <c r="AA48">
        <v>0</v>
      </c>
    </row>
    <row r="49" spans="1:27" x14ac:dyDescent="0.25">
      <c r="A49" s="1">
        <v>42468</v>
      </c>
      <c r="B49">
        <v>1</v>
      </c>
      <c r="T49">
        <v>1</v>
      </c>
      <c r="U49" t="s">
        <v>22</v>
      </c>
      <c r="Z49">
        <v>6.4</v>
      </c>
      <c r="AA49">
        <v>1</v>
      </c>
    </row>
    <row r="50" spans="1:27" x14ac:dyDescent="0.25">
      <c r="A50" s="1">
        <v>42468</v>
      </c>
      <c r="B50">
        <v>1</v>
      </c>
      <c r="T50">
        <v>1</v>
      </c>
      <c r="U50" t="s">
        <v>22</v>
      </c>
      <c r="Z50">
        <v>6.4</v>
      </c>
      <c r="AA50">
        <v>1</v>
      </c>
    </row>
    <row r="51" spans="1:27" x14ac:dyDescent="0.25">
      <c r="A51" s="1">
        <v>42468</v>
      </c>
      <c r="B51">
        <v>2</v>
      </c>
      <c r="T51">
        <v>0</v>
      </c>
      <c r="U51" t="s">
        <v>22</v>
      </c>
      <c r="Z51">
        <v>6.4</v>
      </c>
      <c r="AA51">
        <v>0</v>
      </c>
    </row>
    <row r="52" spans="1:27" x14ac:dyDescent="0.25">
      <c r="A52" s="1">
        <v>42468</v>
      </c>
      <c r="B52">
        <v>2</v>
      </c>
      <c r="T52">
        <v>0</v>
      </c>
      <c r="U52" t="s">
        <v>22</v>
      </c>
      <c r="Z52">
        <v>6.4</v>
      </c>
      <c r="AA52">
        <v>0</v>
      </c>
    </row>
    <row r="53" spans="1:27" x14ac:dyDescent="0.25">
      <c r="A53" s="1">
        <v>42468</v>
      </c>
      <c r="B53">
        <v>0</v>
      </c>
      <c r="T53">
        <v>0</v>
      </c>
      <c r="U53" t="s">
        <v>22</v>
      </c>
      <c r="Z53">
        <v>6.4</v>
      </c>
      <c r="AA53">
        <v>4</v>
      </c>
    </row>
    <row r="54" spans="1:27" x14ac:dyDescent="0.25">
      <c r="A54" s="1">
        <v>42468</v>
      </c>
      <c r="B54">
        <v>0</v>
      </c>
      <c r="I54" t="s">
        <v>60</v>
      </c>
      <c r="T54">
        <v>0</v>
      </c>
      <c r="U54" t="s">
        <v>22</v>
      </c>
      <c r="Z54">
        <v>6.4</v>
      </c>
      <c r="AA54">
        <v>0</v>
      </c>
    </row>
    <row r="55" spans="1:27" x14ac:dyDescent="0.25">
      <c r="A55" s="1">
        <v>42468</v>
      </c>
      <c r="B55">
        <v>1</v>
      </c>
      <c r="I55" t="s">
        <v>61</v>
      </c>
      <c r="T55">
        <v>0</v>
      </c>
      <c r="U55" t="s">
        <v>22</v>
      </c>
      <c r="Z55">
        <v>6.5</v>
      </c>
      <c r="AA55">
        <v>2</v>
      </c>
    </row>
    <row r="56" spans="1:27" x14ac:dyDescent="0.25">
      <c r="A56" s="1">
        <v>42468</v>
      </c>
      <c r="B56">
        <v>0</v>
      </c>
      <c r="I56" t="s">
        <v>62</v>
      </c>
      <c r="T56">
        <v>0</v>
      </c>
      <c r="U56" t="s">
        <v>22</v>
      </c>
      <c r="Z56">
        <v>6.5</v>
      </c>
      <c r="AA56">
        <v>0</v>
      </c>
    </row>
    <row r="57" spans="1:27" x14ac:dyDescent="0.25">
      <c r="A57" s="1">
        <v>42475</v>
      </c>
      <c r="B57">
        <v>0</v>
      </c>
      <c r="I57" t="s">
        <v>63</v>
      </c>
      <c r="T57">
        <v>0</v>
      </c>
      <c r="U57" t="s">
        <v>22</v>
      </c>
      <c r="Z57">
        <v>6.5</v>
      </c>
      <c r="AA57">
        <v>0</v>
      </c>
    </row>
    <row r="58" spans="1:27" x14ac:dyDescent="0.25">
      <c r="A58" s="1">
        <v>42475</v>
      </c>
      <c r="B58">
        <v>0</v>
      </c>
      <c r="I58" t="s">
        <v>64</v>
      </c>
      <c r="T58">
        <v>0</v>
      </c>
      <c r="U58" t="s">
        <v>22</v>
      </c>
      <c r="Z58">
        <v>6.5</v>
      </c>
      <c r="AA58">
        <v>1</v>
      </c>
    </row>
    <row r="59" spans="1:27" x14ac:dyDescent="0.25">
      <c r="A59" s="1">
        <v>42475</v>
      </c>
      <c r="B59">
        <v>0</v>
      </c>
      <c r="T59">
        <v>0</v>
      </c>
      <c r="U59" t="s">
        <v>22</v>
      </c>
      <c r="Z59">
        <v>6.5</v>
      </c>
      <c r="AA59">
        <v>2</v>
      </c>
    </row>
    <row r="60" spans="1:27" x14ac:dyDescent="0.25">
      <c r="A60" s="1">
        <v>42475</v>
      </c>
      <c r="B60">
        <v>0</v>
      </c>
      <c r="T60">
        <v>0</v>
      </c>
      <c r="U60" t="s">
        <v>21</v>
      </c>
      <c r="Z60">
        <v>6.5</v>
      </c>
      <c r="AA60">
        <v>1</v>
      </c>
    </row>
    <row r="61" spans="1:27" x14ac:dyDescent="0.25">
      <c r="A61" s="1">
        <v>42475</v>
      </c>
      <c r="B61">
        <v>0</v>
      </c>
      <c r="T61">
        <v>1</v>
      </c>
      <c r="U61" t="s">
        <v>21</v>
      </c>
      <c r="Z61">
        <v>6.5</v>
      </c>
      <c r="AA61">
        <v>0</v>
      </c>
    </row>
    <row r="62" spans="1:27" x14ac:dyDescent="0.25">
      <c r="A62" s="1">
        <v>42475</v>
      </c>
      <c r="B62">
        <v>1</v>
      </c>
      <c r="I62" t="s">
        <v>65</v>
      </c>
      <c r="T62">
        <v>2</v>
      </c>
      <c r="U62" t="s">
        <v>21</v>
      </c>
      <c r="Z62">
        <v>6.5</v>
      </c>
      <c r="AA62">
        <v>0</v>
      </c>
    </row>
    <row r="63" spans="1:27" x14ac:dyDescent="0.25">
      <c r="A63" s="1">
        <v>42475</v>
      </c>
      <c r="B63">
        <v>1</v>
      </c>
      <c r="T63">
        <v>0</v>
      </c>
      <c r="U63" t="s">
        <v>21</v>
      </c>
      <c r="Z63">
        <v>6.5</v>
      </c>
      <c r="AA63">
        <v>1</v>
      </c>
    </row>
    <row r="64" spans="1:27" x14ac:dyDescent="0.25">
      <c r="A64" s="1">
        <v>42475</v>
      </c>
      <c r="B64">
        <v>1</v>
      </c>
      <c r="T64">
        <v>0</v>
      </c>
      <c r="U64" t="s">
        <v>21</v>
      </c>
      <c r="Z64">
        <v>6.5</v>
      </c>
      <c r="AA64">
        <v>0</v>
      </c>
    </row>
    <row r="65" spans="1:27" x14ac:dyDescent="0.25">
      <c r="A65" s="1">
        <v>42475</v>
      </c>
      <c r="B65">
        <v>2</v>
      </c>
      <c r="T65">
        <v>0</v>
      </c>
      <c r="U65" t="s">
        <v>21</v>
      </c>
      <c r="Z65">
        <v>6.5</v>
      </c>
      <c r="AA65">
        <v>2</v>
      </c>
    </row>
    <row r="66" spans="1:27" x14ac:dyDescent="0.25">
      <c r="A66" s="1">
        <v>42475</v>
      </c>
      <c r="B66">
        <v>0</v>
      </c>
      <c r="T66">
        <v>0</v>
      </c>
      <c r="U66" t="s">
        <v>21</v>
      </c>
      <c r="Z66">
        <v>6.5</v>
      </c>
      <c r="AA66">
        <v>1</v>
      </c>
    </row>
    <row r="67" spans="1:27" x14ac:dyDescent="0.25">
      <c r="A67" s="1">
        <v>42482</v>
      </c>
      <c r="B67">
        <v>1</v>
      </c>
      <c r="T67">
        <v>1</v>
      </c>
      <c r="U67" t="s">
        <v>21</v>
      </c>
      <c r="Z67">
        <v>6.6</v>
      </c>
      <c r="AA67">
        <v>2</v>
      </c>
    </row>
    <row r="68" spans="1:27" x14ac:dyDescent="0.25">
      <c r="A68" s="1">
        <v>42482</v>
      </c>
      <c r="B68">
        <v>2</v>
      </c>
      <c r="T68">
        <v>0</v>
      </c>
      <c r="U68" t="s">
        <v>21</v>
      </c>
      <c r="Z68">
        <v>6.6</v>
      </c>
      <c r="AA68">
        <v>1</v>
      </c>
    </row>
    <row r="69" spans="1:27" x14ac:dyDescent="0.25">
      <c r="A69" s="1">
        <v>42482</v>
      </c>
      <c r="B69">
        <v>2</v>
      </c>
      <c r="T69">
        <v>0</v>
      </c>
      <c r="U69" t="s">
        <v>21</v>
      </c>
      <c r="Z69">
        <v>6.6</v>
      </c>
      <c r="AA69">
        <v>2</v>
      </c>
    </row>
    <row r="70" spans="1:27" x14ac:dyDescent="0.25">
      <c r="A70" s="1">
        <v>42482</v>
      </c>
      <c r="B70">
        <v>1</v>
      </c>
      <c r="T70">
        <v>0</v>
      </c>
      <c r="U70" t="s">
        <v>21</v>
      </c>
      <c r="Z70">
        <v>6.6</v>
      </c>
      <c r="AA70">
        <v>2</v>
      </c>
    </row>
    <row r="71" spans="1:27" x14ac:dyDescent="0.25">
      <c r="A71" s="1">
        <v>42482</v>
      </c>
      <c r="B71">
        <v>2</v>
      </c>
      <c r="T71">
        <v>0</v>
      </c>
      <c r="U71" t="s">
        <v>21</v>
      </c>
      <c r="Z71">
        <v>6.6</v>
      </c>
      <c r="AA71">
        <v>4</v>
      </c>
    </row>
    <row r="72" spans="1:27" x14ac:dyDescent="0.25">
      <c r="A72" s="1">
        <v>42482</v>
      </c>
      <c r="B72">
        <v>0</v>
      </c>
      <c r="T72">
        <v>0</v>
      </c>
      <c r="U72" t="s">
        <v>21</v>
      </c>
      <c r="Z72">
        <v>6.6</v>
      </c>
      <c r="AA72">
        <v>0</v>
      </c>
    </row>
    <row r="73" spans="1:27" x14ac:dyDescent="0.25">
      <c r="A73" s="1">
        <v>42482</v>
      </c>
      <c r="B73">
        <v>1</v>
      </c>
      <c r="T73">
        <v>0</v>
      </c>
      <c r="U73" t="s">
        <v>21</v>
      </c>
      <c r="Z73">
        <v>6.6</v>
      </c>
      <c r="AA73">
        <v>1</v>
      </c>
    </row>
    <row r="74" spans="1:27" x14ac:dyDescent="0.25">
      <c r="A74" s="1">
        <v>42482</v>
      </c>
      <c r="B74">
        <v>1</v>
      </c>
      <c r="T74">
        <v>0</v>
      </c>
      <c r="U74" t="s">
        <v>21</v>
      </c>
      <c r="Z74">
        <v>6.6</v>
      </c>
      <c r="AA74">
        <v>3</v>
      </c>
    </row>
    <row r="75" spans="1:27" x14ac:dyDescent="0.25">
      <c r="A75" s="1">
        <v>42482</v>
      </c>
      <c r="B75">
        <v>1</v>
      </c>
      <c r="T75">
        <v>0</v>
      </c>
      <c r="U75" t="s">
        <v>21</v>
      </c>
      <c r="Z75">
        <v>6.6</v>
      </c>
      <c r="AA75">
        <v>0</v>
      </c>
    </row>
    <row r="76" spans="1:27" x14ac:dyDescent="0.25">
      <c r="A76" s="1">
        <v>42482</v>
      </c>
      <c r="B76">
        <v>1</v>
      </c>
      <c r="T76">
        <v>1</v>
      </c>
      <c r="U76" t="s">
        <v>21</v>
      </c>
      <c r="Z76">
        <v>6.6</v>
      </c>
      <c r="AA76">
        <v>1</v>
      </c>
    </row>
    <row r="77" spans="1:27" x14ac:dyDescent="0.25">
      <c r="A77" s="1">
        <v>42489</v>
      </c>
      <c r="B77">
        <v>2</v>
      </c>
      <c r="T77">
        <v>0</v>
      </c>
      <c r="U77" t="s">
        <v>21</v>
      </c>
      <c r="Z77">
        <v>6.6</v>
      </c>
      <c r="AA77">
        <v>1</v>
      </c>
    </row>
    <row r="78" spans="1:27" x14ac:dyDescent="0.25">
      <c r="A78" s="1">
        <v>42489</v>
      </c>
      <c r="B78">
        <v>4</v>
      </c>
      <c r="T78">
        <v>0</v>
      </c>
      <c r="U78" t="s">
        <v>21</v>
      </c>
      <c r="Z78">
        <v>6.7</v>
      </c>
      <c r="AA78">
        <v>2</v>
      </c>
    </row>
    <row r="79" spans="1:27" x14ac:dyDescent="0.25">
      <c r="A79" s="1">
        <v>42489</v>
      </c>
      <c r="B79">
        <v>1</v>
      </c>
      <c r="T79">
        <v>0</v>
      </c>
      <c r="U79" t="s">
        <v>21</v>
      </c>
      <c r="Z79">
        <v>6.7</v>
      </c>
      <c r="AA79">
        <v>1</v>
      </c>
    </row>
    <row r="80" spans="1:27" x14ac:dyDescent="0.25">
      <c r="A80" s="1">
        <v>42489</v>
      </c>
      <c r="B80">
        <v>2</v>
      </c>
      <c r="T80">
        <v>0</v>
      </c>
      <c r="U80" t="s">
        <v>21</v>
      </c>
      <c r="Z80">
        <v>6.7</v>
      </c>
      <c r="AA80">
        <v>1</v>
      </c>
    </row>
    <row r="81" spans="1:27" x14ac:dyDescent="0.25">
      <c r="A81" s="1">
        <v>42489</v>
      </c>
      <c r="B81">
        <v>1</v>
      </c>
      <c r="T81">
        <v>0</v>
      </c>
      <c r="U81" t="s">
        <v>21</v>
      </c>
      <c r="Z81">
        <v>6.7</v>
      </c>
      <c r="AA81">
        <v>3</v>
      </c>
    </row>
    <row r="82" spans="1:27" x14ac:dyDescent="0.25">
      <c r="A82" s="1">
        <v>42489</v>
      </c>
      <c r="B82">
        <v>1</v>
      </c>
      <c r="T82">
        <v>0</v>
      </c>
      <c r="U82" t="s">
        <v>21</v>
      </c>
      <c r="Z82">
        <v>6.7</v>
      </c>
      <c r="AA82">
        <v>2</v>
      </c>
    </row>
    <row r="83" spans="1:27" x14ac:dyDescent="0.25">
      <c r="A83" s="1">
        <v>42489</v>
      </c>
      <c r="B83">
        <v>3</v>
      </c>
      <c r="T83">
        <v>1</v>
      </c>
      <c r="U83" t="s">
        <v>21</v>
      </c>
      <c r="Z83">
        <v>6.7</v>
      </c>
      <c r="AA83">
        <v>1</v>
      </c>
    </row>
    <row r="84" spans="1:27" x14ac:dyDescent="0.25">
      <c r="A84" s="1">
        <v>42489</v>
      </c>
      <c r="B84">
        <v>3</v>
      </c>
      <c r="T84">
        <v>0</v>
      </c>
      <c r="U84" t="s">
        <v>21</v>
      </c>
      <c r="Z84">
        <v>6.7</v>
      </c>
      <c r="AA84">
        <v>0</v>
      </c>
    </row>
    <row r="85" spans="1:27" x14ac:dyDescent="0.25">
      <c r="A85" s="1">
        <v>42489</v>
      </c>
      <c r="B85">
        <v>2</v>
      </c>
      <c r="T85">
        <v>2</v>
      </c>
      <c r="U85" t="s">
        <v>21</v>
      </c>
      <c r="Z85">
        <v>6.7</v>
      </c>
      <c r="AA85">
        <v>2</v>
      </c>
    </row>
    <row r="86" spans="1:27" x14ac:dyDescent="0.25">
      <c r="A86" s="1">
        <v>42489</v>
      </c>
      <c r="B86">
        <v>2</v>
      </c>
      <c r="T86">
        <v>0</v>
      </c>
      <c r="U86" t="s">
        <v>21</v>
      </c>
      <c r="Z86">
        <v>6.7</v>
      </c>
      <c r="AA86">
        <v>3</v>
      </c>
    </row>
    <row r="87" spans="1:27" x14ac:dyDescent="0.25">
      <c r="A87" s="1">
        <v>42494</v>
      </c>
      <c r="B87">
        <v>3</v>
      </c>
      <c r="T87">
        <v>1</v>
      </c>
      <c r="U87" t="s">
        <v>21</v>
      </c>
      <c r="Z87">
        <v>6.7</v>
      </c>
      <c r="AA87">
        <v>1</v>
      </c>
    </row>
    <row r="88" spans="1:27" x14ac:dyDescent="0.25">
      <c r="A88" s="1">
        <v>42494</v>
      </c>
      <c r="B88">
        <v>3</v>
      </c>
      <c r="T88">
        <v>0</v>
      </c>
      <c r="U88" t="s">
        <v>21</v>
      </c>
      <c r="Z88">
        <v>6.7</v>
      </c>
      <c r="AA88">
        <v>1</v>
      </c>
    </row>
    <row r="89" spans="1:27" x14ac:dyDescent="0.25">
      <c r="A89" s="1">
        <v>42494</v>
      </c>
      <c r="B89">
        <v>2</v>
      </c>
      <c r="T89">
        <v>0</v>
      </c>
      <c r="U89" t="s">
        <v>21</v>
      </c>
      <c r="Z89">
        <v>6.7</v>
      </c>
      <c r="AA89">
        <v>0</v>
      </c>
    </row>
    <row r="90" spans="1:27" x14ac:dyDescent="0.25">
      <c r="A90" s="1">
        <v>42494</v>
      </c>
      <c r="B90">
        <v>0</v>
      </c>
      <c r="T90">
        <v>2</v>
      </c>
      <c r="U90" t="s">
        <v>17</v>
      </c>
      <c r="Z90">
        <v>6.7</v>
      </c>
      <c r="AA90">
        <v>0</v>
      </c>
    </row>
    <row r="91" spans="1:27" x14ac:dyDescent="0.25">
      <c r="A91" s="1">
        <v>42494</v>
      </c>
      <c r="B91">
        <v>2</v>
      </c>
      <c r="T91">
        <v>2</v>
      </c>
      <c r="U91" t="s">
        <v>17</v>
      </c>
      <c r="Z91">
        <v>6.7</v>
      </c>
      <c r="AA91">
        <v>1</v>
      </c>
    </row>
    <row r="92" spans="1:27" x14ac:dyDescent="0.25">
      <c r="A92" s="1">
        <v>42494</v>
      </c>
      <c r="B92">
        <v>0</v>
      </c>
      <c r="T92">
        <v>0</v>
      </c>
      <c r="U92" t="s">
        <v>17</v>
      </c>
      <c r="Z92">
        <v>6.7</v>
      </c>
      <c r="AA92">
        <v>0</v>
      </c>
    </row>
    <row r="93" spans="1:27" x14ac:dyDescent="0.25">
      <c r="A93" s="1">
        <v>42494</v>
      </c>
      <c r="B93">
        <v>1</v>
      </c>
      <c r="T93">
        <v>1</v>
      </c>
      <c r="U93" t="s">
        <v>17</v>
      </c>
      <c r="Z93">
        <v>6.7</v>
      </c>
      <c r="AA93">
        <v>2</v>
      </c>
    </row>
    <row r="94" spans="1:27" x14ac:dyDescent="0.25">
      <c r="A94" s="1">
        <v>42494</v>
      </c>
      <c r="B94">
        <v>0</v>
      </c>
      <c r="T94">
        <v>1</v>
      </c>
      <c r="U94" t="s">
        <v>17</v>
      </c>
      <c r="Z94">
        <v>6.8</v>
      </c>
      <c r="AA94">
        <v>3</v>
      </c>
    </row>
    <row r="95" spans="1:27" x14ac:dyDescent="0.25">
      <c r="A95" s="1">
        <v>42494</v>
      </c>
      <c r="B95">
        <v>0</v>
      </c>
      <c r="T95">
        <v>0</v>
      </c>
      <c r="U95" t="s">
        <v>17</v>
      </c>
      <c r="Z95">
        <v>6.8</v>
      </c>
      <c r="AA95">
        <v>0</v>
      </c>
    </row>
    <row r="96" spans="1:27" x14ac:dyDescent="0.25">
      <c r="A96" s="1">
        <v>42494</v>
      </c>
      <c r="B96">
        <v>2</v>
      </c>
      <c r="T96">
        <v>2</v>
      </c>
      <c r="U96" t="s">
        <v>17</v>
      </c>
      <c r="Z96">
        <v>6.8</v>
      </c>
      <c r="AA96">
        <v>0</v>
      </c>
    </row>
    <row r="97" spans="1:27" x14ac:dyDescent="0.25">
      <c r="A97" s="1">
        <v>42494</v>
      </c>
      <c r="B97">
        <v>0</v>
      </c>
      <c r="T97">
        <v>0</v>
      </c>
      <c r="U97" t="s">
        <v>17</v>
      </c>
      <c r="Z97">
        <v>6.8</v>
      </c>
      <c r="AA97">
        <v>0</v>
      </c>
    </row>
    <row r="98" spans="1:27" x14ac:dyDescent="0.25">
      <c r="A98" s="1">
        <v>42503</v>
      </c>
      <c r="B98">
        <v>1</v>
      </c>
      <c r="T98">
        <v>4</v>
      </c>
      <c r="U98" t="s">
        <v>17</v>
      </c>
      <c r="Z98">
        <v>6.8</v>
      </c>
      <c r="AA98">
        <v>3</v>
      </c>
    </row>
    <row r="99" spans="1:27" x14ac:dyDescent="0.25">
      <c r="A99" s="1">
        <v>42503</v>
      </c>
      <c r="B99">
        <v>0</v>
      </c>
      <c r="T99">
        <v>1</v>
      </c>
      <c r="U99" t="s">
        <v>17</v>
      </c>
      <c r="Z99">
        <v>6.8</v>
      </c>
      <c r="AA99">
        <v>3</v>
      </c>
    </row>
    <row r="100" spans="1:27" x14ac:dyDescent="0.25">
      <c r="A100" s="1">
        <v>42503</v>
      </c>
      <c r="B100">
        <v>2</v>
      </c>
      <c r="T100">
        <v>2</v>
      </c>
      <c r="U100" t="s">
        <v>17</v>
      </c>
      <c r="Z100">
        <v>6.8</v>
      </c>
      <c r="AA100">
        <v>2</v>
      </c>
    </row>
    <row r="101" spans="1:27" x14ac:dyDescent="0.25">
      <c r="A101" s="1">
        <v>42503</v>
      </c>
      <c r="B101">
        <v>3</v>
      </c>
      <c r="T101">
        <v>1</v>
      </c>
      <c r="U101" t="s">
        <v>17</v>
      </c>
      <c r="Z101">
        <v>6.8</v>
      </c>
      <c r="AA101">
        <v>1</v>
      </c>
    </row>
    <row r="102" spans="1:27" x14ac:dyDescent="0.25">
      <c r="A102" s="1">
        <v>42503</v>
      </c>
      <c r="B102">
        <v>2</v>
      </c>
      <c r="T102">
        <v>1</v>
      </c>
      <c r="U102" t="s">
        <v>17</v>
      </c>
      <c r="Z102">
        <v>6.8</v>
      </c>
      <c r="AA102">
        <v>1</v>
      </c>
    </row>
    <row r="103" spans="1:27" x14ac:dyDescent="0.25">
      <c r="A103" s="1">
        <v>42503</v>
      </c>
      <c r="B103">
        <v>1</v>
      </c>
      <c r="T103">
        <v>1</v>
      </c>
      <c r="U103" t="s">
        <v>17</v>
      </c>
      <c r="Z103">
        <v>6.8</v>
      </c>
      <c r="AA103">
        <v>2</v>
      </c>
    </row>
    <row r="104" spans="1:27" x14ac:dyDescent="0.25">
      <c r="A104" s="1">
        <v>42503</v>
      </c>
      <c r="B104">
        <v>4</v>
      </c>
      <c r="T104">
        <v>1</v>
      </c>
      <c r="U104" t="s">
        <v>17</v>
      </c>
      <c r="Z104">
        <v>6.8</v>
      </c>
      <c r="AA104">
        <v>3</v>
      </c>
    </row>
    <row r="105" spans="1:27" x14ac:dyDescent="0.25">
      <c r="A105" s="1">
        <v>42503</v>
      </c>
      <c r="B105">
        <v>3</v>
      </c>
      <c r="T105">
        <v>2</v>
      </c>
      <c r="U105" t="s">
        <v>17</v>
      </c>
      <c r="Z105">
        <v>6.8</v>
      </c>
      <c r="AA105">
        <v>3</v>
      </c>
    </row>
    <row r="106" spans="1:27" x14ac:dyDescent="0.25">
      <c r="A106" s="1">
        <v>42503</v>
      </c>
      <c r="B106">
        <v>3</v>
      </c>
      <c r="T106">
        <v>2</v>
      </c>
      <c r="U106" t="s">
        <v>17</v>
      </c>
      <c r="Z106">
        <v>6.9</v>
      </c>
      <c r="AA106">
        <v>0</v>
      </c>
    </row>
    <row r="107" spans="1:27" x14ac:dyDescent="0.25">
      <c r="A107" s="1">
        <v>42503</v>
      </c>
      <c r="B107">
        <v>2</v>
      </c>
      <c r="T107">
        <v>0</v>
      </c>
      <c r="U107" t="s">
        <v>17</v>
      </c>
      <c r="Z107">
        <v>6.9</v>
      </c>
      <c r="AA107">
        <v>0</v>
      </c>
    </row>
    <row r="108" spans="1:27" x14ac:dyDescent="0.25">
      <c r="A108" s="1">
        <v>42510</v>
      </c>
      <c r="B108">
        <v>3</v>
      </c>
      <c r="T108">
        <v>0</v>
      </c>
      <c r="U108" t="s">
        <v>17</v>
      </c>
      <c r="Z108">
        <v>6.9</v>
      </c>
      <c r="AA108">
        <v>0</v>
      </c>
    </row>
    <row r="109" spans="1:27" x14ac:dyDescent="0.25">
      <c r="A109" s="1">
        <v>42510</v>
      </c>
      <c r="B109">
        <v>2</v>
      </c>
      <c r="T109">
        <v>0</v>
      </c>
      <c r="U109" t="s">
        <v>17</v>
      </c>
      <c r="Z109">
        <v>6.9</v>
      </c>
      <c r="AA109">
        <v>2</v>
      </c>
    </row>
    <row r="110" spans="1:27" x14ac:dyDescent="0.25">
      <c r="A110" s="1">
        <v>42510</v>
      </c>
      <c r="B110">
        <v>1</v>
      </c>
      <c r="T110">
        <v>0</v>
      </c>
      <c r="U110" t="s">
        <v>17</v>
      </c>
      <c r="Z110">
        <v>6.9</v>
      </c>
      <c r="AA110">
        <v>4</v>
      </c>
    </row>
    <row r="111" spans="1:27" x14ac:dyDescent="0.25">
      <c r="A111" s="1">
        <v>42510</v>
      </c>
      <c r="B111">
        <v>3</v>
      </c>
      <c r="T111">
        <v>1</v>
      </c>
      <c r="U111" t="s">
        <v>17</v>
      </c>
      <c r="Z111">
        <v>6.9</v>
      </c>
      <c r="AA111">
        <v>0</v>
      </c>
    </row>
    <row r="112" spans="1:27" x14ac:dyDescent="0.25">
      <c r="A112" s="1">
        <v>42510</v>
      </c>
      <c r="B112">
        <v>4</v>
      </c>
      <c r="T112">
        <v>1</v>
      </c>
      <c r="U112" t="s">
        <v>17</v>
      </c>
      <c r="Z112">
        <v>6.9</v>
      </c>
      <c r="AA112">
        <v>0</v>
      </c>
    </row>
    <row r="113" spans="1:27" x14ac:dyDescent="0.25">
      <c r="A113" s="1">
        <v>42510</v>
      </c>
      <c r="B113">
        <v>0</v>
      </c>
      <c r="T113">
        <v>0</v>
      </c>
      <c r="U113" t="s">
        <v>17</v>
      </c>
      <c r="Z113">
        <v>6.9</v>
      </c>
      <c r="AA113">
        <v>0</v>
      </c>
    </row>
    <row r="114" spans="1:27" x14ac:dyDescent="0.25">
      <c r="A114" s="1">
        <v>42510</v>
      </c>
      <c r="B114">
        <v>1</v>
      </c>
      <c r="T114">
        <v>1</v>
      </c>
      <c r="U114" t="s">
        <v>17</v>
      </c>
      <c r="Z114">
        <v>6.9</v>
      </c>
      <c r="AA114">
        <v>1</v>
      </c>
    </row>
    <row r="115" spans="1:27" x14ac:dyDescent="0.25">
      <c r="A115" s="1">
        <v>42510</v>
      </c>
      <c r="B115">
        <v>3</v>
      </c>
      <c r="T115">
        <v>1</v>
      </c>
      <c r="U115" t="s">
        <v>17</v>
      </c>
      <c r="Z115">
        <v>6.9</v>
      </c>
      <c r="AA115">
        <v>0</v>
      </c>
    </row>
    <row r="116" spans="1:27" x14ac:dyDescent="0.25">
      <c r="A116" s="1">
        <v>42510</v>
      </c>
      <c r="B116">
        <v>4</v>
      </c>
      <c r="T116">
        <v>2</v>
      </c>
      <c r="U116" t="s">
        <v>17</v>
      </c>
      <c r="Z116">
        <v>7</v>
      </c>
      <c r="AA116">
        <v>0</v>
      </c>
    </row>
    <row r="117" spans="1:27" x14ac:dyDescent="0.25">
      <c r="A117" s="1">
        <v>42510</v>
      </c>
      <c r="B117">
        <v>2</v>
      </c>
      <c r="T117">
        <v>1</v>
      </c>
      <c r="U117" t="s">
        <v>14</v>
      </c>
      <c r="Z117">
        <v>7</v>
      </c>
      <c r="AA117">
        <v>0</v>
      </c>
    </row>
    <row r="118" spans="1:27" x14ac:dyDescent="0.25">
      <c r="A118" s="1">
        <v>42517</v>
      </c>
      <c r="B118">
        <v>1</v>
      </c>
      <c r="T118">
        <v>1</v>
      </c>
      <c r="U118" t="s">
        <v>14</v>
      </c>
      <c r="Z118">
        <v>7</v>
      </c>
      <c r="AA118">
        <v>1</v>
      </c>
    </row>
    <row r="119" spans="1:27" x14ac:dyDescent="0.25">
      <c r="A119" s="1">
        <v>42517</v>
      </c>
      <c r="B119">
        <v>1</v>
      </c>
      <c r="T119">
        <v>3</v>
      </c>
      <c r="U119" t="s">
        <v>14</v>
      </c>
      <c r="Z119">
        <v>7</v>
      </c>
      <c r="AA119">
        <v>2</v>
      </c>
    </row>
    <row r="120" spans="1:27" x14ac:dyDescent="0.25">
      <c r="A120" s="1">
        <v>42517</v>
      </c>
      <c r="B120">
        <v>1</v>
      </c>
      <c r="T120">
        <v>2</v>
      </c>
      <c r="U120" t="s">
        <v>14</v>
      </c>
      <c r="Z120">
        <v>7</v>
      </c>
      <c r="AA120">
        <v>0</v>
      </c>
    </row>
    <row r="121" spans="1:27" x14ac:dyDescent="0.25">
      <c r="A121" s="1">
        <v>42517</v>
      </c>
      <c r="B121">
        <v>2</v>
      </c>
      <c r="T121">
        <v>3</v>
      </c>
      <c r="U121" t="s">
        <v>14</v>
      </c>
      <c r="Z121">
        <v>7</v>
      </c>
      <c r="AA121">
        <v>1</v>
      </c>
    </row>
    <row r="122" spans="1:27" x14ac:dyDescent="0.25">
      <c r="A122" s="1">
        <v>42517</v>
      </c>
      <c r="B122">
        <v>1</v>
      </c>
      <c r="T122">
        <v>2</v>
      </c>
      <c r="U122" t="s">
        <v>14</v>
      </c>
      <c r="Z122">
        <v>7</v>
      </c>
      <c r="AA122">
        <v>0</v>
      </c>
    </row>
    <row r="123" spans="1:27" x14ac:dyDescent="0.25">
      <c r="A123" s="1">
        <v>42517</v>
      </c>
      <c r="B123">
        <v>2</v>
      </c>
      <c r="T123">
        <v>1</v>
      </c>
      <c r="U123" t="s">
        <v>14</v>
      </c>
      <c r="Z123">
        <v>7</v>
      </c>
      <c r="AA123">
        <v>0</v>
      </c>
    </row>
    <row r="124" spans="1:27" x14ac:dyDescent="0.25">
      <c r="A124" s="1">
        <v>42517</v>
      </c>
      <c r="B124">
        <v>2</v>
      </c>
      <c r="T124">
        <v>4</v>
      </c>
      <c r="U124" t="s">
        <v>14</v>
      </c>
      <c r="Z124">
        <v>7</v>
      </c>
      <c r="AA124">
        <v>0</v>
      </c>
    </row>
    <row r="125" spans="1:27" x14ac:dyDescent="0.25">
      <c r="A125" s="1">
        <v>42517</v>
      </c>
      <c r="B125">
        <v>1</v>
      </c>
      <c r="T125">
        <v>3</v>
      </c>
      <c r="U125" t="s">
        <v>14</v>
      </c>
      <c r="Z125">
        <v>7</v>
      </c>
      <c r="AA125">
        <v>0</v>
      </c>
    </row>
    <row r="126" spans="1:27" x14ac:dyDescent="0.25">
      <c r="A126" s="1">
        <v>42517</v>
      </c>
      <c r="B126">
        <v>2</v>
      </c>
      <c r="T126">
        <v>3</v>
      </c>
      <c r="U126" t="s">
        <v>14</v>
      </c>
      <c r="Z126">
        <v>7</v>
      </c>
      <c r="AA126">
        <v>0</v>
      </c>
    </row>
    <row r="127" spans="1:27" x14ac:dyDescent="0.25">
      <c r="A127" s="1">
        <v>42517</v>
      </c>
      <c r="B127">
        <v>3</v>
      </c>
      <c r="T127">
        <v>2</v>
      </c>
      <c r="U127" t="s">
        <v>14</v>
      </c>
      <c r="Z127">
        <v>7</v>
      </c>
      <c r="AA127">
        <v>0</v>
      </c>
    </row>
    <row r="128" spans="1:27" x14ac:dyDescent="0.25">
      <c r="T128">
        <v>1</v>
      </c>
      <c r="U128" t="s">
        <v>14</v>
      </c>
      <c r="Z128">
        <v>7.1</v>
      </c>
      <c r="AA128">
        <v>2</v>
      </c>
    </row>
    <row r="129" spans="20:27" x14ac:dyDescent="0.25">
      <c r="T129">
        <v>2</v>
      </c>
      <c r="U129" t="s">
        <v>14</v>
      </c>
      <c r="Z129">
        <v>7.1</v>
      </c>
      <c r="AA129">
        <v>3</v>
      </c>
    </row>
    <row r="130" spans="20:27" x14ac:dyDescent="0.25">
      <c r="T130">
        <v>2</v>
      </c>
      <c r="U130" t="s">
        <v>14</v>
      </c>
      <c r="Z130">
        <v>7.1</v>
      </c>
      <c r="AA130">
        <v>2</v>
      </c>
    </row>
    <row r="131" spans="20:27" x14ac:dyDescent="0.25">
      <c r="T131">
        <v>0</v>
      </c>
      <c r="U131" t="s">
        <v>15</v>
      </c>
      <c r="Z131">
        <v>7.1</v>
      </c>
      <c r="AA131">
        <v>0</v>
      </c>
    </row>
    <row r="132" spans="20:27" x14ac:dyDescent="0.25">
      <c r="T132">
        <v>2</v>
      </c>
      <c r="U132" t="s">
        <v>15</v>
      </c>
      <c r="Z132">
        <v>7.1</v>
      </c>
      <c r="AA132">
        <v>0</v>
      </c>
    </row>
    <row r="133" spans="20:27" x14ac:dyDescent="0.25">
      <c r="T133">
        <v>1</v>
      </c>
      <c r="U133" t="s">
        <v>15</v>
      </c>
      <c r="Z133">
        <v>7.1</v>
      </c>
      <c r="AA133">
        <v>1</v>
      </c>
    </row>
    <row r="134" spans="20:27" x14ac:dyDescent="0.25">
      <c r="T134">
        <v>3</v>
      </c>
      <c r="U134" t="s">
        <v>15</v>
      </c>
      <c r="Z134">
        <v>7.1</v>
      </c>
      <c r="AA134">
        <v>2</v>
      </c>
    </row>
    <row r="135" spans="20:27" x14ac:dyDescent="0.25">
      <c r="T135">
        <v>2</v>
      </c>
      <c r="U135" t="s">
        <v>15</v>
      </c>
      <c r="Z135">
        <v>7.1</v>
      </c>
      <c r="AA135">
        <v>0</v>
      </c>
    </row>
    <row r="136" spans="20:27" x14ac:dyDescent="0.25">
      <c r="T136">
        <v>1</v>
      </c>
      <c r="U136" t="s">
        <v>15</v>
      </c>
      <c r="Z136">
        <v>7.2</v>
      </c>
      <c r="AA136">
        <v>3</v>
      </c>
    </row>
    <row r="137" spans="20:27" x14ac:dyDescent="0.25">
      <c r="T137">
        <v>3</v>
      </c>
      <c r="U137" t="s">
        <v>15</v>
      </c>
      <c r="Z137">
        <v>7.2</v>
      </c>
      <c r="AA137">
        <v>2</v>
      </c>
    </row>
    <row r="138" spans="20:27" x14ac:dyDescent="0.25">
      <c r="T138">
        <v>4</v>
      </c>
      <c r="U138" t="s">
        <v>15</v>
      </c>
      <c r="Z138">
        <v>7.2</v>
      </c>
      <c r="AA138">
        <v>0</v>
      </c>
    </row>
    <row r="139" spans="20:27" x14ac:dyDescent="0.25">
      <c r="T139">
        <v>0</v>
      </c>
      <c r="U139" t="s">
        <v>15</v>
      </c>
      <c r="Z139">
        <v>7.2</v>
      </c>
      <c r="AA139">
        <v>0</v>
      </c>
    </row>
    <row r="140" spans="20:27" x14ac:dyDescent="0.25">
      <c r="T140">
        <v>2</v>
      </c>
      <c r="U140" t="s">
        <v>15</v>
      </c>
      <c r="Z140">
        <v>7.2</v>
      </c>
      <c r="AA140">
        <v>0</v>
      </c>
    </row>
    <row r="141" spans="20:27" x14ac:dyDescent="0.25">
      <c r="T141">
        <v>3</v>
      </c>
      <c r="U141" t="s">
        <v>15</v>
      </c>
      <c r="Z141">
        <v>7.2</v>
      </c>
      <c r="AA141">
        <v>4</v>
      </c>
    </row>
    <row r="142" spans="20:27" x14ac:dyDescent="0.25">
      <c r="T142">
        <v>2</v>
      </c>
      <c r="U142" t="s">
        <v>15</v>
      </c>
      <c r="Z142">
        <v>7.2</v>
      </c>
      <c r="AA142">
        <v>0</v>
      </c>
    </row>
    <row r="143" spans="20:27" x14ac:dyDescent="0.25">
      <c r="T143">
        <v>1</v>
      </c>
      <c r="U143" t="s">
        <v>15</v>
      </c>
      <c r="Z143">
        <v>7.2</v>
      </c>
      <c r="AA143">
        <v>3</v>
      </c>
    </row>
    <row r="144" spans="20:27" x14ac:dyDescent="0.25">
      <c r="T144">
        <v>1</v>
      </c>
      <c r="U144" t="s">
        <v>15</v>
      </c>
      <c r="Z144">
        <v>7.3</v>
      </c>
      <c r="AA144">
        <v>0</v>
      </c>
    </row>
    <row r="145" spans="20:27" x14ac:dyDescent="0.25">
      <c r="T145">
        <v>2</v>
      </c>
      <c r="U145" t="s">
        <v>15</v>
      </c>
      <c r="Z145">
        <v>7.3</v>
      </c>
      <c r="AA145">
        <v>0</v>
      </c>
    </row>
    <row r="146" spans="20:27" x14ac:dyDescent="0.25">
      <c r="T146">
        <v>1</v>
      </c>
      <c r="U146" t="s">
        <v>15</v>
      </c>
      <c r="Z146">
        <v>7.3</v>
      </c>
      <c r="AA146">
        <v>0</v>
      </c>
    </row>
    <row r="147" spans="20:27" x14ac:dyDescent="0.25">
      <c r="T147">
        <v>2</v>
      </c>
      <c r="U147" t="s">
        <v>15</v>
      </c>
      <c r="Z147">
        <v>7.3</v>
      </c>
      <c r="AA147">
        <v>2</v>
      </c>
    </row>
    <row r="148" spans="20:27" x14ac:dyDescent="0.25">
      <c r="T148">
        <v>1</v>
      </c>
      <c r="U148" t="s">
        <v>15</v>
      </c>
      <c r="Z148">
        <v>7.4</v>
      </c>
      <c r="AA148">
        <v>0</v>
      </c>
    </row>
    <row r="149" spans="20:27" x14ac:dyDescent="0.25">
      <c r="T149">
        <v>3</v>
      </c>
      <c r="U149" t="s">
        <v>15</v>
      </c>
      <c r="Z149">
        <v>7.4</v>
      </c>
      <c r="AA149">
        <v>1</v>
      </c>
    </row>
    <row r="150" spans="20:27" x14ac:dyDescent="0.25">
      <c r="T150">
        <v>1</v>
      </c>
      <c r="U150" t="s">
        <v>15</v>
      </c>
      <c r="Z150">
        <v>7.4</v>
      </c>
      <c r="AA150">
        <v>0</v>
      </c>
    </row>
    <row r="151" spans="20:27" x14ac:dyDescent="0.25">
      <c r="T151">
        <v>4</v>
      </c>
      <c r="U151" t="s">
        <v>15</v>
      </c>
      <c r="Z151">
        <v>7.5</v>
      </c>
      <c r="AA151">
        <v>0</v>
      </c>
    </row>
    <row r="152" spans="20:27" x14ac:dyDescent="0.25">
      <c r="T152">
        <v>2</v>
      </c>
      <c r="U152" t="s">
        <v>15</v>
      </c>
      <c r="Z152">
        <v>7.5</v>
      </c>
      <c r="AA152">
        <v>0</v>
      </c>
    </row>
    <row r="153" spans="20:27" x14ac:dyDescent="0.25">
      <c r="T153">
        <v>2</v>
      </c>
      <c r="U153" t="s">
        <v>15</v>
      </c>
      <c r="Z153">
        <v>7.5</v>
      </c>
      <c r="AA153">
        <v>0</v>
      </c>
    </row>
    <row r="154" spans="20:27" x14ac:dyDescent="0.25">
      <c r="T154">
        <v>3</v>
      </c>
      <c r="U154" t="s">
        <v>15</v>
      </c>
      <c r="Z154">
        <v>7.7</v>
      </c>
      <c r="AA154">
        <v>1</v>
      </c>
    </row>
    <row r="155" spans="20:27" x14ac:dyDescent="0.25">
      <c r="T155">
        <v>3</v>
      </c>
      <c r="U155" t="s">
        <v>15</v>
      </c>
      <c r="AA155">
        <v>1</v>
      </c>
    </row>
    <row r="156" spans="20:27" x14ac:dyDescent="0.25">
      <c r="T156">
        <v>3</v>
      </c>
      <c r="U156" t="s">
        <v>15</v>
      </c>
    </row>
  </sheetData>
  <sortState ref="Z31:AA155">
    <sortCondition ref="Z31:Z155"/>
  </sortState>
  <pageMargins left="0.7" right="0.7" top="0.75" bottom="0.75" header="0.3" footer="0.3"/>
  <ignoredErrors>
    <ignoredError sqref="G10 I14 M20 Q22 P9:P10 AJ17 AH16:AI16 AH12 AH14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7"/>
  <sheetViews>
    <sheetView zoomScale="60" zoomScaleNormal="60" workbookViewId="0">
      <selection activeCell="AD22" sqref="AD22"/>
    </sheetView>
  </sheetViews>
  <sheetFormatPr defaultRowHeight="15" x14ac:dyDescent="0.25"/>
  <cols>
    <col min="1" max="1" width="14.85546875" bestFit="1" customWidth="1"/>
    <col min="2" max="2" width="16.7109375" bestFit="1" customWidth="1"/>
    <col min="3" max="3" width="11.28515625" bestFit="1" customWidth="1"/>
    <col min="4" max="4" width="8.85546875" customWidth="1"/>
    <col min="15" max="15" width="11.28515625" bestFit="1" customWidth="1"/>
    <col min="19" max="21" width="8.85546875" style="7"/>
    <col min="32" max="32" width="11.5703125" bestFit="1" customWidth="1"/>
    <col min="36" max="36" width="28.28515625" bestFit="1" customWidth="1"/>
  </cols>
  <sheetData>
    <row r="1" spans="1:29" ht="14.45" x14ac:dyDescent="0.3">
      <c r="A1" t="s">
        <v>9</v>
      </c>
      <c r="P1" t="s">
        <v>0</v>
      </c>
    </row>
    <row r="2" spans="1:29" ht="14.45" x14ac:dyDescent="0.3">
      <c r="A2" t="s">
        <v>1</v>
      </c>
      <c r="B2" t="s">
        <v>10</v>
      </c>
      <c r="C2" t="s">
        <v>11</v>
      </c>
      <c r="D2" t="s">
        <v>42</v>
      </c>
      <c r="E2" t="s">
        <v>43</v>
      </c>
      <c r="F2" t="s">
        <v>44</v>
      </c>
      <c r="G2" t="s">
        <v>67</v>
      </c>
      <c r="H2" t="s">
        <v>66</v>
      </c>
      <c r="O2" t="s">
        <v>11</v>
      </c>
      <c r="Q2" t="s">
        <v>2</v>
      </c>
      <c r="R2" t="s">
        <v>3</v>
      </c>
      <c r="S2" s="7" t="s">
        <v>4</v>
      </c>
      <c r="T2" s="7" t="s">
        <v>5</v>
      </c>
      <c r="U2" s="7" t="s">
        <v>24</v>
      </c>
      <c r="V2" t="s">
        <v>6</v>
      </c>
      <c r="W2" t="s">
        <v>7</v>
      </c>
      <c r="X2" t="s">
        <v>12</v>
      </c>
      <c r="Y2" t="s">
        <v>26</v>
      </c>
      <c r="Z2" t="s">
        <v>8</v>
      </c>
      <c r="AA2" t="s">
        <v>13</v>
      </c>
      <c r="AB2" t="s">
        <v>25</v>
      </c>
      <c r="AC2" t="s">
        <v>82</v>
      </c>
    </row>
    <row r="3" spans="1:29" ht="14.45" x14ac:dyDescent="0.3">
      <c r="A3">
        <v>1</v>
      </c>
      <c r="B3" t="s">
        <v>14</v>
      </c>
      <c r="C3" s="1">
        <v>42503</v>
      </c>
      <c r="D3">
        <v>7</v>
      </c>
      <c r="E3">
        <f>-(7/7)*LN(7/7)</f>
        <v>0</v>
      </c>
      <c r="H3">
        <v>0</v>
      </c>
      <c r="O3" s="1">
        <v>42503</v>
      </c>
      <c r="P3">
        <v>1</v>
      </c>
      <c r="Q3">
        <v>7</v>
      </c>
      <c r="R3">
        <v>0</v>
      </c>
      <c r="S3" s="7">
        <v>0</v>
      </c>
      <c r="T3" s="7">
        <v>0</v>
      </c>
      <c r="U3" s="7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</row>
    <row r="4" spans="1:29" ht="14.45" x14ac:dyDescent="0.3">
      <c r="A4">
        <v>2</v>
      </c>
      <c r="B4" t="s">
        <v>15</v>
      </c>
      <c r="C4" s="1">
        <v>42503</v>
      </c>
      <c r="D4">
        <v>0</v>
      </c>
      <c r="E4">
        <v>0</v>
      </c>
      <c r="H4">
        <v>0</v>
      </c>
      <c r="O4" s="1">
        <v>42503</v>
      </c>
      <c r="P4">
        <v>2</v>
      </c>
      <c r="Q4">
        <v>0</v>
      </c>
      <c r="R4">
        <v>0</v>
      </c>
      <c r="S4" s="7">
        <v>0</v>
      </c>
      <c r="T4" s="7">
        <v>0</v>
      </c>
      <c r="U4" s="7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  <row r="5" spans="1:29" ht="14.45" x14ac:dyDescent="0.3">
      <c r="A5">
        <v>3</v>
      </c>
      <c r="B5" t="s">
        <v>15</v>
      </c>
      <c r="C5" s="1">
        <v>42503</v>
      </c>
      <c r="D5">
        <v>26</v>
      </c>
      <c r="E5">
        <v>0.429323022</v>
      </c>
      <c r="G5">
        <v>0.86002614519999998</v>
      </c>
      <c r="H5">
        <v>1.202813135</v>
      </c>
      <c r="O5" s="1">
        <v>42503</v>
      </c>
      <c r="P5">
        <v>3</v>
      </c>
      <c r="Q5">
        <v>22</v>
      </c>
      <c r="R5">
        <v>0</v>
      </c>
      <c r="S5" s="7">
        <v>0</v>
      </c>
      <c r="T5" s="7">
        <v>0</v>
      </c>
      <c r="U5" s="7">
        <v>0</v>
      </c>
      <c r="V5">
        <v>0</v>
      </c>
      <c r="W5">
        <v>4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ht="14.45" x14ac:dyDescent="0.3">
      <c r="A6">
        <v>4</v>
      </c>
      <c r="B6" t="s">
        <v>17</v>
      </c>
      <c r="C6" s="1">
        <v>42489</v>
      </c>
      <c r="D6">
        <v>43</v>
      </c>
      <c r="E6">
        <v>0.74900333890000004</v>
      </c>
      <c r="O6" s="1">
        <v>42489</v>
      </c>
      <c r="P6">
        <v>4</v>
      </c>
      <c r="Q6">
        <v>0</v>
      </c>
      <c r="R6">
        <v>0</v>
      </c>
      <c r="S6" s="7">
        <v>31</v>
      </c>
      <c r="T6" s="7">
        <v>3</v>
      </c>
      <c r="U6" s="7">
        <v>9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ht="14.45" x14ac:dyDescent="0.3">
      <c r="A7">
        <v>5</v>
      </c>
      <c r="B7" t="s">
        <v>15</v>
      </c>
      <c r="C7" s="1">
        <v>42517</v>
      </c>
      <c r="D7">
        <v>9</v>
      </c>
      <c r="E7">
        <v>0</v>
      </c>
      <c r="H7">
        <v>0</v>
      </c>
      <c r="O7" s="1">
        <v>42517</v>
      </c>
      <c r="P7">
        <v>5</v>
      </c>
      <c r="Q7">
        <v>0</v>
      </c>
      <c r="R7">
        <v>0</v>
      </c>
      <c r="S7" s="7">
        <v>9</v>
      </c>
      <c r="T7" s="7">
        <v>0</v>
      </c>
      <c r="U7" s="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ht="14.45" x14ac:dyDescent="0.3">
      <c r="A8">
        <v>6</v>
      </c>
      <c r="B8" t="s">
        <v>18</v>
      </c>
      <c r="C8" s="1">
        <v>42447</v>
      </c>
      <c r="D8">
        <v>0</v>
      </c>
      <c r="E8">
        <v>0</v>
      </c>
      <c r="H8">
        <v>0</v>
      </c>
      <c r="O8" s="1">
        <v>42447</v>
      </c>
      <c r="P8">
        <v>6</v>
      </c>
      <c r="Q8">
        <v>0</v>
      </c>
      <c r="R8">
        <v>0</v>
      </c>
      <c r="S8" s="7">
        <v>0</v>
      </c>
      <c r="T8" s="7">
        <v>0</v>
      </c>
      <c r="U8" s="7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ht="14.45" x14ac:dyDescent="0.3">
      <c r="A9">
        <v>7</v>
      </c>
      <c r="B9" t="s">
        <v>19</v>
      </c>
      <c r="C9" s="1">
        <v>42468</v>
      </c>
      <c r="D9">
        <v>0</v>
      </c>
      <c r="E9">
        <v>0</v>
      </c>
      <c r="H9">
        <v>0</v>
      </c>
      <c r="O9" s="1">
        <v>42468</v>
      </c>
      <c r="P9">
        <v>7</v>
      </c>
      <c r="Q9">
        <v>0</v>
      </c>
      <c r="R9">
        <v>0</v>
      </c>
      <c r="S9" s="7">
        <v>0</v>
      </c>
      <c r="T9" s="7">
        <v>0</v>
      </c>
      <c r="U9" s="7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ht="14.45" x14ac:dyDescent="0.3">
      <c r="A10">
        <v>8</v>
      </c>
      <c r="B10" t="s">
        <v>20</v>
      </c>
      <c r="C10" s="1">
        <v>42454</v>
      </c>
      <c r="D10">
        <v>0</v>
      </c>
      <c r="E10">
        <v>0</v>
      </c>
      <c r="H10">
        <v>0</v>
      </c>
      <c r="O10" s="1">
        <v>42454</v>
      </c>
      <c r="P10">
        <v>8</v>
      </c>
      <c r="Q10">
        <v>0</v>
      </c>
      <c r="R10">
        <v>0</v>
      </c>
      <c r="S10" s="7">
        <v>0</v>
      </c>
      <c r="T10" s="7">
        <v>0</v>
      </c>
      <c r="U10" s="7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ht="14.45" x14ac:dyDescent="0.3">
      <c r="A11">
        <v>9</v>
      </c>
      <c r="B11" t="s">
        <v>20</v>
      </c>
      <c r="C11" s="1">
        <v>42433</v>
      </c>
      <c r="D11">
        <v>0</v>
      </c>
      <c r="E11">
        <v>0</v>
      </c>
      <c r="H11">
        <v>0</v>
      </c>
      <c r="O11" s="1">
        <v>42433</v>
      </c>
      <c r="P11">
        <v>9</v>
      </c>
      <c r="Q11">
        <v>0</v>
      </c>
      <c r="R11">
        <v>0</v>
      </c>
      <c r="S11" s="7">
        <v>0</v>
      </c>
      <c r="T11" s="7">
        <v>0</v>
      </c>
      <c r="U11" s="7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ht="14.45" x14ac:dyDescent="0.3">
      <c r="A12">
        <v>10</v>
      </c>
      <c r="B12" t="s">
        <v>19</v>
      </c>
      <c r="C12" s="1">
        <v>42433</v>
      </c>
      <c r="D12">
        <v>0</v>
      </c>
      <c r="E12">
        <v>0</v>
      </c>
      <c r="H12">
        <v>0</v>
      </c>
      <c r="O12" s="1">
        <v>42433</v>
      </c>
      <c r="P12">
        <v>10</v>
      </c>
      <c r="Q12">
        <v>0</v>
      </c>
      <c r="R12">
        <v>0</v>
      </c>
      <c r="S12" s="7">
        <v>0</v>
      </c>
      <c r="T12" s="7">
        <v>0</v>
      </c>
      <c r="U12" s="7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ht="14.45" x14ac:dyDescent="0.3">
      <c r="A13">
        <v>11</v>
      </c>
      <c r="B13" t="s">
        <v>14</v>
      </c>
      <c r="C13" s="1">
        <v>42482</v>
      </c>
      <c r="D13">
        <v>36</v>
      </c>
      <c r="E13">
        <v>0.61549828220000002</v>
      </c>
      <c r="O13" s="1">
        <v>42482</v>
      </c>
      <c r="P13">
        <v>11</v>
      </c>
      <c r="Q13">
        <v>0</v>
      </c>
      <c r="R13">
        <v>0</v>
      </c>
      <c r="S13" s="7">
        <v>25</v>
      </c>
      <c r="T13" s="7">
        <v>0</v>
      </c>
      <c r="U13" s="7">
        <v>11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ht="14.45" x14ac:dyDescent="0.3">
      <c r="A14">
        <v>12</v>
      </c>
      <c r="B14" t="s">
        <v>14</v>
      </c>
      <c r="C14" s="1">
        <v>42494</v>
      </c>
      <c r="D14">
        <v>51</v>
      </c>
      <c r="E14">
        <v>0.81284179459999994</v>
      </c>
      <c r="O14" s="1">
        <v>42494</v>
      </c>
      <c r="P14">
        <v>12</v>
      </c>
      <c r="Q14">
        <v>1</v>
      </c>
      <c r="R14">
        <v>0</v>
      </c>
      <c r="S14" s="7">
        <v>32</v>
      </c>
      <c r="T14" s="7">
        <v>0</v>
      </c>
      <c r="U14" s="7">
        <v>17</v>
      </c>
      <c r="V14">
        <v>0</v>
      </c>
      <c r="W14">
        <v>1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ht="14.45" x14ac:dyDescent="0.3">
      <c r="A15">
        <v>13</v>
      </c>
      <c r="B15" t="s">
        <v>14</v>
      </c>
      <c r="C15" s="1">
        <v>42482</v>
      </c>
      <c r="D15">
        <v>23</v>
      </c>
      <c r="E15">
        <v>0.82595670099999996</v>
      </c>
      <c r="O15" s="1">
        <v>42482</v>
      </c>
      <c r="P15">
        <v>13</v>
      </c>
      <c r="Q15">
        <v>1</v>
      </c>
      <c r="R15">
        <v>0</v>
      </c>
      <c r="S15" s="7">
        <v>13</v>
      </c>
      <c r="T15" s="7">
        <v>0</v>
      </c>
      <c r="U15" s="7">
        <v>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ht="14.45" x14ac:dyDescent="0.3">
      <c r="A16">
        <v>14</v>
      </c>
      <c r="B16" t="s">
        <v>17</v>
      </c>
      <c r="C16" s="1">
        <v>42482</v>
      </c>
      <c r="D16">
        <v>26</v>
      </c>
      <c r="E16">
        <v>0.76635211820000004</v>
      </c>
      <c r="O16" s="1">
        <v>42482</v>
      </c>
      <c r="P16">
        <v>14</v>
      </c>
      <c r="Q16">
        <v>0</v>
      </c>
      <c r="R16">
        <v>0</v>
      </c>
      <c r="S16" s="7">
        <v>19</v>
      </c>
      <c r="T16" s="7">
        <v>3</v>
      </c>
      <c r="U16" s="7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ht="14.45" x14ac:dyDescent="0.3">
      <c r="A17">
        <v>15</v>
      </c>
      <c r="B17" t="s">
        <v>17</v>
      </c>
      <c r="C17" s="1">
        <v>42475</v>
      </c>
      <c r="D17">
        <v>0</v>
      </c>
      <c r="E17">
        <v>0</v>
      </c>
      <c r="H17">
        <v>0</v>
      </c>
      <c r="O17" s="1">
        <v>42475</v>
      </c>
      <c r="P17">
        <v>15</v>
      </c>
      <c r="Q17">
        <v>0</v>
      </c>
      <c r="R17">
        <v>0</v>
      </c>
      <c r="S17" s="7">
        <v>0</v>
      </c>
      <c r="T17" s="7">
        <v>0</v>
      </c>
      <c r="U17" s="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ht="14.45" x14ac:dyDescent="0.3">
      <c r="A18">
        <v>16</v>
      </c>
      <c r="B18" t="s">
        <v>20</v>
      </c>
      <c r="C18" s="1">
        <v>42440</v>
      </c>
      <c r="D18">
        <v>0</v>
      </c>
      <c r="E18">
        <v>0</v>
      </c>
      <c r="H18">
        <v>0</v>
      </c>
      <c r="O18" s="1">
        <v>42440</v>
      </c>
      <c r="P18">
        <v>16</v>
      </c>
      <c r="Q18">
        <v>0</v>
      </c>
      <c r="R18">
        <v>0</v>
      </c>
      <c r="S18" s="7">
        <v>0</v>
      </c>
      <c r="T18" s="7">
        <v>0</v>
      </c>
      <c r="U18" s="7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ht="14.45" x14ac:dyDescent="0.3">
      <c r="A19">
        <v>17</v>
      </c>
      <c r="B19" t="s">
        <v>21</v>
      </c>
      <c r="C19" s="1">
        <v>42461</v>
      </c>
      <c r="D19">
        <v>0</v>
      </c>
      <c r="E19">
        <v>0</v>
      </c>
      <c r="H19">
        <v>0</v>
      </c>
      <c r="O19" s="1">
        <v>42461</v>
      </c>
      <c r="P19">
        <v>17</v>
      </c>
      <c r="Q19">
        <v>0</v>
      </c>
      <c r="R19">
        <v>0</v>
      </c>
      <c r="S19" s="7">
        <v>0</v>
      </c>
      <c r="T19" s="7">
        <v>0</v>
      </c>
      <c r="U19" s="7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ht="14.45" x14ac:dyDescent="0.3">
      <c r="A20">
        <v>18</v>
      </c>
      <c r="B20" t="s">
        <v>19</v>
      </c>
      <c r="C20" s="1">
        <v>42440</v>
      </c>
      <c r="D20">
        <v>0</v>
      </c>
      <c r="E20">
        <v>0</v>
      </c>
      <c r="H20">
        <v>0</v>
      </c>
      <c r="O20" s="1">
        <v>42440</v>
      </c>
      <c r="P20">
        <v>18</v>
      </c>
      <c r="Q20">
        <v>0</v>
      </c>
      <c r="R20">
        <v>0</v>
      </c>
      <c r="S20" s="7">
        <v>0</v>
      </c>
      <c r="T20" s="7">
        <v>0</v>
      </c>
      <c r="U20" s="7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ht="14.45" x14ac:dyDescent="0.3">
      <c r="A21">
        <v>19</v>
      </c>
      <c r="B21" t="s">
        <v>15</v>
      </c>
      <c r="C21" s="1">
        <v>42510</v>
      </c>
      <c r="D21">
        <v>9</v>
      </c>
      <c r="E21">
        <v>0.84868555769999998</v>
      </c>
      <c r="G21">
        <v>0.71145824859999995</v>
      </c>
      <c r="H21">
        <v>1.381423625</v>
      </c>
      <c r="O21" s="1">
        <v>42510</v>
      </c>
      <c r="P21">
        <v>19</v>
      </c>
      <c r="Q21">
        <v>2</v>
      </c>
      <c r="R21">
        <v>0</v>
      </c>
      <c r="S21" s="7">
        <v>6</v>
      </c>
      <c r="T21" s="7">
        <v>0</v>
      </c>
      <c r="U21" s="7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ht="14.45" x14ac:dyDescent="0.3">
      <c r="A22">
        <v>20</v>
      </c>
      <c r="B22" t="s">
        <v>22</v>
      </c>
      <c r="C22" s="1">
        <v>42468</v>
      </c>
      <c r="D22">
        <v>8</v>
      </c>
      <c r="E22">
        <v>0.66156323819999996</v>
      </c>
      <c r="O22" s="1">
        <v>42468</v>
      </c>
      <c r="P22">
        <v>20</v>
      </c>
      <c r="Q22">
        <v>0</v>
      </c>
      <c r="R22">
        <v>0</v>
      </c>
      <c r="S22" s="7">
        <v>5</v>
      </c>
      <c r="T22" s="7">
        <v>0</v>
      </c>
      <c r="U22" s="7">
        <v>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ht="14.45" x14ac:dyDescent="0.3">
      <c r="A23">
        <v>21</v>
      </c>
      <c r="B23" t="s">
        <v>21</v>
      </c>
      <c r="C23" s="1">
        <v>42468</v>
      </c>
      <c r="D23">
        <v>11</v>
      </c>
      <c r="E23">
        <v>0.47413931310000001</v>
      </c>
      <c r="O23" s="1">
        <v>42468</v>
      </c>
      <c r="P23">
        <v>21</v>
      </c>
      <c r="Q23">
        <v>0</v>
      </c>
      <c r="R23">
        <v>0</v>
      </c>
      <c r="S23" s="7">
        <v>9</v>
      </c>
      <c r="T23" s="7">
        <v>0</v>
      </c>
      <c r="U23" s="7">
        <v>2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ht="14.45" x14ac:dyDescent="0.3">
      <c r="A24">
        <v>22</v>
      </c>
      <c r="B24" t="s">
        <v>17</v>
      </c>
      <c r="C24" s="1">
        <v>42468</v>
      </c>
      <c r="D24">
        <v>31</v>
      </c>
      <c r="E24">
        <v>0.44180334799999998</v>
      </c>
      <c r="O24" s="1">
        <v>42468</v>
      </c>
      <c r="P24">
        <v>22</v>
      </c>
      <c r="Q24">
        <v>0</v>
      </c>
      <c r="R24">
        <v>0</v>
      </c>
      <c r="S24" s="7">
        <v>26</v>
      </c>
      <c r="T24" s="7">
        <v>0</v>
      </c>
      <c r="U24" s="7">
        <v>5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ht="14.45" x14ac:dyDescent="0.3">
      <c r="A25">
        <v>23</v>
      </c>
      <c r="B25" t="s">
        <v>17</v>
      </c>
      <c r="C25" s="1">
        <v>42482</v>
      </c>
      <c r="D25">
        <v>23</v>
      </c>
      <c r="E25">
        <v>0.69220170290000005</v>
      </c>
      <c r="O25" s="1">
        <v>42482</v>
      </c>
      <c r="P25">
        <v>23</v>
      </c>
      <c r="Q25">
        <v>0</v>
      </c>
      <c r="R25">
        <v>0</v>
      </c>
      <c r="S25" s="7">
        <v>11</v>
      </c>
      <c r="T25" s="7">
        <v>0</v>
      </c>
      <c r="U25" s="7">
        <v>12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ht="14.45" x14ac:dyDescent="0.3">
      <c r="A26">
        <v>24</v>
      </c>
      <c r="B26" t="s">
        <v>21</v>
      </c>
      <c r="C26" s="1">
        <v>42482</v>
      </c>
      <c r="D26">
        <v>12</v>
      </c>
      <c r="E26">
        <v>0.28683598300000002</v>
      </c>
      <c r="O26" s="1">
        <v>42482</v>
      </c>
      <c r="P26">
        <v>24</v>
      </c>
      <c r="Q26">
        <v>0</v>
      </c>
      <c r="R26">
        <v>0</v>
      </c>
      <c r="S26" s="7">
        <v>11</v>
      </c>
      <c r="T26" s="7">
        <v>1</v>
      </c>
      <c r="U26" s="7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5">
      <c r="A27">
        <v>25</v>
      </c>
      <c r="B27" t="s">
        <v>21</v>
      </c>
      <c r="C27" s="1">
        <v>42482</v>
      </c>
      <c r="D27">
        <v>0</v>
      </c>
      <c r="E27">
        <v>0</v>
      </c>
      <c r="H27">
        <v>0</v>
      </c>
      <c r="O27" s="1">
        <v>42482</v>
      </c>
      <c r="P27">
        <v>25</v>
      </c>
      <c r="Q27">
        <v>0</v>
      </c>
      <c r="R27">
        <v>0</v>
      </c>
      <c r="S27" s="7">
        <v>0</v>
      </c>
      <c r="T27" s="7">
        <v>0</v>
      </c>
      <c r="U27" s="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25">
      <c r="A28">
        <v>26</v>
      </c>
      <c r="B28" t="s">
        <v>15</v>
      </c>
      <c r="C28" s="1">
        <v>42510</v>
      </c>
      <c r="D28">
        <v>67</v>
      </c>
      <c r="E28">
        <v>0.18283658659999999</v>
      </c>
      <c r="G28">
        <v>0.95627274500000004</v>
      </c>
      <c r="H28">
        <v>1.1229129200000001</v>
      </c>
      <c r="O28" s="1">
        <v>42510</v>
      </c>
      <c r="P28">
        <v>26</v>
      </c>
      <c r="Q28">
        <v>64</v>
      </c>
      <c r="R28">
        <v>3</v>
      </c>
      <c r="S28" s="7">
        <v>0</v>
      </c>
      <c r="T28" s="7">
        <v>0</v>
      </c>
      <c r="U28" s="7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25">
      <c r="A29">
        <v>27</v>
      </c>
      <c r="B29" t="s">
        <v>15</v>
      </c>
      <c r="C29" s="1">
        <v>42510</v>
      </c>
      <c r="D29">
        <v>2</v>
      </c>
      <c r="E29">
        <v>0</v>
      </c>
      <c r="H29">
        <v>0</v>
      </c>
      <c r="O29" s="1">
        <v>42510</v>
      </c>
      <c r="P29">
        <v>27</v>
      </c>
      <c r="Q29">
        <v>2</v>
      </c>
      <c r="R29">
        <v>0</v>
      </c>
      <c r="S29" s="7">
        <v>0</v>
      </c>
      <c r="T29" s="7">
        <v>0</v>
      </c>
      <c r="U29" s="7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25">
      <c r="A30">
        <v>28</v>
      </c>
      <c r="B30" t="s">
        <v>15</v>
      </c>
      <c r="C30" s="1">
        <v>42510</v>
      </c>
      <c r="D30">
        <v>4</v>
      </c>
      <c r="E30">
        <v>1.039720771</v>
      </c>
      <c r="G30">
        <v>0.6123724357</v>
      </c>
      <c r="H30">
        <v>1.6938137820000001</v>
      </c>
      <c r="O30" s="1">
        <v>42510</v>
      </c>
      <c r="P30">
        <v>28</v>
      </c>
      <c r="Q30">
        <v>0</v>
      </c>
      <c r="R30">
        <v>0</v>
      </c>
      <c r="S30" s="7">
        <v>1</v>
      </c>
      <c r="T30" s="7">
        <v>0</v>
      </c>
      <c r="U30" s="7">
        <v>0</v>
      </c>
      <c r="V30">
        <v>0</v>
      </c>
      <c r="W30">
        <v>1</v>
      </c>
      <c r="X30">
        <v>2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5">
      <c r="A31">
        <v>29</v>
      </c>
      <c r="B31" t="s">
        <v>15</v>
      </c>
      <c r="C31" s="1">
        <v>42510</v>
      </c>
      <c r="D31">
        <v>17</v>
      </c>
      <c r="E31">
        <v>0.88528883449999995</v>
      </c>
      <c r="G31">
        <v>0.53633217990000004</v>
      </c>
      <c r="H31">
        <v>1.2785462000000001</v>
      </c>
      <c r="O31" s="1">
        <v>42510</v>
      </c>
      <c r="P31">
        <v>29</v>
      </c>
      <c r="Q31">
        <v>12</v>
      </c>
      <c r="R31">
        <v>0</v>
      </c>
      <c r="S31" s="7">
        <v>3</v>
      </c>
      <c r="T31" s="7">
        <v>0</v>
      </c>
      <c r="U31" s="7">
        <v>0</v>
      </c>
      <c r="V31">
        <v>1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0</v>
      </c>
    </row>
    <row r="32" spans="1:29" x14ac:dyDescent="0.25">
      <c r="A32">
        <v>30</v>
      </c>
      <c r="B32" t="s">
        <v>15</v>
      </c>
      <c r="C32" s="1">
        <v>42510</v>
      </c>
      <c r="D32">
        <v>0</v>
      </c>
      <c r="E32">
        <v>0</v>
      </c>
      <c r="H32">
        <v>0</v>
      </c>
      <c r="O32" s="1">
        <v>42510</v>
      </c>
      <c r="P32">
        <v>30</v>
      </c>
      <c r="Q32">
        <v>0</v>
      </c>
      <c r="R32">
        <v>0</v>
      </c>
      <c r="S32" s="7">
        <v>0</v>
      </c>
      <c r="T32" s="7">
        <v>0</v>
      </c>
      <c r="U32" s="7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25">
      <c r="A33">
        <v>31</v>
      </c>
      <c r="B33" t="s">
        <v>21</v>
      </c>
      <c r="C33" s="1">
        <v>42475</v>
      </c>
      <c r="D33">
        <v>0</v>
      </c>
      <c r="E33">
        <v>0</v>
      </c>
      <c r="H33">
        <v>0</v>
      </c>
      <c r="O33" s="1">
        <v>42475</v>
      </c>
      <c r="P33">
        <v>31</v>
      </c>
      <c r="Q33">
        <v>0</v>
      </c>
      <c r="R33">
        <v>0</v>
      </c>
      <c r="S33" s="7">
        <v>0</v>
      </c>
      <c r="T33" s="7">
        <v>0</v>
      </c>
      <c r="U33" s="7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25">
      <c r="A34">
        <v>32</v>
      </c>
      <c r="B34" t="s">
        <v>17</v>
      </c>
      <c r="C34" s="1">
        <v>42475</v>
      </c>
      <c r="D34">
        <v>0</v>
      </c>
      <c r="E34">
        <v>0</v>
      </c>
      <c r="H34">
        <v>0</v>
      </c>
      <c r="O34" s="1">
        <v>42475</v>
      </c>
      <c r="P34">
        <v>32</v>
      </c>
      <c r="Q34">
        <v>0</v>
      </c>
      <c r="R34">
        <v>0</v>
      </c>
      <c r="S34" s="7">
        <v>0</v>
      </c>
      <c r="T34" s="7">
        <v>0</v>
      </c>
      <c r="U34" s="7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5">
      <c r="A35">
        <v>33</v>
      </c>
      <c r="B35" t="s">
        <v>21</v>
      </c>
      <c r="C35" s="1">
        <v>42475</v>
      </c>
      <c r="D35">
        <v>0</v>
      </c>
      <c r="E35">
        <v>0</v>
      </c>
      <c r="H35">
        <v>0</v>
      </c>
      <c r="O35" s="1">
        <v>42475</v>
      </c>
      <c r="P35">
        <v>33</v>
      </c>
      <c r="Q35">
        <v>0</v>
      </c>
      <c r="R35">
        <v>0</v>
      </c>
      <c r="S35" s="7">
        <v>0</v>
      </c>
      <c r="T35" s="7">
        <v>0</v>
      </c>
      <c r="U35" s="7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25">
      <c r="A36">
        <v>34</v>
      </c>
      <c r="B36" t="s">
        <v>21</v>
      </c>
      <c r="C36" s="1">
        <v>42475</v>
      </c>
      <c r="D36">
        <v>0</v>
      </c>
      <c r="E36">
        <v>0</v>
      </c>
      <c r="H36">
        <v>0</v>
      </c>
      <c r="O36" s="1">
        <v>42475</v>
      </c>
      <c r="P36">
        <v>34</v>
      </c>
      <c r="Q36">
        <v>0</v>
      </c>
      <c r="R36">
        <v>0</v>
      </c>
      <c r="S36" s="7">
        <v>0</v>
      </c>
      <c r="T36" s="7">
        <v>0</v>
      </c>
      <c r="U36" s="7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25">
      <c r="A37">
        <v>35</v>
      </c>
      <c r="B37" t="s">
        <v>15</v>
      </c>
      <c r="C37" s="1">
        <v>42503</v>
      </c>
      <c r="D37">
        <v>15</v>
      </c>
      <c r="E37">
        <v>0.24493000000000001</v>
      </c>
      <c r="G37">
        <v>0.27487370849999998</v>
      </c>
      <c r="H37">
        <v>1.323366968</v>
      </c>
      <c r="O37" s="1">
        <v>42503</v>
      </c>
      <c r="P37">
        <v>35</v>
      </c>
      <c r="Q37">
        <v>1</v>
      </c>
      <c r="R37">
        <v>0</v>
      </c>
      <c r="S37" s="7">
        <v>14</v>
      </c>
      <c r="T37" s="7">
        <v>0</v>
      </c>
      <c r="U37" s="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25">
      <c r="A38">
        <v>36</v>
      </c>
      <c r="B38" t="s">
        <v>15</v>
      </c>
      <c r="C38" s="1">
        <v>42503</v>
      </c>
      <c r="D38">
        <v>51</v>
      </c>
      <c r="E38">
        <v>1.091690687</v>
      </c>
      <c r="O38" s="1">
        <v>42503</v>
      </c>
      <c r="P38">
        <v>36</v>
      </c>
      <c r="Q38">
        <v>4</v>
      </c>
      <c r="R38">
        <v>0</v>
      </c>
      <c r="S38" s="7">
        <v>22</v>
      </c>
      <c r="T38" s="7">
        <v>3</v>
      </c>
      <c r="U38" s="7">
        <v>22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5">
      <c r="A39">
        <v>37</v>
      </c>
      <c r="B39" t="s">
        <v>15</v>
      </c>
      <c r="C39" s="1">
        <v>42503</v>
      </c>
      <c r="D39">
        <v>15</v>
      </c>
      <c r="E39">
        <v>0.24493002680000001</v>
      </c>
      <c r="G39">
        <v>0.27487</v>
      </c>
      <c r="H39">
        <v>1.3233699999999999</v>
      </c>
      <c r="O39" s="1">
        <v>42503</v>
      </c>
      <c r="P39">
        <v>37</v>
      </c>
      <c r="Q39">
        <v>1</v>
      </c>
      <c r="R39">
        <v>0</v>
      </c>
      <c r="S39" s="7">
        <v>14</v>
      </c>
      <c r="T39" s="7">
        <v>0</v>
      </c>
      <c r="U39" s="7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5">
      <c r="A40">
        <v>38</v>
      </c>
      <c r="B40" t="s">
        <v>14</v>
      </c>
      <c r="C40" s="1">
        <v>42494</v>
      </c>
      <c r="D40">
        <v>75</v>
      </c>
      <c r="E40">
        <v>0.9527266593</v>
      </c>
      <c r="O40" s="1">
        <v>42494</v>
      </c>
      <c r="P40">
        <v>38</v>
      </c>
      <c r="Q40">
        <v>7</v>
      </c>
      <c r="R40">
        <v>0</v>
      </c>
      <c r="S40" s="7">
        <v>52</v>
      </c>
      <c r="T40" s="7">
        <v>8</v>
      </c>
      <c r="U40" s="7">
        <v>8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5">
      <c r="A41">
        <v>39</v>
      </c>
      <c r="B41" t="s">
        <v>17</v>
      </c>
      <c r="C41" s="1">
        <v>42494</v>
      </c>
      <c r="D41">
        <v>23</v>
      </c>
      <c r="E41">
        <v>0.55983432600000005</v>
      </c>
      <c r="O41" s="1">
        <v>42494</v>
      </c>
      <c r="P41">
        <v>39</v>
      </c>
      <c r="Q41">
        <v>1</v>
      </c>
      <c r="R41">
        <v>0</v>
      </c>
      <c r="S41" s="7">
        <v>19</v>
      </c>
      <c r="T41" s="7">
        <v>0</v>
      </c>
      <c r="U41" s="7">
        <v>3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5">
      <c r="A42">
        <v>40</v>
      </c>
      <c r="B42" t="s">
        <v>17</v>
      </c>
      <c r="C42" s="1">
        <v>42494</v>
      </c>
      <c r="D42">
        <v>0</v>
      </c>
      <c r="E42">
        <v>0</v>
      </c>
      <c r="H42">
        <v>0</v>
      </c>
      <c r="O42" s="1">
        <v>42494</v>
      </c>
      <c r="P42">
        <v>40</v>
      </c>
      <c r="Q42">
        <v>0</v>
      </c>
      <c r="R42">
        <v>0</v>
      </c>
      <c r="S42" s="7">
        <v>0</v>
      </c>
      <c r="T42" s="7">
        <v>0</v>
      </c>
      <c r="U42" s="7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5">
      <c r="A43">
        <v>41</v>
      </c>
      <c r="B43" t="s">
        <v>14</v>
      </c>
      <c r="C43" s="1">
        <v>42494</v>
      </c>
      <c r="D43">
        <v>33</v>
      </c>
      <c r="E43">
        <v>0.52729975799999995</v>
      </c>
      <c r="O43" s="1">
        <v>42494</v>
      </c>
      <c r="P43">
        <v>41</v>
      </c>
      <c r="Q43">
        <v>2</v>
      </c>
      <c r="R43">
        <v>0</v>
      </c>
      <c r="S43" s="7">
        <v>28</v>
      </c>
      <c r="T43" s="7">
        <v>0</v>
      </c>
      <c r="U43" s="7">
        <v>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5">
      <c r="A44">
        <v>42</v>
      </c>
      <c r="B44" t="s">
        <v>15</v>
      </c>
      <c r="C44" s="1">
        <v>42517</v>
      </c>
      <c r="D44">
        <v>9</v>
      </c>
      <c r="O44" s="1">
        <v>42517</v>
      </c>
      <c r="P44">
        <v>42</v>
      </c>
      <c r="Q44">
        <v>0</v>
      </c>
      <c r="R44">
        <v>0</v>
      </c>
      <c r="S44" s="7">
        <v>8</v>
      </c>
      <c r="T44" s="7">
        <v>0</v>
      </c>
      <c r="U44" s="7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5">
      <c r="A45">
        <v>43</v>
      </c>
      <c r="B45" t="s">
        <v>15</v>
      </c>
      <c r="C45" s="1">
        <v>42517</v>
      </c>
      <c r="D45">
        <v>14</v>
      </c>
      <c r="O45" s="1">
        <v>42517</v>
      </c>
      <c r="P45">
        <v>43</v>
      </c>
      <c r="Q45">
        <v>0</v>
      </c>
      <c r="R45">
        <v>0</v>
      </c>
      <c r="S45" s="7">
        <v>12</v>
      </c>
      <c r="T45" s="7">
        <v>0</v>
      </c>
      <c r="U45" s="7">
        <v>2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25">
      <c r="A46">
        <v>44</v>
      </c>
      <c r="B46" t="s">
        <v>17</v>
      </c>
      <c r="C46" s="1">
        <v>42489</v>
      </c>
      <c r="D46">
        <v>57</v>
      </c>
      <c r="O46" s="1">
        <v>42489</v>
      </c>
      <c r="P46">
        <v>44</v>
      </c>
      <c r="Q46">
        <v>1</v>
      </c>
      <c r="R46">
        <v>1</v>
      </c>
      <c r="S46" s="7">
        <v>43</v>
      </c>
      <c r="T46" s="7">
        <v>3</v>
      </c>
      <c r="U46" s="7">
        <v>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25">
      <c r="A47">
        <v>45</v>
      </c>
      <c r="B47" t="s">
        <v>17</v>
      </c>
      <c r="C47" s="1">
        <v>42489</v>
      </c>
      <c r="D47">
        <v>30</v>
      </c>
      <c r="O47" s="1">
        <v>42489</v>
      </c>
      <c r="P47">
        <v>45</v>
      </c>
      <c r="Q47">
        <v>0</v>
      </c>
      <c r="R47">
        <v>0</v>
      </c>
      <c r="S47" s="7">
        <v>27</v>
      </c>
      <c r="T47" s="7">
        <v>0</v>
      </c>
      <c r="U47" s="7">
        <v>3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25">
      <c r="A48">
        <v>46</v>
      </c>
      <c r="B48" t="s">
        <v>17</v>
      </c>
      <c r="C48" s="1">
        <v>42489</v>
      </c>
      <c r="D48">
        <v>22</v>
      </c>
      <c r="O48" s="1">
        <v>42489</v>
      </c>
      <c r="P48">
        <v>46</v>
      </c>
      <c r="Q48">
        <v>2</v>
      </c>
      <c r="R48">
        <v>0</v>
      </c>
      <c r="S48" s="7">
        <v>14</v>
      </c>
      <c r="T48" s="7">
        <v>0</v>
      </c>
      <c r="U48" s="7">
        <v>6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25">
      <c r="A49">
        <v>47</v>
      </c>
      <c r="B49" t="s">
        <v>21</v>
      </c>
      <c r="C49" s="1">
        <v>42489</v>
      </c>
      <c r="D49">
        <v>19</v>
      </c>
      <c r="O49" s="1">
        <v>42489</v>
      </c>
      <c r="P49">
        <v>47</v>
      </c>
      <c r="Q49">
        <v>0</v>
      </c>
      <c r="R49">
        <v>0</v>
      </c>
      <c r="S49" s="7">
        <v>12</v>
      </c>
      <c r="T49" s="7">
        <v>0</v>
      </c>
      <c r="U49" s="7">
        <v>7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25">
      <c r="A50">
        <v>48</v>
      </c>
      <c r="B50" t="s">
        <v>17</v>
      </c>
      <c r="C50" s="1">
        <v>42489</v>
      </c>
      <c r="D50">
        <v>54</v>
      </c>
      <c r="O50" s="1">
        <v>42489</v>
      </c>
      <c r="P50">
        <v>48</v>
      </c>
      <c r="Q50">
        <v>0</v>
      </c>
      <c r="R50">
        <v>0</v>
      </c>
      <c r="S50" s="7">
        <v>44</v>
      </c>
      <c r="T50" s="7">
        <v>0</v>
      </c>
      <c r="U50" s="7">
        <v>10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25">
      <c r="A51">
        <v>49</v>
      </c>
      <c r="B51" t="s">
        <v>15</v>
      </c>
      <c r="C51" s="1">
        <v>42517</v>
      </c>
      <c r="D51">
        <v>13</v>
      </c>
      <c r="O51" s="1">
        <v>42517</v>
      </c>
      <c r="P51">
        <v>49</v>
      </c>
      <c r="Q51">
        <v>0</v>
      </c>
      <c r="R51">
        <v>0</v>
      </c>
      <c r="S51" s="7">
        <v>11</v>
      </c>
      <c r="T51" s="7">
        <v>0</v>
      </c>
      <c r="U51" s="7">
        <v>1</v>
      </c>
      <c r="V51">
        <v>0</v>
      </c>
      <c r="W51">
        <v>1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25">
      <c r="A52">
        <v>50</v>
      </c>
      <c r="B52" t="s">
        <v>15</v>
      </c>
      <c r="C52" s="1">
        <v>42517</v>
      </c>
      <c r="D52">
        <v>8</v>
      </c>
      <c r="E52">
        <v>0</v>
      </c>
      <c r="H52">
        <v>0</v>
      </c>
      <c r="O52" s="1">
        <v>42517</v>
      </c>
      <c r="P52">
        <v>50</v>
      </c>
      <c r="Q52">
        <v>0</v>
      </c>
      <c r="R52">
        <v>0</v>
      </c>
      <c r="S52" s="7">
        <v>8</v>
      </c>
      <c r="T52" s="7">
        <v>0</v>
      </c>
      <c r="U52" s="7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25">
      <c r="A53">
        <v>51</v>
      </c>
      <c r="B53" t="s">
        <v>15</v>
      </c>
      <c r="C53" s="1">
        <v>42517</v>
      </c>
      <c r="D53">
        <v>48</v>
      </c>
      <c r="O53" s="1">
        <v>42517</v>
      </c>
      <c r="P53">
        <v>51</v>
      </c>
      <c r="Q53">
        <v>1</v>
      </c>
      <c r="R53">
        <v>0</v>
      </c>
      <c r="S53" s="7">
        <v>23</v>
      </c>
      <c r="T53" s="7">
        <v>0</v>
      </c>
      <c r="U53" s="7">
        <v>24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25">
      <c r="A54">
        <v>52</v>
      </c>
      <c r="B54" t="s">
        <v>21</v>
      </c>
      <c r="C54" s="1">
        <v>42461</v>
      </c>
      <c r="D54">
        <v>0</v>
      </c>
      <c r="E54">
        <v>0</v>
      </c>
      <c r="H54">
        <v>0</v>
      </c>
      <c r="O54" s="1">
        <v>42461</v>
      </c>
      <c r="P54">
        <v>52</v>
      </c>
      <c r="Q54">
        <v>0</v>
      </c>
      <c r="R54">
        <v>0</v>
      </c>
      <c r="S54" s="7">
        <v>0</v>
      </c>
      <c r="T54" s="7">
        <v>0</v>
      </c>
      <c r="U54" s="7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5">
      <c r="A55">
        <v>53</v>
      </c>
      <c r="B55" t="s">
        <v>21</v>
      </c>
      <c r="C55" s="1">
        <v>42461</v>
      </c>
      <c r="D55">
        <v>0</v>
      </c>
      <c r="E55">
        <v>0</v>
      </c>
      <c r="H55">
        <v>0</v>
      </c>
      <c r="O55" s="1">
        <v>42461</v>
      </c>
      <c r="P55">
        <v>53</v>
      </c>
      <c r="Q55">
        <v>0</v>
      </c>
      <c r="R55">
        <v>0</v>
      </c>
      <c r="S55" s="7">
        <v>0</v>
      </c>
      <c r="T55" s="7">
        <v>0</v>
      </c>
      <c r="U55" s="7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  <row r="56" spans="1:29" x14ac:dyDescent="0.25">
      <c r="A56">
        <v>54</v>
      </c>
      <c r="B56" t="s">
        <v>21</v>
      </c>
      <c r="C56" s="1">
        <v>42461</v>
      </c>
      <c r="D56">
        <v>0</v>
      </c>
      <c r="E56">
        <v>0</v>
      </c>
      <c r="H56">
        <v>0</v>
      </c>
      <c r="O56" s="1">
        <v>42461</v>
      </c>
      <c r="P56">
        <v>54</v>
      </c>
      <c r="Q56">
        <v>0</v>
      </c>
      <c r="R56">
        <v>0</v>
      </c>
      <c r="S56" s="7">
        <v>0</v>
      </c>
      <c r="T56" s="7">
        <v>0</v>
      </c>
      <c r="U56" s="7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</row>
    <row r="57" spans="1:29" x14ac:dyDescent="0.25">
      <c r="A57">
        <v>55</v>
      </c>
      <c r="B57" t="s">
        <v>21</v>
      </c>
      <c r="C57" s="1">
        <v>42461</v>
      </c>
      <c r="D57">
        <v>0</v>
      </c>
      <c r="E57">
        <v>0</v>
      </c>
      <c r="H57">
        <v>0</v>
      </c>
      <c r="O57" s="1">
        <v>42461</v>
      </c>
      <c r="P57">
        <v>55</v>
      </c>
      <c r="Q57">
        <v>0</v>
      </c>
      <c r="R57">
        <v>0</v>
      </c>
      <c r="S57" s="7">
        <v>0</v>
      </c>
      <c r="T57" s="7">
        <v>0</v>
      </c>
      <c r="U57" s="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</row>
    <row r="58" spans="1:29" x14ac:dyDescent="0.25">
      <c r="A58">
        <v>56</v>
      </c>
      <c r="B58" t="s">
        <v>21</v>
      </c>
      <c r="C58" s="1">
        <v>42440</v>
      </c>
      <c r="D58">
        <v>0</v>
      </c>
      <c r="E58">
        <v>0</v>
      </c>
      <c r="H58">
        <v>0</v>
      </c>
      <c r="O58" s="1">
        <v>42440</v>
      </c>
      <c r="P58">
        <v>56</v>
      </c>
      <c r="Q58">
        <v>0</v>
      </c>
      <c r="R58">
        <v>0</v>
      </c>
      <c r="S58" s="7">
        <v>0</v>
      </c>
      <c r="T58" s="7">
        <v>0</v>
      </c>
      <c r="U58" s="7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29" x14ac:dyDescent="0.25">
      <c r="A59">
        <v>57</v>
      </c>
      <c r="B59" t="s">
        <v>22</v>
      </c>
      <c r="C59" s="1">
        <v>42440</v>
      </c>
      <c r="D59">
        <v>1</v>
      </c>
      <c r="E59">
        <v>0</v>
      </c>
      <c r="H59">
        <v>0</v>
      </c>
      <c r="O59" s="1">
        <v>42440</v>
      </c>
      <c r="P59">
        <v>57</v>
      </c>
      <c r="Q59">
        <v>0</v>
      </c>
      <c r="R59">
        <v>0</v>
      </c>
      <c r="S59" s="7">
        <v>1</v>
      </c>
      <c r="T59" s="7">
        <v>0</v>
      </c>
      <c r="U59" s="7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</row>
    <row r="60" spans="1:29" x14ac:dyDescent="0.25">
      <c r="A60">
        <v>58</v>
      </c>
      <c r="B60" t="s">
        <v>18</v>
      </c>
      <c r="C60" s="1">
        <v>42440</v>
      </c>
      <c r="D60">
        <v>0</v>
      </c>
      <c r="E60">
        <v>0</v>
      </c>
      <c r="H60">
        <v>0</v>
      </c>
      <c r="O60" s="1">
        <v>42440</v>
      </c>
      <c r="P60">
        <v>58</v>
      </c>
      <c r="Q60">
        <v>0</v>
      </c>
      <c r="R60">
        <v>0</v>
      </c>
      <c r="S60" s="7">
        <v>0</v>
      </c>
      <c r="T60" s="7">
        <v>0</v>
      </c>
      <c r="U60" s="7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29" x14ac:dyDescent="0.25">
      <c r="A61">
        <v>59</v>
      </c>
      <c r="B61" t="s">
        <v>21</v>
      </c>
      <c r="C61" s="1">
        <v>42440</v>
      </c>
      <c r="D61">
        <v>0</v>
      </c>
      <c r="E61">
        <v>0</v>
      </c>
      <c r="H61">
        <v>0</v>
      </c>
      <c r="O61" s="1">
        <v>42440</v>
      </c>
      <c r="P61">
        <v>59</v>
      </c>
      <c r="Q61">
        <v>0</v>
      </c>
      <c r="R61">
        <v>0</v>
      </c>
      <c r="S61" s="7">
        <v>0</v>
      </c>
      <c r="T61" s="7">
        <v>0</v>
      </c>
      <c r="U61" s="7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</row>
    <row r="62" spans="1:29" x14ac:dyDescent="0.25">
      <c r="A62">
        <v>60</v>
      </c>
      <c r="B62" t="s">
        <v>19</v>
      </c>
      <c r="C62" s="1">
        <v>42494</v>
      </c>
      <c r="D62">
        <v>0</v>
      </c>
      <c r="E62">
        <v>0</v>
      </c>
      <c r="H62">
        <v>0</v>
      </c>
      <c r="O62" s="1">
        <v>42494</v>
      </c>
      <c r="P62">
        <v>60</v>
      </c>
      <c r="Q62">
        <v>0</v>
      </c>
      <c r="R62">
        <v>0</v>
      </c>
      <c r="S62" s="7">
        <v>0</v>
      </c>
      <c r="T62" s="7">
        <v>0</v>
      </c>
      <c r="U62" s="7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</row>
    <row r="63" spans="1:29" x14ac:dyDescent="0.25">
      <c r="A63">
        <v>61</v>
      </c>
      <c r="B63" t="s">
        <v>19</v>
      </c>
      <c r="C63" s="1">
        <v>42433</v>
      </c>
      <c r="D63">
        <v>0</v>
      </c>
      <c r="E63">
        <v>0</v>
      </c>
      <c r="H63">
        <v>0</v>
      </c>
      <c r="O63" s="1">
        <v>42433</v>
      </c>
      <c r="P63">
        <v>61</v>
      </c>
      <c r="Q63">
        <v>0</v>
      </c>
      <c r="R63">
        <v>0</v>
      </c>
      <c r="S63" s="7">
        <v>0</v>
      </c>
      <c r="T63" s="7">
        <v>0</v>
      </c>
      <c r="U63" s="7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</row>
    <row r="64" spans="1:29" x14ac:dyDescent="0.25">
      <c r="A64">
        <v>62</v>
      </c>
      <c r="B64" t="s">
        <v>19</v>
      </c>
      <c r="C64" s="1">
        <v>42433</v>
      </c>
      <c r="D64">
        <v>0</v>
      </c>
      <c r="E64">
        <v>0</v>
      </c>
      <c r="H64">
        <v>0</v>
      </c>
      <c r="O64" s="1">
        <v>42433</v>
      </c>
      <c r="P64">
        <v>62</v>
      </c>
      <c r="Q64">
        <v>0</v>
      </c>
      <c r="R64">
        <v>0</v>
      </c>
      <c r="S64" s="7">
        <v>0</v>
      </c>
      <c r="T64" s="7">
        <v>0</v>
      </c>
      <c r="U64" s="7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</row>
    <row r="65" spans="1:29" x14ac:dyDescent="0.25">
      <c r="A65">
        <v>63</v>
      </c>
      <c r="B65" t="s">
        <v>21</v>
      </c>
      <c r="C65" s="1">
        <v>42454</v>
      </c>
      <c r="D65">
        <v>0</v>
      </c>
      <c r="E65">
        <v>0</v>
      </c>
      <c r="H65">
        <v>0</v>
      </c>
      <c r="O65" s="1">
        <v>42454</v>
      </c>
      <c r="P65">
        <v>63</v>
      </c>
      <c r="Q65">
        <v>0</v>
      </c>
      <c r="R65">
        <v>0</v>
      </c>
      <c r="S65" s="7">
        <v>0</v>
      </c>
      <c r="T65" s="7">
        <v>0</v>
      </c>
      <c r="U65" s="7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</row>
    <row r="66" spans="1:29" x14ac:dyDescent="0.25">
      <c r="A66">
        <v>64</v>
      </c>
      <c r="B66" t="s">
        <v>22</v>
      </c>
      <c r="C66" s="1">
        <v>42454</v>
      </c>
      <c r="D66">
        <v>0</v>
      </c>
      <c r="E66">
        <v>0</v>
      </c>
      <c r="H66">
        <v>0</v>
      </c>
      <c r="O66" s="1">
        <v>42454</v>
      </c>
      <c r="P66">
        <v>64</v>
      </c>
      <c r="Q66">
        <v>0</v>
      </c>
      <c r="R66">
        <v>0</v>
      </c>
      <c r="S66" s="7">
        <v>0</v>
      </c>
      <c r="T66" s="7">
        <v>0</v>
      </c>
      <c r="U66" s="7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</row>
    <row r="67" spans="1:29" x14ac:dyDescent="0.25">
      <c r="A67">
        <v>65</v>
      </c>
      <c r="B67" t="s">
        <v>21</v>
      </c>
      <c r="C67" s="1">
        <v>42454</v>
      </c>
      <c r="D67">
        <v>0</v>
      </c>
      <c r="E67">
        <v>0</v>
      </c>
      <c r="H67">
        <v>0</v>
      </c>
      <c r="O67" s="1">
        <v>42454</v>
      </c>
      <c r="P67">
        <v>65</v>
      </c>
      <c r="Q67">
        <v>0</v>
      </c>
      <c r="R67">
        <v>0</v>
      </c>
      <c r="S67" s="7">
        <v>0</v>
      </c>
      <c r="T67" s="7">
        <v>0</v>
      </c>
      <c r="U67" s="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</row>
    <row r="68" spans="1:29" x14ac:dyDescent="0.25">
      <c r="A68">
        <v>66</v>
      </c>
      <c r="B68" t="s">
        <v>22</v>
      </c>
      <c r="C68" s="1">
        <v>42447</v>
      </c>
      <c r="D68">
        <v>0</v>
      </c>
      <c r="E68">
        <v>0</v>
      </c>
      <c r="H68">
        <v>0</v>
      </c>
      <c r="O68" s="1">
        <v>42447</v>
      </c>
      <c r="P68">
        <v>66</v>
      </c>
      <c r="Q68">
        <v>0</v>
      </c>
      <c r="R68">
        <v>0</v>
      </c>
      <c r="S68" s="7">
        <v>0</v>
      </c>
      <c r="T68" s="7">
        <v>0</v>
      </c>
      <c r="U68" s="7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</row>
    <row r="69" spans="1:29" x14ac:dyDescent="0.25">
      <c r="A69">
        <v>67</v>
      </c>
      <c r="B69" t="s">
        <v>23</v>
      </c>
      <c r="C69" s="1">
        <v>42447</v>
      </c>
      <c r="D69">
        <v>0</v>
      </c>
      <c r="E69">
        <v>0</v>
      </c>
      <c r="H69">
        <v>0</v>
      </c>
      <c r="O69" s="1">
        <v>42447</v>
      </c>
      <c r="P69">
        <v>67</v>
      </c>
      <c r="Q69">
        <v>0</v>
      </c>
      <c r="R69">
        <v>0</v>
      </c>
      <c r="S69" s="7">
        <v>0</v>
      </c>
      <c r="T69" s="7">
        <v>0</v>
      </c>
      <c r="U69" s="7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</row>
    <row r="70" spans="1:29" x14ac:dyDescent="0.25">
      <c r="A70">
        <v>68</v>
      </c>
      <c r="B70" t="s">
        <v>22</v>
      </c>
      <c r="C70" s="1">
        <v>42447</v>
      </c>
      <c r="D70">
        <v>0</v>
      </c>
      <c r="E70">
        <v>0</v>
      </c>
      <c r="H70">
        <v>0</v>
      </c>
      <c r="O70" s="1">
        <v>42447</v>
      </c>
      <c r="P70">
        <v>68</v>
      </c>
      <c r="Q70">
        <v>0</v>
      </c>
      <c r="R70">
        <v>0</v>
      </c>
      <c r="S70" s="7">
        <v>0</v>
      </c>
      <c r="T70" s="7">
        <v>0</v>
      </c>
      <c r="U70" s="7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</row>
    <row r="71" spans="1:29" x14ac:dyDescent="0.25">
      <c r="A71">
        <v>69</v>
      </c>
      <c r="B71" t="s">
        <v>22</v>
      </c>
      <c r="C71" s="1">
        <v>42447</v>
      </c>
      <c r="D71">
        <v>0</v>
      </c>
      <c r="E71">
        <v>0</v>
      </c>
      <c r="H71">
        <v>0</v>
      </c>
      <c r="O71" s="1">
        <v>42447</v>
      </c>
      <c r="P71">
        <v>69</v>
      </c>
      <c r="Q71">
        <v>0</v>
      </c>
      <c r="R71">
        <v>0</v>
      </c>
      <c r="S71" s="7">
        <v>0</v>
      </c>
      <c r="T71" s="7">
        <v>0</v>
      </c>
      <c r="U71" s="7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29" x14ac:dyDescent="0.25">
      <c r="A72">
        <v>70</v>
      </c>
      <c r="B72" t="s">
        <v>15</v>
      </c>
      <c r="C72" s="1">
        <v>42510</v>
      </c>
      <c r="D72">
        <v>1</v>
      </c>
      <c r="E72">
        <v>0</v>
      </c>
      <c r="H72">
        <v>0</v>
      </c>
      <c r="O72" s="1">
        <v>42510</v>
      </c>
      <c r="P72">
        <v>70</v>
      </c>
      <c r="Q72">
        <v>1</v>
      </c>
      <c r="R72">
        <v>0</v>
      </c>
      <c r="S72" s="7">
        <v>0</v>
      </c>
      <c r="T72" s="7">
        <v>0</v>
      </c>
      <c r="U72" s="7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</row>
    <row r="73" spans="1:29" x14ac:dyDescent="0.25">
      <c r="A73">
        <v>71</v>
      </c>
      <c r="B73" t="s">
        <v>15</v>
      </c>
      <c r="C73" s="1">
        <v>42510</v>
      </c>
      <c r="D73">
        <v>43</v>
      </c>
      <c r="E73">
        <v>0.46698727080000002</v>
      </c>
      <c r="G73">
        <v>0.86859764640000003</v>
      </c>
      <c r="H73">
        <v>1.1561043090000001</v>
      </c>
      <c r="O73" s="1">
        <v>42510</v>
      </c>
      <c r="P73">
        <v>71</v>
      </c>
      <c r="Q73">
        <v>37</v>
      </c>
      <c r="R73">
        <v>1</v>
      </c>
      <c r="S73" s="7">
        <v>5</v>
      </c>
      <c r="T73" s="7">
        <v>0</v>
      </c>
      <c r="U73" s="7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</row>
    <row r="74" spans="1:29" x14ac:dyDescent="0.25">
      <c r="A74">
        <v>72</v>
      </c>
      <c r="B74" t="s">
        <v>17</v>
      </c>
      <c r="C74" s="1">
        <v>42475</v>
      </c>
      <c r="D74">
        <v>3</v>
      </c>
      <c r="E74">
        <v>0</v>
      </c>
      <c r="H74">
        <v>0</v>
      </c>
      <c r="O74" s="1">
        <v>42475</v>
      </c>
      <c r="P74">
        <v>72</v>
      </c>
      <c r="Q74">
        <v>0</v>
      </c>
      <c r="R74">
        <v>0</v>
      </c>
      <c r="S74" s="7">
        <v>3</v>
      </c>
      <c r="T74" s="7">
        <v>0</v>
      </c>
      <c r="U74" s="7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</row>
    <row r="75" spans="1:29" x14ac:dyDescent="0.25">
      <c r="A75">
        <v>73</v>
      </c>
      <c r="B75" t="s">
        <v>17</v>
      </c>
      <c r="C75" s="1">
        <v>42475</v>
      </c>
      <c r="D75">
        <v>2</v>
      </c>
      <c r="E75">
        <v>0</v>
      </c>
      <c r="H75">
        <v>0</v>
      </c>
      <c r="O75" s="1">
        <v>42475</v>
      </c>
      <c r="P75">
        <v>73</v>
      </c>
      <c r="Q75">
        <v>0</v>
      </c>
      <c r="R75">
        <v>0</v>
      </c>
      <c r="S75" s="7">
        <v>2</v>
      </c>
      <c r="T75" s="7">
        <v>0</v>
      </c>
      <c r="U75" s="7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</row>
    <row r="76" spans="1:29" x14ac:dyDescent="0.25">
      <c r="A76">
        <v>74</v>
      </c>
      <c r="B76" t="s">
        <v>17</v>
      </c>
      <c r="C76" s="1">
        <v>42475</v>
      </c>
      <c r="D76">
        <v>1</v>
      </c>
      <c r="E76">
        <v>0</v>
      </c>
      <c r="H76">
        <v>0</v>
      </c>
      <c r="O76" s="1">
        <v>42475</v>
      </c>
      <c r="P76">
        <v>74</v>
      </c>
      <c r="Q76">
        <v>0</v>
      </c>
      <c r="R76">
        <v>0</v>
      </c>
      <c r="S76" s="7">
        <v>1</v>
      </c>
      <c r="T76" s="7">
        <v>0</v>
      </c>
      <c r="U76" s="7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</row>
    <row r="77" spans="1:29" x14ac:dyDescent="0.25">
      <c r="A77">
        <v>75</v>
      </c>
      <c r="B77" t="s">
        <v>14</v>
      </c>
      <c r="C77" s="1">
        <v>42503</v>
      </c>
      <c r="D77">
        <v>4</v>
      </c>
      <c r="E77">
        <v>0</v>
      </c>
      <c r="H77">
        <v>0</v>
      </c>
      <c r="O77" s="1">
        <v>42503</v>
      </c>
      <c r="P77">
        <v>75</v>
      </c>
      <c r="Q77">
        <v>0</v>
      </c>
      <c r="R77">
        <v>0</v>
      </c>
      <c r="S77" s="7">
        <v>4</v>
      </c>
      <c r="T77" s="7">
        <v>0</v>
      </c>
      <c r="U77" s="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</row>
    <row r="78" spans="1:29" x14ac:dyDescent="0.25">
      <c r="A78">
        <v>76</v>
      </c>
      <c r="B78" t="s">
        <v>14</v>
      </c>
      <c r="C78" s="1">
        <v>42503</v>
      </c>
      <c r="D78">
        <v>8</v>
      </c>
      <c r="H78">
        <v>0</v>
      </c>
      <c r="O78" s="1">
        <v>42503</v>
      </c>
      <c r="P78">
        <v>76</v>
      </c>
      <c r="Q78">
        <v>1</v>
      </c>
      <c r="R78">
        <v>0</v>
      </c>
      <c r="S78" s="7">
        <v>2</v>
      </c>
      <c r="T78" s="7">
        <v>3</v>
      </c>
      <c r="U78" s="7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1</v>
      </c>
      <c r="AB78">
        <v>0</v>
      </c>
      <c r="AC78">
        <v>0</v>
      </c>
    </row>
    <row r="79" spans="1:29" x14ac:dyDescent="0.25">
      <c r="A79">
        <v>77</v>
      </c>
      <c r="B79" t="s">
        <v>22</v>
      </c>
      <c r="C79" s="1">
        <v>42461</v>
      </c>
      <c r="D79">
        <v>0</v>
      </c>
      <c r="E79">
        <v>0</v>
      </c>
      <c r="O79" s="1">
        <v>42461</v>
      </c>
      <c r="P79">
        <v>77</v>
      </c>
      <c r="Q79">
        <v>0</v>
      </c>
      <c r="R79">
        <v>0</v>
      </c>
      <c r="S79" s="7">
        <v>0</v>
      </c>
      <c r="T79" s="7">
        <v>0</v>
      </c>
      <c r="U79" s="7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29" x14ac:dyDescent="0.25">
      <c r="A80">
        <v>78</v>
      </c>
      <c r="B80" t="s">
        <v>21</v>
      </c>
      <c r="C80" s="1">
        <v>42461</v>
      </c>
      <c r="D80">
        <v>1</v>
      </c>
      <c r="E80">
        <v>0</v>
      </c>
      <c r="H80">
        <v>0</v>
      </c>
      <c r="O80" s="1">
        <v>42461</v>
      </c>
      <c r="P80">
        <v>78</v>
      </c>
      <c r="Q80">
        <v>0</v>
      </c>
      <c r="R80">
        <v>0</v>
      </c>
      <c r="S80" s="7">
        <v>0</v>
      </c>
      <c r="T80" s="7">
        <v>0</v>
      </c>
      <c r="U80" s="7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</row>
    <row r="81" spans="1:29" x14ac:dyDescent="0.25">
      <c r="A81">
        <v>79</v>
      </c>
      <c r="B81" t="s">
        <v>21</v>
      </c>
      <c r="C81" s="1">
        <v>42461</v>
      </c>
      <c r="D81">
        <v>0</v>
      </c>
      <c r="E81">
        <v>0</v>
      </c>
      <c r="H81">
        <v>0</v>
      </c>
      <c r="O81" s="1">
        <v>42461</v>
      </c>
      <c r="P81">
        <v>79</v>
      </c>
      <c r="Q81">
        <v>0</v>
      </c>
      <c r="R81">
        <v>0</v>
      </c>
      <c r="S81" s="7">
        <v>0</v>
      </c>
      <c r="T81" s="7">
        <v>0</v>
      </c>
      <c r="U81" s="7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29" x14ac:dyDescent="0.25">
      <c r="A82">
        <v>80</v>
      </c>
      <c r="B82" t="s">
        <v>19</v>
      </c>
      <c r="C82" s="1">
        <v>42440</v>
      </c>
      <c r="D82">
        <v>0</v>
      </c>
      <c r="E82">
        <v>0</v>
      </c>
      <c r="H82">
        <v>0</v>
      </c>
      <c r="O82" s="1">
        <v>42440</v>
      </c>
      <c r="P82">
        <v>80</v>
      </c>
      <c r="Q82">
        <v>0</v>
      </c>
      <c r="R82">
        <v>0</v>
      </c>
      <c r="S82" s="7">
        <v>0</v>
      </c>
      <c r="T82" s="7">
        <v>0</v>
      </c>
      <c r="U82" s="7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</row>
    <row r="83" spans="1:29" x14ac:dyDescent="0.25">
      <c r="A83">
        <v>81</v>
      </c>
      <c r="B83" t="s">
        <v>19</v>
      </c>
      <c r="C83" s="1">
        <v>42440</v>
      </c>
      <c r="D83">
        <v>0</v>
      </c>
      <c r="E83">
        <v>0</v>
      </c>
      <c r="H83">
        <v>0</v>
      </c>
      <c r="O83" s="1">
        <v>42440</v>
      </c>
      <c r="P83">
        <v>81</v>
      </c>
      <c r="Q83">
        <v>0</v>
      </c>
      <c r="R83">
        <v>0</v>
      </c>
      <c r="S83" s="7">
        <v>0</v>
      </c>
      <c r="T83" s="7">
        <v>0</v>
      </c>
      <c r="U83" s="7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</row>
    <row r="84" spans="1:29" x14ac:dyDescent="0.25">
      <c r="A84">
        <v>82</v>
      </c>
      <c r="B84" t="s">
        <v>19</v>
      </c>
      <c r="C84" s="1">
        <v>42440</v>
      </c>
      <c r="D84">
        <v>0</v>
      </c>
      <c r="E84">
        <v>0</v>
      </c>
      <c r="H84">
        <v>0</v>
      </c>
      <c r="O84" s="1">
        <v>42440</v>
      </c>
      <c r="P84">
        <v>82</v>
      </c>
      <c r="Q84">
        <v>0</v>
      </c>
      <c r="R84">
        <v>0</v>
      </c>
      <c r="S84" s="7">
        <v>0</v>
      </c>
      <c r="T84" s="7">
        <v>0</v>
      </c>
      <c r="U84" s="7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29" x14ac:dyDescent="0.25">
      <c r="A85">
        <v>83</v>
      </c>
      <c r="B85" t="s">
        <v>14</v>
      </c>
      <c r="C85" s="1">
        <v>42489</v>
      </c>
      <c r="D85">
        <v>52</v>
      </c>
      <c r="O85" s="1">
        <v>42489</v>
      </c>
      <c r="P85">
        <v>83</v>
      </c>
      <c r="Q85">
        <v>0</v>
      </c>
      <c r="R85">
        <v>0</v>
      </c>
      <c r="S85" s="7">
        <v>36</v>
      </c>
      <c r="T85" s="7">
        <v>2</v>
      </c>
      <c r="U85" s="7">
        <v>13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0</v>
      </c>
      <c r="AC85">
        <v>0</v>
      </c>
    </row>
    <row r="86" spans="1:29" x14ac:dyDescent="0.25">
      <c r="A86">
        <v>84</v>
      </c>
      <c r="B86" t="s">
        <v>14</v>
      </c>
      <c r="C86" s="1">
        <v>42489</v>
      </c>
      <c r="D86">
        <v>52</v>
      </c>
      <c r="O86" s="1">
        <v>42489</v>
      </c>
      <c r="P86">
        <v>84</v>
      </c>
      <c r="Q86">
        <v>2</v>
      </c>
      <c r="R86">
        <v>0</v>
      </c>
      <c r="S86" s="7">
        <v>38</v>
      </c>
      <c r="T86" s="7">
        <v>2</v>
      </c>
      <c r="U86" s="7">
        <v>10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</row>
    <row r="87" spans="1:29" x14ac:dyDescent="0.25">
      <c r="A87">
        <v>85</v>
      </c>
      <c r="B87" t="s">
        <v>18</v>
      </c>
      <c r="C87" s="1">
        <v>42447</v>
      </c>
      <c r="D87">
        <v>0</v>
      </c>
      <c r="E87">
        <v>0</v>
      </c>
      <c r="H87">
        <v>0</v>
      </c>
      <c r="O87" s="1">
        <v>42447</v>
      </c>
      <c r="P87">
        <v>85</v>
      </c>
      <c r="Q87">
        <v>0</v>
      </c>
      <c r="R87">
        <v>0</v>
      </c>
      <c r="S87" s="7">
        <v>0</v>
      </c>
      <c r="T87" s="7">
        <v>0</v>
      </c>
      <c r="U87" s="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</row>
    <row r="88" spans="1:29" x14ac:dyDescent="0.25">
      <c r="A88">
        <v>86</v>
      </c>
      <c r="B88" t="s">
        <v>22</v>
      </c>
      <c r="C88" s="1">
        <v>42447</v>
      </c>
      <c r="D88">
        <v>0</v>
      </c>
      <c r="E88">
        <v>0</v>
      </c>
      <c r="H88">
        <v>0</v>
      </c>
      <c r="O88" s="1">
        <v>42447</v>
      </c>
      <c r="P88">
        <v>86</v>
      </c>
      <c r="Q88">
        <v>0</v>
      </c>
      <c r="R88">
        <v>0</v>
      </c>
      <c r="S88" s="7">
        <v>0</v>
      </c>
      <c r="T88" s="7">
        <v>0</v>
      </c>
      <c r="U88" s="7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29" x14ac:dyDescent="0.25">
      <c r="A89">
        <v>87</v>
      </c>
      <c r="B89" t="s">
        <v>22</v>
      </c>
      <c r="C89" s="1">
        <v>42447</v>
      </c>
      <c r="D89">
        <v>0</v>
      </c>
      <c r="E89">
        <v>0</v>
      </c>
      <c r="H89">
        <v>0</v>
      </c>
      <c r="O89" s="1">
        <v>42447</v>
      </c>
      <c r="P89">
        <v>87</v>
      </c>
      <c r="Q89">
        <v>0</v>
      </c>
      <c r="R89">
        <v>0</v>
      </c>
      <c r="S89" s="7">
        <v>0</v>
      </c>
      <c r="T89" s="7">
        <v>0</v>
      </c>
      <c r="U89" s="7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</row>
    <row r="90" spans="1:29" x14ac:dyDescent="0.25">
      <c r="A90">
        <v>88</v>
      </c>
      <c r="B90" t="s">
        <v>21</v>
      </c>
      <c r="C90" s="1">
        <v>42454</v>
      </c>
      <c r="D90">
        <v>0</v>
      </c>
      <c r="E90">
        <v>0</v>
      </c>
      <c r="H90">
        <v>0</v>
      </c>
      <c r="O90" s="1">
        <v>42454</v>
      </c>
      <c r="P90">
        <v>88</v>
      </c>
      <c r="Q90">
        <v>0</v>
      </c>
      <c r="R90">
        <v>0</v>
      </c>
      <c r="S90" s="7">
        <v>0</v>
      </c>
      <c r="T90" s="7">
        <v>0</v>
      </c>
      <c r="U90" s="7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</row>
    <row r="91" spans="1:29" x14ac:dyDescent="0.25">
      <c r="A91">
        <v>89</v>
      </c>
      <c r="B91" t="s">
        <v>21</v>
      </c>
      <c r="C91" s="1">
        <v>42454</v>
      </c>
      <c r="D91">
        <v>0</v>
      </c>
      <c r="E91">
        <v>0</v>
      </c>
      <c r="H91">
        <v>0</v>
      </c>
      <c r="O91" s="1">
        <v>42454</v>
      </c>
      <c r="P91">
        <v>89</v>
      </c>
      <c r="Q91">
        <v>0</v>
      </c>
      <c r="R91">
        <v>0</v>
      </c>
      <c r="S91" s="7">
        <v>0</v>
      </c>
      <c r="T91" s="7">
        <v>0</v>
      </c>
      <c r="U91" s="7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</row>
    <row r="92" spans="1:29" x14ac:dyDescent="0.25">
      <c r="A92">
        <v>90</v>
      </c>
      <c r="B92" t="s">
        <v>21</v>
      </c>
      <c r="C92" s="1">
        <v>42454</v>
      </c>
      <c r="D92">
        <v>0</v>
      </c>
      <c r="E92">
        <v>0</v>
      </c>
      <c r="H92">
        <v>0</v>
      </c>
      <c r="O92" s="1">
        <v>42454</v>
      </c>
      <c r="P92">
        <v>90</v>
      </c>
      <c r="Q92">
        <v>0</v>
      </c>
      <c r="R92">
        <v>0</v>
      </c>
      <c r="S92" s="7">
        <v>0</v>
      </c>
      <c r="T92" s="7">
        <v>0</v>
      </c>
      <c r="U92" s="7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</row>
    <row r="93" spans="1:29" x14ac:dyDescent="0.25">
      <c r="A93">
        <v>91</v>
      </c>
      <c r="B93" t="s">
        <v>21</v>
      </c>
      <c r="C93" s="1">
        <v>42454</v>
      </c>
      <c r="D93">
        <v>0</v>
      </c>
      <c r="E93">
        <v>0</v>
      </c>
      <c r="H93">
        <v>0</v>
      </c>
      <c r="O93" s="1">
        <v>42454</v>
      </c>
      <c r="P93">
        <v>91</v>
      </c>
      <c r="Q93">
        <v>0</v>
      </c>
      <c r="R93">
        <v>0</v>
      </c>
      <c r="S93" s="7">
        <v>0</v>
      </c>
      <c r="T93" s="7">
        <v>0</v>
      </c>
      <c r="U93" s="7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</row>
    <row r="94" spans="1:29" x14ac:dyDescent="0.25">
      <c r="A94">
        <v>92</v>
      </c>
      <c r="B94" t="s">
        <v>14</v>
      </c>
      <c r="C94" s="1">
        <v>42517</v>
      </c>
      <c r="D94">
        <v>7</v>
      </c>
      <c r="O94" s="1">
        <v>42517</v>
      </c>
      <c r="P94">
        <v>92</v>
      </c>
      <c r="Q94">
        <v>0</v>
      </c>
      <c r="R94">
        <v>0</v>
      </c>
      <c r="S94" s="7">
        <v>4</v>
      </c>
      <c r="T94" s="7">
        <v>2</v>
      </c>
      <c r="U94" s="7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</row>
    <row r="95" spans="1:29" x14ac:dyDescent="0.25">
      <c r="A95">
        <v>93</v>
      </c>
      <c r="B95" t="s">
        <v>15</v>
      </c>
      <c r="C95" s="1">
        <v>42517</v>
      </c>
      <c r="D95">
        <v>9</v>
      </c>
      <c r="O95" s="1">
        <v>42517</v>
      </c>
      <c r="P95">
        <v>93</v>
      </c>
      <c r="Q95">
        <v>0</v>
      </c>
      <c r="R95">
        <v>0</v>
      </c>
      <c r="S95" s="7">
        <v>8</v>
      </c>
      <c r="T95" s="7">
        <v>0</v>
      </c>
      <c r="U95" s="7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</row>
    <row r="96" spans="1:29" x14ac:dyDescent="0.25">
      <c r="A96">
        <v>94</v>
      </c>
      <c r="B96" t="s">
        <v>17</v>
      </c>
      <c r="C96" s="1">
        <v>42468</v>
      </c>
      <c r="D96">
        <v>24</v>
      </c>
      <c r="O96" s="1">
        <v>42468</v>
      </c>
      <c r="P96">
        <v>94</v>
      </c>
      <c r="Q96">
        <v>0</v>
      </c>
      <c r="R96">
        <v>1</v>
      </c>
      <c r="S96" s="7">
        <v>10</v>
      </c>
      <c r="T96" s="7">
        <v>0</v>
      </c>
      <c r="U96" s="7">
        <v>13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</row>
    <row r="97" spans="1:29" x14ac:dyDescent="0.25">
      <c r="A97">
        <v>95</v>
      </c>
      <c r="B97" t="s">
        <v>17</v>
      </c>
      <c r="C97" s="1">
        <v>42468</v>
      </c>
      <c r="D97">
        <v>14</v>
      </c>
      <c r="O97" s="1">
        <v>42468</v>
      </c>
      <c r="P97">
        <v>95</v>
      </c>
      <c r="Q97">
        <v>0</v>
      </c>
      <c r="R97">
        <v>0</v>
      </c>
      <c r="S97" s="7">
        <v>9</v>
      </c>
      <c r="T97" s="7">
        <v>1</v>
      </c>
      <c r="U97" s="7">
        <v>4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</row>
    <row r="98" spans="1:29" x14ac:dyDescent="0.25">
      <c r="A98">
        <v>96</v>
      </c>
      <c r="B98" t="s">
        <v>17</v>
      </c>
      <c r="C98" s="1">
        <v>42468</v>
      </c>
      <c r="D98">
        <v>0</v>
      </c>
      <c r="E98">
        <v>0</v>
      </c>
      <c r="H98">
        <v>0</v>
      </c>
      <c r="O98" s="1">
        <v>42468</v>
      </c>
      <c r="P98">
        <v>96</v>
      </c>
      <c r="Q98">
        <v>0</v>
      </c>
      <c r="R98">
        <v>0</v>
      </c>
      <c r="S98" s="7">
        <v>0</v>
      </c>
      <c r="T98" s="7">
        <v>0</v>
      </c>
      <c r="U98" s="7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</row>
    <row r="99" spans="1:29" x14ac:dyDescent="0.25">
      <c r="A99">
        <v>97</v>
      </c>
      <c r="B99" t="s">
        <v>17</v>
      </c>
      <c r="C99" s="1">
        <v>42468</v>
      </c>
      <c r="D99">
        <v>0</v>
      </c>
      <c r="E99">
        <v>0</v>
      </c>
      <c r="H99">
        <v>0</v>
      </c>
      <c r="O99" s="1">
        <v>42468</v>
      </c>
      <c r="P99">
        <v>97</v>
      </c>
      <c r="Q99">
        <v>0</v>
      </c>
      <c r="R99">
        <v>0</v>
      </c>
      <c r="S99" s="7">
        <v>0</v>
      </c>
      <c r="T99" s="7">
        <v>0</v>
      </c>
      <c r="U99" s="7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</row>
    <row r="100" spans="1:29" x14ac:dyDescent="0.25">
      <c r="A100">
        <v>98</v>
      </c>
      <c r="B100" t="s">
        <v>14</v>
      </c>
      <c r="C100" s="1">
        <v>42494</v>
      </c>
      <c r="D100">
        <v>1</v>
      </c>
      <c r="E100">
        <v>0</v>
      </c>
      <c r="H100">
        <v>0</v>
      </c>
      <c r="O100" s="1">
        <v>42494</v>
      </c>
      <c r="P100">
        <v>98</v>
      </c>
      <c r="Q100">
        <v>0</v>
      </c>
      <c r="R100">
        <v>0</v>
      </c>
      <c r="S100" s="7">
        <v>0</v>
      </c>
      <c r="T100" s="7">
        <v>0</v>
      </c>
      <c r="U100" s="7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0</v>
      </c>
      <c r="AB100">
        <v>0</v>
      </c>
      <c r="AC100">
        <v>0</v>
      </c>
    </row>
    <row r="101" spans="1:29" x14ac:dyDescent="0.25">
      <c r="A101">
        <v>99</v>
      </c>
      <c r="B101" t="s">
        <v>17</v>
      </c>
      <c r="C101" s="1">
        <v>42494</v>
      </c>
      <c r="D101">
        <v>0</v>
      </c>
      <c r="E101">
        <v>0</v>
      </c>
      <c r="H101">
        <v>0</v>
      </c>
      <c r="O101" s="1">
        <v>42494</v>
      </c>
      <c r="P101">
        <v>99</v>
      </c>
      <c r="Q101">
        <v>0</v>
      </c>
      <c r="R101">
        <v>0</v>
      </c>
      <c r="S101" s="7">
        <v>0</v>
      </c>
      <c r="T101" s="7">
        <v>0</v>
      </c>
      <c r="U101" s="7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</row>
    <row r="102" spans="1:29" x14ac:dyDescent="0.25">
      <c r="A102">
        <v>100</v>
      </c>
      <c r="B102" t="s">
        <v>17</v>
      </c>
      <c r="C102" s="1">
        <v>42494</v>
      </c>
      <c r="D102">
        <v>0</v>
      </c>
      <c r="E102">
        <v>0</v>
      </c>
      <c r="H102">
        <v>0</v>
      </c>
      <c r="O102" s="1">
        <v>42494</v>
      </c>
      <c r="P102">
        <v>100</v>
      </c>
      <c r="Q102">
        <v>0</v>
      </c>
      <c r="R102">
        <v>0</v>
      </c>
      <c r="S102" s="7">
        <v>0</v>
      </c>
      <c r="T102" s="7">
        <v>0</v>
      </c>
      <c r="U102" s="7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</row>
    <row r="103" spans="1:29" x14ac:dyDescent="0.25">
      <c r="A103">
        <v>101</v>
      </c>
      <c r="B103" t="s">
        <v>17</v>
      </c>
      <c r="C103" s="1">
        <v>42482</v>
      </c>
      <c r="D103">
        <v>21</v>
      </c>
      <c r="O103" s="1">
        <v>42482</v>
      </c>
      <c r="P103">
        <v>101</v>
      </c>
      <c r="Q103">
        <v>0</v>
      </c>
      <c r="R103">
        <v>0</v>
      </c>
      <c r="S103" s="7">
        <v>15</v>
      </c>
      <c r="T103" s="7">
        <v>0</v>
      </c>
      <c r="U103" s="7">
        <v>6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29" x14ac:dyDescent="0.25">
      <c r="A104">
        <v>102</v>
      </c>
      <c r="B104" t="s">
        <v>17</v>
      </c>
      <c r="C104" s="1">
        <v>42482</v>
      </c>
      <c r="D104">
        <v>4</v>
      </c>
      <c r="O104" s="1">
        <v>42482</v>
      </c>
      <c r="P104">
        <v>102</v>
      </c>
      <c r="Q104">
        <v>0</v>
      </c>
      <c r="R104">
        <v>0</v>
      </c>
      <c r="S104" s="7">
        <v>3</v>
      </c>
      <c r="T104" s="7">
        <v>0</v>
      </c>
      <c r="U104" s="7">
        <v>1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</row>
    <row r="105" spans="1:29" x14ac:dyDescent="0.25">
      <c r="A105">
        <v>103</v>
      </c>
      <c r="B105" t="s">
        <v>14</v>
      </c>
      <c r="C105" s="1">
        <v>42494</v>
      </c>
      <c r="D105">
        <v>24</v>
      </c>
      <c r="O105" s="1">
        <v>42494</v>
      </c>
      <c r="P105">
        <v>103</v>
      </c>
      <c r="Q105">
        <v>0</v>
      </c>
      <c r="R105">
        <v>0</v>
      </c>
      <c r="S105" s="7">
        <v>20</v>
      </c>
      <c r="T105" s="7">
        <v>1</v>
      </c>
      <c r="U105" s="7">
        <v>3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</row>
    <row r="106" spans="1:29" x14ac:dyDescent="0.25">
      <c r="A106">
        <v>104</v>
      </c>
      <c r="B106" t="s">
        <v>17</v>
      </c>
      <c r="C106" s="1">
        <v>42494</v>
      </c>
      <c r="D106">
        <v>0</v>
      </c>
      <c r="E106">
        <v>0</v>
      </c>
      <c r="H106">
        <v>0</v>
      </c>
      <c r="O106" s="1">
        <v>42494</v>
      </c>
      <c r="P106">
        <v>104</v>
      </c>
      <c r="Q106">
        <v>0</v>
      </c>
      <c r="R106">
        <v>0</v>
      </c>
      <c r="S106" s="7">
        <v>0</v>
      </c>
      <c r="T106" s="7">
        <v>0</v>
      </c>
      <c r="U106" s="7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</row>
    <row r="107" spans="1:29" x14ac:dyDescent="0.25">
      <c r="A107">
        <v>105</v>
      </c>
      <c r="B107" t="s">
        <v>17</v>
      </c>
      <c r="C107" s="1">
        <v>42482</v>
      </c>
      <c r="D107">
        <v>10</v>
      </c>
      <c r="O107" s="1">
        <v>42482</v>
      </c>
      <c r="P107">
        <v>105</v>
      </c>
      <c r="Q107">
        <v>0</v>
      </c>
      <c r="R107">
        <v>0</v>
      </c>
      <c r="S107" s="7">
        <v>4</v>
      </c>
      <c r="T107" s="7">
        <v>0</v>
      </c>
      <c r="U107" s="7">
        <v>6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</row>
    <row r="108" spans="1:29" x14ac:dyDescent="0.25">
      <c r="A108">
        <v>106</v>
      </c>
      <c r="B108" t="s">
        <v>17</v>
      </c>
      <c r="C108" s="1">
        <v>42482</v>
      </c>
      <c r="D108">
        <v>6</v>
      </c>
      <c r="O108" s="1">
        <v>42482</v>
      </c>
      <c r="P108">
        <v>106</v>
      </c>
      <c r="Q108">
        <v>0</v>
      </c>
      <c r="R108">
        <v>0</v>
      </c>
      <c r="S108" s="7">
        <v>2</v>
      </c>
      <c r="T108" s="7">
        <v>0</v>
      </c>
      <c r="U108" s="7">
        <v>4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</row>
    <row r="109" spans="1:29" x14ac:dyDescent="0.25">
      <c r="A109">
        <v>107</v>
      </c>
      <c r="B109" t="s">
        <v>21</v>
      </c>
      <c r="C109" s="1">
        <v>42461</v>
      </c>
      <c r="D109">
        <v>0</v>
      </c>
      <c r="E109">
        <v>0</v>
      </c>
      <c r="H109">
        <v>0</v>
      </c>
      <c r="O109" s="1">
        <v>42461</v>
      </c>
      <c r="P109">
        <v>107</v>
      </c>
      <c r="Q109">
        <v>0</v>
      </c>
      <c r="R109">
        <v>0</v>
      </c>
      <c r="S109" s="7">
        <v>0</v>
      </c>
      <c r="T109" s="7">
        <v>0</v>
      </c>
      <c r="U109" s="7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</row>
    <row r="110" spans="1:29" x14ac:dyDescent="0.25">
      <c r="A110">
        <v>108</v>
      </c>
      <c r="B110" t="s">
        <v>21</v>
      </c>
      <c r="C110" s="1">
        <v>42461</v>
      </c>
      <c r="D110">
        <v>0</v>
      </c>
      <c r="E110">
        <v>0</v>
      </c>
      <c r="H110">
        <v>0</v>
      </c>
      <c r="O110" s="1">
        <v>42461</v>
      </c>
      <c r="P110">
        <v>108</v>
      </c>
      <c r="Q110">
        <v>0</v>
      </c>
      <c r="R110">
        <v>0</v>
      </c>
      <c r="S110" s="7">
        <v>0</v>
      </c>
      <c r="T110" s="7">
        <v>0</v>
      </c>
      <c r="U110" s="7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</row>
    <row r="111" spans="1:29" x14ac:dyDescent="0.25">
      <c r="A111">
        <v>109</v>
      </c>
      <c r="B111" t="s">
        <v>21</v>
      </c>
      <c r="C111" s="1">
        <v>42440</v>
      </c>
      <c r="D111">
        <v>0</v>
      </c>
      <c r="E111">
        <v>0</v>
      </c>
      <c r="H111">
        <v>0</v>
      </c>
      <c r="O111" s="1">
        <v>42440</v>
      </c>
      <c r="P111">
        <v>109</v>
      </c>
      <c r="Q111">
        <v>0</v>
      </c>
      <c r="R111">
        <v>0</v>
      </c>
      <c r="S111" s="7">
        <v>0</v>
      </c>
      <c r="T111" s="7">
        <v>0</v>
      </c>
      <c r="U111" s="7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</row>
    <row r="112" spans="1:29" x14ac:dyDescent="0.25">
      <c r="A112">
        <v>110</v>
      </c>
      <c r="B112" t="s">
        <v>21</v>
      </c>
      <c r="C112" s="1">
        <v>42475</v>
      </c>
      <c r="D112">
        <v>6</v>
      </c>
      <c r="O112" s="1">
        <v>42475</v>
      </c>
      <c r="P112">
        <v>110</v>
      </c>
      <c r="Q112">
        <v>0</v>
      </c>
      <c r="R112">
        <v>0</v>
      </c>
      <c r="S112" s="7">
        <v>1</v>
      </c>
      <c r="T112" s="7">
        <v>1</v>
      </c>
      <c r="U112" s="7">
        <v>4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</row>
    <row r="113" spans="1:29" x14ac:dyDescent="0.25">
      <c r="A113">
        <v>111</v>
      </c>
      <c r="B113" t="s">
        <v>21</v>
      </c>
      <c r="C113" s="1">
        <v>42475</v>
      </c>
      <c r="D113">
        <v>0</v>
      </c>
      <c r="E113">
        <v>0</v>
      </c>
      <c r="H113">
        <v>0</v>
      </c>
      <c r="O113" s="1">
        <v>42475</v>
      </c>
      <c r="P113">
        <v>111</v>
      </c>
      <c r="Q113">
        <v>0</v>
      </c>
      <c r="R113">
        <v>0</v>
      </c>
      <c r="S113" s="7">
        <v>0</v>
      </c>
      <c r="T113" s="7">
        <v>0</v>
      </c>
      <c r="U113" s="7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</row>
    <row r="114" spans="1:29" x14ac:dyDescent="0.25">
      <c r="A114">
        <v>112</v>
      </c>
      <c r="B114" t="s">
        <v>15</v>
      </c>
      <c r="C114" s="1">
        <v>42510</v>
      </c>
      <c r="D114">
        <v>5</v>
      </c>
      <c r="E114">
        <v>1.33217904</v>
      </c>
      <c r="G114">
        <v>0.52915026220000005</v>
      </c>
      <c r="H114">
        <v>1.6175686309999999</v>
      </c>
      <c r="O114" s="1">
        <v>42510</v>
      </c>
      <c r="P114">
        <v>112</v>
      </c>
      <c r="Q114">
        <v>1</v>
      </c>
      <c r="R114">
        <v>1</v>
      </c>
      <c r="S114" s="7">
        <v>2</v>
      </c>
      <c r="T114" s="7">
        <v>0</v>
      </c>
      <c r="U114" s="7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1</v>
      </c>
    </row>
    <row r="115" spans="1:29" x14ac:dyDescent="0.25">
      <c r="A115">
        <v>113</v>
      </c>
      <c r="B115" t="s">
        <v>15</v>
      </c>
      <c r="C115" s="1">
        <v>42510</v>
      </c>
      <c r="D115">
        <v>4</v>
      </c>
      <c r="E115">
        <v>0.5623351446</v>
      </c>
      <c r="G115">
        <v>0.790569415</v>
      </c>
      <c r="H115">
        <v>1.6047152929999999</v>
      </c>
      <c r="O115" s="1">
        <v>42510</v>
      </c>
      <c r="P115">
        <v>113</v>
      </c>
      <c r="Q115">
        <v>3</v>
      </c>
      <c r="R115">
        <v>0</v>
      </c>
      <c r="S115" s="7">
        <v>0</v>
      </c>
      <c r="T115" s="7">
        <v>0</v>
      </c>
      <c r="U115" s="7">
        <v>0</v>
      </c>
      <c r="V115">
        <v>0</v>
      </c>
      <c r="W115">
        <v>0</v>
      </c>
      <c r="X115">
        <v>0</v>
      </c>
      <c r="Y115">
        <v>1</v>
      </c>
      <c r="Z115">
        <v>0</v>
      </c>
      <c r="AA115">
        <v>0</v>
      </c>
      <c r="AB115">
        <v>0</v>
      </c>
      <c r="AC115">
        <v>0</v>
      </c>
    </row>
    <row r="116" spans="1:29" x14ac:dyDescent="0.25">
      <c r="A116">
        <v>114</v>
      </c>
      <c r="B116" t="s">
        <v>19</v>
      </c>
      <c r="C116" s="1">
        <v>42440</v>
      </c>
      <c r="D116">
        <v>0</v>
      </c>
      <c r="E116">
        <v>0</v>
      </c>
      <c r="H116">
        <v>0</v>
      </c>
      <c r="O116" s="1">
        <v>42440</v>
      </c>
      <c r="P116">
        <v>114</v>
      </c>
      <c r="Q116">
        <v>0</v>
      </c>
      <c r="R116">
        <v>0</v>
      </c>
      <c r="S116" s="7">
        <v>0</v>
      </c>
      <c r="T116" s="7">
        <v>0</v>
      </c>
      <c r="U116" s="7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</row>
    <row r="117" spans="1:29" x14ac:dyDescent="0.25">
      <c r="A117">
        <v>115</v>
      </c>
      <c r="B117" t="s">
        <v>15</v>
      </c>
      <c r="C117" s="1">
        <v>42517</v>
      </c>
      <c r="D117">
        <v>31</v>
      </c>
      <c r="O117" s="1">
        <v>42517</v>
      </c>
      <c r="P117">
        <v>115</v>
      </c>
      <c r="Q117">
        <v>0</v>
      </c>
      <c r="R117">
        <v>0</v>
      </c>
      <c r="S117" s="7">
        <v>19</v>
      </c>
      <c r="T117" s="7">
        <v>2</v>
      </c>
      <c r="U117" s="7">
        <v>10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</row>
    <row r="118" spans="1:29" x14ac:dyDescent="0.25">
      <c r="A118">
        <v>116</v>
      </c>
      <c r="B118" t="s">
        <v>15</v>
      </c>
      <c r="C118" s="1">
        <v>42517</v>
      </c>
      <c r="D118">
        <v>43</v>
      </c>
      <c r="O118" s="1">
        <v>42517</v>
      </c>
      <c r="P118">
        <v>116</v>
      </c>
      <c r="Q118">
        <v>0</v>
      </c>
      <c r="R118">
        <v>0</v>
      </c>
      <c r="S118" s="7">
        <v>21</v>
      </c>
      <c r="T118" s="7">
        <v>4</v>
      </c>
      <c r="U118" s="7">
        <v>17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</row>
    <row r="119" spans="1:29" x14ac:dyDescent="0.25">
      <c r="A119">
        <v>117</v>
      </c>
      <c r="B119" t="s">
        <v>17</v>
      </c>
      <c r="C119" s="1">
        <v>42489</v>
      </c>
      <c r="D119">
        <v>26</v>
      </c>
      <c r="O119" s="1">
        <v>42489</v>
      </c>
      <c r="P119">
        <v>117</v>
      </c>
      <c r="Q119">
        <v>1</v>
      </c>
      <c r="R119">
        <v>0</v>
      </c>
      <c r="S119" s="7">
        <v>7</v>
      </c>
      <c r="T119" s="7">
        <v>0</v>
      </c>
      <c r="U119" s="7">
        <v>18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29" x14ac:dyDescent="0.25">
      <c r="A120">
        <v>118</v>
      </c>
      <c r="B120" t="s">
        <v>14</v>
      </c>
      <c r="C120" s="1">
        <v>42489</v>
      </c>
      <c r="D120">
        <v>66</v>
      </c>
      <c r="O120" s="1">
        <v>42489</v>
      </c>
      <c r="P120">
        <v>118</v>
      </c>
      <c r="Q120">
        <v>0</v>
      </c>
      <c r="R120">
        <v>0</v>
      </c>
      <c r="S120" s="7">
        <v>24</v>
      </c>
      <c r="T120" s="7">
        <v>1</v>
      </c>
      <c r="U120" s="7">
        <v>41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</row>
    <row r="121" spans="1:29" x14ac:dyDescent="0.25">
      <c r="A121">
        <v>119</v>
      </c>
      <c r="B121" t="s">
        <v>21</v>
      </c>
      <c r="C121" s="1">
        <v>42468</v>
      </c>
      <c r="D121">
        <v>3</v>
      </c>
      <c r="E121">
        <v>0.27031007210000002</v>
      </c>
      <c r="O121" s="1">
        <v>42468</v>
      </c>
      <c r="P121">
        <v>119</v>
      </c>
      <c r="Q121">
        <v>0</v>
      </c>
      <c r="R121">
        <v>0</v>
      </c>
      <c r="S121" s="7">
        <v>1</v>
      </c>
      <c r="T121" s="7">
        <v>0</v>
      </c>
      <c r="U121" s="7">
        <v>2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</row>
    <row r="122" spans="1:29" x14ac:dyDescent="0.25">
      <c r="A122">
        <v>120</v>
      </c>
      <c r="B122" t="s">
        <v>21</v>
      </c>
      <c r="C122" s="1">
        <v>42468</v>
      </c>
      <c r="D122">
        <v>0</v>
      </c>
      <c r="E122">
        <v>0</v>
      </c>
      <c r="H122">
        <v>0</v>
      </c>
      <c r="O122" s="1">
        <v>42468</v>
      </c>
      <c r="P122">
        <v>120</v>
      </c>
      <c r="Q122">
        <v>0</v>
      </c>
      <c r="R122">
        <v>0</v>
      </c>
      <c r="S122" s="7">
        <v>0</v>
      </c>
      <c r="T122" s="7">
        <v>0</v>
      </c>
      <c r="U122" s="7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</row>
    <row r="123" spans="1:29" x14ac:dyDescent="0.25">
      <c r="A123">
        <v>121</v>
      </c>
      <c r="B123" t="s">
        <v>22</v>
      </c>
      <c r="C123" s="1">
        <v>42447</v>
      </c>
      <c r="D123">
        <v>0</v>
      </c>
      <c r="E123">
        <v>0</v>
      </c>
      <c r="H123">
        <v>0</v>
      </c>
      <c r="O123" s="1">
        <v>42447</v>
      </c>
      <c r="P123">
        <v>121</v>
      </c>
      <c r="Q123">
        <v>0</v>
      </c>
      <c r="R123">
        <v>0</v>
      </c>
      <c r="S123" s="7">
        <v>0</v>
      </c>
      <c r="T123" s="7">
        <v>0</v>
      </c>
      <c r="U123" s="7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29" x14ac:dyDescent="0.25">
      <c r="A124">
        <v>122</v>
      </c>
      <c r="B124" t="s">
        <v>22</v>
      </c>
      <c r="C124" s="1">
        <v>42447</v>
      </c>
      <c r="D124">
        <v>0</v>
      </c>
      <c r="E124">
        <v>0</v>
      </c>
      <c r="H124">
        <v>0</v>
      </c>
      <c r="O124" s="1">
        <v>42447</v>
      </c>
      <c r="P124">
        <v>122</v>
      </c>
      <c r="Q124">
        <v>0</v>
      </c>
      <c r="R124">
        <v>0</v>
      </c>
      <c r="S124" s="7">
        <v>0</v>
      </c>
      <c r="T124" s="7">
        <v>0</v>
      </c>
      <c r="U124" s="7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</row>
    <row r="125" spans="1:29" x14ac:dyDescent="0.25">
      <c r="A125">
        <v>123</v>
      </c>
      <c r="B125" t="s">
        <v>21</v>
      </c>
      <c r="C125" s="1">
        <v>42454</v>
      </c>
      <c r="D125">
        <v>0</v>
      </c>
      <c r="E125">
        <v>0</v>
      </c>
      <c r="H125">
        <v>0</v>
      </c>
      <c r="O125" s="1">
        <v>42454</v>
      </c>
      <c r="P125">
        <v>123</v>
      </c>
      <c r="Q125">
        <v>0</v>
      </c>
      <c r="R125">
        <v>0</v>
      </c>
      <c r="S125" s="7">
        <v>0</v>
      </c>
      <c r="T125" s="7">
        <v>0</v>
      </c>
      <c r="U125" s="7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</row>
    <row r="126" spans="1:29" x14ac:dyDescent="0.25">
      <c r="A126">
        <v>124</v>
      </c>
      <c r="B126" t="s">
        <v>15</v>
      </c>
      <c r="C126" s="1">
        <v>42503</v>
      </c>
      <c r="D126">
        <v>28</v>
      </c>
      <c r="E126">
        <v>0.76141305459999997</v>
      </c>
      <c r="O126" s="1">
        <v>42503</v>
      </c>
      <c r="P126">
        <v>124</v>
      </c>
      <c r="Q126">
        <v>1</v>
      </c>
      <c r="R126">
        <v>0</v>
      </c>
      <c r="S126" s="7">
        <v>5</v>
      </c>
      <c r="T126" s="7">
        <v>1</v>
      </c>
      <c r="U126" s="7">
        <v>21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</row>
    <row r="127" spans="1:29" x14ac:dyDescent="0.25">
      <c r="A127">
        <v>125</v>
      </c>
      <c r="B127" t="s">
        <v>15</v>
      </c>
      <c r="C127" s="1">
        <v>42503</v>
      </c>
      <c r="D127">
        <v>12</v>
      </c>
      <c r="E127">
        <v>0.56608573890000002</v>
      </c>
      <c r="G127">
        <v>0.84162541150000003</v>
      </c>
      <c r="H127">
        <v>1.3072290799999999</v>
      </c>
      <c r="O127" s="1">
        <v>42503</v>
      </c>
      <c r="P127">
        <v>125</v>
      </c>
      <c r="Q127">
        <v>0</v>
      </c>
      <c r="R127">
        <v>0</v>
      </c>
      <c r="S127" s="7">
        <v>1</v>
      </c>
      <c r="T127" s="7">
        <v>0</v>
      </c>
      <c r="U127" s="7">
        <v>0</v>
      </c>
      <c r="V127">
        <v>1</v>
      </c>
      <c r="W127">
        <v>10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E212"/>
  <sheetViews>
    <sheetView topLeftCell="BX5" zoomScaleNormal="100" workbookViewId="0">
      <selection activeCell="BT43" sqref="BT43"/>
    </sheetView>
  </sheetViews>
  <sheetFormatPr defaultRowHeight="15" x14ac:dyDescent="0.25"/>
  <cols>
    <col min="1" max="1" width="12.7109375" customWidth="1"/>
    <col min="5" max="5" width="20.28515625" bestFit="1" customWidth="1"/>
    <col min="6" max="6" width="23.7109375" bestFit="1" customWidth="1"/>
    <col min="19" max="19" width="10.7109375" bestFit="1" customWidth="1"/>
    <col min="22" max="22" width="12.42578125" customWidth="1"/>
    <col min="25" max="25" width="14.28515625" customWidth="1"/>
    <col min="26" max="26" width="19.85546875" customWidth="1"/>
    <col min="30" max="30" width="11.28515625" customWidth="1"/>
    <col min="31" max="31" width="11.7109375" customWidth="1"/>
    <col min="53" max="53" width="13.140625" customWidth="1"/>
    <col min="60" max="60" width="10.5703125" bestFit="1" customWidth="1"/>
    <col min="70" max="70" width="10.28515625" customWidth="1"/>
  </cols>
  <sheetData>
    <row r="1" spans="1:66" ht="14.45" x14ac:dyDescent="0.3">
      <c r="A1" t="s">
        <v>87</v>
      </c>
      <c r="Q1" t="s">
        <v>9</v>
      </c>
      <c r="AE1" t="s">
        <v>11</v>
      </c>
      <c r="AF1" t="s">
        <v>42</v>
      </c>
      <c r="AG1" t="s">
        <v>103</v>
      </c>
      <c r="AH1" t="s">
        <v>104</v>
      </c>
      <c r="AI1" t="s">
        <v>253</v>
      </c>
      <c r="AJ1" t="s">
        <v>2</v>
      </c>
      <c r="AK1" t="s">
        <v>3</v>
      </c>
      <c r="AL1" s="7" t="s">
        <v>4</v>
      </c>
      <c r="AM1" s="7" t="s">
        <v>5</v>
      </c>
      <c r="AN1" s="7" t="s">
        <v>24</v>
      </c>
      <c r="AO1" t="s">
        <v>6</v>
      </c>
      <c r="AP1" t="s">
        <v>7</v>
      </c>
      <c r="AQ1" t="s">
        <v>267</v>
      </c>
      <c r="AR1" t="s">
        <v>8</v>
      </c>
      <c r="AS1" t="s">
        <v>13</v>
      </c>
      <c r="AT1" t="s">
        <v>25</v>
      </c>
      <c r="AU1" t="s">
        <v>254</v>
      </c>
      <c r="BB1" t="s">
        <v>266</v>
      </c>
    </row>
    <row r="2" spans="1:66" ht="14.45" x14ac:dyDescent="0.3">
      <c r="A2" t="s">
        <v>11</v>
      </c>
      <c r="B2" t="s">
        <v>250</v>
      </c>
      <c r="C2" t="s">
        <v>2</v>
      </c>
      <c r="D2" t="s">
        <v>3</v>
      </c>
      <c r="E2" s="7" t="s">
        <v>4</v>
      </c>
      <c r="F2" s="7" t="s">
        <v>5</v>
      </c>
      <c r="G2" t="s">
        <v>6</v>
      </c>
      <c r="H2" t="s">
        <v>270</v>
      </c>
      <c r="I2" t="s">
        <v>267</v>
      </c>
      <c r="J2" t="s">
        <v>8</v>
      </c>
      <c r="K2" t="s">
        <v>13</v>
      </c>
      <c r="L2" t="s">
        <v>25</v>
      </c>
      <c r="M2" t="s">
        <v>100</v>
      </c>
      <c r="N2" t="s">
        <v>88</v>
      </c>
      <c r="O2" t="s">
        <v>10</v>
      </c>
      <c r="P2" t="s">
        <v>249</v>
      </c>
      <c r="Q2" t="s">
        <v>1</v>
      </c>
      <c r="R2" t="s">
        <v>10</v>
      </c>
      <c r="S2" t="s">
        <v>11</v>
      </c>
      <c r="T2" t="s">
        <v>42</v>
      </c>
      <c r="U2" t="s">
        <v>43</v>
      </c>
      <c r="V2" t="s">
        <v>44</v>
      </c>
      <c r="AE2" s="1">
        <v>42433</v>
      </c>
      <c r="AF2">
        <f>SUM(T3:T6)</f>
        <v>76</v>
      </c>
      <c r="AG2">
        <v>0</v>
      </c>
      <c r="AH2">
        <v>0</v>
      </c>
      <c r="AI2">
        <f>AVERAGE(BD67:BD70)</f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</row>
    <row r="3" spans="1:66" ht="14.45" x14ac:dyDescent="0.3">
      <c r="A3" s="1">
        <v>42454</v>
      </c>
      <c r="B3">
        <v>8</v>
      </c>
      <c r="C3">
        <v>0</v>
      </c>
      <c r="D3">
        <v>0</v>
      </c>
      <c r="E3" s="7">
        <v>0</v>
      </c>
      <c r="F3" s="7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 t="s">
        <v>20</v>
      </c>
      <c r="P3" s="6" t="s">
        <v>109</v>
      </c>
      <c r="Q3">
        <v>1</v>
      </c>
      <c r="R3" t="s">
        <v>14</v>
      </c>
      <c r="S3" s="1">
        <v>42503</v>
      </c>
      <c r="T3">
        <v>7</v>
      </c>
      <c r="U3">
        <v>0</v>
      </c>
      <c r="V3">
        <f>$U3/LN(12)</f>
        <v>0</v>
      </c>
      <c r="AE3" s="1">
        <v>42440</v>
      </c>
      <c r="AF3">
        <f>SUM(T7:T17)</f>
        <v>145</v>
      </c>
      <c r="AG3">
        <v>0</v>
      </c>
      <c r="AH3">
        <v>0</v>
      </c>
      <c r="AI3">
        <f>AVERAGE(BC71:BD81)</f>
        <v>7.1471527272727268E-3</v>
      </c>
      <c r="AJ3" s="5">
        <v>0</v>
      </c>
      <c r="AK3" s="5">
        <v>0</v>
      </c>
      <c r="AL3" s="5">
        <v>1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BB3" t="s">
        <v>2</v>
      </c>
      <c r="BC3" t="s">
        <v>3</v>
      </c>
      <c r="BD3" t="s">
        <v>4</v>
      </c>
      <c r="BE3" t="s">
        <v>5</v>
      </c>
      <c r="BF3" t="s">
        <v>24</v>
      </c>
      <c r="BG3" t="s">
        <v>6</v>
      </c>
      <c r="BH3" t="s">
        <v>7</v>
      </c>
      <c r="BI3" t="s">
        <v>12</v>
      </c>
      <c r="BJ3" t="s">
        <v>8</v>
      </c>
      <c r="BK3" t="s">
        <v>13</v>
      </c>
      <c r="BL3" t="s">
        <v>25</v>
      </c>
      <c r="BM3" t="s">
        <v>254</v>
      </c>
      <c r="BN3" t="s">
        <v>263</v>
      </c>
    </row>
    <row r="4" spans="1:66" ht="14.45" x14ac:dyDescent="0.3">
      <c r="A4" s="1">
        <v>42433</v>
      </c>
      <c r="B4">
        <v>9</v>
      </c>
      <c r="C4">
        <v>0</v>
      </c>
      <c r="D4">
        <v>0</v>
      </c>
      <c r="E4" s="7">
        <v>0</v>
      </c>
      <c r="F4" s="7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20</v>
      </c>
      <c r="P4" s="6">
        <v>73</v>
      </c>
      <c r="Q4">
        <v>2</v>
      </c>
      <c r="R4" t="s">
        <v>15</v>
      </c>
      <c r="S4" s="1">
        <v>42503</v>
      </c>
      <c r="T4">
        <v>0</v>
      </c>
      <c r="U4">
        <v>0</v>
      </c>
      <c r="V4">
        <f>$U4/LN(12)</f>
        <v>0</v>
      </c>
      <c r="AC4" t="s">
        <v>89</v>
      </c>
      <c r="AE4" s="1">
        <v>42447</v>
      </c>
      <c r="AF4">
        <f>SUM(T18:T27)</f>
        <v>94</v>
      </c>
      <c r="AG4">
        <v>0</v>
      </c>
      <c r="AH4">
        <v>0</v>
      </c>
      <c r="AI4">
        <f>AVERAGE(BD82:BD89)</f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BA4" s="1">
        <v>42433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ht="14.45" x14ac:dyDescent="0.3">
      <c r="A5" s="1">
        <v>42440</v>
      </c>
      <c r="B5">
        <v>16</v>
      </c>
      <c r="C5">
        <v>0</v>
      </c>
      <c r="D5">
        <v>0</v>
      </c>
      <c r="E5" s="7">
        <v>0</v>
      </c>
      <c r="F5" s="7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20</v>
      </c>
      <c r="P5" s="6">
        <v>67</v>
      </c>
      <c r="Q5">
        <v>3</v>
      </c>
      <c r="R5" t="s">
        <v>15</v>
      </c>
      <c r="S5" s="1">
        <v>42503</v>
      </c>
      <c r="T5">
        <v>26</v>
      </c>
      <c r="U5">
        <v>0.429323022</v>
      </c>
      <c r="V5">
        <f>$U5/LN(12)</f>
        <v>0.17277229389547799</v>
      </c>
      <c r="AE5" s="1">
        <v>42454</v>
      </c>
      <c r="AF5">
        <f>SUM(T28:T36)</f>
        <v>90</v>
      </c>
      <c r="AG5">
        <v>0</v>
      </c>
      <c r="AH5">
        <v>0</v>
      </c>
      <c r="AI5">
        <f>AVERAGE(BD92:BD100)</f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BA5" s="1">
        <v>42440</v>
      </c>
      <c r="BB5">
        <v>0</v>
      </c>
      <c r="BC5">
        <v>0</v>
      </c>
      <c r="BD5">
        <v>7.8618679999999996E-2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7.8618679999999996E-2</v>
      </c>
    </row>
    <row r="6" spans="1:66" ht="14.45" x14ac:dyDescent="0.3">
      <c r="A6" s="1">
        <v>42468</v>
      </c>
      <c r="B6">
        <v>7</v>
      </c>
      <c r="C6">
        <v>0</v>
      </c>
      <c r="D6">
        <v>0</v>
      </c>
      <c r="E6" s="7">
        <v>0</v>
      </c>
      <c r="F6" s="7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19</v>
      </c>
      <c r="P6" s="6">
        <v>66</v>
      </c>
      <c r="Q6">
        <v>4</v>
      </c>
      <c r="R6" t="s">
        <v>17</v>
      </c>
      <c r="S6" s="1">
        <v>42489</v>
      </c>
      <c r="T6">
        <v>43</v>
      </c>
      <c r="U6">
        <v>0.25303697539999997</v>
      </c>
      <c r="V6">
        <f>$U6/LN(12)</f>
        <v>0.10182956990420054</v>
      </c>
      <c r="AE6" s="1">
        <v>42461</v>
      </c>
      <c r="AF6">
        <f>SUM(T37:T46)</f>
        <v>292</v>
      </c>
      <c r="AG6">
        <v>0</v>
      </c>
      <c r="AH6">
        <v>0</v>
      </c>
      <c r="AI6">
        <f>AVERAGE(BD101:BD110)</f>
        <v>3.8985190000000001E-4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f>BL8/BN8</f>
        <v>1</v>
      </c>
      <c r="AU6" s="5">
        <v>0</v>
      </c>
      <c r="BA6" s="1">
        <v>42447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ht="14.45" x14ac:dyDescent="0.3">
      <c r="A7" s="1">
        <v>42433</v>
      </c>
      <c r="B7">
        <v>10</v>
      </c>
      <c r="C7">
        <v>0</v>
      </c>
      <c r="D7">
        <v>0</v>
      </c>
      <c r="E7" s="7">
        <v>0</v>
      </c>
      <c r="F7" s="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19</v>
      </c>
      <c r="P7" s="6">
        <v>67</v>
      </c>
      <c r="Q7">
        <v>5</v>
      </c>
      <c r="R7" t="s">
        <v>15</v>
      </c>
      <c r="S7" s="1">
        <v>42517</v>
      </c>
      <c r="T7">
        <v>9</v>
      </c>
      <c r="U7">
        <v>0</v>
      </c>
      <c r="V7">
        <f>$U7/LN(12)</f>
        <v>0</v>
      </c>
      <c r="AE7" s="1">
        <v>42468</v>
      </c>
      <c r="AF7">
        <v>3</v>
      </c>
      <c r="AG7" s="12">
        <v>0.12087000000000001</v>
      </c>
      <c r="AH7" s="12">
        <f>AG7/AV26</f>
        <v>0.11002061532238583</v>
      </c>
      <c r="AI7">
        <f>AVERAGE(BD111:BD120)</f>
        <v>0.72387202399999995</v>
      </c>
      <c r="AJ7" s="5">
        <v>0</v>
      </c>
      <c r="AK7" s="5">
        <f>BC9/$BN$9</f>
        <v>2.2523185672941544E-2</v>
      </c>
      <c r="AL7" s="5">
        <f t="shared" ref="AL7:AS7" si="0">BD9/$BN$9</f>
        <v>0.65165120955137212</v>
      </c>
      <c r="AM7" s="5">
        <f t="shared" si="0"/>
        <v>1.086085349252287E-2</v>
      </c>
      <c r="AN7" s="5">
        <f t="shared" si="0"/>
        <v>0.31496475128316326</v>
      </c>
      <c r="AO7" s="5">
        <f t="shared" si="0"/>
        <v>0</v>
      </c>
      <c r="AP7" s="5">
        <f t="shared" si="0"/>
        <v>0</v>
      </c>
      <c r="AQ7" s="5">
        <f t="shared" si="0"/>
        <v>5.3874116842509714E-2</v>
      </c>
      <c r="AR7" s="5">
        <f t="shared" si="0"/>
        <v>0</v>
      </c>
      <c r="AS7" s="5">
        <f t="shared" si="0"/>
        <v>0</v>
      </c>
      <c r="AT7" s="5">
        <v>0</v>
      </c>
      <c r="AU7" s="5">
        <v>0</v>
      </c>
      <c r="BA7" s="1">
        <v>42454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ht="14.45" x14ac:dyDescent="0.3">
      <c r="A8" s="1">
        <v>42440</v>
      </c>
      <c r="B8">
        <v>18</v>
      </c>
      <c r="C8">
        <v>0</v>
      </c>
      <c r="D8">
        <v>0</v>
      </c>
      <c r="E8" s="7">
        <v>0</v>
      </c>
      <c r="F8" s="7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19</v>
      </c>
      <c r="P8" s="6">
        <v>69</v>
      </c>
      <c r="Q8">
        <v>6</v>
      </c>
      <c r="R8" t="s">
        <v>18</v>
      </c>
      <c r="S8" s="1">
        <v>42447</v>
      </c>
      <c r="T8">
        <v>0</v>
      </c>
      <c r="U8">
        <v>0</v>
      </c>
      <c r="V8">
        <v>0</v>
      </c>
      <c r="AE8" s="1">
        <v>42475</v>
      </c>
      <c r="AF8">
        <v>2</v>
      </c>
      <c r="AG8" s="12">
        <v>0.28683999999999998</v>
      </c>
      <c r="AH8" s="12">
        <f t="shared" ref="AH8:AH14" si="1">AG8/AV27</f>
        <v>0.41382264552859027</v>
      </c>
      <c r="AI8">
        <f>AVERAGE(BD121:BD130)</f>
        <v>9.4342415999999998E-2</v>
      </c>
      <c r="AJ8" s="5">
        <v>0</v>
      </c>
      <c r="AK8" s="5">
        <v>0</v>
      </c>
      <c r="AL8" s="5">
        <f>BD10/$BN$10</f>
        <v>0.58333333333333337</v>
      </c>
      <c r="AM8" s="5">
        <f t="shared" ref="AM8:AN8" si="2">BE10/$BN$10</f>
        <v>8.3333333333333329E-2</v>
      </c>
      <c r="AN8" s="5">
        <f t="shared" si="2"/>
        <v>0.33333333333333331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BA8" s="1">
        <v>42461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3.898519E-3</v>
      </c>
      <c r="BM8">
        <v>0</v>
      </c>
      <c r="BN8">
        <v>3.898519E-3</v>
      </c>
    </row>
    <row r="9" spans="1:66" ht="14.45" x14ac:dyDescent="0.3">
      <c r="A9" s="1">
        <v>42494</v>
      </c>
      <c r="B9">
        <v>60</v>
      </c>
      <c r="C9">
        <v>0</v>
      </c>
      <c r="D9">
        <v>0</v>
      </c>
      <c r="E9" s="7">
        <v>0</v>
      </c>
      <c r="F9" s="7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19</v>
      </c>
      <c r="P9" s="6">
        <v>69</v>
      </c>
      <c r="Q9">
        <v>7</v>
      </c>
      <c r="R9" t="s">
        <v>19</v>
      </c>
      <c r="S9" s="1">
        <v>42468</v>
      </c>
      <c r="T9">
        <v>0</v>
      </c>
      <c r="U9">
        <v>0</v>
      </c>
      <c r="V9">
        <v>0</v>
      </c>
      <c r="AE9" s="1">
        <v>42482</v>
      </c>
      <c r="AF9">
        <v>4</v>
      </c>
      <c r="AG9" s="12">
        <v>0.22647</v>
      </c>
      <c r="AH9" s="12">
        <f t="shared" si="1"/>
        <v>0.16336357295506179</v>
      </c>
      <c r="AI9">
        <f t="shared" ref="AI9" si="3">AVERAGE(BD104:BD113)</f>
        <v>0.14976534390000001</v>
      </c>
      <c r="AJ9" s="5">
        <f>BB11/$BN$11</f>
        <v>1.3855349423558356E-3</v>
      </c>
      <c r="AK9" s="5">
        <f t="shared" ref="AK9:AS9" si="4">BC11/$BN$11</f>
        <v>0</v>
      </c>
      <c r="AL9" s="5">
        <f t="shared" si="4"/>
        <v>0.64285806188085837</v>
      </c>
      <c r="AM9" s="5">
        <f t="shared" si="4"/>
        <v>2.4965361626441106E-2</v>
      </c>
      <c r="AN9" s="5">
        <f t="shared" si="4"/>
        <v>0.33079104155034461</v>
      </c>
      <c r="AO9" s="5">
        <f t="shared" si="4"/>
        <v>0</v>
      </c>
      <c r="AP9" s="5">
        <f t="shared" si="4"/>
        <v>0</v>
      </c>
      <c r="AQ9" s="5">
        <f t="shared" si="4"/>
        <v>0</v>
      </c>
      <c r="AR9" s="5">
        <f t="shared" si="4"/>
        <v>0</v>
      </c>
      <c r="AS9" s="5">
        <f t="shared" si="4"/>
        <v>0</v>
      </c>
      <c r="AT9" s="5">
        <v>0</v>
      </c>
      <c r="AU9" s="5">
        <v>0</v>
      </c>
      <c r="BA9" s="1">
        <v>42468</v>
      </c>
      <c r="BB9">
        <v>0</v>
      </c>
      <c r="BC9">
        <v>0.16303904</v>
      </c>
      <c r="BD9">
        <v>4.7171207999999991</v>
      </c>
      <c r="BE9">
        <v>7.8618679999999996E-2</v>
      </c>
      <c r="BF9">
        <v>2.2799417200000001</v>
      </c>
      <c r="BG9">
        <v>0</v>
      </c>
      <c r="BH9">
        <v>0</v>
      </c>
      <c r="BI9">
        <v>0.38997966000000001</v>
      </c>
      <c r="BJ9">
        <v>0</v>
      </c>
      <c r="BK9">
        <v>0</v>
      </c>
      <c r="BL9">
        <v>0</v>
      </c>
      <c r="BM9">
        <v>0</v>
      </c>
      <c r="BN9">
        <v>7.238720240000001</v>
      </c>
    </row>
    <row r="10" spans="1:66" ht="14.45" x14ac:dyDescent="0.3">
      <c r="A10" s="1">
        <v>42433</v>
      </c>
      <c r="B10">
        <v>61</v>
      </c>
      <c r="C10">
        <v>0</v>
      </c>
      <c r="D10">
        <v>0</v>
      </c>
      <c r="E10" s="7">
        <v>0</v>
      </c>
      <c r="F10" s="7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19</v>
      </c>
      <c r="P10" s="6">
        <v>70</v>
      </c>
      <c r="Q10">
        <v>8</v>
      </c>
      <c r="R10" t="s">
        <v>20</v>
      </c>
      <c r="S10" s="1">
        <v>42454</v>
      </c>
      <c r="T10">
        <v>0</v>
      </c>
      <c r="U10">
        <v>0</v>
      </c>
      <c r="V10">
        <v>0</v>
      </c>
      <c r="AE10" s="1">
        <v>42489</v>
      </c>
      <c r="AF10">
        <v>5</v>
      </c>
      <c r="AG10" s="12">
        <v>0.25334000000000001</v>
      </c>
      <c r="AH10" s="12">
        <f t="shared" si="1"/>
        <v>0.15740899232133207</v>
      </c>
      <c r="AI10">
        <f t="shared" ref="AI10" si="5">AVERAGE(BD114:BD123)</f>
        <v>0.57449653199999995</v>
      </c>
      <c r="AJ10" s="5">
        <f>BB12/$BN$12</f>
        <v>3.1985049929979872E-3</v>
      </c>
      <c r="AK10" s="5">
        <f t="shared" ref="AK10:AT10" si="6">BC12/$BN$12</f>
        <v>4.9799161614815278E-3</v>
      </c>
      <c r="AL10" s="5">
        <f t="shared" si="6"/>
        <v>0.6627736773650722</v>
      </c>
      <c r="AM10" s="5">
        <f t="shared" si="6"/>
        <v>2.6414892938463025E-2</v>
      </c>
      <c r="AN10" s="5">
        <f t="shared" si="6"/>
        <v>0.30257059184057644</v>
      </c>
      <c r="AO10" s="5">
        <f t="shared" si="6"/>
        <v>0</v>
      </c>
      <c r="AP10" s="5">
        <f t="shared" si="6"/>
        <v>0</v>
      </c>
      <c r="AQ10" s="5">
        <f t="shared" si="6"/>
        <v>0</v>
      </c>
      <c r="AR10" s="5">
        <f t="shared" si="6"/>
        <v>6.2416701408842161E-5</v>
      </c>
      <c r="AS10" s="5">
        <f t="shared" si="6"/>
        <v>0</v>
      </c>
      <c r="AT10" s="5">
        <f t="shared" si="6"/>
        <v>0</v>
      </c>
      <c r="AU10" s="5">
        <v>0</v>
      </c>
      <c r="BA10" s="1">
        <v>42475</v>
      </c>
      <c r="BB10">
        <v>0</v>
      </c>
      <c r="BC10">
        <v>0</v>
      </c>
      <c r="BD10">
        <v>0.55033076000000003</v>
      </c>
      <c r="BE10">
        <v>7.8618679999999996E-2</v>
      </c>
      <c r="BF10">
        <v>0.31447471999999999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0.94342415999999996</v>
      </c>
    </row>
    <row r="11" spans="1:66" ht="14.45" x14ac:dyDescent="0.3">
      <c r="A11" s="1">
        <v>42433</v>
      </c>
      <c r="B11">
        <v>62</v>
      </c>
      <c r="C11">
        <v>0</v>
      </c>
      <c r="D11">
        <v>0</v>
      </c>
      <c r="E11" s="7">
        <v>0</v>
      </c>
      <c r="F11" s="7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19</v>
      </c>
      <c r="P11" s="6">
        <v>58</v>
      </c>
      <c r="Q11">
        <v>9</v>
      </c>
      <c r="R11" t="s">
        <v>20</v>
      </c>
      <c r="S11" s="1">
        <v>42433</v>
      </c>
      <c r="T11">
        <v>0</v>
      </c>
      <c r="U11">
        <v>0</v>
      </c>
      <c r="V11">
        <v>0</v>
      </c>
      <c r="AE11" s="1">
        <v>42494</v>
      </c>
      <c r="AF11">
        <v>5</v>
      </c>
      <c r="AG11" s="12">
        <v>0.45856000000000002</v>
      </c>
      <c r="AH11" s="12">
        <f t="shared" si="1"/>
        <v>0.2849193475916556</v>
      </c>
      <c r="AI11">
        <f t="shared" ref="AI11" si="7">AVERAGE(BD124:BD133)</f>
        <v>0.75648460899999992</v>
      </c>
      <c r="AJ11" s="5">
        <f>BB13/$BN$13</f>
        <v>1.1864472930046326E-2</v>
      </c>
      <c r="AK11" s="5">
        <f t="shared" ref="AK11:AU11" si="8">BC13/$BN$13</f>
        <v>0</v>
      </c>
      <c r="AL11" s="5">
        <f t="shared" si="8"/>
        <v>0.7336570563138396</v>
      </c>
      <c r="AM11" s="5">
        <f t="shared" si="8"/>
        <v>4.372790401870566E-2</v>
      </c>
      <c r="AN11" s="5">
        <f t="shared" si="8"/>
        <v>0.16519430407066582</v>
      </c>
      <c r="AO11" s="5">
        <f t="shared" si="8"/>
        <v>0</v>
      </c>
      <c r="AP11" s="5">
        <f t="shared" si="8"/>
        <v>2.1455412642963325E-2</v>
      </c>
      <c r="AQ11" s="5">
        <f t="shared" si="8"/>
        <v>0</v>
      </c>
      <c r="AR11" s="5">
        <f t="shared" si="8"/>
        <v>0</v>
      </c>
      <c r="AS11" s="5">
        <f t="shared" si="8"/>
        <v>0</v>
      </c>
      <c r="AT11" s="5">
        <f t="shared" si="8"/>
        <v>0</v>
      </c>
      <c r="AU11" s="5">
        <f t="shared" si="8"/>
        <v>0</v>
      </c>
      <c r="BA11" s="1">
        <v>42482</v>
      </c>
      <c r="BB11">
        <v>1.7452809999999999E-2</v>
      </c>
      <c r="BC11">
        <v>0</v>
      </c>
      <c r="BD11">
        <v>8.0977240399999992</v>
      </c>
      <c r="BE11">
        <v>0.31447471999999999</v>
      </c>
      <c r="BF11">
        <v>4.1667900399999995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12.596441609999999</v>
      </c>
    </row>
    <row r="12" spans="1:66" ht="14.45" x14ac:dyDescent="0.3">
      <c r="A12" s="1">
        <v>42440</v>
      </c>
      <c r="B12">
        <v>80</v>
      </c>
      <c r="C12">
        <v>0</v>
      </c>
      <c r="D12">
        <v>0</v>
      </c>
      <c r="E12" s="7">
        <v>0</v>
      </c>
      <c r="F12" s="7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19</v>
      </c>
      <c r="P12" s="6">
        <v>64</v>
      </c>
      <c r="Q12">
        <v>10</v>
      </c>
      <c r="R12" t="s">
        <v>19</v>
      </c>
      <c r="S12" s="1">
        <v>42433</v>
      </c>
      <c r="T12">
        <v>0</v>
      </c>
      <c r="U12">
        <v>0</v>
      </c>
      <c r="V12">
        <v>0</v>
      </c>
      <c r="AE12" s="1">
        <v>42503</v>
      </c>
      <c r="AF12">
        <v>5</v>
      </c>
      <c r="AG12" s="12">
        <v>1.08911</v>
      </c>
      <c r="AH12" s="12">
        <f t="shared" si="1"/>
        <v>0.67670209057821884</v>
      </c>
      <c r="AI12">
        <f t="shared" ref="AI12" si="9">AVERAGE(BD107:BD116)</f>
        <v>0.70067627190000004</v>
      </c>
      <c r="AJ12" s="5">
        <f>BB14/$BN$14</f>
        <v>4.2078841851167226E-2</v>
      </c>
      <c r="AK12" s="5">
        <f t="shared" ref="AK12:AU12" si="10">BC14/$BN$14</f>
        <v>0</v>
      </c>
      <c r="AL12" s="5">
        <f t="shared" si="10"/>
        <v>0.31762459956783001</v>
      </c>
      <c r="AM12" s="5">
        <f t="shared" si="10"/>
        <v>3.5860841886690489E-2</v>
      </c>
      <c r="AN12" s="5">
        <f t="shared" si="10"/>
        <v>0.22541100614491164</v>
      </c>
      <c r="AO12" s="5">
        <f t="shared" si="10"/>
        <v>6.1739640674345744E-2</v>
      </c>
      <c r="AP12" s="5">
        <f t="shared" si="10"/>
        <v>0.31671686988083719</v>
      </c>
      <c r="AQ12" s="5">
        <f t="shared" si="10"/>
        <v>0</v>
      </c>
      <c r="AR12" s="5">
        <f t="shared" si="10"/>
        <v>0</v>
      </c>
      <c r="AS12" s="5">
        <f t="shared" si="10"/>
        <v>5.6819999421781953E-4</v>
      </c>
      <c r="AT12" s="5">
        <f t="shared" si="10"/>
        <v>0</v>
      </c>
      <c r="AU12" s="5">
        <f t="shared" si="10"/>
        <v>0</v>
      </c>
      <c r="BA12" s="1">
        <v>42489</v>
      </c>
      <c r="BB12">
        <v>0.10471685999999999</v>
      </c>
      <c r="BC12">
        <v>0.16303904</v>
      </c>
      <c r="BD12">
        <v>21.698755679999998</v>
      </c>
      <c r="BE12">
        <v>0.86480548000000002</v>
      </c>
      <c r="BF12">
        <v>9.9059536799999997</v>
      </c>
      <c r="BG12">
        <v>0</v>
      </c>
      <c r="BH12">
        <v>0</v>
      </c>
      <c r="BI12">
        <v>0</v>
      </c>
      <c r="BJ12">
        <v>2.0434799999999999E-3</v>
      </c>
      <c r="BK12">
        <v>0</v>
      </c>
      <c r="BL12">
        <v>0</v>
      </c>
      <c r="BM12">
        <v>0</v>
      </c>
      <c r="BN12">
        <v>32.739314219999997</v>
      </c>
    </row>
    <row r="13" spans="1:66" ht="14.45" x14ac:dyDescent="0.3">
      <c r="A13" s="1">
        <v>42440</v>
      </c>
      <c r="B13">
        <v>81</v>
      </c>
      <c r="C13">
        <v>0</v>
      </c>
      <c r="D13">
        <v>0</v>
      </c>
      <c r="E13" s="7">
        <v>0</v>
      </c>
      <c r="F13" s="7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19</v>
      </c>
      <c r="P13" s="6">
        <v>67</v>
      </c>
      <c r="Q13">
        <v>11</v>
      </c>
      <c r="R13" t="s">
        <v>14</v>
      </c>
      <c r="S13" s="1">
        <v>42482</v>
      </c>
      <c r="T13">
        <v>36</v>
      </c>
      <c r="U13">
        <v>0.12693054300000001</v>
      </c>
      <c r="V13">
        <f>$U13/LN(12)</f>
        <v>5.1080608203462725E-2</v>
      </c>
      <c r="AE13" s="1">
        <v>42510</v>
      </c>
      <c r="AF13">
        <v>9</v>
      </c>
      <c r="AG13" s="12">
        <v>0.77651999999999999</v>
      </c>
      <c r="AH13" s="12">
        <f t="shared" si="1"/>
        <v>0.35340948213013584</v>
      </c>
      <c r="AI13">
        <f t="shared" ref="AI13" si="11">AVERAGE(BD117:BD126)</f>
        <v>4.7171207999999999E-2</v>
      </c>
      <c r="AJ13" s="5">
        <f>BB15/BN15</f>
        <v>0.27209275520813331</v>
      </c>
      <c r="AK13" s="5">
        <f>BC15/BN15</f>
        <v>0.10417257530094444</v>
      </c>
      <c r="AL13" s="5">
        <f>BD15/BN15</f>
        <v>0.1707915799309595</v>
      </c>
      <c r="AM13" s="5">
        <v>0</v>
      </c>
      <c r="AN13" s="5">
        <v>0</v>
      </c>
      <c r="AO13" s="5">
        <f>BG15/BN15</f>
        <v>0.12107631405277713</v>
      </c>
      <c r="AP13" s="5">
        <f>BH15/$BN$15</f>
        <v>4.436477206617067E-2</v>
      </c>
      <c r="AQ13" s="5">
        <f t="shared" ref="AQ13:AU13" si="12">BI15/$BN$15</f>
        <v>0.19933966979779424</v>
      </c>
      <c r="AR13" s="5">
        <f t="shared" si="12"/>
        <v>2.6113325271784468E-4</v>
      </c>
      <c r="AS13" s="5">
        <f t="shared" si="12"/>
        <v>0</v>
      </c>
      <c r="AT13" s="5">
        <f t="shared" si="12"/>
        <v>0</v>
      </c>
      <c r="AU13" s="5">
        <f t="shared" si="12"/>
        <v>8.790120039050292E-2</v>
      </c>
      <c r="BA13" s="1">
        <v>42494</v>
      </c>
      <c r="BB13">
        <v>0.19198090999999998</v>
      </c>
      <c r="BC13">
        <v>0</v>
      </c>
      <c r="BD13">
        <v>11.87142068</v>
      </c>
      <c r="BE13">
        <v>0.70756811999999991</v>
      </c>
      <c r="BF13">
        <v>2.6730351199999993</v>
      </c>
      <c r="BG13">
        <v>0</v>
      </c>
      <c r="BH13">
        <v>0.34717342000000001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16.18115791</v>
      </c>
    </row>
    <row r="14" spans="1:66" ht="14.45" x14ac:dyDescent="0.3">
      <c r="A14" s="1">
        <v>42440</v>
      </c>
      <c r="B14">
        <v>82</v>
      </c>
      <c r="C14">
        <v>0</v>
      </c>
      <c r="D14">
        <v>0</v>
      </c>
      <c r="E14" s="7">
        <v>0</v>
      </c>
      <c r="F14" s="7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19</v>
      </c>
      <c r="P14" s="6">
        <v>67</v>
      </c>
      <c r="Q14">
        <v>12</v>
      </c>
      <c r="R14" t="s">
        <v>14</v>
      </c>
      <c r="S14" s="1">
        <v>42494</v>
      </c>
      <c r="T14">
        <v>51</v>
      </c>
      <c r="U14">
        <v>0.2883423282</v>
      </c>
      <c r="V14">
        <f>$U14/LN(12)</f>
        <v>0.11603748906406601</v>
      </c>
      <c r="AE14" s="1">
        <v>42517</v>
      </c>
      <c r="AF14">
        <v>4</v>
      </c>
      <c r="AG14" s="12">
        <v>0.31017</v>
      </c>
      <c r="AH14" s="12">
        <f t="shared" si="1"/>
        <v>0.22374036041626491</v>
      </c>
      <c r="AI14">
        <f t="shared" ref="AI14" si="13">AVERAGE(BD127:BD136)</f>
        <v>1.008064385</v>
      </c>
      <c r="AJ14" s="5">
        <f>BB16/BN16</f>
        <v>1.1265610895755309E-3</v>
      </c>
      <c r="AK14" s="5">
        <v>0</v>
      </c>
      <c r="AL14" s="5">
        <f>BD16/BN16</f>
        <v>0.62419494245454876</v>
      </c>
      <c r="AM14" s="5">
        <f>BE16/BN16</f>
        <v>4.0598045037694215E-2</v>
      </c>
      <c r="AN14" s="5">
        <f>BF16/BN16</f>
        <v>0.28926107089357134</v>
      </c>
      <c r="AO14" s="5">
        <v>0</v>
      </c>
      <c r="AP14" s="5">
        <f>BH16/BN16</f>
        <v>4.4819380524610472E-2</v>
      </c>
      <c r="AQ14" s="5">
        <v>0</v>
      </c>
      <c r="AR14" s="5">
        <v>0</v>
      </c>
      <c r="AS14" s="5">
        <v>0</v>
      </c>
      <c r="AT14" s="5">
        <v>0</v>
      </c>
      <c r="AU14" s="5">
        <v>0</v>
      </c>
      <c r="BA14" s="1">
        <v>42503</v>
      </c>
      <c r="BB14">
        <v>0.6457539699999999</v>
      </c>
      <c r="BC14">
        <v>0</v>
      </c>
      <c r="BD14">
        <v>4.8743581599999999</v>
      </c>
      <c r="BE14">
        <v>0.55033076000000003</v>
      </c>
      <c r="BF14">
        <v>3.4592219200000001</v>
      </c>
      <c r="BG14">
        <v>0.947474225</v>
      </c>
      <c r="BH14">
        <v>4.8604278800000005</v>
      </c>
      <c r="BI14">
        <v>0</v>
      </c>
      <c r="BJ14">
        <v>0</v>
      </c>
      <c r="BK14">
        <v>8.71976E-3</v>
      </c>
      <c r="BL14">
        <v>0</v>
      </c>
      <c r="BM14">
        <v>0</v>
      </c>
      <c r="BN14">
        <v>15.346286674999998</v>
      </c>
    </row>
    <row r="15" spans="1:66" ht="14.45" x14ac:dyDescent="0.3">
      <c r="A15" s="1">
        <v>42440</v>
      </c>
      <c r="B15">
        <v>114</v>
      </c>
      <c r="C15">
        <v>0</v>
      </c>
      <c r="D15">
        <v>0</v>
      </c>
      <c r="E15" s="7">
        <v>0</v>
      </c>
      <c r="F15" s="7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19</v>
      </c>
      <c r="P15" s="6">
        <v>71</v>
      </c>
      <c r="Q15">
        <v>13</v>
      </c>
      <c r="R15" t="s">
        <v>14</v>
      </c>
      <c r="S15" s="1">
        <v>42482</v>
      </c>
      <c r="T15">
        <v>23</v>
      </c>
      <c r="U15">
        <v>0.3557128598</v>
      </c>
      <c r="V15">
        <f>$U15/LN(12)</f>
        <v>0.14314938544284858</v>
      </c>
      <c r="BA15" s="1">
        <v>42510</v>
      </c>
      <c r="BB15">
        <v>2.12924282</v>
      </c>
      <c r="BC15">
        <v>0.81519520000000001</v>
      </c>
      <c r="BD15">
        <v>1.3365175599999999</v>
      </c>
      <c r="BE15">
        <v>0</v>
      </c>
      <c r="BF15">
        <v>0</v>
      </c>
      <c r="BG15">
        <v>0.947474225</v>
      </c>
      <c r="BH15">
        <v>0.34717342000000001</v>
      </c>
      <c r="BI15">
        <v>1.55991864</v>
      </c>
      <c r="BJ15">
        <v>2.0434799999999999E-3</v>
      </c>
      <c r="BK15">
        <v>0</v>
      </c>
      <c r="BL15">
        <v>0</v>
      </c>
      <c r="BM15">
        <v>0.68786469400000005</v>
      </c>
      <c r="BN15">
        <v>7.8254300389999996</v>
      </c>
    </row>
    <row r="16" spans="1:66" ht="14.45" x14ac:dyDescent="0.3">
      <c r="A16" s="1">
        <v>42447</v>
      </c>
      <c r="B16">
        <v>67</v>
      </c>
      <c r="C16">
        <v>0</v>
      </c>
      <c r="D16">
        <v>0</v>
      </c>
      <c r="E16" s="7">
        <v>0</v>
      </c>
      <c r="F16" s="7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18</v>
      </c>
      <c r="P16" s="6">
        <v>67</v>
      </c>
      <c r="Q16">
        <v>14</v>
      </c>
      <c r="R16" t="s">
        <v>17</v>
      </c>
      <c r="S16" s="1">
        <v>42482</v>
      </c>
      <c r="T16">
        <v>26</v>
      </c>
      <c r="U16">
        <v>0.35762715979999998</v>
      </c>
      <c r="V16">
        <f>$U16/LN(12)</f>
        <v>0.14391975643451674</v>
      </c>
      <c r="BA16" s="1">
        <v>42517</v>
      </c>
      <c r="BB16">
        <v>1.7452809999999999E-2</v>
      </c>
      <c r="BC16">
        <v>0</v>
      </c>
      <c r="BD16">
        <v>9.6700976400000016</v>
      </c>
      <c r="BE16">
        <v>0.62894943999999997</v>
      </c>
      <c r="BF16">
        <v>4.4812647600000002</v>
      </c>
      <c r="BG16">
        <v>0</v>
      </c>
      <c r="BH16">
        <v>0.69434684000000002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15.492111489999997</v>
      </c>
    </row>
    <row r="17" spans="1:66" ht="14.45" x14ac:dyDescent="0.3">
      <c r="A17" s="1">
        <v>42447</v>
      </c>
      <c r="B17">
        <v>6</v>
      </c>
      <c r="C17">
        <v>0</v>
      </c>
      <c r="D17">
        <v>0</v>
      </c>
      <c r="E17" s="7">
        <v>0</v>
      </c>
      <c r="F17" s="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18</v>
      </c>
      <c r="P17" s="6">
        <v>69</v>
      </c>
      <c r="Q17">
        <v>15</v>
      </c>
      <c r="R17" t="s">
        <v>17</v>
      </c>
      <c r="S17" s="1">
        <v>42475</v>
      </c>
      <c r="T17">
        <v>0</v>
      </c>
      <c r="U17">
        <v>0</v>
      </c>
      <c r="V17">
        <v>0</v>
      </c>
    </row>
    <row r="18" spans="1:66" ht="14.45" x14ac:dyDescent="0.3">
      <c r="A18" s="1">
        <v>42440</v>
      </c>
      <c r="B18">
        <v>58</v>
      </c>
      <c r="C18">
        <v>0</v>
      </c>
      <c r="D18">
        <v>0</v>
      </c>
      <c r="E18" s="7">
        <v>0</v>
      </c>
      <c r="F18" s="7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18</v>
      </c>
      <c r="P18" s="6">
        <v>70</v>
      </c>
      <c r="Q18">
        <v>16</v>
      </c>
      <c r="R18" t="s">
        <v>20</v>
      </c>
      <c r="S18" s="1">
        <v>42440</v>
      </c>
      <c r="T18">
        <v>0</v>
      </c>
      <c r="U18">
        <v>0</v>
      </c>
      <c r="V18">
        <v>0</v>
      </c>
    </row>
    <row r="19" spans="1:66" ht="14.45" x14ac:dyDescent="0.3">
      <c r="A19" s="1">
        <v>42447</v>
      </c>
      <c r="B19">
        <v>85</v>
      </c>
      <c r="C19">
        <v>0</v>
      </c>
      <c r="D19">
        <v>0</v>
      </c>
      <c r="E19" s="7">
        <v>0</v>
      </c>
      <c r="F19" s="7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18</v>
      </c>
      <c r="P19" s="6">
        <v>73</v>
      </c>
      <c r="Q19">
        <v>17</v>
      </c>
      <c r="R19" t="s">
        <v>21</v>
      </c>
      <c r="S19" s="1">
        <v>42461</v>
      </c>
      <c r="T19">
        <v>0</v>
      </c>
      <c r="U19">
        <v>0</v>
      </c>
      <c r="V19">
        <v>0</v>
      </c>
    </row>
    <row r="20" spans="1:66" ht="14.45" x14ac:dyDescent="0.3">
      <c r="A20" s="1">
        <v>42468</v>
      </c>
      <c r="B20">
        <v>20</v>
      </c>
      <c r="C20">
        <v>0</v>
      </c>
      <c r="D20">
        <v>0</v>
      </c>
      <c r="E20" s="7">
        <v>8</v>
      </c>
      <c r="F20" s="7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22</v>
      </c>
      <c r="P20" s="6">
        <v>74</v>
      </c>
      <c r="Q20">
        <v>18</v>
      </c>
      <c r="R20" t="s">
        <v>19</v>
      </c>
      <c r="S20" s="1">
        <v>42440</v>
      </c>
      <c r="T20">
        <v>0</v>
      </c>
      <c r="U20">
        <v>0</v>
      </c>
      <c r="V20">
        <v>0</v>
      </c>
      <c r="AF20" t="s">
        <v>2</v>
      </c>
      <c r="AG20" t="s">
        <v>3</v>
      </c>
      <c r="AH20" s="7" t="s">
        <v>4</v>
      </c>
      <c r="AI20" s="7" t="s">
        <v>5</v>
      </c>
      <c r="AJ20" s="7" t="s">
        <v>24</v>
      </c>
      <c r="AK20" t="s">
        <v>6</v>
      </c>
      <c r="AL20" t="s">
        <v>7</v>
      </c>
      <c r="AM20" t="s">
        <v>12</v>
      </c>
      <c r="AN20" t="s">
        <v>26</v>
      </c>
      <c r="AO20" t="s">
        <v>8</v>
      </c>
      <c r="AP20" t="s">
        <v>13</v>
      </c>
      <c r="AQ20" t="s">
        <v>25</v>
      </c>
      <c r="AR20" t="s">
        <v>254</v>
      </c>
      <c r="AT20" t="s">
        <v>256</v>
      </c>
      <c r="AU20" t="s">
        <v>260</v>
      </c>
      <c r="AV20" t="s">
        <v>261</v>
      </c>
    </row>
    <row r="21" spans="1:66" ht="14.45" x14ac:dyDescent="0.3">
      <c r="A21" s="1">
        <v>42440</v>
      </c>
      <c r="B21">
        <v>57</v>
      </c>
      <c r="C21">
        <v>0</v>
      </c>
      <c r="D21">
        <v>0</v>
      </c>
      <c r="E21" s="7">
        <v>1</v>
      </c>
      <c r="F21" s="7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22</v>
      </c>
      <c r="P21" s="6">
        <v>68</v>
      </c>
      <c r="Q21">
        <v>19</v>
      </c>
      <c r="R21" t="s">
        <v>15</v>
      </c>
      <c r="S21" s="1">
        <v>42510</v>
      </c>
      <c r="T21">
        <v>9</v>
      </c>
      <c r="U21">
        <v>0.84868555769999998</v>
      </c>
      <c r="V21">
        <f>$U21/LN(12)</f>
        <v>0.34153619322979617</v>
      </c>
      <c r="AB21" t="s">
        <v>255</v>
      </c>
      <c r="AE21" s="1">
        <v>42433</v>
      </c>
      <c r="AF21">
        <f t="shared" ref="AF21:AL21" si="14">SUM(C3:C6)</f>
        <v>0</v>
      </c>
      <c r="AG21">
        <f t="shared" si="14"/>
        <v>0</v>
      </c>
      <c r="AH21">
        <f t="shared" si="14"/>
        <v>0</v>
      </c>
      <c r="AI21">
        <f t="shared" si="14"/>
        <v>0</v>
      </c>
      <c r="AJ21">
        <f t="shared" si="14"/>
        <v>0</v>
      </c>
      <c r="AK21">
        <f t="shared" si="14"/>
        <v>0</v>
      </c>
      <c r="AL21">
        <f t="shared" si="14"/>
        <v>0</v>
      </c>
      <c r="AM21">
        <v>0</v>
      </c>
      <c r="AN21">
        <f t="shared" ref="AN21" si="15">SUM(J3:J6)</f>
        <v>0</v>
      </c>
      <c r="AO21">
        <f>SUM(K3:K6)</f>
        <v>0</v>
      </c>
      <c r="AP21">
        <f>SUM(L3:L6)</f>
        <v>0</v>
      </c>
      <c r="AQ21">
        <f>SUM(M3:M6)</f>
        <v>0</v>
      </c>
      <c r="AR21">
        <f>SUM(N3:N6)</f>
        <v>0</v>
      </c>
      <c r="AT21">
        <f t="shared" ref="AT21:AT33" si="16">SUM(AF21:AR21)</f>
        <v>0</v>
      </c>
      <c r="AU21">
        <v>0</v>
      </c>
      <c r="AV21">
        <v>0</v>
      </c>
    </row>
    <row r="22" spans="1:66" ht="14.45" x14ac:dyDescent="0.3">
      <c r="A22" s="1">
        <v>42454</v>
      </c>
      <c r="B22">
        <v>64</v>
      </c>
      <c r="C22">
        <v>0</v>
      </c>
      <c r="D22">
        <v>0</v>
      </c>
      <c r="E22" s="7">
        <v>0</v>
      </c>
      <c r="F22" s="7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22</v>
      </c>
      <c r="P22">
        <v>64</v>
      </c>
      <c r="Q22">
        <v>20</v>
      </c>
      <c r="R22" t="s">
        <v>22</v>
      </c>
      <c r="S22" s="1">
        <v>42468</v>
      </c>
      <c r="T22">
        <v>8</v>
      </c>
      <c r="U22">
        <v>0</v>
      </c>
      <c r="V22">
        <v>0</v>
      </c>
      <c r="AE22" s="1">
        <v>42440</v>
      </c>
      <c r="AF22">
        <f t="shared" ref="AF22:AL22" si="17">SUM(C7:C17)</f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v>0</v>
      </c>
      <c r="AN22">
        <f t="shared" ref="AN22" si="18">SUM(J7:J17)</f>
        <v>0</v>
      </c>
      <c r="AO22">
        <f>SUM(K7:K17)</f>
        <v>0</v>
      </c>
      <c r="AP22">
        <f>SUM(L7:L17)</f>
        <v>0</v>
      </c>
      <c r="AQ22">
        <f>SUM(M7:M17)</f>
        <v>0</v>
      </c>
      <c r="AR22">
        <f>SUM(N7:N17)</f>
        <v>0</v>
      </c>
      <c r="AT22">
        <f t="shared" si="16"/>
        <v>0</v>
      </c>
      <c r="AU22">
        <v>1</v>
      </c>
      <c r="AV22">
        <f>LN(AU22)</f>
        <v>0</v>
      </c>
    </row>
    <row r="23" spans="1:66" ht="14.45" x14ac:dyDescent="0.3">
      <c r="A23" s="1">
        <v>42447</v>
      </c>
      <c r="B23">
        <v>66</v>
      </c>
      <c r="C23">
        <v>0</v>
      </c>
      <c r="D23">
        <v>0</v>
      </c>
      <c r="E23" s="7">
        <v>0</v>
      </c>
      <c r="F23" s="7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22</v>
      </c>
      <c r="P23">
        <v>67</v>
      </c>
      <c r="Q23">
        <v>21</v>
      </c>
      <c r="R23" t="s">
        <v>21</v>
      </c>
      <c r="S23" s="1">
        <v>42468</v>
      </c>
      <c r="T23">
        <v>11</v>
      </c>
      <c r="U23">
        <v>0</v>
      </c>
      <c r="V23">
        <v>0</v>
      </c>
      <c r="AE23" s="1">
        <v>42447</v>
      </c>
      <c r="AF23">
        <f t="shared" ref="AF23:AL23" si="19">SUM(C18:C27)</f>
        <v>0</v>
      </c>
      <c r="AG23">
        <f t="shared" si="19"/>
        <v>0</v>
      </c>
      <c r="AH23">
        <f t="shared" si="19"/>
        <v>9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v>0</v>
      </c>
      <c r="AN23">
        <f t="shared" ref="AN23" si="20">SUM(J18:J27)</f>
        <v>0</v>
      </c>
      <c r="AO23">
        <f>SUM(K18:K27)</f>
        <v>0</v>
      </c>
      <c r="AP23">
        <f>SUM(L18:L27)</f>
        <v>0</v>
      </c>
      <c r="AQ23">
        <f>SUM(M18:M27)</f>
        <v>0</v>
      </c>
      <c r="AR23">
        <f>SUM(N18:N27)</f>
        <v>0</v>
      </c>
      <c r="AT23">
        <f t="shared" si="16"/>
        <v>9</v>
      </c>
      <c r="AU23">
        <v>0</v>
      </c>
      <c r="AV23">
        <v>0</v>
      </c>
    </row>
    <row r="24" spans="1:66" ht="14.45" x14ac:dyDescent="0.3">
      <c r="A24" s="1">
        <v>42447</v>
      </c>
      <c r="B24">
        <v>68</v>
      </c>
      <c r="C24">
        <v>0</v>
      </c>
      <c r="D24">
        <v>0</v>
      </c>
      <c r="E24" s="7">
        <v>0</v>
      </c>
      <c r="F24" s="7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22</v>
      </c>
      <c r="P24">
        <v>63</v>
      </c>
      <c r="Q24">
        <v>22</v>
      </c>
      <c r="R24" t="s">
        <v>17</v>
      </c>
      <c r="S24" s="1">
        <v>42468</v>
      </c>
      <c r="T24">
        <v>31</v>
      </c>
      <c r="U24">
        <v>0</v>
      </c>
      <c r="V24">
        <v>0</v>
      </c>
      <c r="AE24" s="1">
        <v>42454</v>
      </c>
      <c r="AF24">
        <f t="shared" ref="AF24:AL24" si="21">SUM(C28:C36)</f>
        <v>0</v>
      </c>
      <c r="AG24">
        <f t="shared" si="21"/>
        <v>0</v>
      </c>
      <c r="AH24">
        <f t="shared" si="21"/>
        <v>22</v>
      </c>
      <c r="AI24">
        <f t="shared" si="21"/>
        <v>1</v>
      </c>
      <c r="AJ24">
        <f t="shared" si="21"/>
        <v>0</v>
      </c>
      <c r="AK24">
        <f t="shared" si="21"/>
        <v>0</v>
      </c>
      <c r="AL24">
        <f t="shared" si="21"/>
        <v>0</v>
      </c>
      <c r="AM24">
        <v>0</v>
      </c>
      <c r="AN24">
        <f t="shared" ref="AN24" si="22">SUM(J28:J36)</f>
        <v>0</v>
      </c>
      <c r="AO24">
        <f>SUM(K28:K36)</f>
        <v>0</v>
      </c>
      <c r="AP24">
        <f>SUM(L28:L36)</f>
        <v>0</v>
      </c>
      <c r="AQ24">
        <f>SUM(M28:M36)</f>
        <v>0</v>
      </c>
      <c r="AR24">
        <f>SUM(N28:N36)</f>
        <v>0</v>
      </c>
      <c r="AT24">
        <f t="shared" si="16"/>
        <v>23</v>
      </c>
      <c r="AU24">
        <v>0</v>
      </c>
      <c r="AV24">
        <v>0</v>
      </c>
    </row>
    <row r="25" spans="1:66" ht="14.45" x14ac:dyDescent="0.3">
      <c r="A25" s="1">
        <v>42447</v>
      </c>
      <c r="B25">
        <v>69</v>
      </c>
      <c r="C25">
        <v>0</v>
      </c>
      <c r="D25">
        <v>0</v>
      </c>
      <c r="E25" s="7">
        <v>0</v>
      </c>
      <c r="F25" s="7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22</v>
      </c>
      <c r="P25">
        <v>63</v>
      </c>
      <c r="Q25">
        <v>23</v>
      </c>
      <c r="R25" t="s">
        <v>17</v>
      </c>
      <c r="S25" s="1">
        <v>42482</v>
      </c>
      <c r="T25">
        <v>23</v>
      </c>
      <c r="U25">
        <v>0</v>
      </c>
      <c r="V25">
        <f t="shared" ref="V25:V32" si="23">$U25/LN(12)</f>
        <v>0</v>
      </c>
      <c r="AE25" s="1">
        <v>42461</v>
      </c>
      <c r="AF25">
        <f t="shared" ref="AF25:AL25" si="24">SUM(C37:C46)</f>
        <v>0</v>
      </c>
      <c r="AG25">
        <f t="shared" si="24"/>
        <v>0</v>
      </c>
      <c r="AH25">
        <f t="shared" si="24"/>
        <v>19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v>0</v>
      </c>
      <c r="AN25">
        <f t="shared" ref="AN25" si="25">SUM(J37:J46)</f>
        <v>0</v>
      </c>
      <c r="AO25">
        <f>SUM(K37:K46)</f>
        <v>0</v>
      </c>
      <c r="AP25">
        <f>SUM(L37:L46)</f>
        <v>0</v>
      </c>
      <c r="AQ25">
        <f>SUM(M37:M46)</f>
        <v>0</v>
      </c>
      <c r="AR25">
        <f>SUM(N37:N46)</f>
        <v>0</v>
      </c>
      <c r="AT25">
        <f t="shared" si="16"/>
        <v>19</v>
      </c>
      <c r="AU25">
        <v>1</v>
      </c>
      <c r="AV25">
        <f t="shared" ref="AV25:AV33" si="26">LN(AU25)</f>
        <v>0</v>
      </c>
    </row>
    <row r="26" spans="1:66" ht="14.45" x14ac:dyDescent="0.3">
      <c r="A26" s="1">
        <v>42461</v>
      </c>
      <c r="B26">
        <v>77</v>
      </c>
      <c r="C26">
        <v>0</v>
      </c>
      <c r="D26">
        <v>0</v>
      </c>
      <c r="E26" s="7">
        <v>0</v>
      </c>
      <c r="F26" s="7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22</v>
      </c>
      <c r="P26">
        <v>65</v>
      </c>
      <c r="Q26">
        <v>24</v>
      </c>
      <c r="R26" t="s">
        <v>21</v>
      </c>
      <c r="S26" s="1">
        <v>42482</v>
      </c>
      <c r="T26">
        <v>12</v>
      </c>
      <c r="U26">
        <v>0.28683598300000002</v>
      </c>
      <c r="V26">
        <f t="shared" si="23"/>
        <v>0.11543129116116753</v>
      </c>
      <c r="AE26" s="1">
        <v>42468</v>
      </c>
      <c r="AF26">
        <f t="shared" ref="AF26:AL26" si="27">SUM(C47:C56)</f>
        <v>0</v>
      </c>
      <c r="AG26">
        <f t="shared" si="27"/>
        <v>0</v>
      </c>
      <c r="AH26">
        <f t="shared" si="27"/>
        <v>5</v>
      </c>
      <c r="AI26">
        <f t="shared" si="27"/>
        <v>1</v>
      </c>
      <c r="AJ26">
        <f t="shared" si="27"/>
        <v>0</v>
      </c>
      <c r="AK26">
        <f t="shared" si="27"/>
        <v>0</v>
      </c>
      <c r="AL26">
        <f t="shared" si="27"/>
        <v>0</v>
      </c>
      <c r="AM26">
        <v>0</v>
      </c>
      <c r="AN26">
        <f t="shared" ref="AN26" si="28">SUM(J47:J56)</f>
        <v>0</v>
      </c>
      <c r="AO26">
        <f>SUM(K47:K56)</f>
        <v>0</v>
      </c>
      <c r="AP26">
        <f>SUM(L47:L56)</f>
        <v>1</v>
      </c>
      <c r="AQ26">
        <f>SUM(M47:M56)</f>
        <v>0</v>
      </c>
      <c r="AR26">
        <f>SUM(N47:N56)</f>
        <v>0</v>
      </c>
      <c r="AT26">
        <f t="shared" si="16"/>
        <v>7</v>
      </c>
      <c r="AU26">
        <v>3</v>
      </c>
      <c r="AV26">
        <f t="shared" si="26"/>
        <v>1.0986122886681098</v>
      </c>
    </row>
    <row r="27" spans="1:66" ht="14.45" x14ac:dyDescent="0.3">
      <c r="A27" s="1">
        <v>42447</v>
      </c>
      <c r="B27">
        <v>86</v>
      </c>
      <c r="C27">
        <v>0</v>
      </c>
      <c r="D27">
        <v>0</v>
      </c>
      <c r="E27" s="7">
        <v>0</v>
      </c>
      <c r="F27" s="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22</v>
      </c>
      <c r="P27">
        <v>65</v>
      </c>
      <c r="Q27">
        <v>25</v>
      </c>
      <c r="R27" t="s">
        <v>21</v>
      </c>
      <c r="S27" s="1">
        <v>42482</v>
      </c>
      <c r="T27">
        <v>0</v>
      </c>
      <c r="U27">
        <v>0</v>
      </c>
      <c r="V27">
        <f t="shared" si="23"/>
        <v>0</v>
      </c>
      <c r="AE27" s="1">
        <v>42475</v>
      </c>
      <c r="AF27">
        <f t="shared" ref="AF27:AL27" si="29">SUM(C57:C66)</f>
        <v>0</v>
      </c>
      <c r="AG27">
        <f t="shared" si="29"/>
        <v>0</v>
      </c>
      <c r="AH27">
        <f t="shared" si="29"/>
        <v>120</v>
      </c>
      <c r="AI27">
        <f t="shared" si="29"/>
        <v>6</v>
      </c>
      <c r="AJ27">
        <f t="shared" si="29"/>
        <v>0</v>
      </c>
      <c r="AK27">
        <f t="shared" si="29"/>
        <v>0</v>
      </c>
      <c r="AL27">
        <f t="shared" si="29"/>
        <v>0</v>
      </c>
      <c r="AM27">
        <v>0</v>
      </c>
      <c r="AN27">
        <f t="shared" ref="AN27" si="30">SUM(J57:J66)</f>
        <v>0</v>
      </c>
      <c r="AO27">
        <f>SUM(K57:K66)</f>
        <v>0</v>
      </c>
      <c r="AP27">
        <f>SUM(L57:L66)</f>
        <v>0</v>
      </c>
      <c r="AQ27">
        <f>SUM(M57:M66)</f>
        <v>0</v>
      </c>
      <c r="AR27">
        <f>SUM(N57:N66)</f>
        <v>0</v>
      </c>
      <c r="AT27">
        <f t="shared" si="16"/>
        <v>126</v>
      </c>
      <c r="AU27">
        <v>2</v>
      </c>
      <c r="AV27">
        <f t="shared" si="26"/>
        <v>0.69314718055994529</v>
      </c>
      <c r="BB27" t="s">
        <v>2</v>
      </c>
      <c r="BC27" t="s">
        <v>3</v>
      </c>
      <c r="BD27" t="s">
        <v>268</v>
      </c>
      <c r="BE27" t="s">
        <v>269</v>
      </c>
      <c r="BF27" t="s">
        <v>272</v>
      </c>
      <c r="BG27" t="s">
        <v>6</v>
      </c>
      <c r="BH27" t="s">
        <v>270</v>
      </c>
      <c r="BI27" t="s">
        <v>267</v>
      </c>
      <c r="BJ27" t="s">
        <v>8</v>
      </c>
      <c r="BK27" t="s">
        <v>271</v>
      </c>
      <c r="BL27" t="s">
        <v>25</v>
      </c>
      <c r="BM27" t="s">
        <v>100</v>
      </c>
      <c r="BN27" t="s">
        <v>88</v>
      </c>
    </row>
    <row r="28" spans="1:66" ht="14.45" x14ac:dyDescent="0.3">
      <c r="A28" s="1">
        <v>42447</v>
      </c>
      <c r="B28">
        <v>87</v>
      </c>
      <c r="C28">
        <v>0</v>
      </c>
      <c r="D28">
        <v>0</v>
      </c>
      <c r="E28" s="7">
        <v>0</v>
      </c>
      <c r="F28" s="7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22</v>
      </c>
      <c r="P28">
        <v>69</v>
      </c>
      <c r="Q28">
        <v>26</v>
      </c>
      <c r="R28" t="s">
        <v>15</v>
      </c>
      <c r="S28" s="1">
        <v>42510</v>
      </c>
      <c r="T28">
        <v>67</v>
      </c>
      <c r="U28">
        <v>0</v>
      </c>
      <c r="V28">
        <f t="shared" si="23"/>
        <v>0</v>
      </c>
      <c r="AE28" s="1">
        <v>42482</v>
      </c>
      <c r="AF28">
        <f t="shared" ref="AF28:AL28" si="31">SUM(C67:C77)</f>
        <v>4</v>
      </c>
      <c r="AG28">
        <f t="shared" si="31"/>
        <v>2</v>
      </c>
      <c r="AH28">
        <f t="shared" si="31"/>
        <v>220</v>
      </c>
      <c r="AI28">
        <f t="shared" si="31"/>
        <v>4</v>
      </c>
      <c r="AJ28">
        <f t="shared" si="31"/>
        <v>0</v>
      </c>
      <c r="AK28">
        <f t="shared" si="31"/>
        <v>0</v>
      </c>
      <c r="AL28">
        <f t="shared" si="31"/>
        <v>0</v>
      </c>
      <c r="AM28">
        <v>0</v>
      </c>
      <c r="AN28">
        <f t="shared" ref="AN28" si="32">SUM(J67:J77)</f>
        <v>0</v>
      </c>
      <c r="AO28">
        <f>SUM(K67:K77)</f>
        <v>0</v>
      </c>
      <c r="AP28">
        <f>SUM(L67:L77)</f>
        <v>0</v>
      </c>
      <c r="AQ28">
        <f>SUM(M67:M77)</f>
        <v>0</v>
      </c>
      <c r="AR28">
        <f>SUM(N67:N77)</f>
        <v>0</v>
      </c>
      <c r="AT28">
        <f t="shared" si="16"/>
        <v>230</v>
      </c>
      <c r="AU28">
        <v>4</v>
      </c>
      <c r="AV28">
        <f t="shared" si="26"/>
        <v>1.3862943611198906</v>
      </c>
      <c r="BA28" s="1">
        <v>42433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66" ht="14.45" x14ac:dyDescent="0.3">
      <c r="A29" s="1">
        <v>42447</v>
      </c>
      <c r="B29">
        <v>121</v>
      </c>
      <c r="C29">
        <v>0</v>
      </c>
      <c r="D29">
        <v>0</v>
      </c>
      <c r="E29" s="7">
        <v>0</v>
      </c>
      <c r="F29" s="7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22</v>
      </c>
      <c r="P29">
        <v>66</v>
      </c>
      <c r="Q29">
        <v>27</v>
      </c>
      <c r="R29" t="s">
        <v>15</v>
      </c>
      <c r="S29" s="1">
        <v>42510</v>
      </c>
      <c r="T29">
        <v>2</v>
      </c>
      <c r="U29">
        <v>0</v>
      </c>
      <c r="V29">
        <f t="shared" si="23"/>
        <v>0</v>
      </c>
      <c r="AE29" s="1">
        <v>42489</v>
      </c>
      <c r="AF29">
        <f t="shared" ref="AF29:AL29" si="33">SUM(C78:C87)</f>
        <v>1</v>
      </c>
      <c r="AG29">
        <f t="shared" si="33"/>
        <v>0</v>
      </c>
      <c r="AH29">
        <f t="shared" si="33"/>
        <v>65</v>
      </c>
      <c r="AI29">
        <f t="shared" si="33"/>
        <v>1</v>
      </c>
      <c r="AJ29">
        <f t="shared" si="33"/>
        <v>0</v>
      </c>
      <c r="AK29">
        <f t="shared" si="33"/>
        <v>0</v>
      </c>
      <c r="AL29">
        <f t="shared" si="33"/>
        <v>0</v>
      </c>
      <c r="AM29">
        <v>0</v>
      </c>
      <c r="AN29">
        <f t="shared" ref="AN29" si="34">SUM(J78:J87)</f>
        <v>0</v>
      </c>
      <c r="AO29">
        <f>SUM(K78:K87)</f>
        <v>0</v>
      </c>
      <c r="AP29">
        <f>SUM(L78:L87)</f>
        <v>0</v>
      </c>
      <c r="AQ29">
        <f>SUM(M78:M87)</f>
        <v>0</v>
      </c>
      <c r="AR29">
        <f>SUM(N78:N87)</f>
        <v>0</v>
      </c>
      <c r="AT29">
        <f t="shared" si="16"/>
        <v>67</v>
      </c>
      <c r="AU29">
        <v>5</v>
      </c>
      <c r="AV29">
        <f t="shared" si="26"/>
        <v>1.6094379124341003</v>
      </c>
      <c r="BA29" s="1">
        <v>42440</v>
      </c>
      <c r="BB29" s="5">
        <v>0</v>
      </c>
      <c r="BC29" s="5">
        <v>0</v>
      </c>
      <c r="BD29" s="5">
        <v>1</v>
      </c>
      <c r="BE29" s="5">
        <v>0</v>
      </c>
      <c r="BF29" s="5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</row>
    <row r="30" spans="1:66" ht="14.45" x14ac:dyDescent="0.3">
      <c r="A30" s="1">
        <v>42447</v>
      </c>
      <c r="B30">
        <v>122</v>
      </c>
      <c r="C30">
        <v>0</v>
      </c>
      <c r="D30">
        <v>0</v>
      </c>
      <c r="E30" s="7">
        <v>0</v>
      </c>
      <c r="F30" s="7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22</v>
      </c>
      <c r="P30">
        <v>71</v>
      </c>
      <c r="Q30">
        <v>28</v>
      </c>
      <c r="R30" t="s">
        <v>15</v>
      </c>
      <c r="S30" s="1">
        <v>42510</v>
      </c>
      <c r="T30">
        <v>4</v>
      </c>
      <c r="U30">
        <v>1.039720771</v>
      </c>
      <c r="V30">
        <f t="shared" si="23"/>
        <v>0.41841441854111655</v>
      </c>
      <c r="AE30" s="1">
        <v>42494</v>
      </c>
      <c r="AF30">
        <f t="shared" ref="AF30:AL30" si="35">SUM(C88:C98)</f>
        <v>21</v>
      </c>
      <c r="AG30">
        <f t="shared" si="35"/>
        <v>0</v>
      </c>
      <c r="AH30">
        <f t="shared" si="35"/>
        <v>304</v>
      </c>
      <c r="AI30">
        <f t="shared" si="35"/>
        <v>20</v>
      </c>
      <c r="AJ30">
        <f t="shared" si="35"/>
        <v>0</v>
      </c>
      <c r="AK30">
        <f t="shared" si="35"/>
        <v>1</v>
      </c>
      <c r="AL30">
        <f t="shared" si="35"/>
        <v>0</v>
      </c>
      <c r="AM30">
        <v>0</v>
      </c>
      <c r="AN30">
        <f t="shared" ref="AN30" si="36">SUM(J88:J98)</f>
        <v>1</v>
      </c>
      <c r="AO30">
        <f>SUM(K88:K98)</f>
        <v>1</v>
      </c>
      <c r="AP30">
        <f>SUM(L88:L98)</f>
        <v>0</v>
      </c>
      <c r="AQ30">
        <f>SUM(M88:M98)</f>
        <v>0</v>
      </c>
      <c r="AR30">
        <f>SUM(N88:N98)</f>
        <v>0</v>
      </c>
      <c r="AT30">
        <f t="shared" si="16"/>
        <v>348</v>
      </c>
      <c r="AU30">
        <v>5</v>
      </c>
      <c r="AV30">
        <f t="shared" si="26"/>
        <v>1.6094379124341003</v>
      </c>
      <c r="BA30" s="1">
        <v>42447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</row>
    <row r="31" spans="1:66" ht="14.45" x14ac:dyDescent="0.3">
      <c r="A31" s="1">
        <v>42461</v>
      </c>
      <c r="B31">
        <v>17</v>
      </c>
      <c r="C31">
        <v>0</v>
      </c>
      <c r="D31">
        <v>0</v>
      </c>
      <c r="E31" s="7">
        <v>0</v>
      </c>
      <c r="F31" s="7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21</v>
      </c>
      <c r="P31">
        <v>69</v>
      </c>
      <c r="Q31">
        <v>29</v>
      </c>
      <c r="R31" t="s">
        <v>15</v>
      </c>
      <c r="S31" s="1">
        <v>42510</v>
      </c>
      <c r="T31">
        <v>17</v>
      </c>
      <c r="U31">
        <v>0.88528883449999995</v>
      </c>
      <c r="V31">
        <f t="shared" si="23"/>
        <v>0.35626643543149933</v>
      </c>
      <c r="AE31" s="1">
        <v>42503</v>
      </c>
      <c r="AF31">
        <f t="shared" ref="AF31:AK31" si="37">SUM(C99:C108)</f>
        <v>90</v>
      </c>
      <c r="AG31">
        <f t="shared" si="37"/>
        <v>3</v>
      </c>
      <c r="AH31">
        <f t="shared" si="37"/>
        <v>102</v>
      </c>
      <c r="AI31">
        <f t="shared" si="37"/>
        <v>4</v>
      </c>
      <c r="AJ31">
        <f t="shared" si="37"/>
        <v>0</v>
      </c>
      <c r="AK31">
        <f t="shared" si="37"/>
        <v>5</v>
      </c>
      <c r="AL31">
        <f>SUM(I99:I108)</f>
        <v>4</v>
      </c>
      <c r="AM31">
        <v>0</v>
      </c>
      <c r="AN31">
        <f t="shared" ref="AN31" si="38">SUM(J99:J108)</f>
        <v>0</v>
      </c>
      <c r="AO31">
        <f>SUM(K99:K108)</f>
        <v>0</v>
      </c>
      <c r="AP31">
        <f>SUM(L99:L108)</f>
        <v>0</v>
      </c>
      <c r="AQ31">
        <f>SUM(M99:M108)</f>
        <v>0</v>
      </c>
      <c r="AR31">
        <f>SUM(N99:N108)</f>
        <v>0</v>
      </c>
      <c r="AT31">
        <f t="shared" si="16"/>
        <v>208</v>
      </c>
      <c r="AU31">
        <v>5</v>
      </c>
      <c r="AV31">
        <f t="shared" si="26"/>
        <v>1.6094379124341003</v>
      </c>
      <c r="BA31" s="1">
        <v>42454</v>
      </c>
      <c r="BB31" s="5">
        <v>0</v>
      </c>
      <c r="BC31" s="5">
        <v>0</v>
      </c>
      <c r="BD31" s="5">
        <v>0</v>
      </c>
      <c r="BE31" s="5">
        <v>0</v>
      </c>
      <c r="BF31" s="5">
        <v>0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</row>
    <row r="32" spans="1:66" x14ac:dyDescent="0.25">
      <c r="A32" s="1">
        <v>42468</v>
      </c>
      <c r="B32">
        <v>21</v>
      </c>
      <c r="C32">
        <v>0</v>
      </c>
      <c r="D32">
        <v>0</v>
      </c>
      <c r="E32" s="7">
        <v>11</v>
      </c>
      <c r="F32" s="7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21</v>
      </c>
      <c r="P32">
        <v>65</v>
      </c>
      <c r="Q32">
        <v>30</v>
      </c>
      <c r="R32" t="s">
        <v>15</v>
      </c>
      <c r="S32" s="1">
        <v>42510</v>
      </c>
      <c r="T32">
        <v>0</v>
      </c>
      <c r="U32">
        <v>0</v>
      </c>
      <c r="V32">
        <f t="shared" si="23"/>
        <v>0</v>
      </c>
      <c r="AE32" s="1">
        <v>42510</v>
      </c>
      <c r="AF32">
        <f t="shared" ref="AF32:AL32" si="39">SUM(C109:C118)</f>
        <v>19</v>
      </c>
      <c r="AG32">
        <f t="shared" si="39"/>
        <v>0</v>
      </c>
      <c r="AH32">
        <f t="shared" si="39"/>
        <v>157</v>
      </c>
      <c r="AI32">
        <f t="shared" si="39"/>
        <v>8</v>
      </c>
      <c r="AJ32">
        <f t="shared" si="39"/>
        <v>1</v>
      </c>
      <c r="AK32">
        <f t="shared" si="39"/>
        <v>1</v>
      </c>
      <c r="AL32">
        <f t="shared" si="39"/>
        <v>0</v>
      </c>
      <c r="AM32">
        <v>0</v>
      </c>
      <c r="AN32">
        <f t="shared" ref="AN32" si="40">SUM(J109:J118)</f>
        <v>1</v>
      </c>
      <c r="AO32">
        <f>SUM(K109:K118)</f>
        <v>0</v>
      </c>
      <c r="AP32">
        <f>SUM(L109:L118)</f>
        <v>0</v>
      </c>
      <c r="AQ32">
        <f>SUM(M109:M118)</f>
        <v>0</v>
      </c>
      <c r="AR32">
        <f>SUM(N109:N118)</f>
        <v>0</v>
      </c>
      <c r="AT32">
        <f t="shared" si="16"/>
        <v>187</v>
      </c>
      <c r="AU32">
        <v>9</v>
      </c>
      <c r="AV32">
        <f t="shared" si="26"/>
        <v>2.1972245773362196</v>
      </c>
      <c r="BA32" s="1">
        <v>42461</v>
      </c>
      <c r="BB32" s="5">
        <v>0</v>
      </c>
      <c r="BC32" s="5">
        <v>0</v>
      </c>
      <c r="BD32" s="5">
        <v>0</v>
      </c>
      <c r="BE32" s="5">
        <v>0</v>
      </c>
      <c r="BF32" s="5">
        <v>0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1</v>
      </c>
      <c r="BM32" s="5">
        <v>0</v>
      </c>
      <c r="BN32" s="5">
        <v>0</v>
      </c>
    </row>
    <row r="33" spans="1:83" x14ac:dyDescent="0.25">
      <c r="A33" s="1">
        <v>42482</v>
      </c>
      <c r="B33">
        <v>24</v>
      </c>
      <c r="C33">
        <v>0</v>
      </c>
      <c r="D33">
        <v>0</v>
      </c>
      <c r="E33" s="7">
        <v>11</v>
      </c>
      <c r="F33" s="7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21</v>
      </c>
      <c r="P33">
        <v>64</v>
      </c>
      <c r="Q33">
        <v>31</v>
      </c>
      <c r="R33" t="s">
        <v>21</v>
      </c>
      <c r="S33" s="1">
        <v>42475</v>
      </c>
      <c r="T33">
        <v>0</v>
      </c>
      <c r="U33">
        <v>0</v>
      </c>
      <c r="V33">
        <v>0</v>
      </c>
      <c r="AE33" s="1">
        <v>42517</v>
      </c>
      <c r="AF33">
        <f t="shared" ref="AF33:AL33" si="41">SUM(C119:C128)</f>
        <v>43</v>
      </c>
      <c r="AG33">
        <f t="shared" si="41"/>
        <v>2</v>
      </c>
      <c r="AH33">
        <f t="shared" si="41"/>
        <v>113</v>
      </c>
      <c r="AI33">
        <f t="shared" si="41"/>
        <v>10</v>
      </c>
      <c r="AJ33">
        <f t="shared" si="41"/>
        <v>1</v>
      </c>
      <c r="AK33">
        <f t="shared" si="41"/>
        <v>11</v>
      </c>
      <c r="AL33">
        <f t="shared" si="41"/>
        <v>1</v>
      </c>
      <c r="AM33">
        <v>0</v>
      </c>
      <c r="AN33">
        <f t="shared" ref="AN33" si="42">SUM(J119:J128)</f>
        <v>0</v>
      </c>
      <c r="AO33">
        <f>SUM(K119:K128)</f>
        <v>0</v>
      </c>
      <c r="AP33">
        <f>SUM(L119:L128)</f>
        <v>0</v>
      </c>
      <c r="AQ33">
        <f>SUM(M119:M128)</f>
        <v>1</v>
      </c>
      <c r="AR33">
        <f>SUM(N119:N128)</f>
        <v>1</v>
      </c>
      <c r="AT33">
        <f t="shared" si="16"/>
        <v>183</v>
      </c>
      <c r="AU33">
        <v>4</v>
      </c>
      <c r="AV33">
        <f t="shared" si="26"/>
        <v>1.3862943611198906</v>
      </c>
      <c r="BA33" s="1">
        <v>42468</v>
      </c>
      <c r="BB33" s="5">
        <v>0</v>
      </c>
      <c r="BC33" s="5">
        <v>2.2523185672941544E-2</v>
      </c>
      <c r="BD33" s="5">
        <v>0.65165120955137212</v>
      </c>
      <c r="BE33" s="5">
        <v>1.086085349252287E-2</v>
      </c>
      <c r="BF33" s="5">
        <v>0.31496475128316326</v>
      </c>
      <c r="BG33" s="5">
        <v>0</v>
      </c>
      <c r="BH33" s="5">
        <v>0</v>
      </c>
      <c r="BI33" s="5">
        <v>5.3874116842509714E-2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</row>
    <row r="34" spans="1:83" x14ac:dyDescent="0.25">
      <c r="A34" s="1">
        <v>42482</v>
      </c>
      <c r="B34">
        <v>25</v>
      </c>
      <c r="C34">
        <v>0</v>
      </c>
      <c r="D34">
        <v>0</v>
      </c>
      <c r="E34" s="7">
        <v>0</v>
      </c>
      <c r="F34" s="7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21</v>
      </c>
      <c r="P34">
        <v>67</v>
      </c>
      <c r="Q34">
        <v>32</v>
      </c>
      <c r="R34" t="s">
        <v>17</v>
      </c>
      <c r="S34" s="1">
        <v>42475</v>
      </c>
      <c r="T34">
        <v>0</v>
      </c>
      <c r="U34">
        <v>0</v>
      </c>
      <c r="V34">
        <v>0</v>
      </c>
      <c r="BA34" s="1">
        <v>42475</v>
      </c>
      <c r="BB34" s="5">
        <v>0</v>
      </c>
      <c r="BC34" s="5">
        <v>0</v>
      </c>
      <c r="BD34" s="5">
        <v>0.58333333333333337</v>
      </c>
      <c r="BE34" s="5">
        <v>8.3333333333333329E-2</v>
      </c>
      <c r="BF34" s="5">
        <v>0.33333333333333331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</row>
    <row r="35" spans="1:83" x14ac:dyDescent="0.25">
      <c r="A35" s="1">
        <v>42475</v>
      </c>
      <c r="B35">
        <v>31</v>
      </c>
      <c r="C35">
        <v>0</v>
      </c>
      <c r="D35">
        <v>0</v>
      </c>
      <c r="E35" s="7">
        <v>0</v>
      </c>
      <c r="F35" s="7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21</v>
      </c>
      <c r="P35">
        <v>64</v>
      </c>
      <c r="Q35">
        <v>33</v>
      </c>
      <c r="R35" t="s">
        <v>21</v>
      </c>
      <c r="S35" s="1">
        <v>42475</v>
      </c>
      <c r="T35">
        <v>0</v>
      </c>
      <c r="U35">
        <v>0</v>
      </c>
      <c r="V35">
        <v>0</v>
      </c>
      <c r="BA35" s="1">
        <v>42482</v>
      </c>
      <c r="BB35" s="5">
        <v>1.3855349423558356E-3</v>
      </c>
      <c r="BC35" s="5">
        <v>0</v>
      </c>
      <c r="BD35" s="5">
        <v>0.64285806188085837</v>
      </c>
      <c r="BE35" s="5">
        <v>2.4965361626441106E-2</v>
      </c>
      <c r="BF35" s="5">
        <v>0.33079104155034461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</row>
    <row r="36" spans="1:83" x14ac:dyDescent="0.25">
      <c r="A36" s="1">
        <v>42475</v>
      </c>
      <c r="B36">
        <v>33</v>
      </c>
      <c r="C36">
        <v>0</v>
      </c>
      <c r="D36">
        <v>0</v>
      </c>
      <c r="E36" s="7">
        <v>0</v>
      </c>
      <c r="F36" s="7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21</v>
      </c>
      <c r="P36">
        <v>59</v>
      </c>
      <c r="Q36">
        <v>34</v>
      </c>
      <c r="R36" t="s">
        <v>21</v>
      </c>
      <c r="S36" s="1">
        <v>42475</v>
      </c>
      <c r="T36">
        <v>0</v>
      </c>
      <c r="U36">
        <v>0</v>
      </c>
      <c r="V36">
        <v>0</v>
      </c>
      <c r="AG36" t="s">
        <v>257</v>
      </c>
      <c r="AH36" t="s">
        <v>258</v>
      </c>
      <c r="AI36" t="s">
        <v>259</v>
      </c>
      <c r="AK36" t="s">
        <v>103</v>
      </c>
      <c r="AM36">
        <f>AF31/AT31</f>
        <v>0.43269230769230771</v>
      </c>
      <c r="AN36">
        <f>LN(AM36)</f>
        <v>-0.83772840937105286</v>
      </c>
      <c r="AO36">
        <f>AM36*AN36</f>
        <v>-0.36247863867016711</v>
      </c>
      <c r="AP36" t="e">
        <f>-SUM(AO36:AO48)</f>
        <v>#NUM!</v>
      </c>
      <c r="AR36">
        <f>AF30/AT30</f>
        <v>6.0344827586206899E-2</v>
      </c>
      <c r="AS36">
        <f>LN(AR36)</f>
        <v>-2.8076800420510515</v>
      </c>
      <c r="AT36">
        <f>AR36*AS36</f>
        <v>-0.16942896805480484</v>
      </c>
      <c r="AU36" t="e">
        <f>-SUM(AT36:AT40)</f>
        <v>#NUM!</v>
      </c>
      <c r="BA36" s="1">
        <v>42489</v>
      </c>
      <c r="BB36" s="5">
        <v>3.1985049929979872E-3</v>
      </c>
      <c r="BC36" s="5">
        <v>4.9799161614815278E-3</v>
      </c>
      <c r="BD36" s="5">
        <v>0.6627736773650722</v>
      </c>
      <c r="BE36" s="5">
        <v>2.6414892938463025E-2</v>
      </c>
      <c r="BF36" s="5">
        <v>0.30257059184057644</v>
      </c>
      <c r="BG36" s="5">
        <v>0</v>
      </c>
      <c r="BH36" s="5">
        <v>0</v>
      </c>
      <c r="BI36" s="5">
        <v>0</v>
      </c>
      <c r="BJ36" s="5">
        <v>6.2416701408842161E-5</v>
      </c>
      <c r="BK36" s="5">
        <v>0</v>
      </c>
      <c r="BL36" s="5">
        <v>0</v>
      </c>
      <c r="BM36" s="5">
        <v>0</v>
      </c>
      <c r="BN36" s="5">
        <v>0</v>
      </c>
    </row>
    <row r="37" spans="1:83" x14ac:dyDescent="0.25">
      <c r="A37" s="1">
        <v>42475</v>
      </c>
      <c r="B37">
        <v>34</v>
      </c>
      <c r="C37">
        <v>0</v>
      </c>
      <c r="D37">
        <v>0</v>
      </c>
      <c r="E37" s="7">
        <v>0</v>
      </c>
      <c r="F37" s="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21</v>
      </c>
      <c r="P37">
        <v>67</v>
      </c>
      <c r="Q37">
        <v>35</v>
      </c>
      <c r="R37" t="s">
        <v>15</v>
      </c>
      <c r="S37" s="1">
        <v>42503</v>
      </c>
      <c r="T37">
        <v>15</v>
      </c>
      <c r="U37">
        <v>0.24493002680000001</v>
      </c>
      <c r="V37">
        <f t="shared" ref="V37:V53" si="43">$U37/LN(12)</f>
        <v>9.8567093786358612E-2</v>
      </c>
      <c r="AG37">
        <f>AF33/AT33</f>
        <v>0.23497267759562843</v>
      </c>
      <c r="AH37">
        <f>LN(AG37)</f>
        <v>-1.4482860371478585</v>
      </c>
      <c r="AI37">
        <f>AG37*AH37</f>
        <v>-0.34030764807299407</v>
      </c>
      <c r="AK37">
        <f>-SUM(AI37:AI40)</f>
        <v>0.96584656629995236</v>
      </c>
      <c r="AM37">
        <f>AG31/AT31</f>
        <v>1.4423076923076924E-2</v>
      </c>
      <c r="AN37">
        <v>0</v>
      </c>
      <c r="AO37">
        <f t="shared" ref="AO37:AO48" si="44">AM37*AN37</f>
        <v>0</v>
      </c>
      <c r="AR37">
        <f>AH30/AT30</f>
        <v>0.87356321839080464</v>
      </c>
      <c r="AS37">
        <f t="shared" ref="AS37:AS40" si="45">LN(AR37)</f>
        <v>-0.13517477836825259</v>
      </c>
      <c r="AT37">
        <f t="shared" ref="AT37:AT40" si="46">AR37*AS37</f>
        <v>-0.11808371443663446</v>
      </c>
      <c r="BA37" s="1">
        <v>42494</v>
      </c>
      <c r="BB37" s="5">
        <v>1.1864472930046326E-2</v>
      </c>
      <c r="BC37" s="5">
        <v>0</v>
      </c>
      <c r="BD37" s="5">
        <v>0.7336570563138396</v>
      </c>
      <c r="BE37" s="5">
        <v>4.372790401870566E-2</v>
      </c>
      <c r="BF37" s="5">
        <v>0.16519430407066582</v>
      </c>
      <c r="BG37" s="5">
        <v>0</v>
      </c>
      <c r="BH37" s="5">
        <v>2.1455412642963325E-2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</row>
    <row r="38" spans="1:83" x14ac:dyDescent="0.25">
      <c r="A38" s="1">
        <v>42489</v>
      </c>
      <c r="B38">
        <v>47</v>
      </c>
      <c r="C38">
        <v>0</v>
      </c>
      <c r="D38">
        <v>0</v>
      </c>
      <c r="E38" s="7">
        <v>19</v>
      </c>
      <c r="F38" s="7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21</v>
      </c>
      <c r="P38">
        <v>72</v>
      </c>
      <c r="Q38">
        <v>36</v>
      </c>
      <c r="R38" t="s">
        <v>15</v>
      </c>
      <c r="S38" s="1">
        <v>42503</v>
      </c>
      <c r="T38">
        <v>51</v>
      </c>
      <c r="U38">
        <v>0.67065925569999996</v>
      </c>
      <c r="V38">
        <f t="shared" si="43"/>
        <v>0.2698931389463734</v>
      </c>
      <c r="AG38">
        <f>AH33/AT33</f>
        <v>0.61748633879781423</v>
      </c>
      <c r="AH38">
        <f t="shared" ref="AH38:AH40" si="47">LN(AG38)</f>
        <v>-0.48209833412908032</v>
      </c>
      <c r="AI38">
        <f t="shared" ref="AI38:AI40" si="48">AG38*AH38</f>
        <v>-0.29768913528189112</v>
      </c>
      <c r="AM38">
        <f>AH31/AT31</f>
        <v>0.49038461538461536</v>
      </c>
      <c r="AN38">
        <f t="shared" ref="AN38:AN45" si="49">LN(AM38)</f>
        <v>-0.71256526641704698</v>
      </c>
      <c r="AO38">
        <f t="shared" si="44"/>
        <v>-0.34943104410835957</v>
      </c>
      <c r="AR38">
        <f>AI30/AT30</f>
        <v>5.7471264367816091E-2</v>
      </c>
      <c r="AS38">
        <f t="shared" si="45"/>
        <v>-2.8564702062204832</v>
      </c>
      <c r="AT38">
        <f t="shared" si="46"/>
        <v>-0.16416495438048753</v>
      </c>
      <c r="BA38" s="1">
        <v>42503</v>
      </c>
      <c r="BB38" s="5">
        <v>4.2078841851167226E-2</v>
      </c>
      <c r="BC38" s="5">
        <v>0</v>
      </c>
      <c r="BD38" s="5">
        <v>0.31762459956783001</v>
      </c>
      <c r="BE38" s="5">
        <v>3.5860841886690489E-2</v>
      </c>
      <c r="BF38" s="5">
        <v>0.22541100614491164</v>
      </c>
      <c r="BG38" s="5">
        <v>6.1739640674345744E-2</v>
      </c>
      <c r="BH38" s="5">
        <v>0.31671686988083719</v>
      </c>
      <c r="BI38" s="5">
        <v>0</v>
      </c>
      <c r="BJ38" s="5">
        <v>0</v>
      </c>
      <c r="BK38" s="5">
        <v>5.6819999421781953E-4</v>
      </c>
      <c r="BL38" s="5">
        <v>0</v>
      </c>
      <c r="BM38" s="5">
        <v>0</v>
      </c>
      <c r="BN38" s="5">
        <v>0</v>
      </c>
    </row>
    <row r="39" spans="1:83" x14ac:dyDescent="0.25">
      <c r="A39" s="1">
        <v>42461</v>
      </c>
      <c r="B39">
        <v>52</v>
      </c>
      <c r="C39">
        <v>0</v>
      </c>
      <c r="D39">
        <v>0</v>
      </c>
      <c r="E39" s="7">
        <v>0</v>
      </c>
      <c r="F39" s="7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21</v>
      </c>
      <c r="P39">
        <v>66</v>
      </c>
      <c r="Q39">
        <v>37</v>
      </c>
      <c r="R39" t="s">
        <v>15</v>
      </c>
      <c r="S39" s="1">
        <v>42503</v>
      </c>
      <c r="T39">
        <v>15</v>
      </c>
      <c r="U39">
        <v>0.24493002680000001</v>
      </c>
      <c r="V39">
        <f t="shared" si="43"/>
        <v>9.8567093786358612E-2</v>
      </c>
      <c r="AG39">
        <f>AI33/AT33</f>
        <v>5.4644808743169397E-2</v>
      </c>
      <c r="AH39">
        <f t="shared" si="47"/>
        <v>-2.9069010598473755</v>
      </c>
      <c r="AI39">
        <f t="shared" si="48"/>
        <v>-0.15884705245067626</v>
      </c>
      <c r="AM39">
        <f>AI31/AT31</f>
        <v>1.9230769230769232E-2</v>
      </c>
      <c r="AN39">
        <f t="shared" si="49"/>
        <v>-3.9512437185814271</v>
      </c>
      <c r="AO39">
        <f t="shared" si="44"/>
        <v>-7.5985456126565903E-2</v>
      </c>
      <c r="AR39">
        <f>AK30/AT30</f>
        <v>2.8735632183908046E-3</v>
      </c>
      <c r="AS39">
        <f t="shared" si="45"/>
        <v>-5.8522024797744745</v>
      </c>
      <c r="AT39">
        <f t="shared" si="46"/>
        <v>-1.6816673792455387E-2</v>
      </c>
      <c r="BA39" s="1">
        <v>42510</v>
      </c>
      <c r="BB39" s="5">
        <v>0.27209275520813331</v>
      </c>
      <c r="BC39" s="5">
        <v>0.10417257530094444</v>
      </c>
      <c r="BD39" s="5">
        <v>0.1707915799309595</v>
      </c>
      <c r="BE39" s="5">
        <v>0</v>
      </c>
      <c r="BF39" s="5">
        <v>0</v>
      </c>
      <c r="BG39" s="5">
        <v>0.12107631405277713</v>
      </c>
      <c r="BH39" s="5">
        <v>4.436477206617067E-2</v>
      </c>
      <c r="BI39" s="5">
        <v>0.19933966979779424</v>
      </c>
      <c r="BJ39" s="5">
        <v>2.6113325271784468E-4</v>
      </c>
      <c r="BK39" s="5">
        <v>0</v>
      </c>
      <c r="BL39" s="5">
        <v>0</v>
      </c>
      <c r="BM39" s="5">
        <v>8.790120039050292E-2</v>
      </c>
      <c r="BN39" s="5">
        <v>0</v>
      </c>
    </row>
    <row r="40" spans="1:83" x14ac:dyDescent="0.25">
      <c r="A40" s="1">
        <v>42461</v>
      </c>
      <c r="B40">
        <v>53</v>
      </c>
      <c r="C40">
        <v>0</v>
      </c>
      <c r="D40">
        <v>0</v>
      </c>
      <c r="E40" s="7">
        <v>0</v>
      </c>
      <c r="F40" s="7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21</v>
      </c>
      <c r="P40">
        <v>67</v>
      </c>
      <c r="Q40">
        <v>38</v>
      </c>
      <c r="R40" t="s">
        <v>14</v>
      </c>
      <c r="S40" s="1">
        <v>42494</v>
      </c>
      <c r="T40">
        <v>75</v>
      </c>
      <c r="U40">
        <v>0.63858708549999998</v>
      </c>
      <c r="V40">
        <f t="shared" si="43"/>
        <v>0.25698634818112021</v>
      </c>
      <c r="AG40">
        <f>AK33/AT33</f>
        <v>6.0109289617486336E-2</v>
      </c>
      <c r="AH40">
        <f t="shared" si="47"/>
        <v>-2.8115908800430502</v>
      </c>
      <c r="AI40">
        <f t="shared" si="48"/>
        <v>-0.16900273049439099</v>
      </c>
      <c r="AM40">
        <f>AI31/AT31</f>
        <v>1.9230769230769232E-2</v>
      </c>
      <c r="AN40">
        <f t="shared" si="49"/>
        <v>-3.9512437185814271</v>
      </c>
      <c r="AO40">
        <f t="shared" si="44"/>
        <v>-7.5985456126565903E-2</v>
      </c>
      <c r="AR40">
        <f>AL30/AT30</f>
        <v>0</v>
      </c>
      <c r="AS40" t="e">
        <f t="shared" si="45"/>
        <v>#NUM!</v>
      </c>
      <c r="AT40" t="e">
        <f t="shared" si="46"/>
        <v>#NUM!</v>
      </c>
      <c r="BA40" s="1">
        <v>42517</v>
      </c>
      <c r="BB40" s="5">
        <v>1.1265610895755309E-3</v>
      </c>
      <c r="BC40" s="5">
        <v>0</v>
      </c>
      <c r="BD40" s="5">
        <v>0.62419494245454876</v>
      </c>
      <c r="BE40" s="5">
        <v>4.0598045037694215E-2</v>
      </c>
      <c r="BF40" s="5">
        <v>0.28926107089357134</v>
      </c>
      <c r="BG40" s="5">
        <v>0</v>
      </c>
      <c r="BH40" s="5">
        <v>4.4819380524610472E-2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</row>
    <row r="41" spans="1:83" x14ac:dyDescent="0.25">
      <c r="A41" s="1">
        <v>42461</v>
      </c>
      <c r="B41">
        <v>54</v>
      </c>
      <c r="C41">
        <v>0</v>
      </c>
      <c r="D41">
        <v>0</v>
      </c>
      <c r="E41" s="7">
        <v>0</v>
      </c>
      <c r="F41" s="7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21</v>
      </c>
      <c r="P41">
        <v>66</v>
      </c>
      <c r="Q41">
        <v>39</v>
      </c>
      <c r="R41" t="s">
        <v>17</v>
      </c>
      <c r="S41" s="1">
        <v>42494</v>
      </c>
      <c r="T41">
        <v>23</v>
      </c>
      <c r="U41">
        <v>0.1788449127</v>
      </c>
      <c r="V41">
        <f t="shared" si="43"/>
        <v>7.1972487463566548E-2</v>
      </c>
      <c r="AM41">
        <f>AJ31/AT31</f>
        <v>0</v>
      </c>
      <c r="AN41" t="e">
        <f t="shared" si="49"/>
        <v>#NUM!</v>
      </c>
      <c r="AO41" t="e">
        <f t="shared" si="44"/>
        <v>#NUM!</v>
      </c>
    </row>
    <row r="42" spans="1:83" x14ac:dyDescent="0.25">
      <c r="A42" s="1">
        <v>42461</v>
      </c>
      <c r="B42">
        <v>55</v>
      </c>
      <c r="C42">
        <v>0</v>
      </c>
      <c r="D42">
        <v>0</v>
      </c>
      <c r="E42" s="7">
        <v>0</v>
      </c>
      <c r="F42" s="7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21</v>
      </c>
      <c r="P42">
        <v>68</v>
      </c>
      <c r="Q42">
        <v>40</v>
      </c>
      <c r="R42" t="s">
        <v>17</v>
      </c>
      <c r="S42" s="1">
        <v>42494</v>
      </c>
      <c r="T42">
        <v>0</v>
      </c>
      <c r="U42">
        <v>0</v>
      </c>
      <c r="V42">
        <f t="shared" si="43"/>
        <v>0</v>
      </c>
      <c r="AG42">
        <f>AF32/AT32</f>
        <v>0.10160427807486631</v>
      </c>
      <c r="AH42">
        <f>LN(AG42)</f>
        <v>-2.2866696376881461</v>
      </c>
      <c r="AI42">
        <f>AG42*AH42</f>
        <v>-0.23233541773302022</v>
      </c>
      <c r="AK42" t="e">
        <f>-SUM(AI42:AI50)</f>
        <v>#NUM!</v>
      </c>
      <c r="AM42">
        <f>AL31/AT31</f>
        <v>1.9230769230769232E-2</v>
      </c>
      <c r="AN42">
        <v>0</v>
      </c>
      <c r="AO42">
        <f t="shared" si="44"/>
        <v>0</v>
      </c>
    </row>
    <row r="43" spans="1:83" x14ac:dyDescent="0.25">
      <c r="A43" s="1">
        <v>42440</v>
      </c>
      <c r="B43">
        <v>56</v>
      </c>
      <c r="C43">
        <v>0</v>
      </c>
      <c r="D43">
        <v>0</v>
      </c>
      <c r="E43" s="7">
        <v>0</v>
      </c>
      <c r="F43" s="7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21</v>
      </c>
      <c r="P43">
        <v>71</v>
      </c>
      <c r="Q43">
        <v>41</v>
      </c>
      <c r="R43" t="s">
        <v>14</v>
      </c>
      <c r="S43" s="1">
        <v>42494</v>
      </c>
      <c r="T43">
        <v>33</v>
      </c>
      <c r="U43">
        <v>0.2286318735</v>
      </c>
      <c r="V43">
        <f t="shared" si="43"/>
        <v>9.2008234401684957E-2</v>
      </c>
      <c r="AG43">
        <f>AG32/AT32</f>
        <v>0</v>
      </c>
      <c r="AH43" t="e">
        <f t="shared" ref="AH43:AH50" si="50">LN(AG43)</f>
        <v>#NUM!</v>
      </c>
      <c r="AI43" t="e">
        <f t="shared" ref="AI43:AI50" si="51">AG43*AH43</f>
        <v>#NUM!</v>
      </c>
      <c r="AM43">
        <f>AM31/AT31</f>
        <v>0</v>
      </c>
      <c r="AN43">
        <v>0</v>
      </c>
      <c r="AO43">
        <f t="shared" si="44"/>
        <v>0</v>
      </c>
      <c r="AR43">
        <f>AF29/AT29</f>
        <v>1.4925373134328358E-2</v>
      </c>
      <c r="AS43">
        <f>LN(AR43)</f>
        <v>-4.2046926193909657</v>
      </c>
      <c r="AT43">
        <f>AR43*AS43</f>
        <v>-6.2756606259566652E-2</v>
      </c>
      <c r="AU43" t="e">
        <f>-SUM(AT43:AT47)</f>
        <v>#NUM!</v>
      </c>
      <c r="BR43" t="s">
        <v>2</v>
      </c>
      <c r="BS43" t="s">
        <v>3</v>
      </c>
      <c r="BT43" t="s">
        <v>268</v>
      </c>
      <c r="BU43" t="s">
        <v>269</v>
      </c>
      <c r="BV43" t="s">
        <v>272</v>
      </c>
      <c r="BW43" t="s">
        <v>6</v>
      </c>
      <c r="BX43" t="s">
        <v>270</v>
      </c>
      <c r="BY43" t="s">
        <v>267</v>
      </c>
      <c r="BZ43" t="s">
        <v>8</v>
      </c>
      <c r="CA43" t="s">
        <v>271</v>
      </c>
      <c r="CB43" t="s">
        <v>25</v>
      </c>
      <c r="CC43" t="s">
        <v>100</v>
      </c>
      <c r="CE43" t="s">
        <v>273</v>
      </c>
    </row>
    <row r="44" spans="1:83" x14ac:dyDescent="0.25">
      <c r="A44" s="1">
        <v>42440</v>
      </c>
      <c r="B44">
        <v>59</v>
      </c>
      <c r="C44">
        <v>0</v>
      </c>
      <c r="D44">
        <v>0</v>
      </c>
      <c r="E44" s="7">
        <v>0</v>
      </c>
      <c r="F44" s="7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21</v>
      </c>
      <c r="P44">
        <v>70</v>
      </c>
      <c r="Q44">
        <v>42</v>
      </c>
      <c r="R44" t="s">
        <v>15</v>
      </c>
      <c r="S44" s="1">
        <v>42517</v>
      </c>
      <c r="T44">
        <v>9</v>
      </c>
      <c r="U44">
        <v>0</v>
      </c>
      <c r="V44">
        <f t="shared" si="43"/>
        <v>0</v>
      </c>
      <c r="AG44">
        <f>AH32/AT32</f>
        <v>0.83957219251336901</v>
      </c>
      <c r="AH44">
        <f t="shared" si="50"/>
        <v>-0.17486281150627853</v>
      </c>
      <c r="AI44">
        <f t="shared" si="51"/>
        <v>-0.14680995404537822</v>
      </c>
      <c r="AM44">
        <f>AN31/AT31</f>
        <v>0</v>
      </c>
      <c r="AN44">
        <v>0</v>
      </c>
      <c r="AO44">
        <f t="shared" si="44"/>
        <v>0</v>
      </c>
      <c r="AR44">
        <f>AG29/AT29</f>
        <v>0</v>
      </c>
      <c r="AS44" t="e">
        <f t="shared" ref="AS44:AS47" si="52">LN(AR44)</f>
        <v>#NUM!</v>
      </c>
      <c r="AT44" t="e">
        <f t="shared" ref="AT44:AT47" si="53">AR44*AS44</f>
        <v>#NUM!</v>
      </c>
      <c r="BR44">
        <f>SUM(BI67:BI79)</f>
        <v>3.10660018</v>
      </c>
      <c r="BS44">
        <f>SUM(BJ67:BJ79)</f>
        <v>1.1412732800000001</v>
      </c>
      <c r="BT44">
        <f t="shared" ref="BT44:CC44" si="54">SUM(BK67:BK79)</f>
        <v>62.894943999999995</v>
      </c>
      <c r="BU44">
        <f t="shared" si="54"/>
        <v>3.2233658799999998</v>
      </c>
      <c r="BV44">
        <f t="shared" si="54"/>
        <v>27.280681959999995</v>
      </c>
      <c r="BW44">
        <f t="shared" si="54"/>
        <v>1.89494845</v>
      </c>
      <c r="BX44">
        <f t="shared" si="54"/>
        <v>6.2491215599999999</v>
      </c>
      <c r="BY44">
        <f t="shared" si="54"/>
        <v>1.9498983000000001</v>
      </c>
      <c r="BZ44">
        <f t="shared" si="54"/>
        <v>4.0869599999999997E-3</v>
      </c>
      <c r="CA44">
        <f t="shared" si="54"/>
        <v>8.71976E-3</v>
      </c>
      <c r="CB44">
        <f t="shared" si="54"/>
        <v>3.898519E-3</v>
      </c>
      <c r="CC44">
        <f t="shared" si="54"/>
        <v>0.68786469400000005</v>
      </c>
      <c r="CE44">
        <f>SUM(BU67:BU79)</f>
        <v>108.445403543</v>
      </c>
    </row>
    <row r="45" spans="1:83" x14ac:dyDescent="0.25">
      <c r="A45" s="1">
        <v>42454</v>
      </c>
      <c r="B45">
        <v>63</v>
      </c>
      <c r="C45">
        <v>0</v>
      </c>
      <c r="D45">
        <v>0</v>
      </c>
      <c r="E45" s="7">
        <v>0</v>
      </c>
      <c r="F45" s="7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21</v>
      </c>
      <c r="P45">
        <v>74</v>
      </c>
      <c r="Q45">
        <v>43</v>
      </c>
      <c r="R45" t="s">
        <v>15</v>
      </c>
      <c r="S45" s="1">
        <v>42517</v>
      </c>
      <c r="T45">
        <v>14</v>
      </c>
      <c r="U45">
        <v>0</v>
      </c>
      <c r="V45">
        <f t="shared" si="43"/>
        <v>0</v>
      </c>
      <c r="AG45">
        <f>AJ32/AT32</f>
        <v>5.3475935828877002E-3</v>
      </c>
      <c r="AH45">
        <f t="shared" si="50"/>
        <v>-5.2311086168545868</v>
      </c>
      <c r="AI45">
        <f t="shared" si="51"/>
        <v>-2.7973842870880141E-2</v>
      </c>
      <c r="AM45">
        <f>AO31/AT31</f>
        <v>0</v>
      </c>
      <c r="AN45" t="e">
        <f t="shared" si="49"/>
        <v>#NUM!</v>
      </c>
      <c r="AO45" t="e">
        <f t="shared" si="44"/>
        <v>#NUM!</v>
      </c>
      <c r="AR45">
        <f>AH29/AT29</f>
        <v>0.97014925373134331</v>
      </c>
      <c r="AS45">
        <f t="shared" si="52"/>
        <v>-3.0305349495328922E-2</v>
      </c>
      <c r="AT45">
        <f t="shared" si="53"/>
        <v>-2.9400712196960894E-2</v>
      </c>
      <c r="BR45" s="10">
        <f>BR44/$CE$44</f>
        <v>2.8646674533957476E-2</v>
      </c>
      <c r="BS45" s="10">
        <f t="shared" ref="BS45:CC45" si="55">BS44/$CE$44</f>
        <v>1.0523943318145988E-2</v>
      </c>
      <c r="BT45" s="10">
        <f t="shared" si="55"/>
        <v>0.57996873952395167</v>
      </c>
      <c r="BU45" s="10">
        <f t="shared" si="55"/>
        <v>2.9723397900602525E-2</v>
      </c>
      <c r="BV45" s="10">
        <f t="shared" si="55"/>
        <v>0.25156144076851406</v>
      </c>
      <c r="BW45" s="10">
        <f t="shared" si="55"/>
        <v>1.7473755346842604E-2</v>
      </c>
      <c r="BX45" s="10">
        <f t="shared" si="55"/>
        <v>5.7624586712171189E-2</v>
      </c>
      <c r="BY45" s="10">
        <f t="shared" si="55"/>
        <v>1.7980460547844614E-2</v>
      </c>
      <c r="BZ45" s="10">
        <f t="shared" si="55"/>
        <v>3.7686797839979153E-5</v>
      </c>
      <c r="CA45" s="10">
        <f t="shared" si="55"/>
        <v>8.0406911820310611E-5</v>
      </c>
      <c r="CB45" s="10">
        <f t="shared" si="55"/>
        <v>3.5949140052341521E-5</v>
      </c>
      <c r="CC45" s="10">
        <f t="shared" si="55"/>
        <v>6.34295849825717E-3</v>
      </c>
      <c r="CE45">
        <f t="shared" ref="CE45" si="56">CE44/$CE$44</f>
        <v>1</v>
      </c>
    </row>
    <row r="46" spans="1:83" x14ac:dyDescent="0.25">
      <c r="A46" s="1">
        <v>42454</v>
      </c>
      <c r="B46">
        <v>65</v>
      </c>
      <c r="C46">
        <v>0</v>
      </c>
      <c r="D46">
        <v>0</v>
      </c>
      <c r="E46" s="7">
        <v>0</v>
      </c>
      <c r="F46" s="7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21</v>
      </c>
      <c r="P46">
        <v>66</v>
      </c>
      <c r="Q46">
        <v>44</v>
      </c>
      <c r="R46" t="s">
        <v>17</v>
      </c>
      <c r="S46" s="1">
        <v>42489</v>
      </c>
      <c r="T46">
        <v>57</v>
      </c>
      <c r="U46">
        <v>0.38058617610000001</v>
      </c>
      <c r="V46">
        <f t="shared" si="43"/>
        <v>0.15315914428112207</v>
      </c>
      <c r="AG46">
        <f>AK32/AT32</f>
        <v>5.3475935828877002E-3</v>
      </c>
      <c r="AH46">
        <f t="shared" si="50"/>
        <v>-5.2311086168545868</v>
      </c>
      <c r="AI46">
        <f t="shared" si="51"/>
        <v>-2.7973842870880141E-2</v>
      </c>
      <c r="AM46">
        <f>AP31/AT31</f>
        <v>0</v>
      </c>
      <c r="AN46">
        <v>0</v>
      </c>
      <c r="AO46">
        <f t="shared" si="44"/>
        <v>0</v>
      </c>
      <c r="AR46">
        <f>AI29/AT29</f>
        <v>1.4925373134328358E-2</v>
      </c>
      <c r="AS46">
        <f t="shared" si="52"/>
        <v>-4.2046926193909657</v>
      </c>
      <c r="AT46">
        <f t="shared" si="53"/>
        <v>-6.2756606259566652E-2</v>
      </c>
    </row>
    <row r="47" spans="1:83" x14ac:dyDescent="0.25">
      <c r="A47" s="1">
        <v>42461</v>
      </c>
      <c r="B47">
        <v>78</v>
      </c>
      <c r="C47">
        <v>0</v>
      </c>
      <c r="D47">
        <v>0</v>
      </c>
      <c r="E47" s="7">
        <v>0</v>
      </c>
      <c r="F47" s="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 t="s">
        <v>21</v>
      </c>
      <c r="P47">
        <v>63</v>
      </c>
      <c r="Q47">
        <v>45</v>
      </c>
      <c r="R47" t="s">
        <v>17</v>
      </c>
      <c r="S47" s="1">
        <v>42489</v>
      </c>
      <c r="T47">
        <v>30</v>
      </c>
      <c r="U47">
        <v>0</v>
      </c>
      <c r="V47">
        <f t="shared" si="43"/>
        <v>0</v>
      </c>
      <c r="AG47">
        <f>AL32/AT32</f>
        <v>0</v>
      </c>
      <c r="AH47" t="e">
        <f t="shared" si="50"/>
        <v>#NUM!</v>
      </c>
      <c r="AI47" t="e">
        <f t="shared" si="51"/>
        <v>#NUM!</v>
      </c>
      <c r="AM47">
        <f>AQ31/AT30</f>
        <v>0</v>
      </c>
      <c r="AN47">
        <v>0</v>
      </c>
      <c r="AO47">
        <f t="shared" si="44"/>
        <v>0</v>
      </c>
      <c r="AR47">
        <f>AN29/AT29</f>
        <v>0</v>
      </c>
      <c r="AS47" t="e">
        <f t="shared" si="52"/>
        <v>#NUM!</v>
      </c>
      <c r="AT47" t="e">
        <f t="shared" si="53"/>
        <v>#NUM!</v>
      </c>
      <c r="BR47" s="20"/>
    </row>
    <row r="48" spans="1:83" x14ac:dyDescent="0.25">
      <c r="A48" s="1">
        <v>42461</v>
      </c>
      <c r="B48">
        <v>79</v>
      </c>
      <c r="C48">
        <v>0</v>
      </c>
      <c r="D48">
        <v>0</v>
      </c>
      <c r="E48" s="7">
        <v>0</v>
      </c>
      <c r="F48" s="7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21</v>
      </c>
      <c r="P48">
        <v>70</v>
      </c>
      <c r="Q48">
        <v>46</v>
      </c>
      <c r="R48" t="s">
        <v>17</v>
      </c>
      <c r="S48" s="1">
        <v>42489</v>
      </c>
      <c r="T48">
        <v>22</v>
      </c>
      <c r="U48">
        <v>0.30463609730000002</v>
      </c>
      <c r="V48">
        <f t="shared" si="43"/>
        <v>0.12259458411686815</v>
      </c>
      <c r="AG48">
        <f>AM32/AT32</f>
        <v>0</v>
      </c>
      <c r="AH48" t="e">
        <f t="shared" si="50"/>
        <v>#NUM!</v>
      </c>
      <c r="AI48" t="e">
        <f t="shared" si="51"/>
        <v>#NUM!</v>
      </c>
      <c r="AM48">
        <f>AR31/AT31</f>
        <v>0</v>
      </c>
      <c r="AN48">
        <v>0</v>
      </c>
      <c r="AO48">
        <f t="shared" si="44"/>
        <v>0</v>
      </c>
    </row>
    <row r="49" spans="1:81" x14ac:dyDescent="0.25">
      <c r="A49" s="1">
        <v>42454</v>
      </c>
      <c r="B49">
        <v>88</v>
      </c>
      <c r="C49">
        <v>0</v>
      </c>
      <c r="D49">
        <v>0</v>
      </c>
      <c r="E49" s="7">
        <v>0</v>
      </c>
      <c r="F49" s="7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21</v>
      </c>
      <c r="P49">
        <v>65</v>
      </c>
      <c r="Q49">
        <v>47</v>
      </c>
      <c r="R49" t="s">
        <v>21</v>
      </c>
      <c r="S49" s="1">
        <v>42489</v>
      </c>
      <c r="T49">
        <v>19</v>
      </c>
      <c r="U49">
        <v>0</v>
      </c>
      <c r="V49">
        <f t="shared" si="43"/>
        <v>0</v>
      </c>
      <c r="AG49">
        <f>AN32/AT32</f>
        <v>5.3475935828877002E-3</v>
      </c>
      <c r="AH49">
        <f t="shared" si="50"/>
        <v>-5.2311086168545868</v>
      </c>
      <c r="AI49">
        <f t="shared" si="51"/>
        <v>-2.7973842870880141E-2</v>
      </c>
    </row>
    <row r="50" spans="1:81" x14ac:dyDescent="0.25">
      <c r="A50" s="1">
        <v>42454</v>
      </c>
      <c r="B50">
        <v>89</v>
      </c>
      <c r="C50">
        <v>0</v>
      </c>
      <c r="D50">
        <v>0</v>
      </c>
      <c r="E50" s="7">
        <v>0</v>
      </c>
      <c r="F50" s="7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21</v>
      </c>
      <c r="P50">
        <v>64</v>
      </c>
      <c r="Q50">
        <v>48</v>
      </c>
      <c r="R50" t="s">
        <v>17</v>
      </c>
      <c r="S50" s="1">
        <v>42489</v>
      </c>
      <c r="T50">
        <v>54</v>
      </c>
      <c r="U50">
        <v>0</v>
      </c>
      <c r="V50">
        <f t="shared" si="43"/>
        <v>0</v>
      </c>
      <c r="AG50">
        <f>AQ32/AT32</f>
        <v>0</v>
      </c>
      <c r="AH50" t="e">
        <f t="shared" si="50"/>
        <v>#NUM!</v>
      </c>
      <c r="AI50" t="e">
        <f t="shared" si="51"/>
        <v>#NUM!</v>
      </c>
      <c r="AR50">
        <f>AF28/AT28</f>
        <v>1.7391304347826087E-2</v>
      </c>
      <c r="AS50">
        <f>LN(AR50)</f>
        <v>-4.0517849478033048</v>
      </c>
      <c r="AT50">
        <f>AR50*AS50</f>
        <v>-7.046582517918791E-2</v>
      </c>
      <c r="AU50" t="e">
        <f>-SUM(AT50:AT53)</f>
        <v>#NUM!</v>
      </c>
      <c r="BR50" s="11" t="s">
        <v>2</v>
      </c>
      <c r="BS50" t="s">
        <v>3</v>
      </c>
      <c r="BT50" t="s">
        <v>268</v>
      </c>
      <c r="BU50" t="s">
        <v>269</v>
      </c>
      <c r="BV50" t="s">
        <v>272</v>
      </c>
      <c r="BW50" t="s">
        <v>6</v>
      </c>
      <c r="BX50" t="s">
        <v>270</v>
      </c>
      <c r="BY50" t="s">
        <v>267</v>
      </c>
      <c r="BZ50" t="s">
        <v>8</v>
      </c>
      <c r="CA50" t="s">
        <v>271</v>
      </c>
      <c r="CB50" t="s">
        <v>25</v>
      </c>
      <c r="CC50" t="s">
        <v>100</v>
      </c>
    </row>
    <row r="51" spans="1:81" x14ac:dyDescent="0.25">
      <c r="A51" s="1">
        <v>42454</v>
      </c>
      <c r="B51">
        <v>90</v>
      </c>
      <c r="C51">
        <v>0</v>
      </c>
      <c r="D51">
        <v>0</v>
      </c>
      <c r="E51" s="7">
        <v>0</v>
      </c>
      <c r="F51" s="7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21</v>
      </c>
      <c r="P51">
        <v>65</v>
      </c>
      <c r="Q51">
        <v>49</v>
      </c>
      <c r="R51" t="s">
        <v>15</v>
      </c>
      <c r="S51" s="1">
        <v>42517</v>
      </c>
      <c r="T51">
        <v>13</v>
      </c>
      <c r="U51">
        <v>0.27118937300000001</v>
      </c>
      <c r="V51">
        <f t="shared" si="43"/>
        <v>0.10913463208895051</v>
      </c>
      <c r="AL51">
        <f>AH27/AT27</f>
        <v>0.95238095238095233</v>
      </c>
      <c r="AM51">
        <f>LN(AL51)</f>
        <v>-4.8790164169432056E-2</v>
      </c>
      <c r="AN51">
        <f>AL51*AM51</f>
        <v>-4.6466823018506714E-2</v>
      </c>
      <c r="AO51">
        <f>-SUM(AN51:AN52)</f>
        <v>0.19144408195771734</v>
      </c>
      <c r="AR51">
        <f>AH28/AT28</f>
        <v>0.95652173913043481</v>
      </c>
      <c r="AS51">
        <f t="shared" ref="AS51:AS53" si="57">LN(AR51)</f>
        <v>-4.445176257083381E-2</v>
      </c>
      <c r="AT51">
        <f t="shared" ref="AT51:AT53" si="58">AR51*AS51</f>
        <v>-4.2519077241667126E-2</v>
      </c>
      <c r="BR51" s="5">
        <v>2.8646674533957476E-2</v>
      </c>
      <c r="BS51" s="5">
        <v>1.0523943318145988E-2</v>
      </c>
      <c r="BT51" s="5">
        <v>0.57996873952395167</v>
      </c>
      <c r="BU51" s="5">
        <v>2.9723397900602525E-2</v>
      </c>
      <c r="BV51" s="5">
        <v>0.25156144076851406</v>
      </c>
      <c r="BW51" s="5">
        <v>1.7473755346842604E-2</v>
      </c>
      <c r="BX51" s="5">
        <v>5.7624586712171189E-2</v>
      </c>
      <c r="BY51" s="5">
        <v>1.7980460547844614E-2</v>
      </c>
      <c r="BZ51" s="5">
        <v>3.7686797839979153E-5</v>
      </c>
      <c r="CA51" s="5">
        <v>8.0406911820310611E-5</v>
      </c>
      <c r="CB51" s="5">
        <v>3.5949140052341521E-5</v>
      </c>
      <c r="CC51" s="5">
        <v>6.34295849825717E-3</v>
      </c>
    </row>
    <row r="52" spans="1:81" x14ac:dyDescent="0.25">
      <c r="A52" s="1">
        <v>42454</v>
      </c>
      <c r="B52">
        <v>91</v>
      </c>
      <c r="C52">
        <v>0</v>
      </c>
      <c r="D52">
        <v>0</v>
      </c>
      <c r="E52" s="7">
        <v>0</v>
      </c>
      <c r="F52" s="7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21</v>
      </c>
      <c r="P52">
        <v>64</v>
      </c>
      <c r="Q52">
        <v>50</v>
      </c>
      <c r="R52" t="s">
        <v>15</v>
      </c>
      <c r="S52" s="1">
        <v>42517</v>
      </c>
      <c r="T52">
        <v>8</v>
      </c>
      <c r="U52">
        <v>0</v>
      </c>
      <c r="V52">
        <f t="shared" si="43"/>
        <v>0</v>
      </c>
      <c r="AL52">
        <f>AI27/AT27</f>
        <v>4.7619047619047616E-2</v>
      </c>
      <c r="AM52">
        <f>LN(AL52)</f>
        <v>-3.044522437723423</v>
      </c>
      <c r="AN52">
        <f>AL52*AM52</f>
        <v>-0.14497725893921062</v>
      </c>
      <c r="AR52">
        <f>AI28/AT28</f>
        <v>1.7391304347826087E-2</v>
      </c>
      <c r="AS52">
        <f t="shared" si="57"/>
        <v>-4.0517849478033048</v>
      </c>
      <c r="AT52">
        <f t="shared" si="58"/>
        <v>-7.046582517918791E-2</v>
      </c>
      <c r="BR52" t="s">
        <v>291</v>
      </c>
      <c r="BS52" t="s">
        <v>288</v>
      </c>
      <c r="BT52" s="11" t="s">
        <v>6</v>
      </c>
      <c r="BU52" t="s">
        <v>290</v>
      </c>
      <c r="BV52" t="s">
        <v>292</v>
      </c>
      <c r="BW52" t="s">
        <v>289</v>
      </c>
    </row>
    <row r="53" spans="1:81" x14ac:dyDescent="0.25">
      <c r="A53" s="1">
        <v>42461</v>
      </c>
      <c r="B53">
        <v>107</v>
      </c>
      <c r="C53">
        <v>0</v>
      </c>
      <c r="D53">
        <v>0</v>
      </c>
      <c r="E53" s="7">
        <v>0</v>
      </c>
      <c r="F53" s="7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21</v>
      </c>
      <c r="P53">
        <v>72</v>
      </c>
      <c r="Q53">
        <v>51</v>
      </c>
      <c r="R53" t="s">
        <v>15</v>
      </c>
      <c r="S53" s="1">
        <v>42517</v>
      </c>
      <c r="T53">
        <v>48</v>
      </c>
      <c r="U53">
        <v>0.27357379430000001</v>
      </c>
      <c r="V53">
        <f t="shared" si="43"/>
        <v>0.11009419380938915</v>
      </c>
      <c r="AR53">
        <f>AR28/AT28</f>
        <v>0</v>
      </c>
      <c r="AS53" t="e">
        <f t="shared" si="57"/>
        <v>#NUM!</v>
      </c>
      <c r="AT53" t="e">
        <f t="shared" si="58"/>
        <v>#NUM!</v>
      </c>
      <c r="BR53" s="19">
        <f>BR51+BS51</f>
        <v>3.9170617852103462E-2</v>
      </c>
      <c r="BS53" s="19">
        <f>SUM(BT51:BV51,CA51)</f>
        <v>0.86133398510488857</v>
      </c>
      <c r="BT53" s="19">
        <f>BW51</f>
        <v>1.7473755346842604E-2</v>
      </c>
      <c r="BU53" s="19">
        <f>BX51</f>
        <v>5.7624586712171189E-2</v>
      </c>
      <c r="BV53" s="19">
        <f>BY51</f>
        <v>1.7980460547844614E-2</v>
      </c>
      <c r="BW53" s="19">
        <f>CC51</f>
        <v>6.34295849825717E-3</v>
      </c>
    </row>
    <row r="54" spans="1:81" x14ac:dyDescent="0.25">
      <c r="A54" s="1">
        <v>42461</v>
      </c>
      <c r="B54">
        <v>108</v>
      </c>
      <c r="C54">
        <v>0</v>
      </c>
      <c r="D54">
        <v>0</v>
      </c>
      <c r="E54" s="7">
        <v>0</v>
      </c>
      <c r="F54" s="7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21</v>
      </c>
      <c r="P54">
        <v>69</v>
      </c>
      <c r="Q54">
        <v>52</v>
      </c>
      <c r="R54" t="s">
        <v>21</v>
      </c>
      <c r="S54" s="1">
        <v>42461</v>
      </c>
      <c r="T54">
        <v>0</v>
      </c>
      <c r="U54">
        <v>0</v>
      </c>
      <c r="V54">
        <v>0</v>
      </c>
    </row>
    <row r="55" spans="1:81" x14ac:dyDescent="0.25">
      <c r="A55" s="1">
        <v>42440</v>
      </c>
      <c r="B55">
        <v>109</v>
      </c>
      <c r="C55">
        <v>0</v>
      </c>
      <c r="D55">
        <v>0</v>
      </c>
      <c r="E55" s="7">
        <v>0</v>
      </c>
      <c r="F55" s="7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21</v>
      </c>
      <c r="P55">
        <v>70</v>
      </c>
      <c r="Q55">
        <v>53</v>
      </c>
      <c r="R55" t="s">
        <v>21</v>
      </c>
      <c r="S55" s="1">
        <v>42461</v>
      </c>
      <c r="T55">
        <v>0</v>
      </c>
      <c r="U55">
        <v>0</v>
      </c>
      <c r="V55">
        <v>0</v>
      </c>
    </row>
    <row r="56" spans="1:81" x14ac:dyDescent="0.25">
      <c r="A56" s="1">
        <v>42475</v>
      </c>
      <c r="B56">
        <v>110</v>
      </c>
      <c r="C56">
        <v>0</v>
      </c>
      <c r="D56">
        <v>0</v>
      </c>
      <c r="E56" s="7">
        <v>5</v>
      </c>
      <c r="F56" s="7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21</v>
      </c>
      <c r="P56">
        <v>68</v>
      </c>
      <c r="Q56">
        <v>54</v>
      </c>
      <c r="R56" t="s">
        <v>21</v>
      </c>
      <c r="S56" s="1">
        <v>42461</v>
      </c>
      <c r="T56">
        <v>0</v>
      </c>
      <c r="U56">
        <v>0</v>
      </c>
      <c r="V56">
        <v>0</v>
      </c>
    </row>
    <row r="57" spans="1:81" x14ac:dyDescent="0.25">
      <c r="A57" s="1">
        <v>42475</v>
      </c>
      <c r="B57">
        <v>111</v>
      </c>
      <c r="C57">
        <v>0</v>
      </c>
      <c r="D57">
        <v>0</v>
      </c>
      <c r="E57" s="7">
        <v>0</v>
      </c>
      <c r="F57" s="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21</v>
      </c>
      <c r="P57">
        <v>71</v>
      </c>
      <c r="Q57">
        <v>55</v>
      </c>
      <c r="R57" t="s">
        <v>21</v>
      </c>
      <c r="S57" s="1">
        <v>42461</v>
      </c>
      <c r="T57">
        <v>0</v>
      </c>
      <c r="U57">
        <v>0</v>
      </c>
      <c r="V57">
        <v>0</v>
      </c>
    </row>
    <row r="58" spans="1:81" x14ac:dyDescent="0.25">
      <c r="A58" s="1">
        <v>42468</v>
      </c>
      <c r="B58">
        <v>119</v>
      </c>
      <c r="C58">
        <v>0</v>
      </c>
      <c r="D58">
        <v>0</v>
      </c>
      <c r="E58" s="7">
        <v>3</v>
      </c>
      <c r="F58" s="7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21</v>
      </c>
      <c r="P58">
        <v>71</v>
      </c>
      <c r="Q58">
        <v>56</v>
      </c>
      <c r="R58" t="s">
        <v>21</v>
      </c>
      <c r="S58" s="1">
        <v>42440</v>
      </c>
      <c r="T58">
        <v>0</v>
      </c>
      <c r="U58">
        <v>0</v>
      </c>
      <c r="V58">
        <v>0</v>
      </c>
      <c r="AG58">
        <f>AG26/AT26</f>
        <v>0</v>
      </c>
      <c r="AH58" t="e">
        <f>LN(AG58)</f>
        <v>#NUM!</v>
      </c>
      <c r="AI58" t="e">
        <f>AG58*AH58</f>
        <v>#NUM!</v>
      </c>
      <c r="AJ58" t="e">
        <f>-SUM(AI58:AI60)</f>
        <v>#NUM!</v>
      </c>
    </row>
    <row r="59" spans="1:81" x14ac:dyDescent="0.25">
      <c r="A59" s="1">
        <v>42468</v>
      </c>
      <c r="B59">
        <v>120</v>
      </c>
      <c r="C59">
        <v>0</v>
      </c>
      <c r="D59">
        <v>0</v>
      </c>
      <c r="E59" s="7">
        <v>0</v>
      </c>
      <c r="F59" s="7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21</v>
      </c>
      <c r="P59">
        <v>70</v>
      </c>
      <c r="Q59">
        <v>57</v>
      </c>
      <c r="R59" t="s">
        <v>22</v>
      </c>
      <c r="S59" s="1">
        <v>42440</v>
      </c>
      <c r="T59">
        <v>1</v>
      </c>
      <c r="U59">
        <v>0</v>
      </c>
      <c r="V59">
        <v>0</v>
      </c>
      <c r="AG59">
        <f>AH26/AT26</f>
        <v>0.7142857142857143</v>
      </c>
      <c r="AH59">
        <f t="shared" ref="AH59:AH60" si="59">LN(AG59)</f>
        <v>-0.33647223662121289</v>
      </c>
      <c r="AI59">
        <f t="shared" ref="AI59:AI60" si="60">AG59*AH59</f>
        <v>-0.24033731187229493</v>
      </c>
    </row>
    <row r="60" spans="1:81" x14ac:dyDescent="0.25">
      <c r="A60" s="1">
        <v>42454</v>
      </c>
      <c r="B60">
        <v>123</v>
      </c>
      <c r="C60">
        <v>0</v>
      </c>
      <c r="D60">
        <v>0</v>
      </c>
      <c r="E60" s="7">
        <v>0</v>
      </c>
      <c r="F60" s="7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21</v>
      </c>
      <c r="P60">
        <v>64</v>
      </c>
      <c r="Q60">
        <v>58</v>
      </c>
      <c r="R60" t="s">
        <v>18</v>
      </c>
      <c r="S60" s="1">
        <v>42440</v>
      </c>
      <c r="T60">
        <v>0</v>
      </c>
      <c r="U60">
        <v>0</v>
      </c>
      <c r="V60">
        <v>0</v>
      </c>
      <c r="AG60">
        <f>AI26/AT26</f>
        <v>0.14285714285714285</v>
      </c>
      <c r="AH60">
        <f t="shared" si="59"/>
        <v>-1.9459101490553135</v>
      </c>
      <c r="AI60">
        <f t="shared" si="60"/>
        <v>-0.27798716415075903</v>
      </c>
    </row>
    <row r="61" spans="1:81" x14ac:dyDescent="0.25">
      <c r="A61" s="1">
        <v>42489</v>
      </c>
      <c r="B61">
        <v>4</v>
      </c>
      <c r="C61">
        <v>0</v>
      </c>
      <c r="D61">
        <v>0</v>
      </c>
      <c r="E61" s="7">
        <v>40</v>
      </c>
      <c r="F61" s="7">
        <v>3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17</v>
      </c>
      <c r="P61">
        <v>69</v>
      </c>
      <c r="Q61">
        <v>59</v>
      </c>
      <c r="R61" t="s">
        <v>21</v>
      </c>
      <c r="S61" s="1">
        <v>42440</v>
      </c>
      <c r="T61">
        <v>0</v>
      </c>
      <c r="U61">
        <v>0</v>
      </c>
      <c r="V61">
        <v>0</v>
      </c>
    </row>
    <row r="62" spans="1:81" x14ac:dyDescent="0.25">
      <c r="A62" s="1">
        <v>42482</v>
      </c>
      <c r="B62">
        <v>14</v>
      </c>
      <c r="C62">
        <v>0</v>
      </c>
      <c r="D62">
        <v>0</v>
      </c>
      <c r="E62" s="7">
        <v>23</v>
      </c>
      <c r="F62" s="7">
        <v>3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17</v>
      </c>
      <c r="P62">
        <v>63</v>
      </c>
      <c r="Q62">
        <v>60</v>
      </c>
      <c r="R62" t="s">
        <v>19</v>
      </c>
      <c r="S62" s="1">
        <v>42494</v>
      </c>
      <c r="T62">
        <v>0</v>
      </c>
      <c r="U62">
        <v>0</v>
      </c>
      <c r="V62">
        <f>$U62/LN(12)</f>
        <v>0</v>
      </c>
    </row>
    <row r="63" spans="1:81" x14ac:dyDescent="0.25">
      <c r="A63" s="1">
        <v>42475</v>
      </c>
      <c r="B63">
        <v>15</v>
      </c>
      <c r="C63">
        <v>0</v>
      </c>
      <c r="D63">
        <v>0</v>
      </c>
      <c r="E63" s="7">
        <v>0</v>
      </c>
      <c r="F63" s="7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17</v>
      </c>
      <c r="P63">
        <v>60</v>
      </c>
      <c r="Q63">
        <v>61</v>
      </c>
      <c r="R63" t="s">
        <v>19</v>
      </c>
      <c r="S63" s="1">
        <v>42433</v>
      </c>
      <c r="T63">
        <v>0</v>
      </c>
      <c r="U63">
        <v>0</v>
      </c>
      <c r="V63">
        <v>0</v>
      </c>
    </row>
    <row r="64" spans="1:81" x14ac:dyDescent="0.25">
      <c r="A64" s="1">
        <v>42468</v>
      </c>
      <c r="B64">
        <v>22</v>
      </c>
      <c r="C64">
        <v>0</v>
      </c>
      <c r="D64">
        <v>0</v>
      </c>
      <c r="E64" s="7">
        <v>31</v>
      </c>
      <c r="F64" s="7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17</v>
      </c>
      <c r="P64">
        <v>61</v>
      </c>
      <c r="Q64">
        <v>62</v>
      </c>
      <c r="R64" t="s">
        <v>19</v>
      </c>
      <c r="S64" s="1">
        <v>42433</v>
      </c>
      <c r="T64">
        <v>0</v>
      </c>
      <c r="U64">
        <v>0</v>
      </c>
      <c r="V64">
        <v>0</v>
      </c>
      <c r="AA64" t="s">
        <v>81</v>
      </c>
      <c r="AF64">
        <v>1.7452809999999999E-2</v>
      </c>
      <c r="AH64">
        <v>0.16303904</v>
      </c>
      <c r="AJ64">
        <v>7.8618679999999996E-2</v>
      </c>
      <c r="AK64">
        <v>7.8618679999999996E-2</v>
      </c>
      <c r="AL64">
        <v>7.8618679999999996E-2</v>
      </c>
      <c r="AN64">
        <v>0.947474225</v>
      </c>
      <c r="AP64">
        <v>0.34717342000000001</v>
      </c>
      <c r="AR64">
        <v>0.38997966000000001</v>
      </c>
      <c r="AS64">
        <v>0.38997966000000001</v>
      </c>
      <c r="AU64">
        <v>2.0434799999999999E-3</v>
      </c>
      <c r="AW64">
        <v>8.71976E-3</v>
      </c>
      <c r="AY64">
        <v>3.898519E-3</v>
      </c>
      <c r="BA64">
        <v>0.68786469400000005</v>
      </c>
      <c r="BI64" t="s">
        <v>266</v>
      </c>
    </row>
    <row r="65" spans="1:73" x14ac:dyDescent="0.25">
      <c r="A65" s="1">
        <v>42482</v>
      </c>
      <c r="B65">
        <v>23</v>
      </c>
      <c r="C65">
        <v>0</v>
      </c>
      <c r="D65">
        <v>0</v>
      </c>
      <c r="E65" s="7">
        <v>23</v>
      </c>
      <c r="F65" s="7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17</v>
      </c>
      <c r="P65">
        <v>66</v>
      </c>
      <c r="Q65">
        <v>63</v>
      </c>
      <c r="R65" t="s">
        <v>21</v>
      </c>
      <c r="S65" s="1">
        <v>42454</v>
      </c>
      <c r="T65">
        <v>0</v>
      </c>
      <c r="U65">
        <v>0</v>
      </c>
      <c r="V65">
        <v>0</v>
      </c>
    </row>
    <row r="66" spans="1:73" x14ac:dyDescent="0.25">
      <c r="A66" s="1">
        <v>42475</v>
      </c>
      <c r="B66">
        <v>32</v>
      </c>
      <c r="C66">
        <v>0</v>
      </c>
      <c r="D66">
        <v>0</v>
      </c>
      <c r="E66" s="7">
        <v>0</v>
      </c>
      <c r="F66" s="7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17</v>
      </c>
      <c r="P66">
        <v>68</v>
      </c>
      <c r="Q66">
        <v>64</v>
      </c>
      <c r="R66" t="s">
        <v>22</v>
      </c>
      <c r="S66" s="1">
        <v>42454</v>
      </c>
      <c r="T66">
        <v>0</v>
      </c>
      <c r="U66">
        <v>0</v>
      </c>
      <c r="V66">
        <v>0</v>
      </c>
      <c r="AD66" t="s">
        <v>11</v>
      </c>
      <c r="AE66" t="s">
        <v>56</v>
      </c>
      <c r="AF66" t="s">
        <v>2</v>
      </c>
      <c r="AG66" s="8"/>
      <c r="AH66" t="s">
        <v>3</v>
      </c>
      <c r="AI66" s="8"/>
      <c r="AJ66" t="s">
        <v>4</v>
      </c>
      <c r="AK66" t="s">
        <v>5</v>
      </c>
      <c r="AL66" t="s">
        <v>24</v>
      </c>
      <c r="AM66" s="8"/>
      <c r="AN66" t="s">
        <v>6</v>
      </c>
      <c r="AO66" s="8"/>
      <c r="AP66" t="s">
        <v>7</v>
      </c>
      <c r="AQ66" s="8"/>
      <c r="AR66" t="s">
        <v>12</v>
      </c>
      <c r="AS66" t="s">
        <v>26</v>
      </c>
      <c r="AU66" t="s">
        <v>8</v>
      </c>
      <c r="AV66" s="8"/>
      <c r="AW66" t="s">
        <v>13</v>
      </c>
      <c r="AX66" s="8"/>
      <c r="AY66" t="s">
        <v>25</v>
      </c>
      <c r="BA66" t="s">
        <v>100</v>
      </c>
      <c r="BD66" t="s">
        <v>262</v>
      </c>
      <c r="BI66" t="s">
        <v>2</v>
      </c>
      <c r="BJ66" t="s">
        <v>3</v>
      </c>
      <c r="BK66" s="7" t="s">
        <v>4</v>
      </c>
      <c r="BL66" s="7" t="s">
        <v>5</v>
      </c>
      <c r="BM66" s="7" t="s">
        <v>24</v>
      </c>
      <c r="BN66" t="s">
        <v>6</v>
      </c>
      <c r="BO66" t="s">
        <v>7</v>
      </c>
      <c r="BP66" t="s">
        <v>12</v>
      </c>
      <c r="BQ66" t="s">
        <v>8</v>
      </c>
      <c r="BR66" t="s">
        <v>13</v>
      </c>
      <c r="BS66" t="s">
        <v>25</v>
      </c>
      <c r="BT66" t="s">
        <v>254</v>
      </c>
      <c r="BU66" t="s">
        <v>263</v>
      </c>
    </row>
    <row r="67" spans="1:73" x14ac:dyDescent="0.25">
      <c r="A67" s="1">
        <v>42494</v>
      </c>
      <c r="B67">
        <v>39</v>
      </c>
      <c r="C67">
        <v>1</v>
      </c>
      <c r="D67">
        <v>0</v>
      </c>
      <c r="E67" s="7">
        <v>22</v>
      </c>
      <c r="F67" s="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17</v>
      </c>
      <c r="P67">
        <v>69</v>
      </c>
      <c r="Q67">
        <v>65</v>
      </c>
      <c r="R67" t="s">
        <v>21</v>
      </c>
      <c r="S67" s="1">
        <v>42454</v>
      </c>
      <c r="T67">
        <v>0</v>
      </c>
      <c r="U67">
        <v>0</v>
      </c>
      <c r="V67">
        <v>0</v>
      </c>
      <c r="AD67" s="1">
        <v>42433</v>
      </c>
      <c r="AE67">
        <v>9</v>
      </c>
      <c r="AF67">
        <v>0</v>
      </c>
      <c r="AG67" s="8">
        <v>0</v>
      </c>
      <c r="AH67">
        <v>0</v>
      </c>
      <c r="AI67" s="8">
        <v>0</v>
      </c>
      <c r="AJ67">
        <v>0</v>
      </c>
      <c r="AK67">
        <v>0</v>
      </c>
      <c r="AL67">
        <v>0</v>
      </c>
      <c r="AM67" s="8">
        <v>0</v>
      </c>
      <c r="AN67">
        <v>0</v>
      </c>
      <c r="AO67" s="8">
        <v>0</v>
      </c>
      <c r="AP67">
        <v>0</v>
      </c>
      <c r="AQ67" s="8">
        <v>0</v>
      </c>
      <c r="AR67">
        <v>0</v>
      </c>
      <c r="AS67">
        <v>0</v>
      </c>
      <c r="AT67" s="8">
        <v>0</v>
      </c>
      <c r="AU67">
        <v>0</v>
      </c>
      <c r="AV67" s="8">
        <v>0</v>
      </c>
      <c r="AW67">
        <v>0</v>
      </c>
      <c r="AX67" s="8">
        <v>0</v>
      </c>
      <c r="AY67">
        <v>0</v>
      </c>
      <c r="AZ67" s="8">
        <v>0</v>
      </c>
      <c r="BA67">
        <v>0</v>
      </c>
      <c r="BB67" s="8">
        <v>0</v>
      </c>
      <c r="BD67">
        <f t="shared" ref="BD67:BD130" si="61">SUM(BB67,AZ67,AX67,AV67,AT67,AQ67,AO67,AM67,AI67,AG67)</f>
        <v>0</v>
      </c>
      <c r="BH67" s="1">
        <v>42433</v>
      </c>
      <c r="BI67">
        <f>SUM($AG67:$AG70)</f>
        <v>0</v>
      </c>
      <c r="BJ67">
        <f>SUM($AI67:$AI70)</f>
        <v>0</v>
      </c>
      <c r="BK67">
        <f>SUM(BO88:BO91)</f>
        <v>0</v>
      </c>
      <c r="BL67">
        <f>SUM(BP88:BP91)</f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f>SUM(BD67:BD70)</f>
        <v>0</v>
      </c>
    </row>
    <row r="68" spans="1:73" x14ac:dyDescent="0.25">
      <c r="A68" s="1">
        <v>42494</v>
      </c>
      <c r="B68">
        <v>40</v>
      </c>
      <c r="C68">
        <v>0</v>
      </c>
      <c r="D68">
        <v>0</v>
      </c>
      <c r="E68" s="7">
        <v>0</v>
      </c>
      <c r="F68" s="7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17</v>
      </c>
      <c r="P68">
        <v>70</v>
      </c>
      <c r="Q68">
        <v>66</v>
      </c>
      <c r="R68" t="s">
        <v>22</v>
      </c>
      <c r="S68" s="1">
        <v>42447</v>
      </c>
      <c r="T68">
        <v>0</v>
      </c>
      <c r="U68">
        <v>0</v>
      </c>
      <c r="V68">
        <v>0</v>
      </c>
      <c r="AD68" s="1">
        <v>42433</v>
      </c>
      <c r="AE68">
        <v>10</v>
      </c>
      <c r="AF68">
        <v>0</v>
      </c>
      <c r="AG68" s="8">
        <v>0</v>
      </c>
      <c r="AH68">
        <v>0</v>
      </c>
      <c r="AI68" s="8">
        <v>0</v>
      </c>
      <c r="AJ68">
        <v>0</v>
      </c>
      <c r="AK68">
        <v>0</v>
      </c>
      <c r="AL68">
        <v>0</v>
      </c>
      <c r="AM68" s="8">
        <v>0</v>
      </c>
      <c r="AN68">
        <v>0</v>
      </c>
      <c r="AO68" s="8">
        <v>0</v>
      </c>
      <c r="AP68">
        <v>0</v>
      </c>
      <c r="AQ68" s="8">
        <v>0</v>
      </c>
      <c r="AR68">
        <v>0</v>
      </c>
      <c r="AS68">
        <v>0</v>
      </c>
      <c r="AT68" s="8">
        <v>0</v>
      </c>
      <c r="AU68">
        <v>0</v>
      </c>
      <c r="AV68" s="8">
        <v>0</v>
      </c>
      <c r="AW68">
        <v>0</v>
      </c>
      <c r="AX68" s="8">
        <v>0</v>
      </c>
      <c r="AY68">
        <v>0</v>
      </c>
      <c r="AZ68" s="8">
        <v>0</v>
      </c>
      <c r="BA68">
        <v>0</v>
      </c>
      <c r="BB68" s="8">
        <v>0</v>
      </c>
      <c r="BD68">
        <f t="shared" si="61"/>
        <v>0</v>
      </c>
      <c r="BH68" s="1">
        <v>42440</v>
      </c>
      <c r="BI68">
        <f>SUM(AG71:AG81)</f>
        <v>0</v>
      </c>
      <c r="BJ68">
        <f>SUM(AI71:AI81)</f>
        <v>0</v>
      </c>
      <c r="BK68">
        <f>SUM(BO92:BO102)</f>
        <v>7.8618679999999996E-2</v>
      </c>
      <c r="BL68">
        <f>SUM(BP92:BP102)</f>
        <v>0</v>
      </c>
      <c r="BM68">
        <f>SUM(BQ92:BQ102)</f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f>SUM(BD71:BD81)</f>
        <v>7.8618679999999996E-2</v>
      </c>
    </row>
    <row r="69" spans="1:73" x14ac:dyDescent="0.25">
      <c r="A69" s="1">
        <v>42489</v>
      </c>
      <c r="B69">
        <v>44</v>
      </c>
      <c r="C69">
        <v>1</v>
      </c>
      <c r="D69">
        <v>1</v>
      </c>
      <c r="E69" s="7">
        <v>52</v>
      </c>
      <c r="F69" s="7">
        <v>3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17</v>
      </c>
      <c r="P69">
        <v>64</v>
      </c>
      <c r="Q69">
        <v>67</v>
      </c>
      <c r="R69" t="s">
        <v>23</v>
      </c>
      <c r="S69" s="1">
        <v>42447</v>
      </c>
      <c r="T69">
        <v>0</v>
      </c>
      <c r="U69">
        <v>0</v>
      </c>
      <c r="V69">
        <v>0</v>
      </c>
      <c r="AD69" s="1">
        <v>42433</v>
      </c>
      <c r="AE69">
        <v>61</v>
      </c>
      <c r="AF69">
        <v>0</v>
      </c>
      <c r="AG69" s="8">
        <v>0</v>
      </c>
      <c r="AH69">
        <v>0</v>
      </c>
      <c r="AI69" s="8">
        <v>0</v>
      </c>
      <c r="AJ69">
        <v>0</v>
      </c>
      <c r="AK69">
        <v>0</v>
      </c>
      <c r="AL69">
        <v>0</v>
      </c>
      <c r="AM69" s="8">
        <v>0</v>
      </c>
      <c r="AN69">
        <v>0</v>
      </c>
      <c r="AO69" s="8">
        <v>0</v>
      </c>
      <c r="AP69">
        <v>0</v>
      </c>
      <c r="AQ69" s="8">
        <v>0</v>
      </c>
      <c r="AR69">
        <v>0</v>
      </c>
      <c r="AS69">
        <v>0</v>
      </c>
      <c r="AT69" s="8">
        <v>0</v>
      </c>
      <c r="AU69">
        <v>0</v>
      </c>
      <c r="AV69" s="8">
        <v>0</v>
      </c>
      <c r="AW69">
        <v>0</v>
      </c>
      <c r="AX69" s="8">
        <v>0</v>
      </c>
      <c r="AY69">
        <v>0</v>
      </c>
      <c r="AZ69" s="8">
        <v>0</v>
      </c>
      <c r="BA69">
        <v>0</v>
      </c>
      <c r="BB69" s="8">
        <v>0</v>
      </c>
      <c r="BD69">
        <f t="shared" si="61"/>
        <v>0</v>
      </c>
      <c r="BH69" s="1">
        <v>42447</v>
      </c>
      <c r="BI69">
        <f>SUM(AG83:AG91)</f>
        <v>0</v>
      </c>
      <c r="BJ69">
        <f>SUM(AI82:AI91)</f>
        <v>0</v>
      </c>
      <c r="BK69">
        <f>SUM(BO103:BO112)</f>
        <v>0</v>
      </c>
      <c r="BL69">
        <f>SUM(BP103:BP112)</f>
        <v>0</v>
      </c>
      <c r="BM69">
        <f>SUM(BQ103:BQ112)</f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f>SUM(BD82:BD91)</f>
        <v>0</v>
      </c>
    </row>
    <row r="70" spans="1:73" x14ac:dyDescent="0.25">
      <c r="A70" s="1">
        <v>42489</v>
      </c>
      <c r="B70">
        <v>45</v>
      </c>
      <c r="C70">
        <v>0</v>
      </c>
      <c r="D70">
        <v>0</v>
      </c>
      <c r="E70" s="7">
        <v>30</v>
      </c>
      <c r="F70" s="7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17</v>
      </c>
      <c r="P70">
        <v>75</v>
      </c>
      <c r="Q70">
        <v>68</v>
      </c>
      <c r="R70" t="s">
        <v>22</v>
      </c>
      <c r="S70" s="1">
        <v>42447</v>
      </c>
      <c r="T70">
        <v>0</v>
      </c>
      <c r="U70">
        <v>0</v>
      </c>
      <c r="V70">
        <v>0</v>
      </c>
      <c r="AD70" s="1">
        <v>42433</v>
      </c>
      <c r="AE70">
        <v>62</v>
      </c>
      <c r="AF70">
        <v>0</v>
      </c>
      <c r="AG70" s="8">
        <v>0</v>
      </c>
      <c r="AH70">
        <v>0</v>
      </c>
      <c r="AI70" s="8">
        <v>0</v>
      </c>
      <c r="AJ70">
        <v>0</v>
      </c>
      <c r="AK70">
        <v>0</v>
      </c>
      <c r="AL70">
        <v>0</v>
      </c>
      <c r="AM70" s="8">
        <v>0</v>
      </c>
      <c r="AN70">
        <v>0</v>
      </c>
      <c r="AO70" s="8">
        <v>0</v>
      </c>
      <c r="AP70">
        <v>0</v>
      </c>
      <c r="AQ70" s="8">
        <v>0</v>
      </c>
      <c r="AR70">
        <v>0</v>
      </c>
      <c r="AS70">
        <v>0</v>
      </c>
      <c r="AT70" s="8">
        <v>0</v>
      </c>
      <c r="AU70">
        <v>0</v>
      </c>
      <c r="AV70" s="8">
        <v>0</v>
      </c>
      <c r="AW70">
        <v>0</v>
      </c>
      <c r="AX70" s="8">
        <v>0</v>
      </c>
      <c r="AY70">
        <v>0</v>
      </c>
      <c r="AZ70" s="8">
        <v>0</v>
      </c>
      <c r="BA70">
        <v>0</v>
      </c>
      <c r="BB70" s="8">
        <v>0</v>
      </c>
      <c r="BD70">
        <f t="shared" si="61"/>
        <v>0</v>
      </c>
      <c r="BH70" s="1">
        <v>42454</v>
      </c>
      <c r="BI70">
        <f>SUM(AG92:AG100)</f>
        <v>0</v>
      </c>
      <c r="BJ70">
        <f>SUM(AI92:AI100)</f>
        <v>0</v>
      </c>
      <c r="BK70">
        <f>SUM(BO113:BO121)</f>
        <v>0</v>
      </c>
      <c r="BL70">
        <f>SUM(BP113:BP121)</f>
        <v>0</v>
      </c>
      <c r="BM70">
        <f>SUM(BQ113:BQ121)</f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f>SUM(BD91:BD100)</f>
        <v>0</v>
      </c>
    </row>
    <row r="71" spans="1:73" x14ac:dyDescent="0.25">
      <c r="A71" s="1">
        <v>42489</v>
      </c>
      <c r="B71">
        <v>46</v>
      </c>
      <c r="C71">
        <v>2</v>
      </c>
      <c r="D71">
        <v>0</v>
      </c>
      <c r="E71" s="7">
        <v>20</v>
      </c>
      <c r="F71" s="7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17</v>
      </c>
      <c r="P71">
        <v>70</v>
      </c>
      <c r="Q71">
        <v>69</v>
      </c>
      <c r="R71" t="s">
        <v>22</v>
      </c>
      <c r="S71" s="1">
        <v>42447</v>
      </c>
      <c r="T71">
        <v>0</v>
      </c>
      <c r="U71">
        <v>0</v>
      </c>
      <c r="V71">
        <v>0</v>
      </c>
      <c r="AD71" s="1">
        <v>42440</v>
      </c>
      <c r="AE71">
        <v>16</v>
      </c>
      <c r="AF71">
        <v>0</v>
      </c>
      <c r="AG71" s="8">
        <v>0</v>
      </c>
      <c r="AH71">
        <v>0</v>
      </c>
      <c r="AI71" s="8">
        <v>0</v>
      </c>
      <c r="AJ71">
        <v>0</v>
      </c>
      <c r="AK71">
        <v>0</v>
      </c>
      <c r="AL71">
        <v>0</v>
      </c>
      <c r="AM71" s="8">
        <v>0</v>
      </c>
      <c r="AN71">
        <v>0</v>
      </c>
      <c r="AO71" s="8">
        <v>0</v>
      </c>
      <c r="AP71">
        <v>0</v>
      </c>
      <c r="AQ71" s="8">
        <v>0</v>
      </c>
      <c r="AR71">
        <v>0</v>
      </c>
      <c r="AS71">
        <v>0</v>
      </c>
      <c r="AT71" s="8">
        <v>0</v>
      </c>
      <c r="AU71">
        <v>0</v>
      </c>
      <c r="AV71" s="8">
        <v>0</v>
      </c>
      <c r="AW71">
        <v>0</v>
      </c>
      <c r="AX71" s="8">
        <v>0</v>
      </c>
      <c r="AY71">
        <v>0</v>
      </c>
      <c r="AZ71" s="8">
        <v>0</v>
      </c>
      <c r="BA71">
        <v>0</v>
      </c>
      <c r="BB71" s="8">
        <v>0</v>
      </c>
      <c r="BD71">
        <f t="shared" si="61"/>
        <v>0</v>
      </c>
      <c r="BH71" s="1">
        <v>42461</v>
      </c>
      <c r="BI71">
        <f>SUM(AG101:AG110)</f>
        <v>0</v>
      </c>
      <c r="BJ71">
        <f>SUM(AI101:AI110)</f>
        <v>0</v>
      </c>
      <c r="BK71">
        <f>SUM(BO122:BO131)</f>
        <v>0</v>
      </c>
      <c r="BL71">
        <f>SUM(BP122:BP131)</f>
        <v>0</v>
      </c>
      <c r="BM71">
        <f>SUM(BQ122:BQ131)</f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 s="6">
        <v>3.898519E-3</v>
      </c>
      <c r="BT71">
        <v>0</v>
      </c>
      <c r="BU71">
        <f>SUM(BD110,BD109,BD108,BD107,BD106,BD105,BD104,BD103,BD102,BD101)</f>
        <v>3.898519E-3</v>
      </c>
    </row>
    <row r="72" spans="1:73" x14ac:dyDescent="0.25">
      <c r="A72" s="1">
        <v>42489</v>
      </c>
      <c r="B72">
        <v>48</v>
      </c>
      <c r="C72">
        <v>0</v>
      </c>
      <c r="D72">
        <v>0</v>
      </c>
      <c r="E72" s="7">
        <v>54</v>
      </c>
      <c r="F72" s="7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17</v>
      </c>
      <c r="P72">
        <v>67</v>
      </c>
      <c r="Q72">
        <v>70</v>
      </c>
      <c r="R72" t="s">
        <v>15</v>
      </c>
      <c r="S72" s="1">
        <v>42510</v>
      </c>
      <c r="T72">
        <v>1</v>
      </c>
      <c r="U72">
        <v>0</v>
      </c>
      <c r="V72">
        <f>$U72/LN(12)</f>
        <v>0</v>
      </c>
      <c r="AD72" s="1">
        <v>42440</v>
      </c>
      <c r="AE72">
        <v>18</v>
      </c>
      <c r="AF72">
        <v>0</v>
      </c>
      <c r="AG72" s="8">
        <v>0</v>
      </c>
      <c r="AH72">
        <v>0</v>
      </c>
      <c r="AI72" s="8">
        <v>0</v>
      </c>
      <c r="AJ72">
        <v>0</v>
      </c>
      <c r="AK72">
        <v>0</v>
      </c>
      <c r="AL72">
        <v>0</v>
      </c>
      <c r="AM72" s="8">
        <v>0</v>
      </c>
      <c r="AN72">
        <v>0</v>
      </c>
      <c r="AO72" s="8">
        <v>0</v>
      </c>
      <c r="AP72">
        <v>0</v>
      </c>
      <c r="AQ72" s="8">
        <v>0</v>
      </c>
      <c r="AR72">
        <v>0</v>
      </c>
      <c r="AS72">
        <v>0</v>
      </c>
      <c r="AT72" s="8">
        <v>0</v>
      </c>
      <c r="AU72">
        <v>0</v>
      </c>
      <c r="AV72" s="8">
        <v>0</v>
      </c>
      <c r="AW72">
        <v>0</v>
      </c>
      <c r="AX72" s="8">
        <v>0</v>
      </c>
      <c r="AY72">
        <v>0</v>
      </c>
      <c r="AZ72" s="8">
        <v>0</v>
      </c>
      <c r="BA72">
        <v>0</v>
      </c>
      <c r="BB72" s="8">
        <v>0</v>
      </c>
      <c r="BD72">
        <f t="shared" si="61"/>
        <v>0</v>
      </c>
      <c r="BH72" s="1">
        <v>42468</v>
      </c>
      <c r="BI72">
        <f>SUM(AG111,AG120,AG119,AG118,AG117,AG116,AG114,AG113,AG112,AG115)</f>
        <v>0</v>
      </c>
      <c r="BJ72">
        <f>SUM(AI111:AI120)</f>
        <v>0.16303904</v>
      </c>
      <c r="BK72">
        <f>SUM(BO132:BO141)</f>
        <v>4.7171207999999991</v>
      </c>
      <c r="BL72">
        <f>SUM(BP132:BP141)</f>
        <v>7.8618679999999996E-2</v>
      </c>
      <c r="BM72">
        <f>SUM(BQ132:BQ141)</f>
        <v>2.2799417200000001</v>
      </c>
      <c r="BN72">
        <v>0</v>
      </c>
      <c r="BO72">
        <v>0</v>
      </c>
      <c r="BP72">
        <v>0.38997966000000001</v>
      </c>
      <c r="BQ72">
        <v>0</v>
      </c>
      <c r="BR72">
        <v>0</v>
      </c>
      <c r="BS72">
        <v>0</v>
      </c>
      <c r="BT72">
        <v>0</v>
      </c>
      <c r="BU72">
        <f>SUM(BD120,BD119,BD118,BD117,BD116,BD115,BD114,BD113,BD112,BD111)</f>
        <v>7.238720240000001</v>
      </c>
    </row>
    <row r="73" spans="1:73" x14ac:dyDescent="0.25">
      <c r="A73" s="1">
        <v>42475</v>
      </c>
      <c r="B73">
        <v>72</v>
      </c>
      <c r="C73">
        <v>0</v>
      </c>
      <c r="D73">
        <v>0</v>
      </c>
      <c r="E73" s="7">
        <v>3</v>
      </c>
      <c r="F73" s="7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17</v>
      </c>
      <c r="P73">
        <v>68</v>
      </c>
      <c r="Q73">
        <v>71</v>
      </c>
      <c r="R73" t="s">
        <v>15</v>
      </c>
      <c r="S73" s="1">
        <v>42510</v>
      </c>
      <c r="T73">
        <v>43</v>
      </c>
      <c r="U73">
        <v>0.46698727080000002</v>
      </c>
      <c r="V73">
        <f>$U73/LN(12)</f>
        <v>0.18792950263940136</v>
      </c>
      <c r="AD73" s="1">
        <v>42440</v>
      </c>
      <c r="AE73">
        <v>56</v>
      </c>
      <c r="AF73">
        <v>0</v>
      </c>
      <c r="AG73" s="8">
        <v>0</v>
      </c>
      <c r="AH73">
        <v>0</v>
      </c>
      <c r="AI73" s="8">
        <v>0</v>
      </c>
      <c r="AJ73">
        <v>0</v>
      </c>
      <c r="AK73">
        <v>0</v>
      </c>
      <c r="AL73">
        <v>0</v>
      </c>
      <c r="AM73" s="8">
        <v>0</v>
      </c>
      <c r="AN73">
        <v>0</v>
      </c>
      <c r="AO73" s="8">
        <v>0</v>
      </c>
      <c r="AP73">
        <v>0</v>
      </c>
      <c r="AQ73" s="8">
        <v>0</v>
      </c>
      <c r="AR73">
        <v>0</v>
      </c>
      <c r="AS73">
        <v>0</v>
      </c>
      <c r="AT73" s="8">
        <v>0</v>
      </c>
      <c r="AU73">
        <v>0</v>
      </c>
      <c r="AV73" s="8">
        <v>0</v>
      </c>
      <c r="AW73">
        <v>0</v>
      </c>
      <c r="AX73" s="8">
        <v>0</v>
      </c>
      <c r="AY73">
        <v>0</v>
      </c>
      <c r="AZ73" s="8">
        <v>0</v>
      </c>
      <c r="BA73">
        <v>0</v>
      </c>
      <c r="BB73" s="8">
        <v>0</v>
      </c>
      <c r="BD73">
        <f t="shared" si="61"/>
        <v>0</v>
      </c>
      <c r="BH73" s="1">
        <v>42475</v>
      </c>
      <c r="BI73">
        <f>SUM(AG121,AG122,AG123,AG125,AG124,AG126,AG127,AG128,AG129,AG130)</f>
        <v>0</v>
      </c>
      <c r="BJ73">
        <f>SUM(AI121:AI130)</f>
        <v>0</v>
      </c>
      <c r="BK73">
        <f>SUM(BO142:BO151)</f>
        <v>0.55033076000000003</v>
      </c>
      <c r="BL73">
        <f>SUM(BP142:BP151)</f>
        <v>7.8618679999999996E-2</v>
      </c>
      <c r="BM73">
        <f>SUM(BQ142:BQ151)</f>
        <v>0.31447471999999999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f>SUM(BD130,BD129,BD128,BD127,BD126,BD125,BD124,BD123,BD122,BD121)</f>
        <v>0.94342415999999996</v>
      </c>
    </row>
    <row r="74" spans="1:73" x14ac:dyDescent="0.25">
      <c r="A74" s="1">
        <v>42475</v>
      </c>
      <c r="B74">
        <v>73</v>
      </c>
      <c r="C74">
        <v>0</v>
      </c>
      <c r="D74">
        <v>0</v>
      </c>
      <c r="E74" s="7">
        <v>2</v>
      </c>
      <c r="F74" s="7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17</v>
      </c>
      <c r="P74">
        <v>71</v>
      </c>
      <c r="Q74">
        <v>72</v>
      </c>
      <c r="R74" t="s">
        <v>17</v>
      </c>
      <c r="S74" s="1">
        <v>42475</v>
      </c>
      <c r="T74">
        <v>3</v>
      </c>
      <c r="U74">
        <v>0</v>
      </c>
      <c r="V74">
        <v>0</v>
      </c>
      <c r="AD74" s="1">
        <v>42440</v>
      </c>
      <c r="AE74">
        <v>57</v>
      </c>
      <c r="AF74">
        <v>0</v>
      </c>
      <c r="AG74" s="8">
        <v>0</v>
      </c>
      <c r="AH74">
        <v>0</v>
      </c>
      <c r="AI74" s="8">
        <v>0</v>
      </c>
      <c r="AJ74">
        <v>1</v>
      </c>
      <c r="AK74">
        <v>0</v>
      </c>
      <c r="AL74">
        <v>0</v>
      </c>
      <c r="AM74" s="8">
        <v>7.8618679999999996E-2</v>
      </c>
      <c r="AN74">
        <v>0</v>
      </c>
      <c r="AO74" s="8">
        <v>0</v>
      </c>
      <c r="AP74">
        <v>0</v>
      </c>
      <c r="AQ74" s="8">
        <v>0</v>
      </c>
      <c r="AR74">
        <v>0</v>
      </c>
      <c r="AS74">
        <v>0</v>
      </c>
      <c r="AT74" s="8">
        <v>0</v>
      </c>
      <c r="AU74">
        <v>0</v>
      </c>
      <c r="AV74" s="8">
        <v>0</v>
      </c>
      <c r="AW74">
        <v>0</v>
      </c>
      <c r="AX74" s="8">
        <v>0</v>
      </c>
      <c r="AY74">
        <v>0</v>
      </c>
      <c r="AZ74" s="8">
        <v>0</v>
      </c>
      <c r="BA74">
        <v>0</v>
      </c>
      <c r="BB74" s="8">
        <v>0</v>
      </c>
      <c r="BD74">
        <f t="shared" si="61"/>
        <v>7.8618679999999996E-2</v>
      </c>
      <c r="BH74" s="1">
        <v>42482</v>
      </c>
      <c r="BI74">
        <f>SUM(AG131:AG139)</f>
        <v>1.7452809999999999E-2</v>
      </c>
      <c r="BJ74">
        <f>SUM(AI131:AI140)</f>
        <v>0</v>
      </c>
      <c r="BK74">
        <f>SUM(BO152:BO161)</f>
        <v>8.0977240399999992</v>
      </c>
      <c r="BL74">
        <f>SUM(BP152:BP161)</f>
        <v>0.31447471999999999</v>
      </c>
      <c r="BM74">
        <f>SUM(BQ152:BQ161)</f>
        <v>4.1667900399999995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f>SUM(BD140,BD139,BD138,BD137,BD136,BD135,BD134,BD133,BD132,BD131)</f>
        <v>12.596441609999999</v>
      </c>
    </row>
    <row r="75" spans="1:73" x14ac:dyDescent="0.25">
      <c r="A75" s="1">
        <v>42475</v>
      </c>
      <c r="B75">
        <v>74</v>
      </c>
      <c r="C75">
        <v>0</v>
      </c>
      <c r="D75">
        <v>0</v>
      </c>
      <c r="E75" s="7">
        <v>1</v>
      </c>
      <c r="F75" s="7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17</v>
      </c>
      <c r="P75">
        <v>65</v>
      </c>
      <c r="Q75">
        <v>73</v>
      </c>
      <c r="R75" t="s">
        <v>17</v>
      </c>
      <c r="S75" s="1">
        <v>42475</v>
      </c>
      <c r="T75">
        <v>2</v>
      </c>
      <c r="U75">
        <v>0</v>
      </c>
      <c r="V75">
        <v>0</v>
      </c>
      <c r="AD75" s="1">
        <v>42440</v>
      </c>
      <c r="AE75">
        <v>58</v>
      </c>
      <c r="AF75">
        <v>0</v>
      </c>
      <c r="AG75" s="8">
        <v>0</v>
      </c>
      <c r="AH75">
        <v>0</v>
      </c>
      <c r="AI75" s="8">
        <v>0</v>
      </c>
      <c r="AJ75">
        <v>0</v>
      </c>
      <c r="AK75">
        <v>0</v>
      </c>
      <c r="AL75">
        <v>0</v>
      </c>
      <c r="AM75" s="8">
        <v>0</v>
      </c>
      <c r="AN75">
        <v>0</v>
      </c>
      <c r="AO75" s="8">
        <v>0</v>
      </c>
      <c r="AP75">
        <v>0</v>
      </c>
      <c r="AQ75" s="8">
        <v>0</v>
      </c>
      <c r="AR75">
        <v>0</v>
      </c>
      <c r="AS75">
        <v>0</v>
      </c>
      <c r="AT75" s="8">
        <v>0</v>
      </c>
      <c r="AU75">
        <v>0</v>
      </c>
      <c r="AV75" s="8">
        <v>0</v>
      </c>
      <c r="AW75">
        <v>0</v>
      </c>
      <c r="AX75" s="8">
        <v>0</v>
      </c>
      <c r="AY75">
        <v>0</v>
      </c>
      <c r="AZ75" s="8">
        <v>0</v>
      </c>
      <c r="BA75">
        <v>0</v>
      </c>
      <c r="BB75" s="8">
        <v>0</v>
      </c>
      <c r="BD75">
        <f t="shared" si="61"/>
        <v>0</v>
      </c>
      <c r="BH75" s="1">
        <v>42489</v>
      </c>
      <c r="BI75">
        <f>SUM(AG141:AG150)</f>
        <v>0.10471685999999999</v>
      </c>
      <c r="BJ75">
        <f>SUM(AI141:AI150)</f>
        <v>0.16303904</v>
      </c>
      <c r="BK75">
        <f>SUM(BO162:BO171)</f>
        <v>21.698755679999998</v>
      </c>
      <c r="BL75">
        <f>SUM(BP162:BP171)</f>
        <v>0.86480548000000002</v>
      </c>
      <c r="BM75">
        <f>SUM(BQ162:BQ171)</f>
        <v>9.9059536799999997</v>
      </c>
      <c r="BN75">
        <v>0</v>
      </c>
      <c r="BO75">
        <v>0</v>
      </c>
      <c r="BP75">
        <v>0</v>
      </c>
      <c r="BQ75">
        <v>2.0434799999999999E-3</v>
      </c>
      <c r="BR75">
        <v>0</v>
      </c>
      <c r="BS75">
        <v>0</v>
      </c>
      <c r="BT75">
        <v>0</v>
      </c>
      <c r="BU75">
        <f>SUM(BD150,BD149,BD148,BD147,BD146,BD145,BD144,BD143,BD142,BD141)</f>
        <v>32.739314219999997</v>
      </c>
    </row>
    <row r="76" spans="1:73" x14ac:dyDescent="0.25">
      <c r="A76" s="1">
        <v>42468</v>
      </c>
      <c r="B76">
        <v>94</v>
      </c>
      <c r="C76">
        <v>0</v>
      </c>
      <c r="D76">
        <v>1</v>
      </c>
      <c r="E76" s="7">
        <v>23</v>
      </c>
      <c r="F76" s="7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17</v>
      </c>
      <c r="P76">
        <v>67</v>
      </c>
      <c r="Q76">
        <v>74</v>
      </c>
      <c r="R76" t="s">
        <v>17</v>
      </c>
      <c r="S76" s="1">
        <v>42475</v>
      </c>
      <c r="T76">
        <v>1</v>
      </c>
      <c r="U76">
        <v>0</v>
      </c>
      <c r="V76">
        <v>0</v>
      </c>
      <c r="AD76" s="1">
        <v>42440</v>
      </c>
      <c r="AE76">
        <v>59</v>
      </c>
      <c r="AF76">
        <v>0</v>
      </c>
      <c r="AG76" s="8">
        <v>0</v>
      </c>
      <c r="AH76">
        <v>0</v>
      </c>
      <c r="AI76" s="8">
        <v>0</v>
      </c>
      <c r="AJ76">
        <v>0</v>
      </c>
      <c r="AK76">
        <v>0</v>
      </c>
      <c r="AL76">
        <v>0</v>
      </c>
      <c r="AM76" s="8">
        <v>0</v>
      </c>
      <c r="AN76">
        <v>0</v>
      </c>
      <c r="AO76" s="8">
        <v>0</v>
      </c>
      <c r="AP76">
        <v>0</v>
      </c>
      <c r="AQ76" s="8">
        <v>0</v>
      </c>
      <c r="AR76">
        <v>0</v>
      </c>
      <c r="AS76">
        <v>0</v>
      </c>
      <c r="AT76" s="8">
        <v>0</v>
      </c>
      <c r="AU76">
        <v>0</v>
      </c>
      <c r="AV76" s="8">
        <v>0</v>
      </c>
      <c r="AW76">
        <v>0</v>
      </c>
      <c r="AX76" s="8">
        <v>0</v>
      </c>
      <c r="AY76">
        <v>0</v>
      </c>
      <c r="AZ76" s="8">
        <v>0</v>
      </c>
      <c r="BA76">
        <v>0</v>
      </c>
      <c r="BB76" s="8">
        <v>0</v>
      </c>
      <c r="BD76">
        <f t="shared" si="61"/>
        <v>0</v>
      </c>
      <c r="BH76" s="1">
        <v>42494</v>
      </c>
      <c r="BI76">
        <f>SUM(AG151:AG161)</f>
        <v>0.19198090999999998</v>
      </c>
      <c r="BJ76">
        <f>SUM(AI151:AI161)</f>
        <v>0</v>
      </c>
      <c r="BK76">
        <f>SUM(BO172:BO182)</f>
        <v>11.87142068</v>
      </c>
      <c r="BL76">
        <f>SUM(BP172:BP182)</f>
        <v>0.70756811999999991</v>
      </c>
      <c r="BM76">
        <f>SUM(BQ172:BQ182)</f>
        <v>2.6730351199999993</v>
      </c>
      <c r="BN76">
        <v>0</v>
      </c>
      <c r="BO76">
        <f>SUM(AQ151)</f>
        <v>0.34717342000000001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f>SUM(BD151:BD160)</f>
        <v>16.18115791</v>
      </c>
    </row>
    <row r="77" spans="1:73" x14ac:dyDescent="0.25">
      <c r="A77" s="1">
        <v>42468</v>
      </c>
      <c r="B77">
        <v>95</v>
      </c>
      <c r="C77">
        <v>0</v>
      </c>
      <c r="D77">
        <v>0</v>
      </c>
      <c r="E77" s="7">
        <v>13</v>
      </c>
      <c r="F77" s="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17</v>
      </c>
      <c r="P77">
        <v>66</v>
      </c>
      <c r="Q77">
        <v>75</v>
      </c>
      <c r="R77" t="s">
        <v>14</v>
      </c>
      <c r="S77" s="1">
        <v>42503</v>
      </c>
      <c r="T77">
        <v>4</v>
      </c>
      <c r="U77">
        <v>0</v>
      </c>
      <c r="V77">
        <f>$U77/LN(12)</f>
        <v>0</v>
      </c>
      <c r="AD77" s="1">
        <v>42440</v>
      </c>
      <c r="AE77">
        <v>80</v>
      </c>
      <c r="AF77">
        <v>0</v>
      </c>
      <c r="AG77" s="8">
        <v>0</v>
      </c>
      <c r="AH77">
        <v>0</v>
      </c>
      <c r="AI77" s="8">
        <v>0</v>
      </c>
      <c r="AJ77">
        <v>0</v>
      </c>
      <c r="AK77">
        <v>0</v>
      </c>
      <c r="AL77">
        <v>0</v>
      </c>
      <c r="AM77" s="8">
        <v>0</v>
      </c>
      <c r="AN77">
        <v>0</v>
      </c>
      <c r="AO77" s="8">
        <v>0</v>
      </c>
      <c r="AP77">
        <v>0</v>
      </c>
      <c r="AQ77" s="8">
        <v>0</v>
      </c>
      <c r="AR77">
        <v>0</v>
      </c>
      <c r="AS77">
        <v>0</v>
      </c>
      <c r="AT77" s="8">
        <v>0</v>
      </c>
      <c r="AU77">
        <v>0</v>
      </c>
      <c r="AV77" s="8">
        <v>0</v>
      </c>
      <c r="AW77">
        <v>0</v>
      </c>
      <c r="AX77" s="8">
        <v>0</v>
      </c>
      <c r="AY77">
        <v>0</v>
      </c>
      <c r="AZ77" s="8">
        <v>0</v>
      </c>
      <c r="BA77">
        <v>0</v>
      </c>
      <c r="BB77" s="8">
        <v>0</v>
      </c>
      <c r="BD77">
        <f t="shared" si="61"/>
        <v>0</v>
      </c>
      <c r="BH77" s="1">
        <v>42503</v>
      </c>
      <c r="BI77">
        <f>SUM(AG162:AG171)</f>
        <v>0.6457539699999999</v>
      </c>
      <c r="BJ77">
        <f>SUM(AI162:AI171)</f>
        <v>0</v>
      </c>
      <c r="BK77">
        <f>SUM(BO183:BO192)</f>
        <v>4.8743581599999999</v>
      </c>
      <c r="BL77">
        <f>SUM(BP183:BP192)</f>
        <v>0.55033076000000003</v>
      </c>
      <c r="BM77">
        <f>SUM(BQ183:BQ192)</f>
        <v>3.4592219200000001</v>
      </c>
      <c r="BN77">
        <f>SUM(AO162:AO171)</f>
        <v>0.947474225</v>
      </c>
      <c r="BO77">
        <f>SUM(AQ162:AQ171)</f>
        <v>4.8604278800000005</v>
      </c>
      <c r="BP77">
        <v>0</v>
      </c>
      <c r="BQ77">
        <v>0</v>
      </c>
      <c r="BR77">
        <v>8.71976E-3</v>
      </c>
      <c r="BS77">
        <v>0</v>
      </c>
      <c r="BT77">
        <v>0</v>
      </c>
      <c r="BU77">
        <f>SUM(BD162:BD171)</f>
        <v>15.346286674999998</v>
      </c>
    </row>
    <row r="78" spans="1:73" x14ac:dyDescent="0.25">
      <c r="A78" s="1">
        <v>42468</v>
      </c>
      <c r="B78">
        <v>96</v>
      </c>
      <c r="C78">
        <v>0</v>
      </c>
      <c r="D78">
        <v>0</v>
      </c>
      <c r="E78" s="7">
        <v>0</v>
      </c>
      <c r="F78" s="7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17</v>
      </c>
      <c r="P78">
        <v>64</v>
      </c>
      <c r="Q78">
        <v>76</v>
      </c>
      <c r="R78" t="s">
        <v>14</v>
      </c>
      <c r="S78" s="1">
        <v>42503</v>
      </c>
      <c r="T78">
        <v>8</v>
      </c>
      <c r="U78">
        <v>1.255482325</v>
      </c>
      <c r="V78">
        <f>$U78/LN(12)</f>
        <v>0.50524325535814851</v>
      </c>
      <c r="AD78" s="1">
        <v>42440</v>
      </c>
      <c r="AE78">
        <v>81</v>
      </c>
      <c r="AF78">
        <v>0</v>
      </c>
      <c r="AG78" s="8">
        <v>0</v>
      </c>
      <c r="AH78">
        <v>0</v>
      </c>
      <c r="AI78" s="8">
        <v>0</v>
      </c>
      <c r="AJ78">
        <v>0</v>
      </c>
      <c r="AK78">
        <v>0</v>
      </c>
      <c r="AL78">
        <v>0</v>
      </c>
      <c r="AM78" s="8">
        <v>0</v>
      </c>
      <c r="AN78">
        <v>0</v>
      </c>
      <c r="AO78" s="8">
        <v>0</v>
      </c>
      <c r="AP78">
        <v>0</v>
      </c>
      <c r="AQ78" s="8">
        <v>0</v>
      </c>
      <c r="AR78">
        <v>0</v>
      </c>
      <c r="AS78">
        <v>0</v>
      </c>
      <c r="AT78" s="8">
        <v>0</v>
      </c>
      <c r="AU78">
        <v>0</v>
      </c>
      <c r="AV78" s="8">
        <v>0</v>
      </c>
      <c r="AW78">
        <v>0</v>
      </c>
      <c r="AX78" s="8">
        <v>0</v>
      </c>
      <c r="AY78">
        <v>0</v>
      </c>
      <c r="AZ78" s="8">
        <v>0</v>
      </c>
      <c r="BA78">
        <v>0</v>
      </c>
      <c r="BB78" s="8">
        <v>0</v>
      </c>
      <c r="BD78">
        <f t="shared" si="61"/>
        <v>0</v>
      </c>
      <c r="BH78" s="1">
        <v>42510</v>
      </c>
      <c r="BI78">
        <f>SUM(AG172:AG181)</f>
        <v>2.12924282</v>
      </c>
      <c r="BJ78">
        <f>SUM(AI172:AI181)</f>
        <v>0.81519520000000001</v>
      </c>
      <c r="BK78">
        <f>SUM(BO193:BO202)</f>
        <v>1.3365175599999999</v>
      </c>
      <c r="BL78">
        <f>SUM(BP193:BP201)</f>
        <v>0</v>
      </c>
      <c r="BM78">
        <f>SUM(BQ193:BQ202)</f>
        <v>0</v>
      </c>
      <c r="BN78">
        <f>SUM(AO172:AO181)</f>
        <v>0.947474225</v>
      </c>
      <c r="BO78">
        <f>SUM(AQ172:AQ181)</f>
        <v>0.34717342000000001</v>
      </c>
      <c r="BP78">
        <f>SUM(AT172:AT181)</f>
        <v>1.55991864</v>
      </c>
      <c r="BQ78">
        <v>2.0434799999999999E-3</v>
      </c>
      <c r="BR78">
        <v>0</v>
      </c>
      <c r="BS78">
        <v>0</v>
      </c>
      <c r="BT78" s="9">
        <v>0.68786469400000005</v>
      </c>
      <c r="BU78">
        <f>SUM(BD172:BD181)</f>
        <v>7.8254300389999996</v>
      </c>
    </row>
    <row r="79" spans="1:73" x14ac:dyDescent="0.25">
      <c r="A79" s="1">
        <v>42468</v>
      </c>
      <c r="B79">
        <v>97</v>
      </c>
      <c r="C79">
        <v>0</v>
      </c>
      <c r="D79">
        <v>0</v>
      </c>
      <c r="E79" s="7">
        <v>0</v>
      </c>
      <c r="F79" s="7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17</v>
      </c>
      <c r="P79">
        <v>72</v>
      </c>
      <c r="Q79">
        <v>77</v>
      </c>
      <c r="R79" t="s">
        <v>22</v>
      </c>
      <c r="S79" s="1">
        <v>42461</v>
      </c>
      <c r="T79">
        <v>0</v>
      </c>
      <c r="U79">
        <v>0</v>
      </c>
      <c r="V79">
        <v>0</v>
      </c>
      <c r="AD79" s="1">
        <v>42440</v>
      </c>
      <c r="AE79">
        <v>82</v>
      </c>
      <c r="AF79">
        <v>0</v>
      </c>
      <c r="AG79" s="8">
        <v>0</v>
      </c>
      <c r="AH79">
        <v>0</v>
      </c>
      <c r="AI79" s="8">
        <v>0</v>
      </c>
      <c r="AJ79">
        <v>0</v>
      </c>
      <c r="AK79">
        <v>0</v>
      </c>
      <c r="AL79">
        <v>0</v>
      </c>
      <c r="AM79" s="8">
        <v>0</v>
      </c>
      <c r="AN79">
        <v>0</v>
      </c>
      <c r="AO79" s="8">
        <v>0</v>
      </c>
      <c r="AP79">
        <v>0</v>
      </c>
      <c r="AQ79" s="8">
        <v>0</v>
      </c>
      <c r="AR79">
        <v>0</v>
      </c>
      <c r="AS79">
        <v>0</v>
      </c>
      <c r="AT79" s="8">
        <v>0</v>
      </c>
      <c r="AU79">
        <v>0</v>
      </c>
      <c r="AV79" s="8">
        <v>0</v>
      </c>
      <c r="AW79">
        <v>0</v>
      </c>
      <c r="AX79" s="8">
        <v>0</v>
      </c>
      <c r="AY79">
        <v>0</v>
      </c>
      <c r="AZ79" s="8">
        <v>0</v>
      </c>
      <c r="BA79">
        <v>0</v>
      </c>
      <c r="BB79" s="8">
        <v>0</v>
      </c>
      <c r="BD79">
        <f t="shared" si="61"/>
        <v>0</v>
      </c>
      <c r="BH79" s="1">
        <v>42517</v>
      </c>
      <c r="BI79">
        <f>SUM(AG182:AG191)</f>
        <v>1.7452809999999999E-2</v>
      </c>
      <c r="BJ79">
        <f>SUM(AI182:AI191)</f>
        <v>0</v>
      </c>
      <c r="BK79">
        <f>SUM(BO203:BO212)</f>
        <v>9.6700976400000016</v>
      </c>
      <c r="BL79">
        <f>SUM(BP203:BP212)</f>
        <v>0.62894943999999997</v>
      </c>
      <c r="BM79">
        <f>SUM(BQ203:BQ212)</f>
        <v>4.4812647600000002</v>
      </c>
      <c r="BN79">
        <v>0</v>
      </c>
      <c r="BO79">
        <f>SUM(AQ182:AQ191)</f>
        <v>0.69434684000000002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f>SUM(BD182:BD191)</f>
        <v>15.492111489999997</v>
      </c>
    </row>
    <row r="80" spans="1:73" x14ac:dyDescent="0.25">
      <c r="A80" s="1">
        <v>42494</v>
      </c>
      <c r="B80">
        <v>99</v>
      </c>
      <c r="C80">
        <v>0</v>
      </c>
      <c r="D80">
        <v>0</v>
      </c>
      <c r="E80" s="7">
        <v>0</v>
      </c>
      <c r="F80" s="7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17</v>
      </c>
      <c r="P80">
        <v>77</v>
      </c>
      <c r="Q80">
        <v>78</v>
      </c>
      <c r="R80" t="s">
        <v>21</v>
      </c>
      <c r="S80" s="1">
        <v>42461</v>
      </c>
      <c r="T80">
        <v>1</v>
      </c>
      <c r="U80">
        <v>0</v>
      </c>
      <c r="V80">
        <v>0</v>
      </c>
      <c r="AD80" s="1">
        <v>42440</v>
      </c>
      <c r="AE80">
        <v>109</v>
      </c>
      <c r="AF80">
        <v>0</v>
      </c>
      <c r="AG80" s="8">
        <v>0</v>
      </c>
      <c r="AH80">
        <v>0</v>
      </c>
      <c r="AI80" s="8">
        <v>0</v>
      </c>
      <c r="AJ80">
        <v>0</v>
      </c>
      <c r="AK80">
        <v>0</v>
      </c>
      <c r="AL80">
        <v>0</v>
      </c>
      <c r="AM80" s="8">
        <v>0</v>
      </c>
      <c r="AN80">
        <v>0</v>
      </c>
      <c r="AO80" s="8">
        <v>0</v>
      </c>
      <c r="AP80">
        <v>0</v>
      </c>
      <c r="AQ80" s="8">
        <v>0</v>
      </c>
      <c r="AR80">
        <v>0</v>
      </c>
      <c r="AS80">
        <v>0</v>
      </c>
      <c r="AT80" s="8">
        <v>0</v>
      </c>
      <c r="AU80">
        <v>0</v>
      </c>
      <c r="AV80" s="8">
        <v>0</v>
      </c>
      <c r="AW80">
        <v>0</v>
      </c>
      <c r="AX80" s="8">
        <v>0</v>
      </c>
      <c r="AY80">
        <v>0</v>
      </c>
      <c r="AZ80" s="8">
        <v>0</v>
      </c>
      <c r="BA80">
        <v>0</v>
      </c>
      <c r="BB80" s="8">
        <v>0</v>
      </c>
      <c r="BD80">
        <f t="shared" si="61"/>
        <v>0</v>
      </c>
    </row>
    <row r="81" spans="1:70" x14ac:dyDescent="0.25">
      <c r="A81" s="1">
        <v>42494</v>
      </c>
      <c r="B81">
        <v>100</v>
      </c>
      <c r="C81">
        <v>0</v>
      </c>
      <c r="D81">
        <v>0</v>
      </c>
      <c r="E81" s="7">
        <v>0</v>
      </c>
      <c r="F81" s="7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17</v>
      </c>
      <c r="P81">
        <v>70</v>
      </c>
      <c r="Q81">
        <v>79</v>
      </c>
      <c r="R81" t="s">
        <v>21</v>
      </c>
      <c r="S81" s="1">
        <v>42461</v>
      </c>
      <c r="T81">
        <v>0</v>
      </c>
      <c r="U81">
        <v>0</v>
      </c>
      <c r="V81">
        <v>0</v>
      </c>
      <c r="AD81" s="1">
        <v>42440</v>
      </c>
      <c r="AE81">
        <v>114</v>
      </c>
      <c r="AF81">
        <v>0</v>
      </c>
      <c r="AG81" s="8">
        <v>0</v>
      </c>
      <c r="AH81">
        <v>0</v>
      </c>
      <c r="AI81" s="8">
        <v>0</v>
      </c>
      <c r="AJ81">
        <v>0</v>
      </c>
      <c r="AK81">
        <v>0</v>
      </c>
      <c r="AL81">
        <v>0</v>
      </c>
      <c r="AM81" s="8">
        <v>0</v>
      </c>
      <c r="AN81">
        <v>0</v>
      </c>
      <c r="AO81" s="8">
        <v>0</v>
      </c>
      <c r="AP81">
        <v>0</v>
      </c>
      <c r="AQ81" s="8">
        <v>0</v>
      </c>
      <c r="AR81">
        <v>0</v>
      </c>
      <c r="AS81">
        <v>0</v>
      </c>
      <c r="AT81" s="8">
        <v>0</v>
      </c>
      <c r="AU81">
        <v>0</v>
      </c>
      <c r="AV81" s="8">
        <v>0</v>
      </c>
      <c r="AW81">
        <v>0</v>
      </c>
      <c r="AX81" s="8">
        <v>0</v>
      </c>
      <c r="AY81">
        <v>0</v>
      </c>
      <c r="AZ81" s="8">
        <v>0</v>
      </c>
      <c r="BA81">
        <v>0</v>
      </c>
      <c r="BB81" s="8">
        <v>0</v>
      </c>
      <c r="BD81">
        <f t="shared" si="61"/>
        <v>0</v>
      </c>
    </row>
    <row r="82" spans="1:70" x14ac:dyDescent="0.25">
      <c r="A82" s="1">
        <v>42482</v>
      </c>
      <c r="B82">
        <v>101</v>
      </c>
      <c r="C82">
        <v>0</v>
      </c>
      <c r="D82">
        <v>0</v>
      </c>
      <c r="E82" s="7">
        <v>21</v>
      </c>
      <c r="F82" s="7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17</v>
      </c>
      <c r="P82">
        <v>72</v>
      </c>
      <c r="Q82">
        <v>80</v>
      </c>
      <c r="R82" t="s">
        <v>19</v>
      </c>
      <c r="S82" s="1">
        <v>42440</v>
      </c>
      <c r="T82">
        <v>0</v>
      </c>
      <c r="U82">
        <v>0</v>
      </c>
      <c r="V82">
        <v>0</v>
      </c>
      <c r="AD82" s="1">
        <v>42447</v>
      </c>
      <c r="AE82">
        <v>6</v>
      </c>
      <c r="AF82">
        <v>0</v>
      </c>
      <c r="AG82" s="8">
        <v>0</v>
      </c>
      <c r="AH82">
        <v>0</v>
      </c>
      <c r="AI82" s="8">
        <v>0</v>
      </c>
      <c r="AJ82">
        <v>0</v>
      </c>
      <c r="AK82">
        <v>0</v>
      </c>
      <c r="AL82">
        <v>0</v>
      </c>
      <c r="AM82" s="8">
        <v>0</v>
      </c>
      <c r="AN82">
        <v>0</v>
      </c>
      <c r="AO82" s="8">
        <v>0</v>
      </c>
      <c r="AP82">
        <v>0</v>
      </c>
      <c r="AQ82" s="8">
        <v>0</v>
      </c>
      <c r="AR82">
        <v>0</v>
      </c>
      <c r="AS82">
        <v>0</v>
      </c>
      <c r="AT82" s="8">
        <v>0</v>
      </c>
      <c r="AU82">
        <v>0</v>
      </c>
      <c r="AV82" s="8">
        <v>0</v>
      </c>
      <c r="AW82">
        <v>0</v>
      </c>
      <c r="AX82" s="8">
        <v>0</v>
      </c>
      <c r="AY82">
        <v>0</v>
      </c>
      <c r="AZ82" s="8">
        <v>0</v>
      </c>
      <c r="BA82">
        <v>0</v>
      </c>
      <c r="BB82" s="8">
        <v>0</v>
      </c>
      <c r="BD82">
        <f t="shared" si="61"/>
        <v>0</v>
      </c>
    </row>
    <row r="83" spans="1:70" x14ac:dyDescent="0.25">
      <c r="A83" s="1">
        <v>42482</v>
      </c>
      <c r="B83">
        <v>102</v>
      </c>
      <c r="C83">
        <v>0</v>
      </c>
      <c r="D83">
        <v>0</v>
      </c>
      <c r="E83" s="7">
        <v>4</v>
      </c>
      <c r="F83" s="7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17</v>
      </c>
      <c r="P83">
        <v>67</v>
      </c>
      <c r="Q83">
        <v>81</v>
      </c>
      <c r="R83" t="s">
        <v>19</v>
      </c>
      <c r="S83" s="1">
        <v>42440</v>
      </c>
      <c r="T83">
        <v>0</v>
      </c>
      <c r="U83">
        <v>0</v>
      </c>
      <c r="V83">
        <v>0</v>
      </c>
      <c r="AD83" s="1">
        <v>42447</v>
      </c>
      <c r="AE83">
        <v>66</v>
      </c>
      <c r="AF83">
        <v>0</v>
      </c>
      <c r="AG83" s="8">
        <v>0</v>
      </c>
      <c r="AH83">
        <v>0</v>
      </c>
      <c r="AI83" s="8">
        <v>0</v>
      </c>
      <c r="AJ83">
        <v>0</v>
      </c>
      <c r="AK83">
        <v>0</v>
      </c>
      <c r="AL83">
        <v>0</v>
      </c>
      <c r="AM83" s="8">
        <v>0</v>
      </c>
      <c r="AN83">
        <v>0</v>
      </c>
      <c r="AO83" s="8">
        <v>0</v>
      </c>
      <c r="AP83">
        <v>0</v>
      </c>
      <c r="AQ83" s="8">
        <v>0</v>
      </c>
      <c r="AR83">
        <v>0</v>
      </c>
      <c r="AS83">
        <v>0</v>
      </c>
      <c r="AT83" s="8">
        <v>0</v>
      </c>
      <c r="AU83">
        <v>0</v>
      </c>
      <c r="AV83" s="8">
        <v>0</v>
      </c>
      <c r="AW83">
        <v>0</v>
      </c>
      <c r="AX83" s="8">
        <v>0</v>
      </c>
      <c r="AY83">
        <v>0</v>
      </c>
      <c r="AZ83" s="8">
        <v>0</v>
      </c>
      <c r="BA83">
        <v>0</v>
      </c>
      <c r="BB83" s="8">
        <v>0</v>
      </c>
      <c r="BD83">
        <f t="shared" si="61"/>
        <v>0</v>
      </c>
    </row>
    <row r="84" spans="1:70" x14ac:dyDescent="0.25">
      <c r="A84" s="1">
        <v>42494</v>
      </c>
      <c r="B84">
        <v>104</v>
      </c>
      <c r="C84">
        <v>0</v>
      </c>
      <c r="D84">
        <v>0</v>
      </c>
      <c r="E84" s="7">
        <v>0</v>
      </c>
      <c r="F84" s="7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17</v>
      </c>
      <c r="P84">
        <v>74</v>
      </c>
      <c r="Q84">
        <v>82</v>
      </c>
      <c r="R84" t="s">
        <v>19</v>
      </c>
      <c r="S84" s="1">
        <v>42440</v>
      </c>
      <c r="T84">
        <v>0</v>
      </c>
      <c r="U84">
        <v>0</v>
      </c>
      <c r="V84">
        <v>0</v>
      </c>
      <c r="AD84" s="1">
        <v>42447</v>
      </c>
      <c r="AE84">
        <v>67</v>
      </c>
      <c r="AF84">
        <v>0</v>
      </c>
      <c r="AG84" s="8">
        <v>0</v>
      </c>
      <c r="AH84">
        <v>0</v>
      </c>
      <c r="AI84" s="8">
        <v>0</v>
      </c>
      <c r="AJ84">
        <v>0</v>
      </c>
      <c r="AK84">
        <v>0</v>
      </c>
      <c r="AL84">
        <v>0</v>
      </c>
      <c r="AM84" s="8">
        <v>0</v>
      </c>
      <c r="AN84">
        <v>0</v>
      </c>
      <c r="AO84" s="8">
        <v>0</v>
      </c>
      <c r="AP84">
        <v>0</v>
      </c>
      <c r="AQ84" s="8">
        <v>0</v>
      </c>
      <c r="AR84">
        <v>0</v>
      </c>
      <c r="AS84">
        <v>0</v>
      </c>
      <c r="AT84" s="8">
        <v>0</v>
      </c>
      <c r="AU84">
        <v>0</v>
      </c>
      <c r="AV84" s="8">
        <v>0</v>
      </c>
      <c r="AW84">
        <v>0</v>
      </c>
      <c r="AX84" s="8">
        <v>0</v>
      </c>
      <c r="AY84">
        <v>0</v>
      </c>
      <c r="AZ84" s="8">
        <v>0</v>
      </c>
      <c r="BA84">
        <v>0</v>
      </c>
      <c r="BB84" s="8">
        <v>0</v>
      </c>
      <c r="BD84">
        <f t="shared" si="61"/>
        <v>0</v>
      </c>
    </row>
    <row r="85" spans="1:70" x14ac:dyDescent="0.25">
      <c r="A85" s="1">
        <v>42482</v>
      </c>
      <c r="B85">
        <v>105</v>
      </c>
      <c r="C85">
        <v>0</v>
      </c>
      <c r="D85">
        <v>0</v>
      </c>
      <c r="E85" s="7">
        <v>10</v>
      </c>
      <c r="F85" s="7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17</v>
      </c>
      <c r="P85">
        <v>66</v>
      </c>
      <c r="Q85">
        <v>83</v>
      </c>
      <c r="R85" t="s">
        <v>14</v>
      </c>
      <c r="S85" s="1">
        <v>42489</v>
      </c>
      <c r="T85">
        <v>52</v>
      </c>
      <c r="U85">
        <v>0.25729200759999998</v>
      </c>
      <c r="V85">
        <f>$U85/LN(12)</f>
        <v>0.10354192082907857</v>
      </c>
      <c r="AD85" s="1">
        <v>42447</v>
      </c>
      <c r="AE85">
        <v>68</v>
      </c>
      <c r="AF85">
        <v>0</v>
      </c>
      <c r="AG85" s="8">
        <v>0</v>
      </c>
      <c r="AH85">
        <v>0</v>
      </c>
      <c r="AI85" s="8">
        <v>0</v>
      </c>
      <c r="AJ85">
        <v>0</v>
      </c>
      <c r="AK85">
        <v>0</v>
      </c>
      <c r="AL85">
        <v>0</v>
      </c>
      <c r="AM85" s="8">
        <v>0</v>
      </c>
      <c r="AN85">
        <v>0</v>
      </c>
      <c r="AO85" s="8">
        <v>0</v>
      </c>
      <c r="AP85">
        <v>0</v>
      </c>
      <c r="AQ85" s="8">
        <v>0</v>
      </c>
      <c r="AR85">
        <v>0</v>
      </c>
      <c r="AS85">
        <v>0</v>
      </c>
      <c r="AT85" s="8">
        <v>0</v>
      </c>
      <c r="AU85">
        <v>0</v>
      </c>
      <c r="AV85" s="8">
        <v>0</v>
      </c>
      <c r="AW85">
        <v>0</v>
      </c>
      <c r="AX85" s="8">
        <v>0</v>
      </c>
      <c r="AY85">
        <v>0</v>
      </c>
      <c r="AZ85" s="8">
        <v>0</v>
      </c>
      <c r="BA85">
        <v>0</v>
      </c>
      <c r="BB85" s="8">
        <v>0</v>
      </c>
      <c r="BD85">
        <f t="shared" si="61"/>
        <v>0</v>
      </c>
    </row>
    <row r="86" spans="1:70" x14ac:dyDescent="0.25">
      <c r="A86" s="1">
        <v>42482</v>
      </c>
      <c r="B86">
        <v>106</v>
      </c>
      <c r="C86">
        <v>0</v>
      </c>
      <c r="D86">
        <v>0</v>
      </c>
      <c r="E86" s="7">
        <v>6</v>
      </c>
      <c r="F86" s="7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17</v>
      </c>
      <c r="P86">
        <v>68</v>
      </c>
      <c r="Q86">
        <v>84</v>
      </c>
      <c r="R86" t="s">
        <v>14</v>
      </c>
      <c r="S86" s="1">
        <v>42489</v>
      </c>
      <c r="T86">
        <v>52</v>
      </c>
      <c r="U86">
        <v>0.3245083869</v>
      </c>
      <c r="V86">
        <f>$U86/LN(12)</f>
        <v>0.13059178175875757</v>
      </c>
      <c r="AD86" s="1">
        <v>42447</v>
      </c>
      <c r="AE86">
        <v>69</v>
      </c>
      <c r="AF86">
        <v>0</v>
      </c>
      <c r="AG86" s="8">
        <v>0</v>
      </c>
      <c r="AH86">
        <v>0</v>
      </c>
      <c r="AI86" s="8">
        <v>0</v>
      </c>
      <c r="AJ86">
        <v>0</v>
      </c>
      <c r="AK86">
        <v>0</v>
      </c>
      <c r="AL86">
        <v>0</v>
      </c>
      <c r="AM86" s="8">
        <v>0</v>
      </c>
      <c r="AN86">
        <v>0</v>
      </c>
      <c r="AO86" s="8">
        <v>0</v>
      </c>
      <c r="AP86">
        <v>0</v>
      </c>
      <c r="AQ86" s="8">
        <v>0</v>
      </c>
      <c r="AR86">
        <v>0</v>
      </c>
      <c r="AS86">
        <v>0</v>
      </c>
      <c r="AT86" s="8">
        <v>0</v>
      </c>
      <c r="AU86">
        <v>0</v>
      </c>
      <c r="AV86" s="8">
        <v>0</v>
      </c>
      <c r="AW86">
        <v>0</v>
      </c>
      <c r="AX86" s="8">
        <v>0</v>
      </c>
      <c r="AY86">
        <v>0</v>
      </c>
      <c r="AZ86" s="8">
        <v>0</v>
      </c>
      <c r="BA86">
        <v>0</v>
      </c>
      <c r="BB86" s="8">
        <v>0</v>
      </c>
      <c r="BD86">
        <f t="shared" si="61"/>
        <v>0</v>
      </c>
      <c r="BR86">
        <v>7.8618679999999996E-2</v>
      </c>
    </row>
    <row r="87" spans="1:70" x14ac:dyDescent="0.25">
      <c r="A87" s="1">
        <v>42489</v>
      </c>
      <c r="B87">
        <v>117</v>
      </c>
      <c r="C87">
        <v>1</v>
      </c>
      <c r="D87">
        <v>0</v>
      </c>
      <c r="E87" s="7">
        <v>24</v>
      </c>
      <c r="F87" s="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17</v>
      </c>
      <c r="P87">
        <v>75</v>
      </c>
      <c r="Q87">
        <v>85</v>
      </c>
      <c r="R87" t="s">
        <v>18</v>
      </c>
      <c r="S87" s="1">
        <v>42447</v>
      </c>
      <c r="T87">
        <v>0</v>
      </c>
      <c r="U87">
        <v>0</v>
      </c>
      <c r="V87">
        <v>0</v>
      </c>
      <c r="AD87" s="1">
        <v>42447</v>
      </c>
      <c r="AE87">
        <v>85</v>
      </c>
      <c r="AF87">
        <v>0</v>
      </c>
      <c r="AG87" s="8">
        <v>0</v>
      </c>
      <c r="AH87">
        <v>0</v>
      </c>
      <c r="AI87" s="8">
        <v>0</v>
      </c>
      <c r="AJ87">
        <v>0</v>
      </c>
      <c r="AK87">
        <v>0</v>
      </c>
      <c r="AL87">
        <v>0</v>
      </c>
      <c r="AM87" s="8">
        <v>0</v>
      </c>
      <c r="AN87">
        <v>0</v>
      </c>
      <c r="AO87" s="8">
        <v>0</v>
      </c>
      <c r="AP87">
        <v>0</v>
      </c>
      <c r="AQ87" s="8">
        <v>0</v>
      </c>
      <c r="AR87">
        <v>0</v>
      </c>
      <c r="AS87">
        <v>0</v>
      </c>
      <c r="AT87" s="8">
        <v>0</v>
      </c>
      <c r="AU87">
        <v>0</v>
      </c>
      <c r="AV87" s="8">
        <v>0</v>
      </c>
      <c r="AW87">
        <v>0</v>
      </c>
      <c r="AX87" s="8">
        <v>0</v>
      </c>
      <c r="AY87">
        <v>0</v>
      </c>
      <c r="AZ87" s="8">
        <v>0</v>
      </c>
      <c r="BA87">
        <v>0</v>
      </c>
      <c r="BB87" s="8">
        <v>0</v>
      </c>
      <c r="BD87">
        <f t="shared" si="61"/>
        <v>0</v>
      </c>
      <c r="BI87" t="s">
        <v>4</v>
      </c>
      <c r="BJ87" t="s">
        <v>5</v>
      </c>
      <c r="BK87" t="s">
        <v>24</v>
      </c>
      <c r="BL87" s="8"/>
      <c r="BO87" t="s">
        <v>85</v>
      </c>
      <c r="BP87" t="s">
        <v>264</v>
      </c>
      <c r="BQ87" t="s">
        <v>265</v>
      </c>
      <c r="BR87" t="s">
        <v>11</v>
      </c>
    </row>
    <row r="88" spans="1:70" x14ac:dyDescent="0.25">
      <c r="A88" s="1">
        <v>42503</v>
      </c>
      <c r="B88">
        <v>1</v>
      </c>
      <c r="C88">
        <v>7</v>
      </c>
      <c r="D88">
        <v>0</v>
      </c>
      <c r="E88" s="7">
        <v>0</v>
      </c>
      <c r="F88" s="7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14</v>
      </c>
      <c r="P88">
        <v>70</v>
      </c>
      <c r="Q88">
        <v>86</v>
      </c>
      <c r="R88" t="s">
        <v>22</v>
      </c>
      <c r="S88" s="1">
        <v>42447</v>
      </c>
      <c r="T88">
        <v>0</v>
      </c>
      <c r="U88">
        <v>0</v>
      </c>
      <c r="V88">
        <v>0</v>
      </c>
      <c r="AD88" s="1">
        <v>42447</v>
      </c>
      <c r="AE88">
        <v>86</v>
      </c>
      <c r="AF88">
        <v>0</v>
      </c>
      <c r="AG88" s="8">
        <v>0</v>
      </c>
      <c r="AH88">
        <v>0</v>
      </c>
      <c r="AI88" s="8">
        <v>0</v>
      </c>
      <c r="AJ88">
        <v>0</v>
      </c>
      <c r="AK88">
        <v>0</v>
      </c>
      <c r="AL88">
        <v>0</v>
      </c>
      <c r="AM88" s="8">
        <v>0</v>
      </c>
      <c r="AN88">
        <v>0</v>
      </c>
      <c r="AO88" s="8">
        <v>0</v>
      </c>
      <c r="AP88">
        <v>0</v>
      </c>
      <c r="AQ88" s="8">
        <v>0</v>
      </c>
      <c r="AR88">
        <v>0</v>
      </c>
      <c r="AS88">
        <v>0</v>
      </c>
      <c r="AT88" s="8">
        <v>0</v>
      </c>
      <c r="AU88">
        <v>0</v>
      </c>
      <c r="AV88" s="8">
        <v>0</v>
      </c>
      <c r="AW88">
        <v>0</v>
      </c>
      <c r="AX88" s="8">
        <v>0</v>
      </c>
      <c r="AY88">
        <v>0</v>
      </c>
      <c r="AZ88" s="8">
        <v>0</v>
      </c>
      <c r="BA88">
        <v>0</v>
      </c>
      <c r="BB88" s="8">
        <v>0</v>
      </c>
      <c r="BD88">
        <f t="shared" si="61"/>
        <v>0</v>
      </c>
      <c r="BI88">
        <v>0</v>
      </c>
      <c r="BJ88">
        <v>0</v>
      </c>
      <c r="BK88">
        <v>0</v>
      </c>
      <c r="BL88" s="8">
        <v>0</v>
      </c>
      <c r="BO88">
        <f>$BI88*$BR$86</f>
        <v>0</v>
      </c>
      <c r="BP88">
        <f>$BJ88*$BR$86</f>
        <v>0</v>
      </c>
      <c r="BQ88">
        <f>$BK88*$BR$86</f>
        <v>0</v>
      </c>
      <c r="BR88" s="1">
        <v>42433</v>
      </c>
    </row>
    <row r="89" spans="1:70" x14ac:dyDescent="0.25">
      <c r="A89" s="1">
        <v>42482</v>
      </c>
      <c r="B89">
        <v>11</v>
      </c>
      <c r="C89">
        <v>0</v>
      </c>
      <c r="D89">
        <v>0</v>
      </c>
      <c r="E89" s="7">
        <v>35</v>
      </c>
      <c r="F89" s="7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14</v>
      </c>
      <c r="P89">
        <v>73</v>
      </c>
      <c r="Q89">
        <v>87</v>
      </c>
      <c r="R89" t="s">
        <v>22</v>
      </c>
      <c r="S89" s="1">
        <v>42447</v>
      </c>
      <c r="T89">
        <v>0</v>
      </c>
      <c r="U89">
        <v>0</v>
      </c>
      <c r="V89">
        <v>0</v>
      </c>
      <c r="AD89" s="1">
        <v>42447</v>
      </c>
      <c r="AE89">
        <v>87</v>
      </c>
      <c r="AF89">
        <v>0</v>
      </c>
      <c r="AG89" s="8">
        <v>0</v>
      </c>
      <c r="AH89">
        <v>0</v>
      </c>
      <c r="AI89" s="8">
        <v>0</v>
      </c>
      <c r="AJ89">
        <v>0</v>
      </c>
      <c r="AK89">
        <v>0</v>
      </c>
      <c r="AL89">
        <v>0</v>
      </c>
      <c r="AM89" s="8">
        <v>0</v>
      </c>
      <c r="AN89">
        <v>0</v>
      </c>
      <c r="AO89" s="8">
        <v>0</v>
      </c>
      <c r="AP89">
        <v>0</v>
      </c>
      <c r="AQ89" s="8">
        <v>0</v>
      </c>
      <c r="AR89">
        <v>0</v>
      </c>
      <c r="AS89">
        <v>0</v>
      </c>
      <c r="AT89" s="8">
        <v>0</v>
      </c>
      <c r="AU89">
        <v>0</v>
      </c>
      <c r="AV89" s="8">
        <v>0</v>
      </c>
      <c r="AW89">
        <v>0</v>
      </c>
      <c r="AX89" s="8">
        <v>0</v>
      </c>
      <c r="AY89">
        <v>0</v>
      </c>
      <c r="AZ89" s="8">
        <v>0</v>
      </c>
      <c r="BA89">
        <v>0</v>
      </c>
      <c r="BB89" s="8">
        <v>0</v>
      </c>
      <c r="BD89">
        <f t="shared" si="61"/>
        <v>0</v>
      </c>
      <c r="BI89">
        <v>0</v>
      </c>
      <c r="BJ89">
        <v>0</v>
      </c>
      <c r="BK89">
        <v>0</v>
      </c>
      <c r="BL89" s="8">
        <v>0</v>
      </c>
      <c r="BO89">
        <f t="shared" ref="BO89:BO152" si="62">$BI89*$BR$86</f>
        <v>0</v>
      </c>
      <c r="BP89">
        <f t="shared" ref="BP89:BP152" si="63">$BJ89*$BR$86</f>
        <v>0</v>
      </c>
      <c r="BQ89">
        <f t="shared" ref="BQ89:BQ152" si="64">$BK89*$BR$86</f>
        <v>0</v>
      </c>
      <c r="BR89" s="1">
        <v>42433</v>
      </c>
    </row>
    <row r="90" spans="1:70" x14ac:dyDescent="0.25">
      <c r="A90" s="1">
        <v>42494</v>
      </c>
      <c r="B90">
        <v>12</v>
      </c>
      <c r="C90">
        <v>1</v>
      </c>
      <c r="D90">
        <v>0</v>
      </c>
      <c r="E90" s="7">
        <v>48</v>
      </c>
      <c r="F90" s="7">
        <v>1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14</v>
      </c>
      <c r="P90">
        <v>75</v>
      </c>
      <c r="Q90">
        <v>88</v>
      </c>
      <c r="R90" t="s">
        <v>21</v>
      </c>
      <c r="S90" s="1">
        <v>42454</v>
      </c>
      <c r="T90">
        <v>0</v>
      </c>
      <c r="U90">
        <v>0</v>
      </c>
      <c r="V90">
        <v>0</v>
      </c>
      <c r="AD90" s="1">
        <v>42447</v>
      </c>
      <c r="AE90">
        <v>121</v>
      </c>
      <c r="AF90">
        <v>0</v>
      </c>
      <c r="AG90" s="8">
        <v>0</v>
      </c>
      <c r="AH90">
        <v>0</v>
      </c>
      <c r="AI90" s="8">
        <v>0</v>
      </c>
      <c r="AJ90">
        <v>0</v>
      </c>
      <c r="AK90">
        <v>0</v>
      </c>
      <c r="AL90">
        <v>0</v>
      </c>
      <c r="AM90" s="8">
        <v>0</v>
      </c>
      <c r="AN90">
        <v>0</v>
      </c>
      <c r="AO90" s="8">
        <v>0</v>
      </c>
      <c r="AP90">
        <v>0</v>
      </c>
      <c r="AQ90" s="8">
        <v>0</v>
      </c>
      <c r="AR90">
        <v>0</v>
      </c>
      <c r="AS90">
        <v>0</v>
      </c>
      <c r="AT90" s="8">
        <v>0</v>
      </c>
      <c r="AU90">
        <v>0</v>
      </c>
      <c r="AV90" s="8">
        <v>0</v>
      </c>
      <c r="AW90">
        <v>0</v>
      </c>
      <c r="AX90" s="8">
        <v>0</v>
      </c>
      <c r="AY90">
        <v>0</v>
      </c>
      <c r="AZ90" s="8">
        <v>0</v>
      </c>
      <c r="BA90">
        <v>0</v>
      </c>
      <c r="BB90" s="8">
        <v>0</v>
      </c>
      <c r="BD90">
        <f t="shared" si="61"/>
        <v>0</v>
      </c>
      <c r="BI90">
        <v>0</v>
      </c>
      <c r="BJ90">
        <v>0</v>
      </c>
      <c r="BK90">
        <v>0</v>
      </c>
      <c r="BL90" s="8">
        <v>0</v>
      </c>
      <c r="BO90">
        <f t="shared" si="62"/>
        <v>0</v>
      </c>
      <c r="BP90">
        <f t="shared" si="63"/>
        <v>0</v>
      </c>
      <c r="BQ90">
        <f t="shared" si="64"/>
        <v>0</v>
      </c>
      <c r="BR90" s="1">
        <v>42433</v>
      </c>
    </row>
    <row r="91" spans="1:70" x14ac:dyDescent="0.25">
      <c r="A91" s="1">
        <v>42482</v>
      </c>
      <c r="B91">
        <v>13</v>
      </c>
      <c r="C91">
        <v>1</v>
      </c>
      <c r="D91">
        <v>0</v>
      </c>
      <c r="E91" s="7">
        <v>21</v>
      </c>
      <c r="F91" s="7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14</v>
      </c>
      <c r="P91">
        <v>67</v>
      </c>
      <c r="Q91">
        <v>89</v>
      </c>
      <c r="R91" t="s">
        <v>21</v>
      </c>
      <c r="S91" s="1">
        <v>42454</v>
      </c>
      <c r="T91">
        <v>0</v>
      </c>
      <c r="U91">
        <v>0</v>
      </c>
      <c r="V91">
        <v>0</v>
      </c>
      <c r="AD91" s="1">
        <v>42447</v>
      </c>
      <c r="AE91">
        <v>122</v>
      </c>
      <c r="AF91">
        <v>0</v>
      </c>
      <c r="AG91" s="8">
        <v>0</v>
      </c>
      <c r="AH91">
        <v>0</v>
      </c>
      <c r="AI91" s="8">
        <v>0</v>
      </c>
      <c r="AJ91">
        <v>0</v>
      </c>
      <c r="AK91">
        <v>0</v>
      </c>
      <c r="AL91">
        <v>0</v>
      </c>
      <c r="AM91" s="8">
        <v>0</v>
      </c>
      <c r="AN91">
        <v>0</v>
      </c>
      <c r="AO91" s="8">
        <v>0</v>
      </c>
      <c r="AP91">
        <v>0</v>
      </c>
      <c r="AQ91" s="8">
        <v>0</v>
      </c>
      <c r="AR91">
        <v>0</v>
      </c>
      <c r="AS91">
        <v>0</v>
      </c>
      <c r="AT91" s="8">
        <v>0</v>
      </c>
      <c r="AU91">
        <v>0</v>
      </c>
      <c r="AV91" s="8">
        <v>0</v>
      </c>
      <c r="AW91">
        <v>0</v>
      </c>
      <c r="AX91" s="8">
        <v>0</v>
      </c>
      <c r="AY91">
        <v>0</v>
      </c>
      <c r="AZ91" s="8">
        <v>0</v>
      </c>
      <c r="BA91">
        <v>0</v>
      </c>
      <c r="BB91" s="8">
        <v>0</v>
      </c>
      <c r="BD91">
        <f t="shared" si="61"/>
        <v>0</v>
      </c>
      <c r="BI91">
        <v>0</v>
      </c>
      <c r="BJ91">
        <v>0</v>
      </c>
      <c r="BK91">
        <v>0</v>
      </c>
      <c r="BL91" s="8">
        <v>0</v>
      </c>
      <c r="BO91">
        <f t="shared" si="62"/>
        <v>0</v>
      </c>
      <c r="BP91">
        <f t="shared" si="63"/>
        <v>0</v>
      </c>
      <c r="BQ91">
        <f t="shared" si="64"/>
        <v>0</v>
      </c>
      <c r="BR91" s="1">
        <v>42433</v>
      </c>
    </row>
    <row r="92" spans="1:70" x14ac:dyDescent="0.25">
      <c r="A92" s="1">
        <v>42494</v>
      </c>
      <c r="B92">
        <v>38</v>
      </c>
      <c r="C92">
        <v>7</v>
      </c>
      <c r="D92">
        <v>0</v>
      </c>
      <c r="E92" s="7">
        <v>60</v>
      </c>
      <c r="F92" s="7">
        <v>8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14</v>
      </c>
      <c r="P92">
        <v>65</v>
      </c>
      <c r="Q92">
        <v>90</v>
      </c>
      <c r="R92" t="s">
        <v>21</v>
      </c>
      <c r="S92" s="1">
        <v>42454</v>
      </c>
      <c r="T92">
        <v>0</v>
      </c>
      <c r="U92">
        <v>0</v>
      </c>
      <c r="V92">
        <v>0</v>
      </c>
      <c r="AD92" s="1">
        <v>42454</v>
      </c>
      <c r="AE92">
        <v>8</v>
      </c>
      <c r="AF92">
        <v>0</v>
      </c>
      <c r="AG92" s="8">
        <v>0</v>
      </c>
      <c r="AH92">
        <v>0</v>
      </c>
      <c r="AI92" s="8">
        <v>0</v>
      </c>
      <c r="AJ92">
        <v>0</v>
      </c>
      <c r="AK92">
        <v>0</v>
      </c>
      <c r="AL92">
        <v>0</v>
      </c>
      <c r="AM92" s="8">
        <v>0</v>
      </c>
      <c r="AN92">
        <v>0</v>
      </c>
      <c r="AO92" s="8">
        <v>0</v>
      </c>
      <c r="AP92">
        <v>0</v>
      </c>
      <c r="AQ92" s="8">
        <v>0</v>
      </c>
      <c r="AR92">
        <v>0</v>
      </c>
      <c r="AS92">
        <v>0</v>
      </c>
      <c r="AT92" s="8">
        <v>0</v>
      </c>
      <c r="AU92">
        <v>0</v>
      </c>
      <c r="AV92" s="8">
        <v>0</v>
      </c>
      <c r="AW92">
        <v>0</v>
      </c>
      <c r="AX92" s="8">
        <v>0</v>
      </c>
      <c r="AY92">
        <v>0</v>
      </c>
      <c r="AZ92" s="8">
        <v>0</v>
      </c>
      <c r="BA92">
        <v>0</v>
      </c>
      <c r="BB92" s="8">
        <v>0</v>
      </c>
      <c r="BD92">
        <f t="shared" si="61"/>
        <v>0</v>
      </c>
      <c r="BI92">
        <v>0</v>
      </c>
      <c r="BJ92">
        <v>0</v>
      </c>
      <c r="BK92">
        <v>0</v>
      </c>
      <c r="BL92" s="8">
        <v>0</v>
      </c>
      <c r="BO92">
        <f t="shared" si="62"/>
        <v>0</v>
      </c>
      <c r="BP92">
        <f t="shared" si="63"/>
        <v>0</v>
      </c>
      <c r="BQ92">
        <f t="shared" si="64"/>
        <v>0</v>
      </c>
      <c r="BR92" s="1">
        <v>42440</v>
      </c>
    </row>
    <row r="93" spans="1:70" x14ac:dyDescent="0.25">
      <c r="A93" s="1">
        <v>42494</v>
      </c>
      <c r="B93">
        <v>41</v>
      </c>
      <c r="C93">
        <v>2</v>
      </c>
      <c r="D93">
        <v>0</v>
      </c>
      <c r="E93" s="7">
        <v>31</v>
      </c>
      <c r="F93" s="7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14</v>
      </c>
      <c r="P93">
        <v>65</v>
      </c>
      <c r="Q93">
        <v>91</v>
      </c>
      <c r="R93" t="s">
        <v>21</v>
      </c>
      <c r="S93" s="1">
        <v>42454</v>
      </c>
      <c r="T93">
        <v>0</v>
      </c>
      <c r="U93">
        <v>0</v>
      </c>
      <c r="V93">
        <v>0</v>
      </c>
      <c r="AD93" s="1">
        <v>42454</v>
      </c>
      <c r="AE93">
        <v>63</v>
      </c>
      <c r="AF93">
        <v>0</v>
      </c>
      <c r="AG93" s="8">
        <v>0</v>
      </c>
      <c r="AH93">
        <v>0</v>
      </c>
      <c r="AI93" s="8">
        <v>0</v>
      </c>
      <c r="AJ93">
        <v>0</v>
      </c>
      <c r="AK93">
        <v>0</v>
      </c>
      <c r="AL93">
        <v>0</v>
      </c>
      <c r="AM93" s="8">
        <v>0</v>
      </c>
      <c r="AN93">
        <v>0</v>
      </c>
      <c r="AO93" s="8">
        <v>0</v>
      </c>
      <c r="AP93">
        <v>0</v>
      </c>
      <c r="AQ93" s="8">
        <v>0</v>
      </c>
      <c r="AR93">
        <v>0</v>
      </c>
      <c r="AS93">
        <v>0</v>
      </c>
      <c r="AT93" s="8">
        <v>0</v>
      </c>
      <c r="AU93">
        <v>0</v>
      </c>
      <c r="AV93" s="8">
        <v>0</v>
      </c>
      <c r="AW93">
        <v>0</v>
      </c>
      <c r="AX93" s="8">
        <v>0</v>
      </c>
      <c r="AY93">
        <v>0</v>
      </c>
      <c r="AZ93" s="8">
        <v>0</v>
      </c>
      <c r="BA93">
        <v>0</v>
      </c>
      <c r="BB93" s="8">
        <v>0</v>
      </c>
      <c r="BD93">
        <f t="shared" si="61"/>
        <v>0</v>
      </c>
      <c r="BI93">
        <v>0</v>
      </c>
      <c r="BJ93">
        <v>0</v>
      </c>
      <c r="BK93">
        <v>0</v>
      </c>
      <c r="BL93" s="8">
        <v>0</v>
      </c>
      <c r="BO93">
        <f t="shared" si="62"/>
        <v>0</v>
      </c>
      <c r="BP93">
        <f t="shared" si="63"/>
        <v>0</v>
      </c>
      <c r="BQ93">
        <f t="shared" si="64"/>
        <v>0</v>
      </c>
      <c r="BR93" s="1">
        <v>42440</v>
      </c>
    </row>
    <row r="94" spans="1:70" x14ac:dyDescent="0.25">
      <c r="A94" s="1">
        <v>42503</v>
      </c>
      <c r="B94">
        <v>75</v>
      </c>
      <c r="C94">
        <v>0</v>
      </c>
      <c r="D94">
        <v>0</v>
      </c>
      <c r="E94" s="7">
        <v>4</v>
      </c>
      <c r="F94" s="7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14</v>
      </c>
      <c r="P94">
        <v>68</v>
      </c>
      <c r="Q94">
        <v>92</v>
      </c>
      <c r="R94" t="s">
        <v>14</v>
      </c>
      <c r="S94" s="1">
        <v>42517</v>
      </c>
      <c r="T94">
        <v>7</v>
      </c>
      <c r="U94">
        <v>0.59826958860000001</v>
      </c>
      <c r="V94">
        <f>$U94/LN(12)</f>
        <v>0.24076139385398695</v>
      </c>
      <c r="AD94" s="1">
        <v>42454</v>
      </c>
      <c r="AE94">
        <v>64</v>
      </c>
      <c r="AF94">
        <v>0</v>
      </c>
      <c r="AG94" s="8">
        <v>0</v>
      </c>
      <c r="AH94">
        <v>0</v>
      </c>
      <c r="AI94" s="8">
        <v>0</v>
      </c>
      <c r="AJ94">
        <v>0</v>
      </c>
      <c r="AK94">
        <v>0</v>
      </c>
      <c r="AL94">
        <v>0</v>
      </c>
      <c r="AM94" s="8">
        <v>0</v>
      </c>
      <c r="AN94">
        <v>0</v>
      </c>
      <c r="AO94" s="8">
        <v>0</v>
      </c>
      <c r="AP94">
        <v>0</v>
      </c>
      <c r="AQ94" s="8">
        <v>0</v>
      </c>
      <c r="AR94">
        <v>0</v>
      </c>
      <c r="AS94">
        <v>0</v>
      </c>
      <c r="AT94" s="8">
        <v>0</v>
      </c>
      <c r="AU94">
        <v>0</v>
      </c>
      <c r="AV94" s="8">
        <v>0</v>
      </c>
      <c r="AW94">
        <v>0</v>
      </c>
      <c r="AX94" s="8">
        <v>0</v>
      </c>
      <c r="AY94">
        <v>0</v>
      </c>
      <c r="AZ94" s="8">
        <v>0</v>
      </c>
      <c r="BA94">
        <v>0</v>
      </c>
      <c r="BB94" s="8">
        <v>0</v>
      </c>
      <c r="BD94">
        <f t="shared" si="61"/>
        <v>0</v>
      </c>
      <c r="BI94">
        <v>0</v>
      </c>
      <c r="BJ94">
        <v>0</v>
      </c>
      <c r="BK94">
        <v>0</v>
      </c>
      <c r="BL94" s="8">
        <v>0</v>
      </c>
      <c r="BO94">
        <f t="shared" si="62"/>
        <v>0</v>
      </c>
      <c r="BP94">
        <f t="shared" si="63"/>
        <v>0</v>
      </c>
      <c r="BQ94">
        <f t="shared" si="64"/>
        <v>0</v>
      </c>
      <c r="BR94" s="1">
        <v>42440</v>
      </c>
    </row>
    <row r="95" spans="1:70" x14ac:dyDescent="0.25">
      <c r="A95" s="1">
        <v>42503</v>
      </c>
      <c r="B95">
        <v>76</v>
      </c>
      <c r="C95">
        <v>1</v>
      </c>
      <c r="D95">
        <v>0</v>
      </c>
      <c r="E95" s="7">
        <v>3</v>
      </c>
      <c r="F95" s="7">
        <v>3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  <c r="O95" t="s">
        <v>14</v>
      </c>
      <c r="P95">
        <v>67</v>
      </c>
      <c r="Q95">
        <v>93</v>
      </c>
      <c r="R95" t="s">
        <v>15</v>
      </c>
      <c r="S95" s="1">
        <v>42517</v>
      </c>
      <c r="T95">
        <v>9</v>
      </c>
      <c r="U95">
        <v>0</v>
      </c>
      <c r="V95">
        <f>$U95/LN(12)</f>
        <v>0</v>
      </c>
      <c r="AD95" s="1">
        <v>42454</v>
      </c>
      <c r="AE95">
        <v>65</v>
      </c>
      <c r="AF95">
        <v>0</v>
      </c>
      <c r="AG95" s="8">
        <v>0</v>
      </c>
      <c r="AH95">
        <v>0</v>
      </c>
      <c r="AI95" s="8">
        <v>0</v>
      </c>
      <c r="AJ95">
        <v>0</v>
      </c>
      <c r="AK95">
        <v>0</v>
      </c>
      <c r="AL95">
        <v>0</v>
      </c>
      <c r="AM95" s="8">
        <v>0</v>
      </c>
      <c r="AN95">
        <v>0</v>
      </c>
      <c r="AO95" s="8">
        <v>0</v>
      </c>
      <c r="AP95">
        <v>0</v>
      </c>
      <c r="AQ95" s="8">
        <v>0</v>
      </c>
      <c r="AR95">
        <v>0</v>
      </c>
      <c r="AS95">
        <v>0</v>
      </c>
      <c r="AT95" s="8">
        <v>0</v>
      </c>
      <c r="AU95">
        <v>0</v>
      </c>
      <c r="AV95" s="8">
        <v>0</v>
      </c>
      <c r="AW95">
        <v>0</v>
      </c>
      <c r="AX95" s="8">
        <v>0</v>
      </c>
      <c r="AY95">
        <v>0</v>
      </c>
      <c r="AZ95" s="8">
        <v>0</v>
      </c>
      <c r="BA95">
        <v>0</v>
      </c>
      <c r="BB95" s="8">
        <v>0</v>
      </c>
      <c r="BD95">
        <f t="shared" si="61"/>
        <v>0</v>
      </c>
      <c r="BI95">
        <v>1</v>
      </c>
      <c r="BJ95">
        <v>0</v>
      </c>
      <c r="BK95">
        <v>0</v>
      </c>
      <c r="BL95" s="8">
        <v>7.8618679999999996E-2</v>
      </c>
      <c r="BO95">
        <f t="shared" si="62"/>
        <v>7.8618679999999996E-2</v>
      </c>
      <c r="BP95">
        <f t="shared" si="63"/>
        <v>0</v>
      </c>
      <c r="BQ95">
        <f t="shared" si="64"/>
        <v>0</v>
      </c>
      <c r="BR95" s="1">
        <v>42440</v>
      </c>
    </row>
    <row r="96" spans="1:70" x14ac:dyDescent="0.25">
      <c r="A96" s="1">
        <v>42489</v>
      </c>
      <c r="B96">
        <v>83</v>
      </c>
      <c r="C96">
        <v>0</v>
      </c>
      <c r="D96">
        <v>0</v>
      </c>
      <c r="E96" s="7">
        <v>49</v>
      </c>
      <c r="F96" s="7">
        <v>2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 t="s">
        <v>14</v>
      </c>
      <c r="P96">
        <v>62</v>
      </c>
      <c r="Q96">
        <v>94</v>
      </c>
      <c r="R96" t="s">
        <v>17</v>
      </c>
      <c r="S96" s="1">
        <v>42468</v>
      </c>
      <c r="T96">
        <v>24</v>
      </c>
      <c r="U96">
        <v>0.17320520680000001</v>
      </c>
      <c r="V96">
        <f>U96/LN(12)</f>
        <v>6.9702902849399589E-2</v>
      </c>
      <c r="AD96" s="1">
        <v>42454</v>
      </c>
      <c r="AE96">
        <v>88</v>
      </c>
      <c r="AF96">
        <v>0</v>
      </c>
      <c r="AG96" s="8">
        <v>0</v>
      </c>
      <c r="AH96">
        <v>0</v>
      </c>
      <c r="AI96" s="8">
        <v>0</v>
      </c>
      <c r="AJ96">
        <v>0</v>
      </c>
      <c r="AK96">
        <v>0</v>
      </c>
      <c r="AL96">
        <v>0</v>
      </c>
      <c r="AM96" s="8">
        <v>0</v>
      </c>
      <c r="AN96">
        <v>0</v>
      </c>
      <c r="AO96" s="8">
        <v>0</v>
      </c>
      <c r="AP96">
        <v>0</v>
      </c>
      <c r="AQ96" s="8">
        <v>0</v>
      </c>
      <c r="AR96">
        <v>0</v>
      </c>
      <c r="AS96">
        <v>0</v>
      </c>
      <c r="AT96" s="8">
        <v>0</v>
      </c>
      <c r="AU96">
        <v>0</v>
      </c>
      <c r="AV96" s="8">
        <v>0</v>
      </c>
      <c r="AW96">
        <v>0</v>
      </c>
      <c r="AX96" s="8">
        <v>0</v>
      </c>
      <c r="AY96">
        <v>0</v>
      </c>
      <c r="AZ96" s="8">
        <v>0</v>
      </c>
      <c r="BA96">
        <v>0</v>
      </c>
      <c r="BB96" s="8">
        <v>0</v>
      </c>
      <c r="BD96">
        <f t="shared" si="61"/>
        <v>0</v>
      </c>
      <c r="BI96">
        <v>0</v>
      </c>
      <c r="BJ96">
        <v>0</v>
      </c>
      <c r="BK96">
        <v>0</v>
      </c>
      <c r="BL96" s="8">
        <v>0</v>
      </c>
      <c r="BO96">
        <f t="shared" si="62"/>
        <v>0</v>
      </c>
      <c r="BP96">
        <f t="shared" si="63"/>
        <v>0</v>
      </c>
      <c r="BQ96">
        <f t="shared" si="64"/>
        <v>0</v>
      </c>
      <c r="BR96" s="1">
        <v>42440</v>
      </c>
    </row>
    <row r="97" spans="1:70" x14ac:dyDescent="0.25">
      <c r="A97" s="1">
        <v>42489</v>
      </c>
      <c r="B97">
        <v>84</v>
      </c>
      <c r="C97">
        <v>2</v>
      </c>
      <c r="D97">
        <v>0</v>
      </c>
      <c r="E97" s="7">
        <v>48</v>
      </c>
      <c r="F97" s="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14</v>
      </c>
      <c r="P97">
        <v>59</v>
      </c>
      <c r="Q97">
        <v>95</v>
      </c>
      <c r="R97" t="s">
        <v>17</v>
      </c>
      <c r="S97" s="1">
        <v>42468</v>
      </c>
      <c r="T97">
        <v>14</v>
      </c>
      <c r="U97">
        <v>0.25731864059999998</v>
      </c>
      <c r="V97">
        <f>U97/LN(12)</f>
        <v>0.10355263873673207</v>
      </c>
      <c r="AD97" s="1">
        <v>42454</v>
      </c>
      <c r="AE97">
        <v>89</v>
      </c>
      <c r="AF97">
        <v>0</v>
      </c>
      <c r="AG97" s="8">
        <v>0</v>
      </c>
      <c r="AH97">
        <v>0</v>
      </c>
      <c r="AI97" s="8">
        <v>0</v>
      </c>
      <c r="AJ97">
        <v>0</v>
      </c>
      <c r="AK97">
        <v>0</v>
      </c>
      <c r="AL97">
        <v>0</v>
      </c>
      <c r="AM97" s="8">
        <v>0</v>
      </c>
      <c r="AN97">
        <v>0</v>
      </c>
      <c r="AO97" s="8">
        <v>0</v>
      </c>
      <c r="AP97">
        <v>0</v>
      </c>
      <c r="AQ97" s="8">
        <v>0</v>
      </c>
      <c r="AR97">
        <v>0</v>
      </c>
      <c r="AS97">
        <v>0</v>
      </c>
      <c r="AT97" s="8">
        <v>0</v>
      </c>
      <c r="AU97">
        <v>0</v>
      </c>
      <c r="AV97" s="8">
        <v>0</v>
      </c>
      <c r="AW97">
        <v>0</v>
      </c>
      <c r="AX97" s="8">
        <v>0</v>
      </c>
      <c r="AY97">
        <v>0</v>
      </c>
      <c r="AZ97" s="8">
        <v>0</v>
      </c>
      <c r="BA97">
        <v>0</v>
      </c>
      <c r="BB97" s="8">
        <v>0</v>
      </c>
      <c r="BD97">
        <f t="shared" si="61"/>
        <v>0</v>
      </c>
      <c r="BI97">
        <v>0</v>
      </c>
      <c r="BJ97">
        <v>0</v>
      </c>
      <c r="BK97">
        <v>0</v>
      </c>
      <c r="BL97" s="8">
        <v>0</v>
      </c>
      <c r="BO97">
        <f t="shared" si="62"/>
        <v>0</v>
      </c>
      <c r="BP97">
        <f t="shared" si="63"/>
        <v>0</v>
      </c>
      <c r="BQ97">
        <f t="shared" si="64"/>
        <v>0</v>
      </c>
      <c r="BR97" s="1">
        <v>42440</v>
      </c>
    </row>
    <row r="98" spans="1:70" x14ac:dyDescent="0.25">
      <c r="A98" s="1">
        <v>42517</v>
      </c>
      <c r="B98">
        <v>92</v>
      </c>
      <c r="C98">
        <v>0</v>
      </c>
      <c r="D98">
        <v>0</v>
      </c>
      <c r="E98" s="7">
        <v>5</v>
      </c>
      <c r="F98" s="7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14</v>
      </c>
      <c r="P98">
        <v>72</v>
      </c>
      <c r="Q98">
        <v>96</v>
      </c>
      <c r="R98" t="s">
        <v>17</v>
      </c>
      <c r="S98" s="1">
        <v>42468</v>
      </c>
      <c r="T98">
        <v>0</v>
      </c>
      <c r="U98">
        <v>0</v>
      </c>
      <c r="V98">
        <v>0</v>
      </c>
      <c r="AD98" s="1">
        <v>42454</v>
      </c>
      <c r="AE98">
        <v>90</v>
      </c>
      <c r="AF98">
        <v>0</v>
      </c>
      <c r="AG98" s="8">
        <v>0</v>
      </c>
      <c r="AH98">
        <v>0</v>
      </c>
      <c r="AI98" s="8">
        <v>0</v>
      </c>
      <c r="AJ98">
        <v>0</v>
      </c>
      <c r="AK98">
        <v>0</v>
      </c>
      <c r="AL98">
        <v>0</v>
      </c>
      <c r="AM98" s="8">
        <v>0</v>
      </c>
      <c r="AN98">
        <v>0</v>
      </c>
      <c r="AO98" s="8">
        <v>0</v>
      </c>
      <c r="AP98">
        <v>0</v>
      </c>
      <c r="AQ98" s="8">
        <v>0</v>
      </c>
      <c r="AR98">
        <v>0</v>
      </c>
      <c r="AS98">
        <v>0</v>
      </c>
      <c r="AT98" s="8">
        <v>0</v>
      </c>
      <c r="AU98">
        <v>0</v>
      </c>
      <c r="AV98" s="8">
        <v>0</v>
      </c>
      <c r="AW98">
        <v>0</v>
      </c>
      <c r="AX98" s="8">
        <v>0</v>
      </c>
      <c r="AY98">
        <v>0</v>
      </c>
      <c r="AZ98" s="8">
        <v>0</v>
      </c>
      <c r="BA98">
        <v>0</v>
      </c>
      <c r="BB98" s="8">
        <v>0</v>
      </c>
      <c r="BD98">
        <f t="shared" si="61"/>
        <v>0</v>
      </c>
      <c r="BI98">
        <v>0</v>
      </c>
      <c r="BJ98">
        <v>0</v>
      </c>
      <c r="BK98">
        <v>0</v>
      </c>
      <c r="BL98" s="8">
        <v>0</v>
      </c>
      <c r="BO98">
        <f t="shared" si="62"/>
        <v>0</v>
      </c>
      <c r="BP98">
        <f t="shared" si="63"/>
        <v>0</v>
      </c>
      <c r="BQ98">
        <f t="shared" si="64"/>
        <v>0</v>
      </c>
      <c r="BR98" s="1">
        <v>42440</v>
      </c>
    </row>
    <row r="99" spans="1:70" x14ac:dyDescent="0.25">
      <c r="A99" s="1">
        <v>42494</v>
      </c>
      <c r="B99">
        <v>98</v>
      </c>
      <c r="C99">
        <v>0</v>
      </c>
      <c r="D99">
        <v>0</v>
      </c>
      <c r="E99" s="7">
        <v>0</v>
      </c>
      <c r="F99" s="7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14</v>
      </c>
      <c r="P99">
        <v>70</v>
      </c>
      <c r="Q99">
        <v>97</v>
      </c>
      <c r="R99" t="s">
        <v>17</v>
      </c>
      <c r="S99" s="1">
        <v>42468</v>
      </c>
      <c r="T99">
        <v>0</v>
      </c>
      <c r="U99">
        <v>0</v>
      </c>
      <c r="V99">
        <v>0</v>
      </c>
      <c r="AD99" s="1">
        <v>42454</v>
      </c>
      <c r="AE99">
        <v>91</v>
      </c>
      <c r="AF99">
        <v>0</v>
      </c>
      <c r="AG99" s="8">
        <v>0</v>
      </c>
      <c r="AH99">
        <v>0</v>
      </c>
      <c r="AI99" s="8">
        <v>0</v>
      </c>
      <c r="AJ99">
        <v>0</v>
      </c>
      <c r="AK99">
        <v>0</v>
      </c>
      <c r="AL99">
        <v>0</v>
      </c>
      <c r="AM99" s="8">
        <v>0</v>
      </c>
      <c r="AN99">
        <v>0</v>
      </c>
      <c r="AO99" s="8">
        <v>0</v>
      </c>
      <c r="AP99">
        <v>0</v>
      </c>
      <c r="AQ99" s="8">
        <v>0</v>
      </c>
      <c r="AR99">
        <v>0</v>
      </c>
      <c r="AS99">
        <v>0</v>
      </c>
      <c r="AT99" s="8">
        <v>0</v>
      </c>
      <c r="AU99">
        <v>0</v>
      </c>
      <c r="AV99" s="8">
        <v>0</v>
      </c>
      <c r="AW99">
        <v>0</v>
      </c>
      <c r="AX99" s="8">
        <v>0</v>
      </c>
      <c r="AY99">
        <v>0</v>
      </c>
      <c r="AZ99" s="8">
        <v>0</v>
      </c>
      <c r="BA99">
        <v>0</v>
      </c>
      <c r="BB99" s="8">
        <v>0</v>
      </c>
      <c r="BD99">
        <f t="shared" si="61"/>
        <v>0</v>
      </c>
      <c r="BI99">
        <v>0</v>
      </c>
      <c r="BJ99">
        <v>0</v>
      </c>
      <c r="BK99">
        <v>0</v>
      </c>
      <c r="BL99" s="8">
        <v>0</v>
      </c>
      <c r="BO99">
        <f t="shared" si="62"/>
        <v>0</v>
      </c>
      <c r="BP99">
        <f t="shared" si="63"/>
        <v>0</v>
      </c>
      <c r="BQ99">
        <f t="shared" si="64"/>
        <v>0</v>
      </c>
      <c r="BR99" s="1">
        <v>42440</v>
      </c>
    </row>
    <row r="100" spans="1:70" x14ac:dyDescent="0.25">
      <c r="A100" s="1">
        <v>42494</v>
      </c>
      <c r="B100">
        <v>103</v>
      </c>
      <c r="C100">
        <v>0</v>
      </c>
      <c r="D100">
        <v>0</v>
      </c>
      <c r="E100" s="7">
        <v>23</v>
      </c>
      <c r="F100" s="7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14</v>
      </c>
      <c r="P100">
        <v>65</v>
      </c>
      <c r="Q100">
        <v>98</v>
      </c>
      <c r="R100" t="s">
        <v>14</v>
      </c>
      <c r="S100" s="1">
        <v>42494</v>
      </c>
      <c r="T100">
        <v>1</v>
      </c>
      <c r="U100">
        <v>0</v>
      </c>
      <c r="V100">
        <f t="shared" ref="V100:V108" si="65">$U100/LN(12)</f>
        <v>0</v>
      </c>
      <c r="AD100" s="1">
        <v>42454</v>
      </c>
      <c r="AE100">
        <v>123</v>
      </c>
      <c r="AF100">
        <v>0</v>
      </c>
      <c r="AG100" s="8">
        <v>0</v>
      </c>
      <c r="AH100">
        <v>0</v>
      </c>
      <c r="AI100" s="8">
        <v>0</v>
      </c>
      <c r="AJ100">
        <v>0</v>
      </c>
      <c r="AK100">
        <v>0</v>
      </c>
      <c r="AL100">
        <v>0</v>
      </c>
      <c r="AM100" s="8">
        <v>0</v>
      </c>
      <c r="AN100">
        <v>0</v>
      </c>
      <c r="AO100" s="8">
        <v>0</v>
      </c>
      <c r="AP100">
        <v>0</v>
      </c>
      <c r="AQ100" s="8">
        <v>0</v>
      </c>
      <c r="AR100">
        <v>0</v>
      </c>
      <c r="AS100">
        <v>0</v>
      </c>
      <c r="AT100" s="8">
        <v>0</v>
      </c>
      <c r="AU100">
        <v>0</v>
      </c>
      <c r="AV100" s="8">
        <v>0</v>
      </c>
      <c r="AW100">
        <v>0</v>
      </c>
      <c r="AX100" s="8">
        <v>0</v>
      </c>
      <c r="AY100">
        <v>0</v>
      </c>
      <c r="AZ100" s="8">
        <v>0</v>
      </c>
      <c r="BA100">
        <v>0</v>
      </c>
      <c r="BB100" s="8">
        <v>0</v>
      </c>
      <c r="BD100">
        <f t="shared" si="61"/>
        <v>0</v>
      </c>
      <c r="BI100">
        <v>0</v>
      </c>
      <c r="BJ100">
        <v>0</v>
      </c>
      <c r="BK100">
        <v>0</v>
      </c>
      <c r="BL100" s="8">
        <v>0</v>
      </c>
      <c r="BO100">
        <f t="shared" si="62"/>
        <v>0</v>
      </c>
      <c r="BP100">
        <f t="shared" si="63"/>
        <v>0</v>
      </c>
      <c r="BQ100">
        <f t="shared" si="64"/>
        <v>0</v>
      </c>
      <c r="BR100" s="1">
        <v>42440</v>
      </c>
    </row>
    <row r="101" spans="1:70" x14ac:dyDescent="0.25">
      <c r="A101" s="1">
        <v>42489</v>
      </c>
      <c r="B101">
        <v>118</v>
      </c>
      <c r="C101">
        <v>0</v>
      </c>
      <c r="D101">
        <v>0</v>
      </c>
      <c r="E101" s="7">
        <v>63</v>
      </c>
      <c r="F101" s="7">
        <v>3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14</v>
      </c>
      <c r="P101">
        <v>63</v>
      </c>
      <c r="Q101">
        <v>99</v>
      </c>
      <c r="R101" t="s">
        <v>17</v>
      </c>
      <c r="S101" s="1">
        <v>42494</v>
      </c>
      <c r="T101">
        <v>0</v>
      </c>
      <c r="U101">
        <v>0</v>
      </c>
      <c r="V101">
        <f t="shared" si="65"/>
        <v>0</v>
      </c>
      <c r="AD101" s="1">
        <v>42461</v>
      </c>
      <c r="AE101">
        <v>17</v>
      </c>
      <c r="AF101">
        <v>0</v>
      </c>
      <c r="AG101" s="8">
        <v>0</v>
      </c>
      <c r="AH101">
        <v>0</v>
      </c>
      <c r="AI101" s="8">
        <v>0</v>
      </c>
      <c r="AJ101">
        <v>0</v>
      </c>
      <c r="AK101">
        <v>0</v>
      </c>
      <c r="AL101">
        <v>0</v>
      </c>
      <c r="AM101" s="8">
        <v>0</v>
      </c>
      <c r="AN101">
        <v>0</v>
      </c>
      <c r="AO101" s="8">
        <v>0</v>
      </c>
      <c r="AP101">
        <v>0</v>
      </c>
      <c r="AQ101" s="8">
        <v>0</v>
      </c>
      <c r="AR101">
        <v>0</v>
      </c>
      <c r="AS101">
        <v>0</v>
      </c>
      <c r="AT101" s="8">
        <v>0</v>
      </c>
      <c r="AU101">
        <v>0</v>
      </c>
      <c r="AV101" s="8">
        <v>0</v>
      </c>
      <c r="AW101">
        <v>0</v>
      </c>
      <c r="AX101" s="8">
        <v>0</v>
      </c>
      <c r="AY101">
        <v>0</v>
      </c>
      <c r="AZ101" s="8">
        <v>0</v>
      </c>
      <c r="BA101">
        <v>0</v>
      </c>
      <c r="BB101" s="8">
        <v>0</v>
      </c>
      <c r="BD101">
        <f t="shared" si="61"/>
        <v>0</v>
      </c>
      <c r="BI101">
        <v>0</v>
      </c>
      <c r="BJ101">
        <v>0</v>
      </c>
      <c r="BK101">
        <v>0</v>
      </c>
      <c r="BL101" s="8">
        <v>0</v>
      </c>
      <c r="BO101">
        <f t="shared" si="62"/>
        <v>0</v>
      </c>
      <c r="BP101">
        <f t="shared" si="63"/>
        <v>0</v>
      </c>
      <c r="BQ101">
        <f t="shared" si="64"/>
        <v>0</v>
      </c>
      <c r="BR101" s="1">
        <v>42440</v>
      </c>
    </row>
    <row r="102" spans="1:70" x14ac:dyDescent="0.25">
      <c r="A102" s="1">
        <v>42503</v>
      </c>
      <c r="B102">
        <v>2</v>
      </c>
      <c r="C102">
        <v>0</v>
      </c>
      <c r="D102">
        <v>0</v>
      </c>
      <c r="E102" s="7">
        <v>0</v>
      </c>
      <c r="F102" s="7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15</v>
      </c>
      <c r="P102">
        <v>65</v>
      </c>
      <c r="Q102">
        <v>100</v>
      </c>
      <c r="R102" t="s">
        <v>17</v>
      </c>
      <c r="S102" s="1">
        <v>42494</v>
      </c>
      <c r="T102">
        <v>0</v>
      </c>
      <c r="U102">
        <v>0</v>
      </c>
      <c r="V102">
        <f t="shared" si="65"/>
        <v>0</v>
      </c>
      <c r="AD102" s="1">
        <v>42461</v>
      </c>
      <c r="AE102">
        <v>52</v>
      </c>
      <c r="AF102">
        <v>0</v>
      </c>
      <c r="AG102" s="8">
        <v>0</v>
      </c>
      <c r="AH102">
        <v>0</v>
      </c>
      <c r="AI102" s="8">
        <v>0</v>
      </c>
      <c r="AJ102">
        <v>0</v>
      </c>
      <c r="AK102">
        <v>0</v>
      </c>
      <c r="AL102">
        <v>0</v>
      </c>
      <c r="AM102" s="8">
        <v>0</v>
      </c>
      <c r="AN102">
        <v>0</v>
      </c>
      <c r="AO102" s="8">
        <v>0</v>
      </c>
      <c r="AP102">
        <v>0</v>
      </c>
      <c r="AQ102" s="8">
        <v>0</v>
      </c>
      <c r="AR102">
        <v>0</v>
      </c>
      <c r="AS102">
        <v>0</v>
      </c>
      <c r="AT102" s="8">
        <v>0</v>
      </c>
      <c r="AU102">
        <v>0</v>
      </c>
      <c r="AV102" s="8">
        <v>0</v>
      </c>
      <c r="AW102">
        <v>0</v>
      </c>
      <c r="AX102" s="8">
        <v>0</v>
      </c>
      <c r="AY102">
        <v>0</v>
      </c>
      <c r="AZ102" s="8">
        <v>0</v>
      </c>
      <c r="BA102">
        <v>0</v>
      </c>
      <c r="BB102" s="8">
        <v>0</v>
      </c>
      <c r="BD102">
        <f t="shared" si="61"/>
        <v>0</v>
      </c>
      <c r="BI102">
        <v>0</v>
      </c>
      <c r="BJ102">
        <v>0</v>
      </c>
      <c r="BK102">
        <v>0</v>
      </c>
      <c r="BL102" s="8">
        <v>0</v>
      </c>
      <c r="BO102">
        <f t="shared" si="62"/>
        <v>0</v>
      </c>
      <c r="BP102">
        <f t="shared" si="63"/>
        <v>0</v>
      </c>
      <c r="BQ102">
        <f t="shared" si="64"/>
        <v>0</v>
      </c>
      <c r="BR102" s="1">
        <v>42440</v>
      </c>
    </row>
    <row r="103" spans="1:70" x14ac:dyDescent="0.25">
      <c r="A103" s="1">
        <v>42503</v>
      </c>
      <c r="B103">
        <v>3</v>
      </c>
      <c r="C103">
        <v>22</v>
      </c>
      <c r="D103">
        <v>0</v>
      </c>
      <c r="E103" s="7">
        <v>0</v>
      </c>
      <c r="F103" s="7">
        <v>0</v>
      </c>
      <c r="G103">
        <v>0</v>
      </c>
      <c r="H103">
        <v>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15</v>
      </c>
      <c r="P103">
        <v>68</v>
      </c>
      <c r="Q103">
        <v>101</v>
      </c>
      <c r="R103" t="s">
        <v>17</v>
      </c>
      <c r="S103" s="1">
        <v>42482</v>
      </c>
      <c r="T103">
        <v>21</v>
      </c>
      <c r="U103">
        <v>0</v>
      </c>
      <c r="V103">
        <f t="shared" si="65"/>
        <v>0</v>
      </c>
      <c r="AD103" s="1">
        <v>42461</v>
      </c>
      <c r="AE103">
        <v>53</v>
      </c>
      <c r="AF103">
        <v>0</v>
      </c>
      <c r="AG103" s="8">
        <v>0</v>
      </c>
      <c r="AH103">
        <v>0</v>
      </c>
      <c r="AI103" s="8">
        <v>0</v>
      </c>
      <c r="AJ103">
        <v>0</v>
      </c>
      <c r="AK103">
        <v>0</v>
      </c>
      <c r="AL103">
        <v>0</v>
      </c>
      <c r="AM103" s="8">
        <v>0</v>
      </c>
      <c r="AN103">
        <v>0</v>
      </c>
      <c r="AO103" s="8">
        <v>0</v>
      </c>
      <c r="AP103">
        <v>0</v>
      </c>
      <c r="AQ103" s="8">
        <v>0</v>
      </c>
      <c r="AR103">
        <v>0</v>
      </c>
      <c r="AS103">
        <v>0</v>
      </c>
      <c r="AT103" s="8">
        <v>0</v>
      </c>
      <c r="AU103">
        <v>0</v>
      </c>
      <c r="AV103" s="8">
        <v>0</v>
      </c>
      <c r="AW103">
        <v>0</v>
      </c>
      <c r="AX103" s="8">
        <v>0</v>
      </c>
      <c r="AY103">
        <v>0</v>
      </c>
      <c r="AZ103" s="8">
        <v>0</v>
      </c>
      <c r="BA103">
        <v>0</v>
      </c>
      <c r="BB103" s="8">
        <v>0</v>
      </c>
      <c r="BD103">
        <f t="shared" si="61"/>
        <v>0</v>
      </c>
      <c r="BI103">
        <v>0</v>
      </c>
      <c r="BJ103">
        <v>0</v>
      </c>
      <c r="BK103">
        <v>0</v>
      </c>
      <c r="BL103" s="8">
        <v>0</v>
      </c>
      <c r="BO103">
        <f t="shared" si="62"/>
        <v>0</v>
      </c>
      <c r="BP103">
        <f t="shared" si="63"/>
        <v>0</v>
      </c>
      <c r="BQ103">
        <f t="shared" si="64"/>
        <v>0</v>
      </c>
      <c r="BR103" s="1">
        <v>42447</v>
      </c>
    </row>
    <row r="104" spans="1:70" x14ac:dyDescent="0.25">
      <c r="A104" s="1">
        <v>42517</v>
      </c>
      <c r="B104">
        <v>5</v>
      </c>
      <c r="C104">
        <v>0</v>
      </c>
      <c r="D104">
        <v>0</v>
      </c>
      <c r="E104" s="7">
        <v>9</v>
      </c>
      <c r="F104" s="7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15</v>
      </c>
      <c r="P104">
        <v>69</v>
      </c>
      <c r="Q104">
        <v>102</v>
      </c>
      <c r="R104" t="s">
        <v>17</v>
      </c>
      <c r="S104" s="1">
        <v>42482</v>
      </c>
      <c r="T104">
        <v>4</v>
      </c>
      <c r="U104">
        <v>0</v>
      </c>
      <c r="V104">
        <f t="shared" si="65"/>
        <v>0</v>
      </c>
      <c r="AD104" s="1">
        <v>42461</v>
      </c>
      <c r="AE104">
        <v>54</v>
      </c>
      <c r="AF104">
        <v>0</v>
      </c>
      <c r="AG104" s="8">
        <v>0</v>
      </c>
      <c r="AH104">
        <v>0</v>
      </c>
      <c r="AI104" s="8">
        <v>0</v>
      </c>
      <c r="AJ104">
        <v>0</v>
      </c>
      <c r="AK104">
        <v>0</v>
      </c>
      <c r="AL104">
        <v>0</v>
      </c>
      <c r="AM104" s="8">
        <v>0</v>
      </c>
      <c r="AN104">
        <v>0</v>
      </c>
      <c r="AO104" s="8">
        <v>0</v>
      </c>
      <c r="AP104">
        <v>0</v>
      </c>
      <c r="AQ104" s="8">
        <v>0</v>
      </c>
      <c r="AR104">
        <v>0</v>
      </c>
      <c r="AS104">
        <v>0</v>
      </c>
      <c r="AT104" s="8">
        <v>0</v>
      </c>
      <c r="AU104">
        <v>0</v>
      </c>
      <c r="AV104" s="8">
        <v>0</v>
      </c>
      <c r="AW104">
        <v>0</v>
      </c>
      <c r="AX104" s="8">
        <v>0</v>
      </c>
      <c r="AY104">
        <v>0</v>
      </c>
      <c r="AZ104" s="8">
        <v>0</v>
      </c>
      <c r="BA104">
        <v>0</v>
      </c>
      <c r="BB104" s="8">
        <v>0</v>
      </c>
      <c r="BD104">
        <f t="shared" si="61"/>
        <v>0</v>
      </c>
      <c r="BI104">
        <v>0</v>
      </c>
      <c r="BJ104">
        <v>0</v>
      </c>
      <c r="BK104">
        <v>0</v>
      </c>
      <c r="BL104" s="8">
        <v>0</v>
      </c>
      <c r="BO104">
        <f t="shared" si="62"/>
        <v>0</v>
      </c>
      <c r="BP104">
        <f t="shared" si="63"/>
        <v>0</v>
      </c>
      <c r="BQ104">
        <f t="shared" si="64"/>
        <v>0</v>
      </c>
      <c r="BR104" s="1">
        <v>42447</v>
      </c>
    </row>
    <row r="105" spans="1:70" x14ac:dyDescent="0.25">
      <c r="A105" s="1">
        <v>42510</v>
      </c>
      <c r="B105">
        <v>19</v>
      </c>
      <c r="C105">
        <v>2</v>
      </c>
      <c r="D105">
        <v>0</v>
      </c>
      <c r="E105" s="7">
        <v>6</v>
      </c>
      <c r="F105" s="7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15</v>
      </c>
      <c r="P105">
        <v>65</v>
      </c>
      <c r="Q105">
        <v>103</v>
      </c>
      <c r="R105" t="s">
        <v>14</v>
      </c>
      <c r="S105" s="1">
        <v>42494</v>
      </c>
      <c r="T105">
        <v>24</v>
      </c>
      <c r="U105">
        <v>0.17320520680000001</v>
      </c>
      <c r="V105">
        <f t="shared" si="65"/>
        <v>6.9702902849399589E-2</v>
      </c>
      <c r="AD105" s="1">
        <v>42461</v>
      </c>
      <c r="AE105">
        <v>55</v>
      </c>
      <c r="AF105">
        <v>0</v>
      </c>
      <c r="AG105" s="8">
        <v>0</v>
      </c>
      <c r="AH105">
        <v>0</v>
      </c>
      <c r="AI105" s="8">
        <v>0</v>
      </c>
      <c r="AJ105">
        <v>0</v>
      </c>
      <c r="AK105">
        <v>0</v>
      </c>
      <c r="AL105">
        <v>0</v>
      </c>
      <c r="AM105" s="8">
        <v>0</v>
      </c>
      <c r="AN105">
        <v>0</v>
      </c>
      <c r="AO105" s="8">
        <v>0</v>
      </c>
      <c r="AP105">
        <v>0</v>
      </c>
      <c r="AQ105" s="8">
        <v>0</v>
      </c>
      <c r="AR105">
        <v>0</v>
      </c>
      <c r="AS105">
        <v>0</v>
      </c>
      <c r="AT105" s="8">
        <v>0</v>
      </c>
      <c r="AU105">
        <v>0</v>
      </c>
      <c r="AV105" s="8">
        <v>0</v>
      </c>
      <c r="AW105">
        <v>0</v>
      </c>
      <c r="AX105" s="8">
        <v>0</v>
      </c>
      <c r="AY105">
        <v>0</v>
      </c>
      <c r="AZ105" s="8">
        <v>0</v>
      </c>
      <c r="BA105">
        <v>0</v>
      </c>
      <c r="BB105" s="8">
        <v>0</v>
      </c>
      <c r="BD105">
        <f t="shared" si="61"/>
        <v>0</v>
      </c>
      <c r="BI105">
        <v>0</v>
      </c>
      <c r="BJ105">
        <v>0</v>
      </c>
      <c r="BK105">
        <v>0</v>
      </c>
      <c r="BL105" s="8">
        <v>0</v>
      </c>
      <c r="BO105">
        <f t="shared" si="62"/>
        <v>0</v>
      </c>
      <c r="BP105">
        <f t="shared" si="63"/>
        <v>0</v>
      </c>
      <c r="BQ105">
        <f t="shared" si="64"/>
        <v>0</v>
      </c>
      <c r="BR105" s="1">
        <v>42447</v>
      </c>
    </row>
    <row r="106" spans="1:70" x14ac:dyDescent="0.25">
      <c r="A106" s="1">
        <v>42510</v>
      </c>
      <c r="B106">
        <v>26</v>
      </c>
      <c r="C106">
        <v>64</v>
      </c>
      <c r="D106">
        <v>3</v>
      </c>
      <c r="E106" s="7">
        <v>0</v>
      </c>
      <c r="F106" s="7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15</v>
      </c>
      <c r="P106">
        <v>66</v>
      </c>
      <c r="Q106">
        <v>104</v>
      </c>
      <c r="R106" t="s">
        <v>17</v>
      </c>
      <c r="S106" s="1">
        <v>42494</v>
      </c>
      <c r="T106">
        <v>0</v>
      </c>
      <c r="U106">
        <v>0</v>
      </c>
      <c r="V106">
        <f t="shared" si="65"/>
        <v>0</v>
      </c>
      <c r="AD106" s="1">
        <v>42461</v>
      </c>
      <c r="AE106">
        <v>77</v>
      </c>
      <c r="AF106">
        <v>0</v>
      </c>
      <c r="AG106" s="8">
        <v>0</v>
      </c>
      <c r="AH106">
        <v>0</v>
      </c>
      <c r="AI106" s="8">
        <v>0</v>
      </c>
      <c r="AJ106">
        <v>0</v>
      </c>
      <c r="AK106">
        <v>0</v>
      </c>
      <c r="AL106">
        <v>0</v>
      </c>
      <c r="AM106" s="8">
        <v>0</v>
      </c>
      <c r="AN106">
        <v>0</v>
      </c>
      <c r="AO106" s="8">
        <v>0</v>
      </c>
      <c r="AP106">
        <v>0</v>
      </c>
      <c r="AQ106" s="8">
        <v>0</v>
      </c>
      <c r="AR106">
        <v>0</v>
      </c>
      <c r="AS106">
        <v>0</v>
      </c>
      <c r="AT106" s="8">
        <v>0</v>
      </c>
      <c r="AU106">
        <v>0</v>
      </c>
      <c r="AV106" s="8">
        <v>0</v>
      </c>
      <c r="AW106">
        <v>0</v>
      </c>
      <c r="AX106" s="8">
        <v>0</v>
      </c>
      <c r="AY106">
        <v>0</v>
      </c>
      <c r="AZ106" s="8">
        <v>0</v>
      </c>
      <c r="BA106">
        <v>0</v>
      </c>
      <c r="BB106" s="8">
        <v>0</v>
      </c>
      <c r="BD106">
        <f t="shared" si="61"/>
        <v>0</v>
      </c>
      <c r="BI106">
        <v>0</v>
      </c>
      <c r="BJ106">
        <v>0</v>
      </c>
      <c r="BK106">
        <v>0</v>
      </c>
      <c r="BL106" s="8">
        <v>0</v>
      </c>
      <c r="BO106">
        <f t="shared" si="62"/>
        <v>0</v>
      </c>
      <c r="BP106">
        <f t="shared" si="63"/>
        <v>0</v>
      </c>
      <c r="BQ106">
        <f t="shared" si="64"/>
        <v>0</v>
      </c>
      <c r="BR106" s="1">
        <v>42447</v>
      </c>
    </row>
    <row r="107" spans="1:70" x14ac:dyDescent="0.25">
      <c r="A107" s="1">
        <v>42510</v>
      </c>
      <c r="B107">
        <v>27</v>
      </c>
      <c r="C107">
        <v>2</v>
      </c>
      <c r="D107">
        <v>0</v>
      </c>
      <c r="E107" s="7">
        <v>0</v>
      </c>
      <c r="F107" s="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15</v>
      </c>
      <c r="P107">
        <v>68</v>
      </c>
      <c r="Q107">
        <v>105</v>
      </c>
      <c r="R107" t="s">
        <v>17</v>
      </c>
      <c r="S107" s="1">
        <v>42482</v>
      </c>
      <c r="T107">
        <v>10</v>
      </c>
      <c r="U107">
        <v>0</v>
      </c>
      <c r="V107">
        <f t="shared" si="65"/>
        <v>0</v>
      </c>
      <c r="AD107" s="1">
        <v>42461</v>
      </c>
      <c r="AE107">
        <v>78</v>
      </c>
      <c r="AF107">
        <v>0</v>
      </c>
      <c r="AG107" s="8">
        <v>0</v>
      </c>
      <c r="AH107">
        <v>0</v>
      </c>
      <c r="AI107" s="8">
        <v>0</v>
      </c>
      <c r="AJ107">
        <v>0</v>
      </c>
      <c r="AK107">
        <v>0</v>
      </c>
      <c r="AL107">
        <v>0</v>
      </c>
      <c r="AM107" s="8">
        <v>0</v>
      </c>
      <c r="AN107">
        <v>0</v>
      </c>
      <c r="AO107" s="8">
        <v>0</v>
      </c>
      <c r="AP107">
        <v>0</v>
      </c>
      <c r="AQ107" s="8">
        <v>0</v>
      </c>
      <c r="AR107">
        <v>0</v>
      </c>
      <c r="AS107">
        <v>0</v>
      </c>
      <c r="AT107" s="8">
        <v>0</v>
      </c>
      <c r="AU107">
        <v>0</v>
      </c>
      <c r="AV107" s="8">
        <v>0</v>
      </c>
      <c r="AW107">
        <v>0</v>
      </c>
      <c r="AX107" s="8">
        <v>0</v>
      </c>
      <c r="AY107">
        <v>1</v>
      </c>
      <c r="AZ107" s="8">
        <v>3.898519E-3</v>
      </c>
      <c r="BA107">
        <v>0</v>
      </c>
      <c r="BB107" s="8">
        <v>0</v>
      </c>
      <c r="BD107">
        <f t="shared" si="61"/>
        <v>3.898519E-3</v>
      </c>
      <c r="BI107">
        <v>0</v>
      </c>
      <c r="BJ107">
        <v>0</v>
      </c>
      <c r="BK107">
        <v>0</v>
      </c>
      <c r="BL107" s="8">
        <v>0</v>
      </c>
      <c r="BO107">
        <f t="shared" si="62"/>
        <v>0</v>
      </c>
      <c r="BP107">
        <f t="shared" si="63"/>
        <v>0</v>
      </c>
      <c r="BQ107">
        <f t="shared" si="64"/>
        <v>0</v>
      </c>
      <c r="BR107" s="1">
        <v>42447</v>
      </c>
    </row>
    <row r="108" spans="1:70" x14ac:dyDescent="0.25">
      <c r="A108" s="1">
        <v>42510</v>
      </c>
      <c r="B108">
        <v>28</v>
      </c>
      <c r="C108">
        <v>0</v>
      </c>
      <c r="D108">
        <v>0</v>
      </c>
      <c r="E108" s="7">
        <v>1</v>
      </c>
      <c r="F108" s="7">
        <v>0</v>
      </c>
      <c r="G108">
        <v>0</v>
      </c>
      <c r="H108">
        <v>1</v>
      </c>
      <c r="I108">
        <v>2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15</v>
      </c>
      <c r="P108">
        <v>66</v>
      </c>
      <c r="Q108">
        <v>106</v>
      </c>
      <c r="R108" t="s">
        <v>17</v>
      </c>
      <c r="S108" s="1">
        <v>42482</v>
      </c>
      <c r="T108">
        <v>6</v>
      </c>
      <c r="U108">
        <v>0</v>
      </c>
      <c r="V108">
        <f t="shared" si="65"/>
        <v>0</v>
      </c>
      <c r="AD108" s="1">
        <v>42461</v>
      </c>
      <c r="AE108">
        <v>79</v>
      </c>
      <c r="AF108">
        <v>0</v>
      </c>
      <c r="AG108" s="8">
        <v>0</v>
      </c>
      <c r="AH108">
        <v>0</v>
      </c>
      <c r="AI108" s="8">
        <v>0</v>
      </c>
      <c r="AJ108">
        <v>0</v>
      </c>
      <c r="AK108">
        <v>0</v>
      </c>
      <c r="AL108">
        <v>0</v>
      </c>
      <c r="AM108" s="8">
        <v>0</v>
      </c>
      <c r="AN108">
        <v>0</v>
      </c>
      <c r="AO108" s="8">
        <v>0</v>
      </c>
      <c r="AP108">
        <v>0</v>
      </c>
      <c r="AQ108" s="8">
        <v>0</v>
      </c>
      <c r="AR108">
        <v>0</v>
      </c>
      <c r="AS108">
        <v>0</v>
      </c>
      <c r="AT108" s="8">
        <v>0</v>
      </c>
      <c r="AU108">
        <v>0</v>
      </c>
      <c r="AV108" s="8">
        <v>0</v>
      </c>
      <c r="AW108">
        <v>0</v>
      </c>
      <c r="AX108" s="8">
        <v>0</v>
      </c>
      <c r="AY108">
        <v>0</v>
      </c>
      <c r="AZ108" s="8">
        <v>0</v>
      </c>
      <c r="BA108">
        <v>0</v>
      </c>
      <c r="BB108" s="8">
        <v>0</v>
      </c>
      <c r="BD108">
        <f t="shared" si="61"/>
        <v>0</v>
      </c>
      <c r="BI108">
        <v>0</v>
      </c>
      <c r="BJ108">
        <v>0</v>
      </c>
      <c r="BK108">
        <v>0</v>
      </c>
      <c r="BL108" s="8">
        <v>0</v>
      </c>
      <c r="BO108">
        <f t="shared" si="62"/>
        <v>0</v>
      </c>
      <c r="BP108">
        <f t="shared" si="63"/>
        <v>0</v>
      </c>
      <c r="BQ108">
        <f t="shared" si="64"/>
        <v>0</v>
      </c>
      <c r="BR108" s="1">
        <v>42447</v>
      </c>
    </row>
    <row r="109" spans="1:70" x14ac:dyDescent="0.25">
      <c r="A109" s="1">
        <v>42510</v>
      </c>
      <c r="B109">
        <v>29</v>
      </c>
      <c r="C109">
        <v>12</v>
      </c>
      <c r="D109">
        <v>0</v>
      </c>
      <c r="E109" s="7">
        <v>3</v>
      </c>
      <c r="F109" s="7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 t="s">
        <v>15</v>
      </c>
      <c r="P109">
        <v>60</v>
      </c>
      <c r="Q109">
        <v>107</v>
      </c>
      <c r="R109" t="s">
        <v>21</v>
      </c>
      <c r="S109" s="1">
        <v>42461</v>
      </c>
      <c r="T109">
        <v>0</v>
      </c>
      <c r="U109">
        <v>0</v>
      </c>
      <c r="V109">
        <v>0</v>
      </c>
      <c r="AD109" s="1">
        <v>42461</v>
      </c>
      <c r="AE109">
        <v>107</v>
      </c>
      <c r="AF109">
        <v>0</v>
      </c>
      <c r="AG109" s="8">
        <v>0</v>
      </c>
      <c r="AH109">
        <v>0</v>
      </c>
      <c r="AI109" s="8">
        <v>0</v>
      </c>
      <c r="AJ109">
        <v>0</v>
      </c>
      <c r="AK109">
        <v>0</v>
      </c>
      <c r="AL109">
        <v>0</v>
      </c>
      <c r="AM109" s="8">
        <v>0</v>
      </c>
      <c r="AN109">
        <v>0</v>
      </c>
      <c r="AO109" s="8">
        <v>0</v>
      </c>
      <c r="AP109">
        <v>0</v>
      </c>
      <c r="AQ109" s="8">
        <v>0</v>
      </c>
      <c r="AR109">
        <v>0</v>
      </c>
      <c r="AS109">
        <v>0</v>
      </c>
      <c r="AT109" s="8">
        <v>0</v>
      </c>
      <c r="AU109">
        <v>0</v>
      </c>
      <c r="AV109" s="8">
        <v>0</v>
      </c>
      <c r="AW109">
        <v>0</v>
      </c>
      <c r="AX109" s="8">
        <v>0</v>
      </c>
      <c r="AY109">
        <v>0</v>
      </c>
      <c r="AZ109" s="8">
        <v>0</v>
      </c>
      <c r="BA109">
        <v>0</v>
      </c>
      <c r="BB109" s="8">
        <v>0</v>
      </c>
      <c r="BD109">
        <f t="shared" si="61"/>
        <v>0</v>
      </c>
      <c r="BI109">
        <v>0</v>
      </c>
      <c r="BJ109">
        <v>0</v>
      </c>
      <c r="BK109">
        <v>0</v>
      </c>
      <c r="BL109" s="8">
        <v>0</v>
      </c>
      <c r="BO109">
        <f t="shared" si="62"/>
        <v>0</v>
      </c>
      <c r="BP109">
        <f t="shared" si="63"/>
        <v>0</v>
      </c>
      <c r="BQ109">
        <f t="shared" si="64"/>
        <v>0</v>
      </c>
      <c r="BR109" s="1">
        <v>42447</v>
      </c>
    </row>
    <row r="110" spans="1:70" x14ac:dyDescent="0.25">
      <c r="A110" s="1">
        <v>42510</v>
      </c>
      <c r="B110">
        <v>30</v>
      </c>
      <c r="C110">
        <v>0</v>
      </c>
      <c r="D110">
        <v>0</v>
      </c>
      <c r="E110" s="7">
        <v>0</v>
      </c>
      <c r="F110" s="7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15</v>
      </c>
      <c r="P110">
        <v>66</v>
      </c>
      <c r="Q110">
        <v>108</v>
      </c>
      <c r="R110" t="s">
        <v>21</v>
      </c>
      <c r="S110" s="1">
        <v>42461</v>
      </c>
      <c r="T110">
        <v>0</v>
      </c>
      <c r="U110">
        <v>0</v>
      </c>
      <c r="V110">
        <v>0</v>
      </c>
      <c r="AD110" s="1">
        <v>42461</v>
      </c>
      <c r="AE110">
        <v>108</v>
      </c>
      <c r="AF110">
        <v>0</v>
      </c>
      <c r="AG110" s="8">
        <v>0</v>
      </c>
      <c r="AH110">
        <v>0</v>
      </c>
      <c r="AI110" s="8">
        <v>0</v>
      </c>
      <c r="AJ110">
        <v>0</v>
      </c>
      <c r="AK110">
        <v>0</v>
      </c>
      <c r="AL110">
        <v>0</v>
      </c>
      <c r="AM110" s="8">
        <v>0</v>
      </c>
      <c r="AN110">
        <v>0</v>
      </c>
      <c r="AO110" s="8">
        <v>0</v>
      </c>
      <c r="AP110">
        <v>0</v>
      </c>
      <c r="AQ110" s="8">
        <v>0</v>
      </c>
      <c r="AR110">
        <v>0</v>
      </c>
      <c r="AS110">
        <v>0</v>
      </c>
      <c r="AT110" s="8">
        <v>0</v>
      </c>
      <c r="AU110">
        <v>0</v>
      </c>
      <c r="AV110" s="8">
        <v>0</v>
      </c>
      <c r="AW110">
        <v>0</v>
      </c>
      <c r="AX110" s="8">
        <v>0</v>
      </c>
      <c r="AY110">
        <v>0</v>
      </c>
      <c r="AZ110" s="8">
        <v>0</v>
      </c>
      <c r="BA110">
        <v>0</v>
      </c>
      <c r="BB110" s="8">
        <v>0</v>
      </c>
      <c r="BD110">
        <f t="shared" si="61"/>
        <v>0</v>
      </c>
      <c r="BI110">
        <v>0</v>
      </c>
      <c r="BJ110">
        <v>0</v>
      </c>
      <c r="BK110">
        <v>0</v>
      </c>
      <c r="BL110" s="8">
        <v>0</v>
      </c>
      <c r="BO110">
        <f t="shared" si="62"/>
        <v>0</v>
      </c>
      <c r="BP110">
        <f t="shared" si="63"/>
        <v>0</v>
      </c>
      <c r="BQ110">
        <f t="shared" si="64"/>
        <v>0</v>
      </c>
      <c r="BR110" s="1">
        <v>42447</v>
      </c>
    </row>
    <row r="111" spans="1:70" x14ac:dyDescent="0.25">
      <c r="A111" s="1">
        <v>42503</v>
      </c>
      <c r="B111">
        <v>35</v>
      </c>
      <c r="C111">
        <v>1</v>
      </c>
      <c r="D111">
        <v>0</v>
      </c>
      <c r="E111" s="7">
        <v>14</v>
      </c>
      <c r="F111" s="7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15</v>
      </c>
      <c r="P111">
        <v>67</v>
      </c>
      <c r="Q111">
        <v>109</v>
      </c>
      <c r="R111" t="s">
        <v>21</v>
      </c>
      <c r="S111" s="1">
        <v>42440</v>
      </c>
      <c r="T111">
        <v>0</v>
      </c>
      <c r="U111">
        <v>0</v>
      </c>
      <c r="V111">
        <v>0</v>
      </c>
      <c r="AD111" s="1">
        <v>42468</v>
      </c>
      <c r="AE111">
        <v>7</v>
      </c>
      <c r="AF111">
        <v>0</v>
      </c>
      <c r="AG111" s="8">
        <v>0</v>
      </c>
      <c r="AH111">
        <v>0</v>
      </c>
      <c r="AI111" s="8">
        <v>0</v>
      </c>
      <c r="AJ111">
        <v>0</v>
      </c>
      <c r="AK111">
        <v>0</v>
      </c>
      <c r="AL111">
        <v>0</v>
      </c>
      <c r="AM111" s="8">
        <v>0</v>
      </c>
      <c r="AN111">
        <v>0</v>
      </c>
      <c r="AO111" s="8">
        <v>0</v>
      </c>
      <c r="AP111">
        <v>0</v>
      </c>
      <c r="AQ111" s="8">
        <v>0</v>
      </c>
      <c r="AR111">
        <v>0</v>
      </c>
      <c r="AS111">
        <v>0</v>
      </c>
      <c r="AT111" s="8">
        <v>0</v>
      </c>
      <c r="AU111">
        <v>0</v>
      </c>
      <c r="AV111" s="8">
        <v>0</v>
      </c>
      <c r="AW111">
        <v>0</v>
      </c>
      <c r="AX111" s="8">
        <v>0</v>
      </c>
      <c r="AY111">
        <v>0</v>
      </c>
      <c r="AZ111" s="8">
        <v>0</v>
      </c>
      <c r="BA111">
        <v>0</v>
      </c>
      <c r="BB111" s="8">
        <v>0</v>
      </c>
      <c r="BD111">
        <f t="shared" si="61"/>
        <v>0</v>
      </c>
      <c r="BI111">
        <v>0</v>
      </c>
      <c r="BJ111">
        <v>0</v>
      </c>
      <c r="BK111">
        <v>0</v>
      </c>
      <c r="BL111" s="8">
        <v>0</v>
      </c>
      <c r="BO111">
        <f t="shared" si="62"/>
        <v>0</v>
      </c>
      <c r="BP111">
        <f t="shared" si="63"/>
        <v>0</v>
      </c>
      <c r="BQ111">
        <f t="shared" si="64"/>
        <v>0</v>
      </c>
      <c r="BR111" s="1">
        <v>42447</v>
      </c>
    </row>
    <row r="112" spans="1:70" x14ac:dyDescent="0.25">
      <c r="A112" s="1">
        <v>42503</v>
      </c>
      <c r="B112">
        <v>36</v>
      </c>
      <c r="C112">
        <v>4</v>
      </c>
      <c r="D112">
        <v>0</v>
      </c>
      <c r="E112" s="7">
        <v>38</v>
      </c>
      <c r="F112" s="7">
        <v>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15</v>
      </c>
      <c r="P112">
        <v>58</v>
      </c>
      <c r="Q112">
        <v>110</v>
      </c>
      <c r="R112" t="s">
        <v>21</v>
      </c>
      <c r="S112" s="1">
        <v>42475</v>
      </c>
      <c r="T112">
        <v>6</v>
      </c>
      <c r="U112">
        <v>0.45056120890000001</v>
      </c>
      <c r="V112">
        <f>$U112/LN(12)</f>
        <v>0.18131916904743267</v>
      </c>
      <c r="AD112" s="1">
        <v>42468</v>
      </c>
      <c r="AE112">
        <v>20</v>
      </c>
      <c r="AF112">
        <v>0</v>
      </c>
      <c r="AG112" s="8">
        <v>0</v>
      </c>
      <c r="AH112">
        <v>0</v>
      </c>
      <c r="AI112" s="8">
        <v>0</v>
      </c>
      <c r="AJ112">
        <v>5</v>
      </c>
      <c r="AK112">
        <v>0</v>
      </c>
      <c r="AL112">
        <v>3</v>
      </c>
      <c r="AM112" s="8">
        <v>0.62894943999999997</v>
      </c>
      <c r="AN112">
        <v>0</v>
      </c>
      <c r="AO112" s="8">
        <v>0</v>
      </c>
      <c r="AP112">
        <v>0</v>
      </c>
      <c r="AQ112" s="8">
        <v>0</v>
      </c>
      <c r="AR112">
        <v>0</v>
      </c>
      <c r="AS112">
        <v>0</v>
      </c>
      <c r="AT112" s="8">
        <v>0</v>
      </c>
      <c r="AU112">
        <v>0</v>
      </c>
      <c r="AV112" s="8">
        <v>0</v>
      </c>
      <c r="AW112">
        <v>0</v>
      </c>
      <c r="AX112" s="8">
        <v>0</v>
      </c>
      <c r="AY112">
        <v>0</v>
      </c>
      <c r="AZ112" s="8">
        <v>0</v>
      </c>
      <c r="BA112">
        <v>0</v>
      </c>
      <c r="BB112" s="8">
        <v>0</v>
      </c>
      <c r="BD112">
        <f t="shared" si="61"/>
        <v>0.62894943999999997</v>
      </c>
      <c r="BI112">
        <v>0</v>
      </c>
      <c r="BJ112">
        <v>0</v>
      </c>
      <c r="BK112">
        <v>0</v>
      </c>
      <c r="BL112" s="8">
        <v>0</v>
      </c>
      <c r="BO112">
        <f t="shared" si="62"/>
        <v>0</v>
      </c>
      <c r="BP112">
        <f t="shared" si="63"/>
        <v>0</v>
      </c>
      <c r="BQ112">
        <f t="shared" si="64"/>
        <v>0</v>
      </c>
      <c r="BR112" s="1">
        <v>42447</v>
      </c>
    </row>
    <row r="113" spans="1:70" x14ac:dyDescent="0.25">
      <c r="A113" s="1">
        <v>42503</v>
      </c>
      <c r="B113">
        <v>37</v>
      </c>
      <c r="C113">
        <v>1</v>
      </c>
      <c r="D113">
        <v>0</v>
      </c>
      <c r="E113" s="7">
        <v>14</v>
      </c>
      <c r="F113" s="7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15</v>
      </c>
      <c r="P113">
        <v>62</v>
      </c>
      <c r="Q113">
        <v>111</v>
      </c>
      <c r="R113" t="s">
        <v>21</v>
      </c>
      <c r="S113" s="1">
        <v>42475</v>
      </c>
      <c r="T113">
        <v>0</v>
      </c>
      <c r="U113">
        <v>0</v>
      </c>
      <c r="V113">
        <f>$U113/LN(12)</f>
        <v>0</v>
      </c>
      <c r="AD113" s="1">
        <v>42468</v>
      </c>
      <c r="AE113">
        <v>21</v>
      </c>
      <c r="AF113">
        <v>0</v>
      </c>
      <c r="AG113" s="8">
        <v>0</v>
      </c>
      <c r="AH113">
        <v>0</v>
      </c>
      <c r="AI113" s="8">
        <v>0</v>
      </c>
      <c r="AJ113">
        <v>9</v>
      </c>
      <c r="AK113">
        <v>0</v>
      </c>
      <c r="AL113">
        <v>2</v>
      </c>
      <c r="AM113" s="8">
        <v>0.86480548000000002</v>
      </c>
      <c r="AN113">
        <v>0</v>
      </c>
      <c r="AO113" s="8">
        <v>0</v>
      </c>
      <c r="AP113">
        <v>0</v>
      </c>
      <c r="AQ113" s="8">
        <v>0</v>
      </c>
      <c r="AR113">
        <v>0</v>
      </c>
      <c r="AS113">
        <v>0</v>
      </c>
      <c r="AT113" s="8">
        <v>0</v>
      </c>
      <c r="AU113">
        <v>0</v>
      </c>
      <c r="AV113" s="8">
        <v>0</v>
      </c>
      <c r="AW113">
        <v>0</v>
      </c>
      <c r="AX113" s="8">
        <v>0</v>
      </c>
      <c r="AY113">
        <v>0</v>
      </c>
      <c r="AZ113" s="8">
        <v>0</v>
      </c>
      <c r="BA113">
        <v>0</v>
      </c>
      <c r="BB113" s="8">
        <v>0</v>
      </c>
      <c r="BD113">
        <f t="shared" si="61"/>
        <v>0.86480548000000002</v>
      </c>
      <c r="BI113">
        <v>0</v>
      </c>
      <c r="BJ113">
        <v>0</v>
      </c>
      <c r="BK113">
        <v>0</v>
      </c>
      <c r="BL113" s="8">
        <v>0</v>
      </c>
      <c r="BO113">
        <f t="shared" si="62"/>
        <v>0</v>
      </c>
      <c r="BP113">
        <f t="shared" si="63"/>
        <v>0</v>
      </c>
      <c r="BQ113">
        <f t="shared" si="64"/>
        <v>0</v>
      </c>
      <c r="BR113" s="1">
        <v>42454</v>
      </c>
    </row>
    <row r="114" spans="1:70" x14ac:dyDescent="0.25">
      <c r="A114" s="1">
        <v>42517</v>
      </c>
      <c r="B114">
        <v>42</v>
      </c>
      <c r="C114">
        <v>0</v>
      </c>
      <c r="D114">
        <v>0</v>
      </c>
      <c r="E114" s="7">
        <v>9</v>
      </c>
      <c r="F114" s="7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15</v>
      </c>
      <c r="P114">
        <v>72</v>
      </c>
      <c r="Q114">
        <v>112</v>
      </c>
      <c r="R114" t="s">
        <v>15</v>
      </c>
      <c r="S114" s="1">
        <v>42510</v>
      </c>
      <c r="T114">
        <v>5</v>
      </c>
      <c r="U114">
        <v>1.33217904</v>
      </c>
      <c r="V114">
        <f>$U114/LN(12)</f>
        <v>0.5361082840329856</v>
      </c>
      <c r="AD114" s="1">
        <v>42468</v>
      </c>
      <c r="AE114">
        <v>22</v>
      </c>
      <c r="AF114">
        <v>0</v>
      </c>
      <c r="AG114" s="8">
        <v>0</v>
      </c>
      <c r="AH114">
        <v>0</v>
      </c>
      <c r="AI114" s="8">
        <v>0</v>
      </c>
      <c r="AJ114">
        <v>26</v>
      </c>
      <c r="AK114">
        <v>0</v>
      </c>
      <c r="AL114">
        <v>5</v>
      </c>
      <c r="AM114" s="8">
        <v>2.4371790799999999</v>
      </c>
      <c r="AN114">
        <v>0</v>
      </c>
      <c r="AO114" s="8">
        <v>0</v>
      </c>
      <c r="AP114">
        <v>0</v>
      </c>
      <c r="AQ114" s="8">
        <v>0</v>
      </c>
      <c r="AR114">
        <v>0</v>
      </c>
      <c r="AS114">
        <v>0</v>
      </c>
      <c r="AT114" s="8">
        <v>0</v>
      </c>
      <c r="AU114">
        <v>0</v>
      </c>
      <c r="AV114" s="8">
        <v>0</v>
      </c>
      <c r="AW114">
        <v>0</v>
      </c>
      <c r="AX114" s="8">
        <v>0</v>
      </c>
      <c r="AY114">
        <v>0</v>
      </c>
      <c r="AZ114" s="8">
        <v>0</v>
      </c>
      <c r="BA114">
        <v>0</v>
      </c>
      <c r="BB114" s="8">
        <v>0</v>
      </c>
      <c r="BD114">
        <f t="shared" si="61"/>
        <v>2.4371790799999999</v>
      </c>
      <c r="BI114">
        <v>0</v>
      </c>
      <c r="BJ114">
        <v>0</v>
      </c>
      <c r="BK114">
        <v>0</v>
      </c>
      <c r="BL114" s="8">
        <v>0</v>
      </c>
      <c r="BO114">
        <f t="shared" si="62"/>
        <v>0</v>
      </c>
      <c r="BP114">
        <f t="shared" si="63"/>
        <v>0</v>
      </c>
      <c r="BQ114">
        <f t="shared" si="64"/>
        <v>0</v>
      </c>
      <c r="BR114" s="1">
        <v>42454</v>
      </c>
    </row>
    <row r="115" spans="1:70" x14ac:dyDescent="0.25">
      <c r="A115" s="1">
        <v>42517</v>
      </c>
      <c r="B115">
        <v>43</v>
      </c>
      <c r="C115">
        <v>0</v>
      </c>
      <c r="D115">
        <v>0</v>
      </c>
      <c r="E115" s="7">
        <v>14</v>
      </c>
      <c r="F115" s="7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15</v>
      </c>
      <c r="P115">
        <v>68</v>
      </c>
      <c r="Q115">
        <v>113</v>
      </c>
      <c r="R115" t="s">
        <v>15</v>
      </c>
      <c r="S115" s="1">
        <v>42510</v>
      </c>
      <c r="T115">
        <v>4</v>
      </c>
      <c r="U115">
        <v>0.5623351446</v>
      </c>
      <c r="V115">
        <f>$U115/LN(12)</f>
        <v>0.22630030977138541</v>
      </c>
      <c r="AD115" s="1">
        <v>42468</v>
      </c>
      <c r="AE115">
        <v>94</v>
      </c>
      <c r="AF115">
        <v>0</v>
      </c>
      <c r="AG115" s="8">
        <v>0</v>
      </c>
      <c r="AH115">
        <v>1</v>
      </c>
      <c r="AI115" s="8">
        <v>0.16303904</v>
      </c>
      <c r="AJ115">
        <v>10</v>
      </c>
      <c r="AK115">
        <v>0</v>
      </c>
      <c r="AL115">
        <v>13</v>
      </c>
      <c r="AM115" s="8">
        <v>1.80822964</v>
      </c>
      <c r="AN115">
        <v>0</v>
      </c>
      <c r="AO115" s="8">
        <v>0</v>
      </c>
      <c r="AP115">
        <v>0</v>
      </c>
      <c r="AQ115" s="8">
        <v>0</v>
      </c>
      <c r="AR115">
        <v>0</v>
      </c>
      <c r="AS115">
        <v>0</v>
      </c>
      <c r="AT115" s="8">
        <v>0</v>
      </c>
      <c r="AU115">
        <v>0</v>
      </c>
      <c r="AV115" s="8">
        <v>0</v>
      </c>
      <c r="AW115">
        <v>0</v>
      </c>
      <c r="AX115" s="8">
        <v>0</v>
      </c>
      <c r="AY115">
        <v>0</v>
      </c>
      <c r="AZ115" s="8">
        <v>0</v>
      </c>
      <c r="BA115">
        <v>0</v>
      </c>
      <c r="BB115" s="8">
        <v>0</v>
      </c>
      <c r="BD115">
        <f t="shared" si="61"/>
        <v>1.9712686799999999</v>
      </c>
      <c r="BI115">
        <v>0</v>
      </c>
      <c r="BJ115">
        <v>0</v>
      </c>
      <c r="BK115">
        <v>0</v>
      </c>
      <c r="BL115" s="8">
        <v>0</v>
      </c>
      <c r="BO115">
        <f t="shared" si="62"/>
        <v>0</v>
      </c>
      <c r="BP115">
        <f t="shared" si="63"/>
        <v>0</v>
      </c>
      <c r="BQ115">
        <f t="shared" si="64"/>
        <v>0</v>
      </c>
      <c r="BR115" s="1">
        <v>42454</v>
      </c>
    </row>
    <row r="116" spans="1:70" x14ac:dyDescent="0.25">
      <c r="A116" s="1">
        <v>42517</v>
      </c>
      <c r="B116">
        <v>49</v>
      </c>
      <c r="C116">
        <v>0</v>
      </c>
      <c r="D116">
        <v>0</v>
      </c>
      <c r="E116" s="7">
        <v>12</v>
      </c>
      <c r="F116" s="7">
        <v>0</v>
      </c>
      <c r="G116">
        <v>0</v>
      </c>
      <c r="H116">
        <v>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15</v>
      </c>
      <c r="P116">
        <v>69</v>
      </c>
      <c r="Q116">
        <v>114</v>
      </c>
      <c r="R116" t="s">
        <v>19</v>
      </c>
      <c r="S116" s="1">
        <v>42440</v>
      </c>
      <c r="T116">
        <v>0</v>
      </c>
      <c r="U116">
        <v>0</v>
      </c>
      <c r="V116">
        <v>0</v>
      </c>
      <c r="AD116" s="1">
        <v>42468</v>
      </c>
      <c r="AE116">
        <v>95</v>
      </c>
      <c r="AF116">
        <v>0</v>
      </c>
      <c r="AG116" s="8">
        <v>0</v>
      </c>
      <c r="AH116">
        <v>0</v>
      </c>
      <c r="AI116" s="8">
        <v>0</v>
      </c>
      <c r="AJ116">
        <v>9</v>
      </c>
      <c r="AK116">
        <v>1</v>
      </c>
      <c r="AL116">
        <v>4</v>
      </c>
      <c r="AM116" s="8">
        <v>1.1006615200000001</v>
      </c>
      <c r="AN116">
        <v>0</v>
      </c>
      <c r="AO116" s="8">
        <v>0</v>
      </c>
      <c r="AP116">
        <v>0</v>
      </c>
      <c r="AQ116" s="8">
        <v>0</v>
      </c>
      <c r="AR116">
        <v>0</v>
      </c>
      <c r="AS116">
        <v>0</v>
      </c>
      <c r="AT116" s="8">
        <v>0</v>
      </c>
      <c r="AU116">
        <v>0</v>
      </c>
      <c r="AV116" s="8">
        <v>0</v>
      </c>
      <c r="AW116">
        <v>0</v>
      </c>
      <c r="AX116" s="8">
        <v>0</v>
      </c>
      <c r="AY116">
        <v>0</v>
      </c>
      <c r="AZ116" s="8">
        <v>0</v>
      </c>
      <c r="BA116">
        <v>0</v>
      </c>
      <c r="BB116" s="8">
        <v>0</v>
      </c>
      <c r="BD116">
        <f t="shared" si="61"/>
        <v>1.1006615200000001</v>
      </c>
      <c r="BI116">
        <v>0</v>
      </c>
      <c r="BJ116">
        <v>0</v>
      </c>
      <c r="BK116">
        <v>0</v>
      </c>
      <c r="BL116" s="8">
        <v>0</v>
      </c>
      <c r="BO116">
        <f t="shared" si="62"/>
        <v>0</v>
      </c>
      <c r="BP116">
        <f t="shared" si="63"/>
        <v>0</v>
      </c>
      <c r="BQ116">
        <f t="shared" si="64"/>
        <v>0</v>
      </c>
      <c r="BR116" s="1">
        <v>42454</v>
      </c>
    </row>
    <row r="117" spans="1:70" x14ac:dyDescent="0.25">
      <c r="A117" s="1">
        <v>42517</v>
      </c>
      <c r="B117">
        <v>50</v>
      </c>
      <c r="C117">
        <v>0</v>
      </c>
      <c r="D117">
        <v>0</v>
      </c>
      <c r="E117" s="7">
        <v>8</v>
      </c>
      <c r="F117" s="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15</v>
      </c>
      <c r="P117">
        <v>73</v>
      </c>
      <c r="Q117">
        <v>115</v>
      </c>
      <c r="R117" t="s">
        <v>15</v>
      </c>
      <c r="S117" s="1">
        <v>42517</v>
      </c>
      <c r="T117">
        <v>31</v>
      </c>
      <c r="U117">
        <v>0.2392170938</v>
      </c>
      <c r="V117">
        <f>$U117/LN(12)</f>
        <v>9.6268040419308629E-2</v>
      </c>
      <c r="AD117" s="1">
        <v>42468</v>
      </c>
      <c r="AE117">
        <v>96</v>
      </c>
      <c r="AF117">
        <v>0</v>
      </c>
      <c r="AG117" s="8">
        <v>0</v>
      </c>
      <c r="AH117">
        <v>0</v>
      </c>
      <c r="AI117" s="8">
        <v>0</v>
      </c>
      <c r="AJ117">
        <v>0</v>
      </c>
      <c r="AK117">
        <v>0</v>
      </c>
      <c r="AL117">
        <v>0</v>
      </c>
      <c r="AM117" s="8">
        <v>0</v>
      </c>
      <c r="AN117">
        <v>0</v>
      </c>
      <c r="AO117" s="8">
        <v>0</v>
      </c>
      <c r="AP117">
        <v>0</v>
      </c>
      <c r="AQ117" s="8">
        <v>0</v>
      </c>
      <c r="AR117">
        <v>0</v>
      </c>
      <c r="AS117">
        <v>0</v>
      </c>
      <c r="AT117" s="8">
        <v>0</v>
      </c>
      <c r="AU117">
        <v>0</v>
      </c>
      <c r="AV117" s="8">
        <v>0</v>
      </c>
      <c r="AW117">
        <v>0</v>
      </c>
      <c r="AX117" s="8">
        <v>0</v>
      </c>
      <c r="AY117">
        <v>0</v>
      </c>
      <c r="AZ117" s="8">
        <v>0</v>
      </c>
      <c r="BA117">
        <v>0</v>
      </c>
      <c r="BB117" s="8">
        <v>0</v>
      </c>
      <c r="BD117">
        <f t="shared" si="61"/>
        <v>0</v>
      </c>
      <c r="BI117">
        <v>0</v>
      </c>
      <c r="BJ117">
        <v>0</v>
      </c>
      <c r="BK117">
        <v>0</v>
      </c>
      <c r="BL117" s="8">
        <v>0</v>
      </c>
      <c r="BO117">
        <f t="shared" si="62"/>
        <v>0</v>
      </c>
      <c r="BP117">
        <f t="shared" si="63"/>
        <v>0</v>
      </c>
      <c r="BQ117">
        <f t="shared" si="64"/>
        <v>0</v>
      </c>
      <c r="BR117" s="1">
        <v>42454</v>
      </c>
    </row>
    <row r="118" spans="1:70" x14ac:dyDescent="0.25">
      <c r="A118" s="1">
        <v>42517</v>
      </c>
      <c r="B118">
        <v>51</v>
      </c>
      <c r="C118">
        <v>1</v>
      </c>
      <c r="D118">
        <v>0</v>
      </c>
      <c r="E118" s="7">
        <v>45</v>
      </c>
      <c r="F118" s="7">
        <v>2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15</v>
      </c>
      <c r="P118">
        <v>68</v>
      </c>
      <c r="Q118">
        <v>116</v>
      </c>
      <c r="R118" t="s">
        <v>15</v>
      </c>
      <c r="S118" s="1">
        <v>42517</v>
      </c>
      <c r="T118">
        <v>43</v>
      </c>
      <c r="U118">
        <v>0.46698727080000002</v>
      </c>
      <c r="V118">
        <f>$U118/LN(12)</f>
        <v>0.18792950263940136</v>
      </c>
      <c r="AD118" s="1">
        <v>42468</v>
      </c>
      <c r="AE118">
        <v>97</v>
      </c>
      <c r="AF118">
        <v>0</v>
      </c>
      <c r="AG118" s="8">
        <v>0</v>
      </c>
      <c r="AH118">
        <v>0</v>
      </c>
      <c r="AI118" s="8">
        <v>0</v>
      </c>
      <c r="AJ118">
        <v>0</v>
      </c>
      <c r="AK118">
        <v>0</v>
      </c>
      <c r="AL118">
        <v>0</v>
      </c>
      <c r="AM118" s="8">
        <v>0</v>
      </c>
      <c r="AN118">
        <v>0</v>
      </c>
      <c r="AO118" s="8">
        <v>0</v>
      </c>
      <c r="AP118">
        <v>0</v>
      </c>
      <c r="AQ118" s="8">
        <v>0</v>
      </c>
      <c r="AR118">
        <v>0</v>
      </c>
      <c r="AS118">
        <v>0</v>
      </c>
      <c r="AT118" s="8">
        <v>0</v>
      </c>
      <c r="AU118">
        <v>0</v>
      </c>
      <c r="AV118" s="8">
        <v>0</v>
      </c>
      <c r="AW118">
        <v>0</v>
      </c>
      <c r="AX118" s="8">
        <v>0</v>
      </c>
      <c r="AY118">
        <v>0</v>
      </c>
      <c r="AZ118" s="8">
        <v>0</v>
      </c>
      <c r="BA118">
        <v>0</v>
      </c>
      <c r="BB118" s="8">
        <v>0</v>
      </c>
      <c r="BD118">
        <f t="shared" si="61"/>
        <v>0</v>
      </c>
      <c r="BI118">
        <v>0</v>
      </c>
      <c r="BJ118">
        <v>0</v>
      </c>
      <c r="BK118">
        <v>0</v>
      </c>
      <c r="BL118" s="8">
        <v>0</v>
      </c>
      <c r="BO118">
        <f t="shared" si="62"/>
        <v>0</v>
      </c>
      <c r="BP118">
        <f t="shared" si="63"/>
        <v>0</v>
      </c>
      <c r="BQ118">
        <f t="shared" si="64"/>
        <v>0</v>
      </c>
      <c r="BR118" s="1">
        <v>42454</v>
      </c>
    </row>
    <row r="119" spans="1:70" x14ac:dyDescent="0.25">
      <c r="A119" s="1">
        <v>42510</v>
      </c>
      <c r="B119">
        <v>70</v>
      </c>
      <c r="C119">
        <v>1</v>
      </c>
      <c r="D119">
        <v>0</v>
      </c>
      <c r="E119" s="7">
        <v>0</v>
      </c>
      <c r="F119" s="7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15</v>
      </c>
      <c r="P119">
        <v>67</v>
      </c>
      <c r="Q119">
        <v>117</v>
      </c>
      <c r="R119" t="s">
        <v>17</v>
      </c>
      <c r="S119" s="1">
        <v>42489</v>
      </c>
      <c r="T119">
        <v>26</v>
      </c>
      <c r="U119">
        <v>0.3245083869</v>
      </c>
      <c r="V119">
        <f>$U119/LN(12)</f>
        <v>0.13059178175875757</v>
      </c>
      <c r="AD119" s="1">
        <v>42468</v>
      </c>
      <c r="AE119">
        <v>119</v>
      </c>
      <c r="AF119">
        <v>0</v>
      </c>
      <c r="AG119" s="8">
        <v>0</v>
      </c>
      <c r="AH119">
        <v>0</v>
      </c>
      <c r="AI119" s="8">
        <v>0</v>
      </c>
      <c r="AJ119">
        <v>1</v>
      </c>
      <c r="AK119">
        <v>0</v>
      </c>
      <c r="AL119">
        <v>2</v>
      </c>
      <c r="AM119" s="8">
        <v>0.23585603999999999</v>
      </c>
      <c r="AN119">
        <v>0</v>
      </c>
      <c r="AO119" s="8">
        <v>0</v>
      </c>
      <c r="AP119">
        <v>0</v>
      </c>
      <c r="AQ119" s="8">
        <v>0</v>
      </c>
      <c r="AR119">
        <v>0</v>
      </c>
      <c r="AS119">
        <v>0</v>
      </c>
      <c r="AT119" s="8">
        <v>0</v>
      </c>
      <c r="AU119">
        <v>0</v>
      </c>
      <c r="AV119" s="8">
        <v>0</v>
      </c>
      <c r="AW119">
        <v>0</v>
      </c>
      <c r="AX119" s="8">
        <v>0</v>
      </c>
      <c r="AY119">
        <v>0</v>
      </c>
      <c r="AZ119" s="8">
        <v>0</v>
      </c>
      <c r="BA119">
        <v>0</v>
      </c>
      <c r="BB119" s="8">
        <v>0</v>
      </c>
      <c r="BD119">
        <f t="shared" si="61"/>
        <v>0.23585603999999999</v>
      </c>
      <c r="BI119">
        <v>0</v>
      </c>
      <c r="BJ119">
        <v>0</v>
      </c>
      <c r="BK119">
        <v>0</v>
      </c>
      <c r="BL119" s="8">
        <v>0</v>
      </c>
      <c r="BO119">
        <f t="shared" si="62"/>
        <v>0</v>
      </c>
      <c r="BP119">
        <f t="shared" si="63"/>
        <v>0</v>
      </c>
      <c r="BQ119">
        <f t="shared" si="64"/>
        <v>0</v>
      </c>
      <c r="BR119" s="1">
        <v>42454</v>
      </c>
    </row>
    <row r="120" spans="1:70" x14ac:dyDescent="0.25">
      <c r="A120" s="1">
        <v>42510</v>
      </c>
      <c r="B120">
        <v>71</v>
      </c>
      <c r="C120">
        <v>37</v>
      </c>
      <c r="D120">
        <v>1</v>
      </c>
      <c r="E120" s="7">
        <v>5</v>
      </c>
      <c r="F120" s="7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15</v>
      </c>
      <c r="P120">
        <v>71</v>
      </c>
      <c r="Q120">
        <v>118</v>
      </c>
      <c r="R120" t="s">
        <v>14</v>
      </c>
      <c r="S120" s="1">
        <v>42489</v>
      </c>
      <c r="T120">
        <v>66</v>
      </c>
      <c r="U120">
        <v>0.18490739919999999</v>
      </c>
      <c r="V120">
        <f>$U120/LN(12)</f>
        <v>7.4412211507331821E-2</v>
      </c>
      <c r="AD120" s="1">
        <v>42468</v>
      </c>
      <c r="AE120">
        <v>120</v>
      </c>
      <c r="AF120">
        <v>0</v>
      </c>
      <c r="AG120" s="8">
        <v>0</v>
      </c>
      <c r="AH120">
        <v>0</v>
      </c>
      <c r="AI120" s="8">
        <v>0</v>
      </c>
      <c r="AJ120">
        <v>0</v>
      </c>
      <c r="AK120">
        <v>0</v>
      </c>
      <c r="AL120">
        <v>0</v>
      </c>
      <c r="AM120" s="8">
        <v>0</v>
      </c>
      <c r="AN120">
        <v>0</v>
      </c>
      <c r="AO120" s="8">
        <v>0</v>
      </c>
      <c r="AP120">
        <v>0</v>
      </c>
      <c r="AQ120" s="8">
        <v>0</v>
      </c>
      <c r="AR120">
        <v>0</v>
      </c>
      <c r="AS120">
        <v>0</v>
      </c>
      <c r="AT120" s="8">
        <v>0</v>
      </c>
      <c r="AU120">
        <v>0</v>
      </c>
      <c r="AV120" s="8">
        <v>0</v>
      </c>
      <c r="AW120">
        <v>0</v>
      </c>
      <c r="AX120" s="8">
        <v>0</v>
      </c>
      <c r="AY120">
        <v>0</v>
      </c>
      <c r="AZ120" s="8">
        <v>0</v>
      </c>
      <c r="BA120">
        <v>0</v>
      </c>
      <c r="BB120" s="8">
        <v>0</v>
      </c>
      <c r="BD120">
        <f t="shared" si="61"/>
        <v>0</v>
      </c>
      <c r="BI120">
        <v>0</v>
      </c>
      <c r="BJ120">
        <v>0</v>
      </c>
      <c r="BK120">
        <v>0</v>
      </c>
      <c r="BL120" s="8">
        <v>0</v>
      </c>
      <c r="BO120">
        <f t="shared" si="62"/>
        <v>0</v>
      </c>
      <c r="BP120">
        <f t="shared" si="63"/>
        <v>0</v>
      </c>
      <c r="BQ120">
        <f t="shared" si="64"/>
        <v>0</v>
      </c>
      <c r="BR120" s="1">
        <v>42454</v>
      </c>
    </row>
    <row r="121" spans="1:70" x14ac:dyDescent="0.25">
      <c r="A121" s="1">
        <v>42517</v>
      </c>
      <c r="B121">
        <v>93</v>
      </c>
      <c r="C121">
        <v>0</v>
      </c>
      <c r="D121">
        <v>0</v>
      </c>
      <c r="E121" s="7">
        <v>9</v>
      </c>
      <c r="F121" s="7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15</v>
      </c>
      <c r="P121">
        <v>65</v>
      </c>
      <c r="Q121">
        <v>119</v>
      </c>
      <c r="R121" t="s">
        <v>21</v>
      </c>
      <c r="S121" s="1">
        <v>42468</v>
      </c>
      <c r="T121">
        <v>3</v>
      </c>
      <c r="U121">
        <v>0</v>
      </c>
      <c r="V121">
        <v>0</v>
      </c>
      <c r="AD121" s="1">
        <v>42475</v>
      </c>
      <c r="AE121">
        <v>15</v>
      </c>
      <c r="AF121">
        <v>0</v>
      </c>
      <c r="AG121" s="8">
        <v>0</v>
      </c>
      <c r="AH121">
        <v>0</v>
      </c>
      <c r="AI121" s="8">
        <v>0</v>
      </c>
      <c r="AJ121">
        <v>0</v>
      </c>
      <c r="AK121">
        <v>0</v>
      </c>
      <c r="AL121">
        <v>0</v>
      </c>
      <c r="AM121" s="8">
        <v>0</v>
      </c>
      <c r="AN121">
        <v>0</v>
      </c>
      <c r="AO121" s="8">
        <v>0</v>
      </c>
      <c r="AP121">
        <v>0</v>
      </c>
      <c r="AQ121" s="8">
        <v>0</v>
      </c>
      <c r="AR121">
        <v>0</v>
      </c>
      <c r="AS121">
        <v>0</v>
      </c>
      <c r="AT121" s="8">
        <v>0</v>
      </c>
      <c r="AU121">
        <v>0</v>
      </c>
      <c r="AV121" s="8">
        <v>0</v>
      </c>
      <c r="AW121">
        <v>0</v>
      </c>
      <c r="AX121" s="8">
        <v>0</v>
      </c>
      <c r="AY121">
        <v>0</v>
      </c>
      <c r="AZ121" s="8">
        <v>0</v>
      </c>
      <c r="BA121">
        <v>0</v>
      </c>
      <c r="BB121" s="8">
        <v>0</v>
      </c>
      <c r="BD121">
        <f t="shared" si="61"/>
        <v>0</v>
      </c>
      <c r="BI121">
        <v>0</v>
      </c>
      <c r="BJ121">
        <v>0</v>
      </c>
      <c r="BK121">
        <v>0</v>
      </c>
      <c r="BL121" s="8">
        <v>0</v>
      </c>
      <c r="BO121">
        <f t="shared" si="62"/>
        <v>0</v>
      </c>
      <c r="BP121">
        <f t="shared" si="63"/>
        <v>0</v>
      </c>
      <c r="BQ121">
        <f t="shared" si="64"/>
        <v>0</v>
      </c>
      <c r="BR121" s="1">
        <v>42454</v>
      </c>
    </row>
    <row r="122" spans="1:70" x14ac:dyDescent="0.25">
      <c r="A122" s="1">
        <v>42510</v>
      </c>
      <c r="B122">
        <v>112</v>
      </c>
      <c r="C122">
        <v>1</v>
      </c>
      <c r="D122">
        <v>1</v>
      </c>
      <c r="E122" s="7">
        <v>2</v>
      </c>
      <c r="F122" s="7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1</v>
      </c>
      <c r="N122">
        <v>0</v>
      </c>
      <c r="O122" t="s">
        <v>15</v>
      </c>
      <c r="P122">
        <v>71</v>
      </c>
      <c r="Q122">
        <v>120</v>
      </c>
      <c r="R122" t="s">
        <v>21</v>
      </c>
      <c r="S122" s="1">
        <v>42468</v>
      </c>
      <c r="T122">
        <v>0</v>
      </c>
      <c r="U122">
        <v>0</v>
      </c>
      <c r="V122">
        <v>0</v>
      </c>
      <c r="AD122" s="1">
        <v>42475</v>
      </c>
      <c r="AE122">
        <v>31</v>
      </c>
      <c r="AF122">
        <v>0</v>
      </c>
      <c r="AG122" s="8">
        <v>0</v>
      </c>
      <c r="AH122">
        <v>0</v>
      </c>
      <c r="AI122" s="8">
        <v>0</v>
      </c>
      <c r="AJ122">
        <v>0</v>
      </c>
      <c r="AK122">
        <v>0</v>
      </c>
      <c r="AL122">
        <v>0</v>
      </c>
      <c r="AM122" s="8">
        <v>0</v>
      </c>
      <c r="AN122">
        <v>0</v>
      </c>
      <c r="AO122" s="8">
        <v>0</v>
      </c>
      <c r="AP122">
        <v>0</v>
      </c>
      <c r="AQ122" s="8">
        <v>0</v>
      </c>
      <c r="AR122">
        <v>0</v>
      </c>
      <c r="AS122">
        <v>0</v>
      </c>
      <c r="AT122" s="8">
        <v>0</v>
      </c>
      <c r="AU122">
        <v>0</v>
      </c>
      <c r="AV122" s="8">
        <v>0</v>
      </c>
      <c r="AW122">
        <v>0</v>
      </c>
      <c r="AX122" s="8">
        <v>0</v>
      </c>
      <c r="AY122">
        <v>0</v>
      </c>
      <c r="AZ122" s="8">
        <v>0</v>
      </c>
      <c r="BA122">
        <v>0</v>
      </c>
      <c r="BB122" s="8">
        <v>0</v>
      </c>
      <c r="BD122">
        <f t="shared" si="61"/>
        <v>0</v>
      </c>
      <c r="BI122">
        <v>0</v>
      </c>
      <c r="BJ122">
        <v>0</v>
      </c>
      <c r="BK122">
        <v>0</v>
      </c>
      <c r="BL122" s="8">
        <v>0</v>
      </c>
      <c r="BO122">
        <f t="shared" si="62"/>
        <v>0</v>
      </c>
      <c r="BP122">
        <f t="shared" si="63"/>
        <v>0</v>
      </c>
      <c r="BQ122">
        <f t="shared" si="64"/>
        <v>0</v>
      </c>
      <c r="BR122" s="1">
        <v>42461</v>
      </c>
    </row>
    <row r="123" spans="1:70" x14ac:dyDescent="0.25">
      <c r="A123" s="1">
        <v>42510</v>
      </c>
      <c r="B123">
        <v>113</v>
      </c>
      <c r="C123">
        <v>3</v>
      </c>
      <c r="D123">
        <v>0</v>
      </c>
      <c r="E123" s="7">
        <v>0</v>
      </c>
      <c r="F123" s="7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15</v>
      </c>
      <c r="P123">
        <v>72</v>
      </c>
      <c r="Q123">
        <v>121</v>
      </c>
      <c r="R123" t="s">
        <v>22</v>
      </c>
      <c r="S123" s="1">
        <v>42447</v>
      </c>
      <c r="T123">
        <v>0</v>
      </c>
      <c r="U123">
        <v>0</v>
      </c>
      <c r="V123">
        <v>0</v>
      </c>
      <c r="AD123" s="1">
        <v>42475</v>
      </c>
      <c r="AE123">
        <v>32</v>
      </c>
      <c r="AF123">
        <v>0</v>
      </c>
      <c r="AG123" s="8">
        <v>0</v>
      </c>
      <c r="AH123">
        <v>0</v>
      </c>
      <c r="AI123" s="8">
        <v>0</v>
      </c>
      <c r="AJ123">
        <v>0</v>
      </c>
      <c r="AK123">
        <v>0</v>
      </c>
      <c r="AL123">
        <v>0</v>
      </c>
      <c r="AM123" s="8">
        <v>0</v>
      </c>
      <c r="AN123">
        <v>0</v>
      </c>
      <c r="AO123" s="8">
        <v>0</v>
      </c>
      <c r="AP123">
        <v>0</v>
      </c>
      <c r="AQ123" s="8">
        <v>0</v>
      </c>
      <c r="AR123">
        <v>0</v>
      </c>
      <c r="AS123">
        <v>0</v>
      </c>
      <c r="AT123" s="8">
        <v>0</v>
      </c>
      <c r="AU123">
        <v>0</v>
      </c>
      <c r="AV123" s="8">
        <v>0</v>
      </c>
      <c r="AW123">
        <v>0</v>
      </c>
      <c r="AX123" s="8">
        <v>0</v>
      </c>
      <c r="AY123">
        <v>0</v>
      </c>
      <c r="AZ123" s="8">
        <v>0</v>
      </c>
      <c r="BA123">
        <v>0</v>
      </c>
      <c r="BB123" s="8">
        <v>0</v>
      </c>
      <c r="BD123">
        <f t="shared" si="61"/>
        <v>0</v>
      </c>
      <c r="BI123">
        <v>0</v>
      </c>
      <c r="BJ123">
        <v>0</v>
      </c>
      <c r="BK123">
        <v>0</v>
      </c>
      <c r="BL123" s="8">
        <v>0</v>
      </c>
      <c r="BO123">
        <f t="shared" si="62"/>
        <v>0</v>
      </c>
      <c r="BP123">
        <f t="shared" si="63"/>
        <v>0</v>
      </c>
      <c r="BQ123">
        <f t="shared" si="64"/>
        <v>0</v>
      </c>
      <c r="BR123" s="1">
        <v>42461</v>
      </c>
    </row>
    <row r="124" spans="1:70" x14ac:dyDescent="0.25">
      <c r="A124" s="1">
        <v>42517</v>
      </c>
      <c r="B124">
        <v>115</v>
      </c>
      <c r="C124">
        <v>0</v>
      </c>
      <c r="D124">
        <v>0</v>
      </c>
      <c r="E124" s="7">
        <v>29</v>
      </c>
      <c r="F124" s="7">
        <v>2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15</v>
      </c>
      <c r="P124">
        <v>70</v>
      </c>
      <c r="Q124">
        <v>122</v>
      </c>
      <c r="R124" t="s">
        <v>22</v>
      </c>
      <c r="S124" s="1">
        <v>42447</v>
      </c>
      <c r="T124">
        <v>0</v>
      </c>
      <c r="U124">
        <v>0</v>
      </c>
      <c r="V124">
        <v>0</v>
      </c>
      <c r="AD124" s="1">
        <v>42475</v>
      </c>
      <c r="AE124">
        <v>33</v>
      </c>
      <c r="AF124">
        <v>0</v>
      </c>
      <c r="AG124" s="8">
        <v>0</v>
      </c>
      <c r="AH124">
        <v>0</v>
      </c>
      <c r="AI124" s="8">
        <v>0</v>
      </c>
      <c r="AJ124">
        <v>0</v>
      </c>
      <c r="AK124">
        <v>0</v>
      </c>
      <c r="AL124">
        <v>0</v>
      </c>
      <c r="AM124" s="8">
        <v>0</v>
      </c>
      <c r="AN124">
        <v>0</v>
      </c>
      <c r="AO124" s="8">
        <v>0</v>
      </c>
      <c r="AP124">
        <v>0</v>
      </c>
      <c r="AQ124" s="8">
        <v>0</v>
      </c>
      <c r="AR124">
        <v>0</v>
      </c>
      <c r="AS124">
        <v>0</v>
      </c>
      <c r="AT124" s="8">
        <v>0</v>
      </c>
      <c r="AU124">
        <v>0</v>
      </c>
      <c r="AV124" s="8">
        <v>0</v>
      </c>
      <c r="AW124">
        <v>0</v>
      </c>
      <c r="AX124" s="8">
        <v>0</v>
      </c>
      <c r="AY124">
        <v>0</v>
      </c>
      <c r="AZ124" s="8">
        <v>0</v>
      </c>
      <c r="BA124">
        <v>0</v>
      </c>
      <c r="BB124" s="8">
        <v>0</v>
      </c>
      <c r="BD124">
        <f t="shared" si="61"/>
        <v>0</v>
      </c>
      <c r="BI124">
        <v>0</v>
      </c>
      <c r="BJ124">
        <v>0</v>
      </c>
      <c r="BK124">
        <v>0</v>
      </c>
      <c r="BL124" s="8">
        <v>0</v>
      </c>
      <c r="BO124">
        <f t="shared" si="62"/>
        <v>0</v>
      </c>
      <c r="BP124">
        <f t="shared" si="63"/>
        <v>0</v>
      </c>
      <c r="BQ124">
        <f t="shared" si="64"/>
        <v>0</v>
      </c>
      <c r="BR124" s="1">
        <v>42461</v>
      </c>
    </row>
    <row r="125" spans="1:70" x14ac:dyDescent="0.25">
      <c r="A125" s="1">
        <v>42517</v>
      </c>
      <c r="B125">
        <v>116</v>
      </c>
      <c r="C125">
        <v>0</v>
      </c>
      <c r="D125">
        <v>0</v>
      </c>
      <c r="E125" s="7">
        <v>37</v>
      </c>
      <c r="F125" s="7">
        <v>5</v>
      </c>
      <c r="G125">
        <v>0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15</v>
      </c>
      <c r="P125">
        <v>64</v>
      </c>
      <c r="Q125">
        <v>123</v>
      </c>
      <c r="R125" t="s">
        <v>21</v>
      </c>
      <c r="S125" s="1">
        <v>42454</v>
      </c>
      <c r="T125">
        <v>0</v>
      </c>
      <c r="U125">
        <v>0</v>
      </c>
      <c r="V125">
        <v>0</v>
      </c>
      <c r="AD125" s="1">
        <v>42475</v>
      </c>
      <c r="AE125">
        <v>34</v>
      </c>
      <c r="AF125">
        <v>0</v>
      </c>
      <c r="AG125" s="8">
        <v>0</v>
      </c>
      <c r="AH125">
        <v>0</v>
      </c>
      <c r="AI125" s="8">
        <v>0</v>
      </c>
      <c r="AJ125">
        <v>0</v>
      </c>
      <c r="AK125">
        <v>0</v>
      </c>
      <c r="AL125">
        <v>0</v>
      </c>
      <c r="AM125" s="8">
        <v>0</v>
      </c>
      <c r="AN125">
        <v>0</v>
      </c>
      <c r="AO125" s="8">
        <v>0</v>
      </c>
      <c r="AP125">
        <v>0</v>
      </c>
      <c r="AQ125" s="8">
        <v>0</v>
      </c>
      <c r="AR125">
        <v>0</v>
      </c>
      <c r="AS125">
        <v>0</v>
      </c>
      <c r="AT125" s="8">
        <v>0</v>
      </c>
      <c r="AU125">
        <v>0</v>
      </c>
      <c r="AV125" s="8">
        <v>0</v>
      </c>
      <c r="AW125">
        <v>0</v>
      </c>
      <c r="AX125" s="8">
        <v>0</v>
      </c>
      <c r="AY125">
        <v>0</v>
      </c>
      <c r="AZ125" s="8">
        <v>0</v>
      </c>
      <c r="BA125">
        <v>0</v>
      </c>
      <c r="BB125" s="8">
        <v>0</v>
      </c>
      <c r="BD125">
        <f t="shared" si="61"/>
        <v>0</v>
      </c>
      <c r="BI125">
        <v>0</v>
      </c>
      <c r="BJ125">
        <v>0</v>
      </c>
      <c r="BK125">
        <v>0</v>
      </c>
      <c r="BL125" s="8">
        <v>0</v>
      </c>
      <c r="BO125">
        <f t="shared" si="62"/>
        <v>0</v>
      </c>
      <c r="BP125">
        <f t="shared" si="63"/>
        <v>0</v>
      </c>
      <c r="BQ125">
        <f t="shared" si="64"/>
        <v>0</v>
      </c>
      <c r="BR125" s="1">
        <v>42461</v>
      </c>
    </row>
    <row r="126" spans="1:70" x14ac:dyDescent="0.25">
      <c r="A126" s="1">
        <v>42503</v>
      </c>
      <c r="B126">
        <v>124</v>
      </c>
      <c r="C126">
        <v>1</v>
      </c>
      <c r="D126">
        <v>0</v>
      </c>
      <c r="E126" s="7">
        <v>24</v>
      </c>
      <c r="F126" s="7">
        <v>3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15</v>
      </c>
      <c r="P126">
        <v>72</v>
      </c>
      <c r="Q126">
        <v>124</v>
      </c>
      <c r="R126" t="s">
        <v>15</v>
      </c>
      <c r="S126" s="1">
        <v>42503</v>
      </c>
      <c r="T126">
        <v>28</v>
      </c>
      <c r="U126">
        <v>0.49044991030000001</v>
      </c>
      <c r="V126">
        <f>$U126/LN(12)</f>
        <v>0.1973715633711402</v>
      </c>
      <c r="AD126" s="1">
        <v>42475</v>
      </c>
      <c r="AE126">
        <v>72</v>
      </c>
      <c r="AF126">
        <v>0</v>
      </c>
      <c r="AG126" s="8">
        <v>0</v>
      </c>
      <c r="AH126">
        <v>0</v>
      </c>
      <c r="AI126" s="8">
        <v>0</v>
      </c>
      <c r="AJ126">
        <v>3</v>
      </c>
      <c r="AK126">
        <v>0</v>
      </c>
      <c r="AL126">
        <v>0</v>
      </c>
      <c r="AM126" s="8">
        <v>0.23585603999999999</v>
      </c>
      <c r="AN126">
        <v>0</v>
      </c>
      <c r="AO126" s="8">
        <v>0</v>
      </c>
      <c r="AP126">
        <v>0</v>
      </c>
      <c r="AQ126" s="8">
        <v>0</v>
      </c>
      <c r="AR126">
        <v>0</v>
      </c>
      <c r="AS126">
        <v>0</v>
      </c>
      <c r="AT126" s="8">
        <v>0</v>
      </c>
      <c r="AU126">
        <v>0</v>
      </c>
      <c r="AV126" s="8">
        <v>0</v>
      </c>
      <c r="AW126">
        <v>0</v>
      </c>
      <c r="AX126" s="8">
        <v>0</v>
      </c>
      <c r="AY126">
        <v>0</v>
      </c>
      <c r="AZ126" s="8">
        <v>0</v>
      </c>
      <c r="BA126">
        <v>0</v>
      </c>
      <c r="BB126" s="8">
        <v>0</v>
      </c>
      <c r="BD126">
        <f t="shared" si="61"/>
        <v>0.23585603999999999</v>
      </c>
      <c r="BI126">
        <v>0</v>
      </c>
      <c r="BJ126">
        <v>0</v>
      </c>
      <c r="BK126">
        <v>0</v>
      </c>
      <c r="BL126" s="8">
        <v>0</v>
      </c>
      <c r="BO126">
        <f t="shared" si="62"/>
        <v>0</v>
      </c>
      <c r="BP126">
        <f t="shared" si="63"/>
        <v>0</v>
      </c>
      <c r="BQ126">
        <f t="shared" si="64"/>
        <v>0</v>
      </c>
      <c r="BR126" s="1">
        <v>42461</v>
      </c>
    </row>
    <row r="127" spans="1:70" x14ac:dyDescent="0.25">
      <c r="A127" s="1">
        <v>42503</v>
      </c>
      <c r="B127">
        <v>125</v>
      </c>
      <c r="C127">
        <v>0</v>
      </c>
      <c r="D127">
        <v>0</v>
      </c>
      <c r="E127" s="7">
        <v>1</v>
      </c>
      <c r="F127" s="7">
        <v>0</v>
      </c>
      <c r="G127">
        <v>1</v>
      </c>
      <c r="H127">
        <v>10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15</v>
      </c>
      <c r="P127">
        <v>68</v>
      </c>
      <c r="Q127">
        <v>125</v>
      </c>
      <c r="R127" t="s">
        <v>15</v>
      </c>
      <c r="S127" s="1">
        <v>42503</v>
      </c>
      <c r="T127">
        <v>12</v>
      </c>
      <c r="U127">
        <v>0.56608573890000002</v>
      </c>
      <c r="V127">
        <f>$U127/LN(12)</f>
        <v>0.22780965995173122</v>
      </c>
      <c r="AD127" s="1">
        <v>42475</v>
      </c>
      <c r="AE127">
        <v>73</v>
      </c>
      <c r="AF127">
        <v>0</v>
      </c>
      <c r="AG127" s="8">
        <v>0</v>
      </c>
      <c r="AH127">
        <v>0</v>
      </c>
      <c r="AI127" s="8">
        <v>0</v>
      </c>
      <c r="AJ127">
        <v>2</v>
      </c>
      <c r="AK127">
        <v>0</v>
      </c>
      <c r="AL127">
        <v>0</v>
      </c>
      <c r="AM127" s="8">
        <v>0.15723735999999999</v>
      </c>
      <c r="AN127">
        <v>0</v>
      </c>
      <c r="AO127" s="8">
        <v>0</v>
      </c>
      <c r="AP127">
        <v>0</v>
      </c>
      <c r="AQ127" s="8">
        <v>0</v>
      </c>
      <c r="AR127">
        <v>0</v>
      </c>
      <c r="AS127">
        <v>0</v>
      </c>
      <c r="AT127" s="8">
        <v>0</v>
      </c>
      <c r="AU127">
        <v>0</v>
      </c>
      <c r="AV127" s="8">
        <v>0</v>
      </c>
      <c r="AW127">
        <v>0</v>
      </c>
      <c r="AX127" s="8">
        <v>0</v>
      </c>
      <c r="AY127">
        <v>0</v>
      </c>
      <c r="AZ127" s="8">
        <v>0</v>
      </c>
      <c r="BA127">
        <v>0</v>
      </c>
      <c r="BB127" s="8">
        <v>0</v>
      </c>
      <c r="BD127">
        <f t="shared" si="61"/>
        <v>0.15723735999999999</v>
      </c>
      <c r="BI127">
        <v>0</v>
      </c>
      <c r="BJ127">
        <v>0</v>
      </c>
      <c r="BK127">
        <v>0</v>
      </c>
      <c r="BL127" s="8">
        <v>0</v>
      </c>
      <c r="BO127">
        <f t="shared" si="62"/>
        <v>0</v>
      </c>
      <c r="BP127">
        <f t="shared" si="63"/>
        <v>0</v>
      </c>
      <c r="BQ127">
        <f t="shared" si="64"/>
        <v>0</v>
      </c>
      <c r="BR127" s="1">
        <v>42461</v>
      </c>
    </row>
    <row r="128" spans="1:70" x14ac:dyDescent="0.25">
      <c r="A128" s="1">
        <v>42482</v>
      </c>
      <c r="B128">
        <v>126</v>
      </c>
      <c r="C128">
        <v>0</v>
      </c>
      <c r="D128">
        <v>0</v>
      </c>
      <c r="E128" s="7">
        <v>6</v>
      </c>
      <c r="F128" s="7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P128" t="s">
        <v>109</v>
      </c>
      <c r="Q128">
        <v>126</v>
      </c>
      <c r="S128" s="1">
        <v>42482</v>
      </c>
      <c r="T128">
        <v>7</v>
      </c>
      <c r="U128">
        <v>0.4101163183</v>
      </c>
      <c r="V128">
        <f>$U128/LN(12)</f>
        <v>0.16504294772400768</v>
      </c>
      <c r="AD128" s="1">
        <v>42475</v>
      </c>
      <c r="AE128">
        <v>74</v>
      </c>
      <c r="AF128">
        <v>0</v>
      </c>
      <c r="AG128" s="8">
        <v>0</v>
      </c>
      <c r="AH128">
        <v>0</v>
      </c>
      <c r="AI128" s="8">
        <v>0</v>
      </c>
      <c r="AJ128">
        <v>1</v>
      </c>
      <c r="AK128">
        <v>0</v>
      </c>
      <c r="AL128">
        <v>0</v>
      </c>
      <c r="AM128" s="8">
        <v>7.8618679999999996E-2</v>
      </c>
      <c r="AN128">
        <v>0</v>
      </c>
      <c r="AO128" s="8">
        <v>0</v>
      </c>
      <c r="AP128">
        <v>0</v>
      </c>
      <c r="AQ128" s="8">
        <v>0</v>
      </c>
      <c r="AR128">
        <v>0</v>
      </c>
      <c r="AS128">
        <v>0</v>
      </c>
      <c r="AT128" s="8">
        <v>0</v>
      </c>
      <c r="AU128">
        <v>0</v>
      </c>
      <c r="AV128" s="8">
        <v>0</v>
      </c>
      <c r="AW128">
        <v>0</v>
      </c>
      <c r="AX128" s="8">
        <v>0</v>
      </c>
      <c r="AY128">
        <v>0</v>
      </c>
      <c r="AZ128" s="8">
        <v>0</v>
      </c>
      <c r="BA128">
        <v>0</v>
      </c>
      <c r="BB128" s="8">
        <v>0</v>
      </c>
      <c r="BD128">
        <f t="shared" si="61"/>
        <v>7.8618679999999996E-2</v>
      </c>
      <c r="BI128">
        <v>0</v>
      </c>
      <c r="BJ128">
        <v>0</v>
      </c>
      <c r="BK128">
        <v>0</v>
      </c>
      <c r="BL128" s="8">
        <v>0</v>
      </c>
      <c r="BO128">
        <f t="shared" si="62"/>
        <v>0</v>
      </c>
      <c r="BP128">
        <f t="shared" si="63"/>
        <v>0</v>
      </c>
      <c r="BQ128">
        <f t="shared" si="64"/>
        <v>0</v>
      </c>
      <c r="BR128" s="1">
        <v>42461</v>
      </c>
    </row>
    <row r="129" spans="1:70" x14ac:dyDescent="0.25">
      <c r="AD129" s="1">
        <v>42475</v>
      </c>
      <c r="AE129">
        <v>110</v>
      </c>
      <c r="AF129">
        <v>0</v>
      </c>
      <c r="AG129" s="8">
        <v>0</v>
      </c>
      <c r="AH129">
        <v>0</v>
      </c>
      <c r="AI129" s="8">
        <v>0</v>
      </c>
      <c r="AJ129">
        <v>1</v>
      </c>
      <c r="AK129">
        <v>1</v>
      </c>
      <c r="AL129">
        <v>4</v>
      </c>
      <c r="AM129" s="8">
        <v>0.47171207999999998</v>
      </c>
      <c r="AN129">
        <v>0</v>
      </c>
      <c r="AO129" s="8">
        <v>0</v>
      </c>
      <c r="AP129">
        <v>0</v>
      </c>
      <c r="AQ129" s="8">
        <v>0</v>
      </c>
      <c r="AR129">
        <v>0</v>
      </c>
      <c r="AS129">
        <v>0</v>
      </c>
      <c r="AT129" s="8">
        <v>0</v>
      </c>
      <c r="AU129">
        <v>0</v>
      </c>
      <c r="AV129" s="8">
        <v>0</v>
      </c>
      <c r="AW129">
        <v>0</v>
      </c>
      <c r="AX129" s="8">
        <v>0</v>
      </c>
      <c r="AY129">
        <v>0</v>
      </c>
      <c r="AZ129" s="8">
        <v>0</v>
      </c>
      <c r="BA129">
        <v>0</v>
      </c>
      <c r="BB129" s="8">
        <v>0</v>
      </c>
      <c r="BD129">
        <f t="shared" si="61"/>
        <v>0.47171207999999998</v>
      </c>
      <c r="BI129">
        <v>0</v>
      </c>
      <c r="BJ129">
        <v>0</v>
      </c>
      <c r="BK129">
        <v>0</v>
      </c>
      <c r="BL129" s="8">
        <v>0</v>
      </c>
      <c r="BO129">
        <f t="shared" si="62"/>
        <v>0</v>
      </c>
      <c r="BP129">
        <f t="shared" si="63"/>
        <v>0</v>
      </c>
      <c r="BQ129">
        <f t="shared" si="64"/>
        <v>0</v>
      </c>
      <c r="BR129" s="1">
        <v>42461</v>
      </c>
    </row>
    <row r="130" spans="1:70" x14ac:dyDescent="0.25">
      <c r="A130" t="s">
        <v>84</v>
      </c>
      <c r="AD130" s="1">
        <v>42475</v>
      </c>
      <c r="AE130">
        <v>111</v>
      </c>
      <c r="AF130">
        <v>0</v>
      </c>
      <c r="AG130" s="8">
        <v>0</v>
      </c>
      <c r="AH130">
        <v>0</v>
      </c>
      <c r="AI130" s="8">
        <v>0</v>
      </c>
      <c r="AJ130">
        <v>0</v>
      </c>
      <c r="AK130">
        <v>0</v>
      </c>
      <c r="AL130">
        <v>0</v>
      </c>
      <c r="AM130" s="8">
        <v>0</v>
      </c>
      <c r="AN130">
        <v>0</v>
      </c>
      <c r="AO130" s="8">
        <v>0</v>
      </c>
      <c r="AP130">
        <v>0</v>
      </c>
      <c r="AQ130" s="8">
        <v>0</v>
      </c>
      <c r="AR130">
        <v>0</v>
      </c>
      <c r="AS130">
        <v>0</v>
      </c>
      <c r="AT130" s="8">
        <v>0</v>
      </c>
      <c r="AU130">
        <v>0</v>
      </c>
      <c r="AV130" s="8">
        <v>0</v>
      </c>
      <c r="AW130">
        <v>0</v>
      </c>
      <c r="AX130" s="8">
        <v>0</v>
      </c>
      <c r="AY130">
        <v>0</v>
      </c>
      <c r="AZ130" s="8">
        <v>0</v>
      </c>
      <c r="BA130">
        <v>0</v>
      </c>
      <c r="BB130" s="8">
        <v>0</v>
      </c>
      <c r="BD130">
        <f t="shared" si="61"/>
        <v>0</v>
      </c>
      <c r="BI130">
        <v>0</v>
      </c>
      <c r="BJ130">
        <v>0</v>
      </c>
      <c r="BK130">
        <v>0</v>
      </c>
      <c r="BL130" s="8">
        <v>0</v>
      </c>
      <c r="BO130">
        <f t="shared" si="62"/>
        <v>0</v>
      </c>
      <c r="BP130">
        <f t="shared" si="63"/>
        <v>0</v>
      </c>
      <c r="BQ130">
        <f t="shared" si="64"/>
        <v>0</v>
      </c>
      <c r="BR130" s="1">
        <v>42461</v>
      </c>
    </row>
    <row r="131" spans="1:70" x14ac:dyDescent="0.25">
      <c r="B131" t="s">
        <v>85</v>
      </c>
      <c r="C131" t="s">
        <v>86</v>
      </c>
      <c r="AD131" s="1">
        <v>42482</v>
      </c>
      <c r="AE131">
        <v>11</v>
      </c>
      <c r="AF131">
        <v>0</v>
      </c>
      <c r="AG131" s="8">
        <v>0</v>
      </c>
      <c r="AH131">
        <v>0</v>
      </c>
      <c r="AI131" s="8">
        <v>0</v>
      </c>
      <c r="AJ131">
        <v>25</v>
      </c>
      <c r="AK131">
        <v>0</v>
      </c>
      <c r="AL131">
        <v>11</v>
      </c>
      <c r="AM131" s="8">
        <v>2.8302724799999996</v>
      </c>
      <c r="AN131">
        <v>0</v>
      </c>
      <c r="AO131" s="8">
        <v>0</v>
      </c>
      <c r="AP131">
        <v>0</v>
      </c>
      <c r="AQ131" s="8">
        <v>0</v>
      </c>
      <c r="AR131">
        <v>0</v>
      </c>
      <c r="AS131">
        <v>0</v>
      </c>
      <c r="AT131" s="8">
        <v>0</v>
      </c>
      <c r="AU131">
        <v>0</v>
      </c>
      <c r="AV131" s="8">
        <v>0</v>
      </c>
      <c r="AW131">
        <v>0</v>
      </c>
      <c r="AX131" s="8">
        <v>0</v>
      </c>
      <c r="AY131">
        <v>0</v>
      </c>
      <c r="AZ131" s="8">
        <v>0</v>
      </c>
      <c r="BA131">
        <v>0</v>
      </c>
      <c r="BB131" s="8">
        <v>0</v>
      </c>
      <c r="BD131">
        <f t="shared" ref="BD131:BD190" si="66">SUM(BB131,AZ131,AX131,AV131,AT131,AQ131,AO131,AM131,AI131,AG131)</f>
        <v>2.8302724799999996</v>
      </c>
      <c r="BI131">
        <v>0</v>
      </c>
      <c r="BJ131">
        <v>0</v>
      </c>
      <c r="BK131">
        <v>0</v>
      </c>
      <c r="BL131" s="8">
        <v>0</v>
      </c>
      <c r="BO131">
        <f t="shared" si="62"/>
        <v>0</v>
      </c>
      <c r="BP131">
        <f t="shared" si="63"/>
        <v>0</v>
      </c>
      <c r="BQ131">
        <f t="shared" si="64"/>
        <v>0</v>
      </c>
      <c r="BR131" s="1">
        <v>42461</v>
      </c>
    </row>
    <row r="132" spans="1:70" x14ac:dyDescent="0.25">
      <c r="A132" s="1">
        <v>42433</v>
      </c>
      <c r="B132">
        <v>0</v>
      </c>
      <c r="C132">
        <v>0</v>
      </c>
      <c r="AD132" s="1">
        <v>42482</v>
      </c>
      <c r="AE132">
        <v>13</v>
      </c>
      <c r="AF132">
        <v>1</v>
      </c>
      <c r="AG132" s="8">
        <v>1.7452809999999999E-2</v>
      </c>
      <c r="AH132">
        <v>0</v>
      </c>
      <c r="AI132" s="8">
        <v>0</v>
      </c>
      <c r="AJ132">
        <v>13</v>
      </c>
      <c r="AK132">
        <v>0</v>
      </c>
      <c r="AL132">
        <v>9</v>
      </c>
      <c r="AM132" s="8">
        <v>1.72961096</v>
      </c>
      <c r="AN132">
        <v>0</v>
      </c>
      <c r="AO132" s="8">
        <v>0</v>
      </c>
      <c r="AP132">
        <v>0</v>
      </c>
      <c r="AQ132" s="8">
        <v>0</v>
      </c>
      <c r="AR132">
        <v>0</v>
      </c>
      <c r="AS132">
        <v>0</v>
      </c>
      <c r="AT132" s="8">
        <v>0</v>
      </c>
      <c r="AU132">
        <v>0</v>
      </c>
      <c r="AV132" s="8">
        <v>0</v>
      </c>
      <c r="AW132">
        <v>0</v>
      </c>
      <c r="AX132" s="8">
        <v>0</v>
      </c>
      <c r="AY132">
        <v>0</v>
      </c>
      <c r="AZ132" s="8">
        <v>0</v>
      </c>
      <c r="BA132">
        <v>0</v>
      </c>
      <c r="BB132" s="8">
        <v>0</v>
      </c>
      <c r="BD132">
        <f t="shared" si="66"/>
        <v>1.74706377</v>
      </c>
      <c r="BI132">
        <v>0</v>
      </c>
      <c r="BJ132">
        <v>0</v>
      </c>
      <c r="BK132">
        <v>0</v>
      </c>
      <c r="BL132" s="8">
        <v>0</v>
      </c>
      <c r="BO132">
        <f t="shared" si="62"/>
        <v>0</v>
      </c>
      <c r="BP132">
        <f t="shared" si="63"/>
        <v>0</v>
      </c>
      <c r="BQ132">
        <f t="shared" si="64"/>
        <v>0</v>
      </c>
      <c r="BR132" s="1">
        <v>42468</v>
      </c>
    </row>
    <row r="133" spans="1:70" x14ac:dyDescent="0.25">
      <c r="A133" s="1">
        <v>42440</v>
      </c>
      <c r="B133">
        <v>1</v>
      </c>
      <c r="C133">
        <v>0</v>
      </c>
      <c r="AD133" s="1">
        <v>42482</v>
      </c>
      <c r="AE133">
        <v>14</v>
      </c>
      <c r="AF133">
        <v>0</v>
      </c>
      <c r="AG133" s="8">
        <v>0</v>
      </c>
      <c r="AH133">
        <v>0</v>
      </c>
      <c r="AI133" s="8">
        <v>0</v>
      </c>
      <c r="AJ133">
        <v>19</v>
      </c>
      <c r="AK133">
        <v>3</v>
      </c>
      <c r="AL133">
        <v>4</v>
      </c>
      <c r="AM133" s="8">
        <v>2.0440856799999998</v>
      </c>
      <c r="AN133">
        <v>0</v>
      </c>
      <c r="AO133" s="8">
        <v>0</v>
      </c>
      <c r="AP133">
        <v>0</v>
      </c>
      <c r="AQ133" s="8">
        <v>0</v>
      </c>
      <c r="AR133">
        <v>0</v>
      </c>
      <c r="AS133">
        <v>0</v>
      </c>
      <c r="AT133" s="8">
        <v>0</v>
      </c>
      <c r="AU133">
        <v>0</v>
      </c>
      <c r="AV133" s="8">
        <v>0</v>
      </c>
      <c r="AW133">
        <v>0</v>
      </c>
      <c r="AX133" s="8">
        <v>0</v>
      </c>
      <c r="AY133">
        <v>0</v>
      </c>
      <c r="AZ133" s="8">
        <v>0</v>
      </c>
      <c r="BA133">
        <v>0</v>
      </c>
      <c r="BB133" s="8">
        <v>0</v>
      </c>
      <c r="BD133">
        <f t="shared" si="66"/>
        <v>2.0440856799999998</v>
      </c>
      <c r="BI133">
        <v>5</v>
      </c>
      <c r="BJ133">
        <v>0</v>
      </c>
      <c r="BK133">
        <v>3</v>
      </c>
      <c r="BL133" s="8">
        <v>0.62894943999999997</v>
      </c>
      <c r="BO133">
        <f t="shared" si="62"/>
        <v>0.39309339999999998</v>
      </c>
      <c r="BP133">
        <f t="shared" si="63"/>
        <v>0</v>
      </c>
      <c r="BQ133">
        <f t="shared" si="64"/>
        <v>0.23585603999999999</v>
      </c>
      <c r="BR133" s="1">
        <v>42468</v>
      </c>
    </row>
    <row r="134" spans="1:70" x14ac:dyDescent="0.25">
      <c r="A134" s="1">
        <v>42447</v>
      </c>
      <c r="B134">
        <v>0</v>
      </c>
      <c r="C134">
        <v>0</v>
      </c>
      <c r="AD134" s="1">
        <v>42482</v>
      </c>
      <c r="AE134">
        <v>23</v>
      </c>
      <c r="AF134">
        <v>0</v>
      </c>
      <c r="AG134" s="8">
        <v>0</v>
      </c>
      <c r="AH134">
        <v>0</v>
      </c>
      <c r="AI134" s="8">
        <v>0</v>
      </c>
      <c r="AJ134">
        <v>11</v>
      </c>
      <c r="AK134">
        <v>0</v>
      </c>
      <c r="AL134">
        <v>12</v>
      </c>
      <c r="AM134" s="8">
        <v>1.80822964</v>
      </c>
      <c r="AN134">
        <v>0</v>
      </c>
      <c r="AO134" s="8">
        <v>0</v>
      </c>
      <c r="AP134">
        <v>0</v>
      </c>
      <c r="AQ134" s="8">
        <v>0</v>
      </c>
      <c r="AR134">
        <v>0</v>
      </c>
      <c r="AS134">
        <v>0</v>
      </c>
      <c r="AT134" s="8">
        <v>0</v>
      </c>
      <c r="AU134">
        <v>0</v>
      </c>
      <c r="AV134" s="8">
        <v>0</v>
      </c>
      <c r="AW134">
        <v>0</v>
      </c>
      <c r="AX134" s="8">
        <v>0</v>
      </c>
      <c r="AY134">
        <v>0</v>
      </c>
      <c r="AZ134" s="8">
        <v>0</v>
      </c>
      <c r="BA134">
        <v>0</v>
      </c>
      <c r="BB134" s="8">
        <v>0</v>
      </c>
      <c r="BD134">
        <f t="shared" si="66"/>
        <v>1.80822964</v>
      </c>
      <c r="BI134">
        <v>9</v>
      </c>
      <c r="BJ134">
        <v>0</v>
      </c>
      <c r="BK134">
        <v>2</v>
      </c>
      <c r="BL134" s="8">
        <v>0.86480548000000002</v>
      </c>
      <c r="BO134">
        <f t="shared" si="62"/>
        <v>0.70756811999999991</v>
      </c>
      <c r="BP134">
        <f t="shared" si="63"/>
        <v>0</v>
      </c>
      <c r="BQ134">
        <f t="shared" si="64"/>
        <v>0.15723735999999999</v>
      </c>
      <c r="BR134" s="1">
        <v>42468</v>
      </c>
    </row>
    <row r="135" spans="1:70" x14ac:dyDescent="0.25">
      <c r="A135" s="1">
        <v>42454</v>
      </c>
      <c r="B135">
        <v>0</v>
      </c>
      <c r="C135">
        <v>0</v>
      </c>
      <c r="AD135" s="1">
        <v>42482</v>
      </c>
      <c r="AE135">
        <v>24</v>
      </c>
      <c r="AF135">
        <v>0</v>
      </c>
      <c r="AG135" s="8">
        <v>0</v>
      </c>
      <c r="AH135">
        <v>0</v>
      </c>
      <c r="AI135" s="8">
        <v>0</v>
      </c>
      <c r="AJ135">
        <v>11</v>
      </c>
      <c r="AK135">
        <v>1</v>
      </c>
      <c r="AL135">
        <v>0</v>
      </c>
      <c r="AM135" s="8">
        <v>0.94342415999999996</v>
      </c>
      <c r="AN135">
        <v>0</v>
      </c>
      <c r="AO135" s="8">
        <v>0</v>
      </c>
      <c r="AP135">
        <v>0</v>
      </c>
      <c r="AQ135" s="8">
        <v>0</v>
      </c>
      <c r="AR135">
        <v>0</v>
      </c>
      <c r="AS135">
        <v>0</v>
      </c>
      <c r="AT135" s="8">
        <v>0</v>
      </c>
      <c r="AU135">
        <v>0</v>
      </c>
      <c r="AV135" s="8">
        <v>0</v>
      </c>
      <c r="AW135">
        <v>0</v>
      </c>
      <c r="AX135" s="8">
        <v>0</v>
      </c>
      <c r="AY135">
        <v>0</v>
      </c>
      <c r="AZ135" s="8">
        <v>0</v>
      </c>
      <c r="BA135">
        <v>0</v>
      </c>
      <c r="BB135" s="8">
        <v>0</v>
      </c>
      <c r="BD135">
        <f t="shared" si="66"/>
        <v>0.94342415999999996</v>
      </c>
      <c r="BI135">
        <v>26</v>
      </c>
      <c r="BJ135">
        <v>0</v>
      </c>
      <c r="BK135">
        <v>5</v>
      </c>
      <c r="BL135" s="8">
        <v>2.4371790799999999</v>
      </c>
      <c r="BO135">
        <f t="shared" si="62"/>
        <v>2.0440856799999998</v>
      </c>
      <c r="BP135">
        <f t="shared" si="63"/>
        <v>0</v>
      </c>
      <c r="BQ135">
        <f t="shared" si="64"/>
        <v>0.39309339999999998</v>
      </c>
      <c r="BR135" s="1">
        <v>42468</v>
      </c>
    </row>
    <row r="136" spans="1:70" x14ac:dyDescent="0.25">
      <c r="A136" s="1">
        <v>42461</v>
      </c>
      <c r="B136">
        <v>0</v>
      </c>
      <c r="C136">
        <v>0</v>
      </c>
      <c r="AD136" s="1">
        <v>42482</v>
      </c>
      <c r="AE136">
        <v>25</v>
      </c>
      <c r="AF136">
        <v>0</v>
      </c>
      <c r="AG136" s="8">
        <v>0</v>
      </c>
      <c r="AH136">
        <v>0</v>
      </c>
      <c r="AI136" s="8">
        <v>0</v>
      </c>
      <c r="AJ136">
        <v>0</v>
      </c>
      <c r="AK136">
        <v>0</v>
      </c>
      <c r="AL136">
        <v>0</v>
      </c>
      <c r="AM136" s="8">
        <v>0</v>
      </c>
      <c r="AN136">
        <v>0</v>
      </c>
      <c r="AO136" s="8">
        <v>0</v>
      </c>
      <c r="AP136">
        <v>0</v>
      </c>
      <c r="AQ136" s="8">
        <v>0</v>
      </c>
      <c r="AR136">
        <v>0</v>
      </c>
      <c r="AS136">
        <v>0</v>
      </c>
      <c r="AT136" s="8">
        <v>0</v>
      </c>
      <c r="AU136">
        <v>0</v>
      </c>
      <c r="AV136" s="8">
        <v>0</v>
      </c>
      <c r="AW136">
        <v>0</v>
      </c>
      <c r="AX136" s="8">
        <v>0</v>
      </c>
      <c r="AY136">
        <v>0</v>
      </c>
      <c r="AZ136" s="8">
        <v>0</v>
      </c>
      <c r="BA136">
        <v>0</v>
      </c>
      <c r="BB136" s="8">
        <v>0</v>
      </c>
      <c r="BD136">
        <f t="shared" si="66"/>
        <v>0</v>
      </c>
      <c r="BI136">
        <v>10</v>
      </c>
      <c r="BJ136">
        <v>0</v>
      </c>
      <c r="BK136">
        <v>13</v>
      </c>
      <c r="BL136" s="8">
        <v>1.80822964</v>
      </c>
      <c r="BO136">
        <f t="shared" si="62"/>
        <v>0.78618679999999996</v>
      </c>
      <c r="BP136">
        <f t="shared" si="63"/>
        <v>0</v>
      </c>
      <c r="BQ136">
        <f t="shared" si="64"/>
        <v>1.0220428399999999</v>
      </c>
      <c r="BR136" s="1">
        <v>42468</v>
      </c>
    </row>
    <row r="137" spans="1:70" x14ac:dyDescent="0.25">
      <c r="A137" s="1">
        <v>42468</v>
      </c>
      <c r="B137">
        <v>60</v>
      </c>
      <c r="C137">
        <v>1</v>
      </c>
      <c r="AD137" s="1">
        <v>42482</v>
      </c>
      <c r="AE137">
        <v>101</v>
      </c>
      <c r="AF137">
        <v>0</v>
      </c>
      <c r="AG137" s="8">
        <v>0</v>
      </c>
      <c r="AH137">
        <v>0</v>
      </c>
      <c r="AI137" s="8">
        <v>0</v>
      </c>
      <c r="AJ137">
        <v>15</v>
      </c>
      <c r="AK137">
        <v>0</v>
      </c>
      <c r="AL137">
        <v>6</v>
      </c>
      <c r="AM137" s="8">
        <v>1.6509922799999999</v>
      </c>
      <c r="AN137">
        <v>0</v>
      </c>
      <c r="AO137" s="8">
        <v>0</v>
      </c>
      <c r="AP137">
        <v>0</v>
      </c>
      <c r="AQ137" s="8">
        <v>0</v>
      </c>
      <c r="AR137">
        <v>0</v>
      </c>
      <c r="AS137">
        <v>0</v>
      </c>
      <c r="AT137" s="8">
        <v>0</v>
      </c>
      <c r="AU137">
        <v>0</v>
      </c>
      <c r="AV137" s="8">
        <v>0</v>
      </c>
      <c r="AW137">
        <v>0</v>
      </c>
      <c r="AX137" s="8">
        <v>0</v>
      </c>
      <c r="AY137">
        <v>0</v>
      </c>
      <c r="AZ137" s="8">
        <v>0</v>
      </c>
      <c r="BA137">
        <v>0</v>
      </c>
      <c r="BB137" s="8">
        <v>0</v>
      </c>
      <c r="BD137">
        <f t="shared" si="66"/>
        <v>1.6509922799999999</v>
      </c>
      <c r="BI137">
        <v>9</v>
      </c>
      <c r="BJ137">
        <v>1</v>
      </c>
      <c r="BK137">
        <v>4</v>
      </c>
      <c r="BL137" s="8">
        <v>1.1006615200000001</v>
      </c>
      <c r="BO137">
        <f t="shared" si="62"/>
        <v>0.70756811999999991</v>
      </c>
      <c r="BP137">
        <f>$BJ137*$BR$86</f>
        <v>7.8618679999999996E-2</v>
      </c>
      <c r="BQ137">
        <f t="shared" si="64"/>
        <v>0.31447471999999999</v>
      </c>
      <c r="BR137" s="1">
        <v>42468</v>
      </c>
    </row>
    <row r="138" spans="1:70" x14ac:dyDescent="0.25">
      <c r="A138" s="1">
        <v>42475</v>
      </c>
      <c r="B138">
        <v>7</v>
      </c>
      <c r="C138">
        <v>1</v>
      </c>
      <c r="AD138" s="1">
        <v>42482</v>
      </c>
      <c r="AE138">
        <v>102</v>
      </c>
      <c r="AF138">
        <v>0</v>
      </c>
      <c r="AG138" s="8">
        <v>0</v>
      </c>
      <c r="AH138">
        <v>0</v>
      </c>
      <c r="AI138" s="8">
        <v>0</v>
      </c>
      <c r="AJ138">
        <v>3</v>
      </c>
      <c r="AK138">
        <v>0</v>
      </c>
      <c r="AL138">
        <v>1</v>
      </c>
      <c r="AM138" s="8">
        <v>0.31447471999999999</v>
      </c>
      <c r="AN138">
        <v>0</v>
      </c>
      <c r="AO138" s="8">
        <v>0</v>
      </c>
      <c r="AP138">
        <v>0</v>
      </c>
      <c r="AQ138" s="8">
        <v>0</v>
      </c>
      <c r="AR138">
        <v>0</v>
      </c>
      <c r="AS138">
        <v>0</v>
      </c>
      <c r="AT138" s="8">
        <v>0</v>
      </c>
      <c r="AU138">
        <v>0</v>
      </c>
      <c r="AV138" s="8">
        <v>0</v>
      </c>
      <c r="AW138">
        <v>0</v>
      </c>
      <c r="AX138" s="8">
        <v>0</v>
      </c>
      <c r="AY138">
        <v>0</v>
      </c>
      <c r="AZ138" s="8">
        <v>0</v>
      </c>
      <c r="BA138">
        <v>0</v>
      </c>
      <c r="BB138" s="8">
        <v>0</v>
      </c>
      <c r="BD138">
        <f t="shared" si="66"/>
        <v>0.31447471999999999</v>
      </c>
      <c r="BI138">
        <v>0</v>
      </c>
      <c r="BJ138">
        <v>0</v>
      </c>
      <c r="BK138">
        <v>0</v>
      </c>
      <c r="BL138" s="8">
        <v>0</v>
      </c>
      <c r="BO138">
        <f t="shared" si="62"/>
        <v>0</v>
      </c>
      <c r="BP138">
        <f t="shared" si="63"/>
        <v>0</v>
      </c>
      <c r="BQ138">
        <f t="shared" si="64"/>
        <v>0</v>
      </c>
      <c r="BR138" s="1">
        <v>42468</v>
      </c>
    </row>
    <row r="139" spans="1:70" x14ac:dyDescent="0.25">
      <c r="A139" s="1">
        <v>42482</v>
      </c>
      <c r="B139">
        <v>103</v>
      </c>
      <c r="C139">
        <v>4</v>
      </c>
      <c r="AD139" s="1">
        <v>42482</v>
      </c>
      <c r="AE139">
        <v>105</v>
      </c>
      <c r="AF139">
        <v>0</v>
      </c>
      <c r="AG139" s="8">
        <v>0</v>
      </c>
      <c r="AH139">
        <v>0</v>
      </c>
      <c r="AI139" s="8">
        <v>0</v>
      </c>
      <c r="AJ139">
        <v>4</v>
      </c>
      <c r="AK139">
        <v>0</v>
      </c>
      <c r="AL139">
        <v>6</v>
      </c>
      <c r="AM139" s="8">
        <v>0.78618679999999996</v>
      </c>
      <c r="AN139">
        <v>0</v>
      </c>
      <c r="AO139" s="8">
        <v>0</v>
      </c>
      <c r="AP139">
        <v>0</v>
      </c>
      <c r="AQ139" s="8">
        <v>0</v>
      </c>
      <c r="AR139">
        <v>0</v>
      </c>
      <c r="AS139">
        <v>0</v>
      </c>
      <c r="AT139" s="8">
        <v>0</v>
      </c>
      <c r="AU139">
        <v>0</v>
      </c>
      <c r="AV139" s="8">
        <v>0</v>
      </c>
      <c r="AW139">
        <v>0</v>
      </c>
      <c r="AX139" s="8">
        <v>0</v>
      </c>
      <c r="AY139">
        <v>0</v>
      </c>
      <c r="AZ139" s="8">
        <v>0</v>
      </c>
      <c r="BA139">
        <v>0</v>
      </c>
      <c r="BB139" s="8">
        <v>0</v>
      </c>
      <c r="BD139">
        <f t="shared" si="66"/>
        <v>0.78618679999999996</v>
      </c>
      <c r="BI139">
        <v>0</v>
      </c>
      <c r="BJ139">
        <v>0</v>
      </c>
      <c r="BK139">
        <v>0</v>
      </c>
      <c r="BL139" s="8">
        <v>0</v>
      </c>
      <c r="BO139">
        <f t="shared" si="62"/>
        <v>0</v>
      </c>
      <c r="BP139">
        <f t="shared" si="63"/>
        <v>0</v>
      </c>
      <c r="BQ139">
        <f t="shared" si="64"/>
        <v>0</v>
      </c>
      <c r="BR139" s="1">
        <v>42468</v>
      </c>
    </row>
    <row r="140" spans="1:70" x14ac:dyDescent="0.25">
      <c r="A140" s="1">
        <v>42489</v>
      </c>
      <c r="B140">
        <v>276</v>
      </c>
      <c r="C140">
        <v>11</v>
      </c>
      <c r="AD140" s="1">
        <v>42482</v>
      </c>
      <c r="AE140">
        <v>106</v>
      </c>
      <c r="AF140">
        <v>0</v>
      </c>
      <c r="AG140" s="8">
        <v>0</v>
      </c>
      <c r="AH140">
        <v>0</v>
      </c>
      <c r="AI140" s="8">
        <v>0</v>
      </c>
      <c r="AJ140">
        <v>2</v>
      </c>
      <c r="AK140">
        <v>0</v>
      </c>
      <c r="AL140">
        <v>4</v>
      </c>
      <c r="AM140" s="8">
        <v>0.47171207999999998</v>
      </c>
      <c r="AN140">
        <v>0</v>
      </c>
      <c r="AO140" s="8">
        <v>0</v>
      </c>
      <c r="AP140">
        <v>0</v>
      </c>
      <c r="AQ140" s="8">
        <v>0</v>
      </c>
      <c r="AR140">
        <v>0</v>
      </c>
      <c r="AS140">
        <v>0</v>
      </c>
      <c r="AT140" s="8">
        <v>0</v>
      </c>
      <c r="AU140">
        <v>0</v>
      </c>
      <c r="AV140" s="8">
        <v>0</v>
      </c>
      <c r="AW140">
        <v>0</v>
      </c>
      <c r="AX140" s="8">
        <v>0</v>
      </c>
      <c r="AY140">
        <v>0</v>
      </c>
      <c r="AZ140" s="8">
        <v>0</v>
      </c>
      <c r="BA140">
        <v>0</v>
      </c>
      <c r="BB140" s="8">
        <v>0</v>
      </c>
      <c r="BD140">
        <f t="shared" si="66"/>
        <v>0.47171207999999998</v>
      </c>
      <c r="BI140">
        <v>1</v>
      </c>
      <c r="BJ140">
        <v>0</v>
      </c>
      <c r="BK140">
        <v>2</v>
      </c>
      <c r="BL140" s="8">
        <v>0.23585603999999999</v>
      </c>
      <c r="BO140">
        <f t="shared" si="62"/>
        <v>7.8618679999999996E-2</v>
      </c>
      <c r="BP140">
        <f t="shared" si="63"/>
        <v>0</v>
      </c>
      <c r="BQ140">
        <f t="shared" si="64"/>
        <v>0.15723735999999999</v>
      </c>
      <c r="BR140" s="1">
        <v>42468</v>
      </c>
    </row>
    <row r="141" spans="1:70" x14ac:dyDescent="0.25">
      <c r="A141" s="1">
        <v>42494</v>
      </c>
      <c r="B141">
        <v>151</v>
      </c>
      <c r="C141">
        <v>9</v>
      </c>
      <c r="AD141" s="1">
        <v>42489</v>
      </c>
      <c r="AE141">
        <v>4</v>
      </c>
      <c r="AF141">
        <v>0</v>
      </c>
      <c r="AG141" s="8">
        <v>0</v>
      </c>
      <c r="AH141">
        <v>0</v>
      </c>
      <c r="AI141" s="8">
        <v>0</v>
      </c>
      <c r="AJ141">
        <v>31</v>
      </c>
      <c r="AK141">
        <v>3</v>
      </c>
      <c r="AL141">
        <v>9</v>
      </c>
      <c r="AM141" s="8">
        <v>3.3806032399999997</v>
      </c>
      <c r="AN141">
        <v>0</v>
      </c>
      <c r="AO141" s="8">
        <v>0</v>
      </c>
      <c r="AP141">
        <v>0</v>
      </c>
      <c r="AQ141" s="8">
        <v>0</v>
      </c>
      <c r="AR141">
        <v>0</v>
      </c>
      <c r="AS141">
        <v>0</v>
      </c>
      <c r="AT141" s="8">
        <v>0</v>
      </c>
      <c r="AU141">
        <v>0</v>
      </c>
      <c r="AV141" s="8">
        <v>0</v>
      </c>
      <c r="AW141">
        <v>0</v>
      </c>
      <c r="AX141" s="8">
        <v>0</v>
      </c>
      <c r="AY141">
        <v>0</v>
      </c>
      <c r="AZ141" s="8">
        <v>0</v>
      </c>
      <c r="BA141">
        <v>0</v>
      </c>
      <c r="BB141" s="8">
        <v>0</v>
      </c>
      <c r="BD141">
        <f t="shared" si="66"/>
        <v>3.3806032399999997</v>
      </c>
      <c r="BI141">
        <v>0</v>
      </c>
      <c r="BJ141">
        <v>0</v>
      </c>
      <c r="BK141">
        <v>0</v>
      </c>
      <c r="BL141" s="8">
        <v>0</v>
      </c>
      <c r="BO141">
        <f t="shared" si="62"/>
        <v>0</v>
      </c>
      <c r="BP141">
        <f t="shared" si="63"/>
        <v>0</v>
      </c>
      <c r="BQ141">
        <f t="shared" si="64"/>
        <v>0</v>
      </c>
      <c r="BR141" s="1">
        <v>42468</v>
      </c>
    </row>
    <row r="142" spans="1:70" x14ac:dyDescent="0.25">
      <c r="A142" s="1">
        <v>42503</v>
      </c>
      <c r="B142">
        <v>62</v>
      </c>
      <c r="C142">
        <v>7</v>
      </c>
      <c r="AD142" s="1">
        <v>42489</v>
      </c>
      <c r="AE142">
        <v>44</v>
      </c>
      <c r="AF142">
        <v>1</v>
      </c>
      <c r="AG142" s="8">
        <v>1.7452809999999999E-2</v>
      </c>
      <c r="AH142">
        <v>1</v>
      </c>
      <c r="AI142" s="8">
        <v>0.16303904</v>
      </c>
      <c r="AJ142">
        <v>43</v>
      </c>
      <c r="AK142">
        <v>3</v>
      </c>
      <c r="AL142">
        <v>9</v>
      </c>
      <c r="AM142" s="8">
        <v>4.3240273999999994</v>
      </c>
      <c r="AN142">
        <v>0</v>
      </c>
      <c r="AO142" s="8">
        <v>0</v>
      </c>
      <c r="AP142">
        <v>0</v>
      </c>
      <c r="AQ142" s="8">
        <v>0</v>
      </c>
      <c r="AR142">
        <v>0</v>
      </c>
      <c r="AS142">
        <v>0</v>
      </c>
      <c r="AT142" s="8">
        <v>0</v>
      </c>
      <c r="AU142">
        <v>0</v>
      </c>
      <c r="AV142" s="8">
        <v>0</v>
      </c>
      <c r="AW142">
        <v>0</v>
      </c>
      <c r="AX142" s="8">
        <v>0</v>
      </c>
      <c r="AY142">
        <v>0</v>
      </c>
      <c r="AZ142" s="8">
        <v>0</v>
      </c>
      <c r="BA142">
        <v>0</v>
      </c>
      <c r="BB142" s="8">
        <v>0</v>
      </c>
      <c r="BD142">
        <f t="shared" si="66"/>
        <v>4.5045192499999995</v>
      </c>
      <c r="BI142">
        <v>0</v>
      </c>
      <c r="BJ142">
        <v>0</v>
      </c>
      <c r="BK142">
        <v>0</v>
      </c>
      <c r="BL142" s="8">
        <v>0</v>
      </c>
      <c r="BO142">
        <f t="shared" si="62"/>
        <v>0</v>
      </c>
      <c r="BP142">
        <f t="shared" si="63"/>
        <v>0</v>
      </c>
      <c r="BQ142">
        <f t="shared" si="64"/>
        <v>0</v>
      </c>
      <c r="BR142" s="1">
        <v>42475</v>
      </c>
    </row>
    <row r="143" spans="1:70" x14ac:dyDescent="0.25">
      <c r="A143" s="1">
        <v>42510</v>
      </c>
      <c r="B143">
        <v>17</v>
      </c>
      <c r="C143">
        <v>0</v>
      </c>
      <c r="AD143" s="1">
        <v>42489</v>
      </c>
      <c r="AE143">
        <v>45</v>
      </c>
      <c r="AF143">
        <v>0</v>
      </c>
      <c r="AG143" s="8">
        <v>0</v>
      </c>
      <c r="AH143">
        <v>0</v>
      </c>
      <c r="AI143" s="8">
        <v>0</v>
      </c>
      <c r="AJ143">
        <v>27</v>
      </c>
      <c r="AK143">
        <v>0</v>
      </c>
      <c r="AL143">
        <v>3</v>
      </c>
      <c r="AM143" s="8">
        <v>2.3585604</v>
      </c>
      <c r="AN143">
        <v>0</v>
      </c>
      <c r="AO143" s="8">
        <v>0</v>
      </c>
      <c r="AP143">
        <v>0</v>
      </c>
      <c r="AQ143" s="8">
        <v>0</v>
      </c>
      <c r="AR143">
        <v>0</v>
      </c>
      <c r="AS143">
        <v>0</v>
      </c>
      <c r="AT143" s="8">
        <v>0</v>
      </c>
      <c r="AU143">
        <v>0</v>
      </c>
      <c r="AV143" s="8">
        <v>0</v>
      </c>
      <c r="AW143">
        <v>0</v>
      </c>
      <c r="AX143" s="8">
        <v>0</v>
      </c>
      <c r="AY143">
        <v>0</v>
      </c>
      <c r="AZ143" s="8">
        <v>0</v>
      </c>
      <c r="BA143">
        <v>0</v>
      </c>
      <c r="BB143" s="8">
        <v>0</v>
      </c>
      <c r="BD143">
        <f t="shared" si="66"/>
        <v>2.3585604</v>
      </c>
      <c r="BI143">
        <v>0</v>
      </c>
      <c r="BJ143">
        <v>0</v>
      </c>
      <c r="BK143">
        <v>0</v>
      </c>
      <c r="BL143" s="8">
        <v>0</v>
      </c>
      <c r="BO143">
        <f t="shared" si="62"/>
        <v>0</v>
      </c>
      <c r="BP143">
        <f t="shared" si="63"/>
        <v>0</v>
      </c>
      <c r="BQ143">
        <f t="shared" si="64"/>
        <v>0</v>
      </c>
      <c r="BR143" s="1">
        <v>42475</v>
      </c>
    </row>
    <row r="144" spans="1:70" x14ac:dyDescent="0.25">
      <c r="A144" s="1">
        <v>42517</v>
      </c>
      <c r="B144">
        <v>123</v>
      </c>
      <c r="C144">
        <v>8</v>
      </c>
      <c r="AD144" s="1">
        <v>42489</v>
      </c>
      <c r="AE144">
        <v>46</v>
      </c>
      <c r="AF144">
        <v>2</v>
      </c>
      <c r="AG144" s="8">
        <v>3.4905619999999998E-2</v>
      </c>
      <c r="AH144">
        <v>0</v>
      </c>
      <c r="AI144" s="8">
        <v>0</v>
      </c>
      <c r="AJ144">
        <v>14</v>
      </c>
      <c r="AK144">
        <v>0</v>
      </c>
      <c r="AL144">
        <v>6</v>
      </c>
      <c r="AM144" s="8">
        <v>1.5723735999999999</v>
      </c>
      <c r="AN144">
        <v>0</v>
      </c>
      <c r="AO144" s="8">
        <v>0</v>
      </c>
      <c r="AP144">
        <v>0</v>
      </c>
      <c r="AQ144" s="8">
        <v>0</v>
      </c>
      <c r="AR144">
        <v>0</v>
      </c>
      <c r="AS144">
        <v>0</v>
      </c>
      <c r="AT144" s="8">
        <v>0</v>
      </c>
      <c r="AU144">
        <v>0</v>
      </c>
      <c r="AV144" s="8">
        <v>0</v>
      </c>
      <c r="AW144">
        <v>0</v>
      </c>
      <c r="AX144" s="8">
        <v>0</v>
      </c>
      <c r="AY144">
        <v>0</v>
      </c>
      <c r="AZ144" s="8">
        <v>0</v>
      </c>
      <c r="BA144">
        <v>0</v>
      </c>
      <c r="BB144" s="8">
        <v>0</v>
      </c>
      <c r="BD144">
        <f t="shared" si="66"/>
        <v>1.6072792199999999</v>
      </c>
      <c r="BI144">
        <v>0</v>
      </c>
      <c r="BJ144">
        <v>0</v>
      </c>
      <c r="BK144">
        <v>0</v>
      </c>
      <c r="BL144" s="8">
        <v>0</v>
      </c>
      <c r="BO144">
        <f t="shared" si="62"/>
        <v>0</v>
      </c>
      <c r="BP144">
        <f t="shared" si="63"/>
        <v>0</v>
      </c>
      <c r="BQ144">
        <f t="shared" si="64"/>
        <v>0</v>
      </c>
      <c r="BR144" s="1">
        <v>42475</v>
      </c>
    </row>
    <row r="145" spans="30:70" x14ac:dyDescent="0.25">
      <c r="AD145" s="1">
        <v>42489</v>
      </c>
      <c r="AE145">
        <v>47</v>
      </c>
      <c r="AF145">
        <v>0</v>
      </c>
      <c r="AG145" s="8">
        <v>0</v>
      </c>
      <c r="AH145">
        <v>0</v>
      </c>
      <c r="AI145" s="8">
        <v>0</v>
      </c>
      <c r="AJ145">
        <v>12</v>
      </c>
      <c r="AK145">
        <v>0</v>
      </c>
      <c r="AL145">
        <v>7</v>
      </c>
      <c r="AM145" s="8">
        <v>1.49375492</v>
      </c>
      <c r="AN145">
        <v>0</v>
      </c>
      <c r="AO145" s="8">
        <v>0</v>
      </c>
      <c r="AP145">
        <v>0</v>
      </c>
      <c r="AQ145" s="8">
        <v>0</v>
      </c>
      <c r="AR145">
        <v>0</v>
      </c>
      <c r="AS145">
        <v>0</v>
      </c>
      <c r="AT145" s="8">
        <v>0</v>
      </c>
      <c r="AU145">
        <v>0</v>
      </c>
      <c r="AV145" s="8">
        <v>0</v>
      </c>
      <c r="AW145">
        <v>0</v>
      </c>
      <c r="AX145" s="8">
        <v>0</v>
      </c>
      <c r="AY145">
        <v>0</v>
      </c>
      <c r="AZ145" s="8">
        <v>0</v>
      </c>
      <c r="BA145">
        <v>0</v>
      </c>
      <c r="BB145" s="8">
        <v>0</v>
      </c>
      <c r="BD145">
        <f t="shared" si="66"/>
        <v>1.49375492</v>
      </c>
      <c r="BI145">
        <v>0</v>
      </c>
      <c r="BJ145">
        <v>0</v>
      </c>
      <c r="BK145">
        <v>0</v>
      </c>
      <c r="BL145" s="8">
        <v>0</v>
      </c>
      <c r="BO145">
        <f t="shared" si="62"/>
        <v>0</v>
      </c>
      <c r="BP145">
        <f t="shared" si="63"/>
        <v>0</v>
      </c>
      <c r="BQ145">
        <f t="shared" si="64"/>
        <v>0</v>
      </c>
      <c r="BR145" s="1">
        <v>42475</v>
      </c>
    </row>
    <row r="146" spans="30:70" x14ac:dyDescent="0.25">
      <c r="AD146" s="1">
        <v>42489</v>
      </c>
      <c r="AE146">
        <v>48</v>
      </c>
      <c r="AF146">
        <v>0</v>
      </c>
      <c r="AG146" s="8">
        <v>0</v>
      </c>
      <c r="AH146">
        <v>0</v>
      </c>
      <c r="AI146" s="8">
        <v>0</v>
      </c>
      <c r="AJ146">
        <v>44</v>
      </c>
      <c r="AK146">
        <v>0</v>
      </c>
      <c r="AL146">
        <v>10</v>
      </c>
      <c r="AM146" s="8">
        <v>4.2454087199999995</v>
      </c>
      <c r="AN146">
        <v>0</v>
      </c>
      <c r="AO146" s="8">
        <v>0</v>
      </c>
      <c r="AP146">
        <v>0</v>
      </c>
      <c r="AQ146" s="8">
        <v>0</v>
      </c>
      <c r="AR146">
        <v>0</v>
      </c>
      <c r="AS146">
        <v>0</v>
      </c>
      <c r="AT146" s="8">
        <v>0</v>
      </c>
      <c r="AU146">
        <v>0</v>
      </c>
      <c r="AV146" s="8">
        <v>0</v>
      </c>
      <c r="AW146">
        <v>0</v>
      </c>
      <c r="AX146" s="8">
        <v>0</v>
      </c>
      <c r="AY146">
        <v>0</v>
      </c>
      <c r="AZ146" s="8">
        <v>0</v>
      </c>
      <c r="BA146">
        <v>0</v>
      </c>
      <c r="BB146" s="8">
        <v>0</v>
      </c>
      <c r="BD146">
        <f t="shared" si="66"/>
        <v>4.2454087199999995</v>
      </c>
      <c r="BI146">
        <v>0</v>
      </c>
      <c r="BJ146">
        <v>0</v>
      </c>
      <c r="BK146">
        <v>0</v>
      </c>
      <c r="BL146" s="8">
        <v>0</v>
      </c>
      <c r="BO146">
        <f t="shared" si="62"/>
        <v>0</v>
      </c>
      <c r="BP146">
        <f t="shared" si="63"/>
        <v>0</v>
      </c>
      <c r="BQ146">
        <f t="shared" si="64"/>
        <v>0</v>
      </c>
      <c r="BR146" s="1">
        <v>42475</v>
      </c>
    </row>
    <row r="147" spans="30:70" x14ac:dyDescent="0.25">
      <c r="AD147" s="1">
        <v>42489</v>
      </c>
      <c r="AE147">
        <v>83</v>
      </c>
      <c r="AF147">
        <v>0</v>
      </c>
      <c r="AG147" s="8">
        <v>0</v>
      </c>
      <c r="AH147">
        <v>0</v>
      </c>
      <c r="AI147" s="8">
        <v>0</v>
      </c>
      <c r="AJ147">
        <v>36</v>
      </c>
      <c r="AK147">
        <v>2</v>
      </c>
      <c r="AL147">
        <v>13</v>
      </c>
      <c r="AM147" s="8">
        <v>4.0095526799999996</v>
      </c>
      <c r="AN147">
        <v>0</v>
      </c>
      <c r="AO147" s="8">
        <v>0</v>
      </c>
      <c r="AP147">
        <v>0</v>
      </c>
      <c r="AQ147" s="8">
        <v>0</v>
      </c>
      <c r="AR147">
        <v>0</v>
      </c>
      <c r="AS147">
        <v>0</v>
      </c>
      <c r="AT147" s="8">
        <v>0</v>
      </c>
      <c r="AU147">
        <v>1</v>
      </c>
      <c r="AV147" s="8">
        <v>2.0434799999999999E-3</v>
      </c>
      <c r="AW147">
        <v>0</v>
      </c>
      <c r="AX147" s="8">
        <v>0</v>
      </c>
      <c r="AY147">
        <v>0</v>
      </c>
      <c r="AZ147" s="8">
        <v>0</v>
      </c>
      <c r="BA147">
        <v>0</v>
      </c>
      <c r="BB147" s="8">
        <v>0</v>
      </c>
      <c r="BD147">
        <f t="shared" si="66"/>
        <v>4.0115961599999999</v>
      </c>
      <c r="BI147">
        <v>3</v>
      </c>
      <c r="BJ147">
        <v>0</v>
      </c>
      <c r="BK147">
        <v>0</v>
      </c>
      <c r="BL147" s="8">
        <v>0.23585603999999999</v>
      </c>
      <c r="BO147">
        <f t="shared" si="62"/>
        <v>0.23585603999999999</v>
      </c>
      <c r="BP147">
        <f t="shared" si="63"/>
        <v>0</v>
      </c>
      <c r="BQ147">
        <f t="shared" si="64"/>
        <v>0</v>
      </c>
      <c r="BR147" s="1">
        <v>42475</v>
      </c>
    </row>
    <row r="148" spans="30:70" x14ac:dyDescent="0.25">
      <c r="AD148" s="1">
        <v>42489</v>
      </c>
      <c r="AE148">
        <v>84</v>
      </c>
      <c r="AF148">
        <v>2</v>
      </c>
      <c r="AG148" s="8">
        <v>3.4905619999999998E-2</v>
      </c>
      <c r="AH148">
        <v>0</v>
      </c>
      <c r="AI148" s="8">
        <v>0</v>
      </c>
      <c r="AJ148">
        <v>38</v>
      </c>
      <c r="AK148">
        <v>2</v>
      </c>
      <c r="AL148">
        <v>10</v>
      </c>
      <c r="AM148" s="8">
        <v>3.9309339999999997</v>
      </c>
      <c r="AN148">
        <v>0</v>
      </c>
      <c r="AO148" s="8">
        <v>0</v>
      </c>
      <c r="AP148">
        <v>0</v>
      </c>
      <c r="AQ148" s="8">
        <v>0</v>
      </c>
      <c r="AR148">
        <v>0</v>
      </c>
      <c r="AS148">
        <v>0</v>
      </c>
      <c r="AT148" s="8">
        <v>0</v>
      </c>
      <c r="AU148">
        <v>0</v>
      </c>
      <c r="AV148" s="8">
        <v>0</v>
      </c>
      <c r="AW148">
        <v>0</v>
      </c>
      <c r="AX148" s="8">
        <v>0</v>
      </c>
      <c r="AY148">
        <v>0</v>
      </c>
      <c r="AZ148" s="8">
        <v>0</v>
      </c>
      <c r="BA148">
        <v>0</v>
      </c>
      <c r="BB148" s="8">
        <v>0</v>
      </c>
      <c r="BD148">
        <f t="shared" si="66"/>
        <v>3.9658396199999997</v>
      </c>
      <c r="BI148">
        <v>2</v>
      </c>
      <c r="BJ148">
        <v>0</v>
      </c>
      <c r="BK148">
        <v>0</v>
      </c>
      <c r="BL148" s="8">
        <v>0.15723735999999999</v>
      </c>
      <c r="BO148">
        <f t="shared" si="62"/>
        <v>0.15723735999999999</v>
      </c>
      <c r="BP148">
        <f t="shared" si="63"/>
        <v>0</v>
      </c>
      <c r="BQ148">
        <f>$BK148*$BR$86</f>
        <v>0</v>
      </c>
      <c r="BR148" s="1">
        <v>42475</v>
      </c>
    </row>
    <row r="149" spans="30:70" x14ac:dyDescent="0.25">
      <c r="AD149" s="1">
        <v>42489</v>
      </c>
      <c r="AE149">
        <v>117</v>
      </c>
      <c r="AF149">
        <v>1</v>
      </c>
      <c r="AG149" s="8">
        <v>1.7452809999999999E-2</v>
      </c>
      <c r="AH149">
        <v>0</v>
      </c>
      <c r="AI149" s="8">
        <v>0</v>
      </c>
      <c r="AJ149">
        <v>7</v>
      </c>
      <c r="AK149">
        <v>0</v>
      </c>
      <c r="AL149">
        <v>18</v>
      </c>
      <c r="AM149" s="8">
        <v>1.9654669999999999</v>
      </c>
      <c r="AN149">
        <v>0</v>
      </c>
      <c r="AO149" s="8">
        <v>0</v>
      </c>
      <c r="AP149">
        <v>0</v>
      </c>
      <c r="AQ149" s="8">
        <v>0</v>
      </c>
      <c r="AR149">
        <v>0</v>
      </c>
      <c r="AS149">
        <v>0</v>
      </c>
      <c r="AT149" s="8">
        <v>0</v>
      </c>
      <c r="AU149">
        <v>0</v>
      </c>
      <c r="AV149" s="8">
        <v>0</v>
      </c>
      <c r="AW149">
        <v>0</v>
      </c>
      <c r="AX149" s="8">
        <v>0</v>
      </c>
      <c r="AY149">
        <v>0</v>
      </c>
      <c r="AZ149" s="8">
        <v>0</v>
      </c>
      <c r="BA149">
        <v>0</v>
      </c>
      <c r="BB149" s="8">
        <v>0</v>
      </c>
      <c r="BD149">
        <f t="shared" si="66"/>
        <v>1.9829198099999998</v>
      </c>
      <c r="BI149">
        <v>1</v>
      </c>
      <c r="BJ149">
        <v>0</v>
      </c>
      <c r="BK149">
        <v>0</v>
      </c>
      <c r="BL149" s="8">
        <v>7.8618679999999996E-2</v>
      </c>
      <c r="BO149">
        <f t="shared" si="62"/>
        <v>7.8618679999999996E-2</v>
      </c>
      <c r="BP149">
        <f t="shared" si="63"/>
        <v>0</v>
      </c>
      <c r="BQ149">
        <f t="shared" si="64"/>
        <v>0</v>
      </c>
      <c r="BR149" s="1">
        <v>42475</v>
      </c>
    </row>
    <row r="150" spans="30:70" x14ac:dyDescent="0.25">
      <c r="AD150" s="1">
        <v>42489</v>
      </c>
      <c r="AE150">
        <v>118</v>
      </c>
      <c r="AF150">
        <v>0</v>
      </c>
      <c r="AG150" s="8">
        <v>0</v>
      </c>
      <c r="AH150">
        <v>0</v>
      </c>
      <c r="AI150" s="8">
        <v>0</v>
      </c>
      <c r="AJ150">
        <v>24</v>
      </c>
      <c r="AK150">
        <v>1</v>
      </c>
      <c r="AL150">
        <v>41</v>
      </c>
      <c r="AM150" s="8">
        <v>5.1888328799999996</v>
      </c>
      <c r="AN150">
        <v>0</v>
      </c>
      <c r="AO150" s="8">
        <v>0</v>
      </c>
      <c r="AP150">
        <v>0</v>
      </c>
      <c r="AQ150" s="8">
        <v>0</v>
      </c>
      <c r="AR150">
        <v>0</v>
      </c>
      <c r="AS150">
        <v>0</v>
      </c>
      <c r="AT150" s="8">
        <v>0</v>
      </c>
      <c r="AU150">
        <v>0</v>
      </c>
      <c r="AV150" s="8">
        <v>0</v>
      </c>
      <c r="AW150">
        <v>0</v>
      </c>
      <c r="AX150" s="8">
        <v>0</v>
      </c>
      <c r="AY150">
        <v>0</v>
      </c>
      <c r="AZ150" s="8">
        <v>0</v>
      </c>
      <c r="BA150">
        <v>0</v>
      </c>
      <c r="BB150" s="8">
        <v>0</v>
      </c>
      <c r="BD150">
        <f t="shared" si="66"/>
        <v>5.1888328799999996</v>
      </c>
      <c r="BI150">
        <v>1</v>
      </c>
      <c r="BJ150">
        <v>1</v>
      </c>
      <c r="BK150">
        <v>4</v>
      </c>
      <c r="BL150" s="8">
        <v>0.47171207999999998</v>
      </c>
      <c r="BO150">
        <f t="shared" si="62"/>
        <v>7.8618679999999996E-2</v>
      </c>
      <c r="BP150">
        <f t="shared" si="63"/>
        <v>7.8618679999999996E-2</v>
      </c>
      <c r="BQ150">
        <f t="shared" si="64"/>
        <v>0.31447471999999999</v>
      </c>
      <c r="BR150" s="1">
        <v>42475</v>
      </c>
    </row>
    <row r="151" spans="30:70" x14ac:dyDescent="0.25">
      <c r="AD151" s="1">
        <v>42494</v>
      </c>
      <c r="AE151">
        <v>12</v>
      </c>
      <c r="AF151">
        <v>1</v>
      </c>
      <c r="AG151" s="8">
        <v>1.7452809999999999E-2</v>
      </c>
      <c r="AH151">
        <v>0</v>
      </c>
      <c r="AI151" s="8">
        <v>0</v>
      </c>
      <c r="AJ151">
        <v>32</v>
      </c>
      <c r="AK151">
        <v>0</v>
      </c>
      <c r="AL151">
        <v>17</v>
      </c>
      <c r="AM151" s="8">
        <v>3.8523153199999998</v>
      </c>
      <c r="AN151">
        <v>0</v>
      </c>
      <c r="AO151" s="8">
        <v>0</v>
      </c>
      <c r="AP151">
        <v>1</v>
      </c>
      <c r="AQ151" s="8">
        <v>0.34717342000000001</v>
      </c>
      <c r="AR151">
        <v>0</v>
      </c>
      <c r="AS151">
        <v>0</v>
      </c>
      <c r="AT151" s="8">
        <v>0</v>
      </c>
      <c r="AU151">
        <v>0</v>
      </c>
      <c r="AV151" s="8">
        <v>0</v>
      </c>
      <c r="AW151">
        <v>0</v>
      </c>
      <c r="AX151" s="8">
        <v>0</v>
      </c>
      <c r="AY151">
        <v>0</v>
      </c>
      <c r="AZ151" s="8">
        <v>0</v>
      </c>
      <c r="BA151">
        <v>0</v>
      </c>
      <c r="BB151" s="8">
        <v>0</v>
      </c>
      <c r="BD151">
        <f t="shared" si="66"/>
        <v>4.2169415499999996</v>
      </c>
      <c r="BI151">
        <v>0</v>
      </c>
      <c r="BJ151">
        <v>0</v>
      </c>
      <c r="BK151">
        <v>0</v>
      </c>
      <c r="BL151" s="8">
        <v>0</v>
      </c>
      <c r="BO151">
        <f t="shared" si="62"/>
        <v>0</v>
      </c>
      <c r="BP151">
        <f t="shared" si="63"/>
        <v>0</v>
      </c>
      <c r="BQ151">
        <f t="shared" si="64"/>
        <v>0</v>
      </c>
      <c r="BR151" s="1">
        <v>42475</v>
      </c>
    </row>
    <row r="152" spans="30:70" x14ac:dyDescent="0.25">
      <c r="AD152" s="1">
        <v>42494</v>
      </c>
      <c r="AE152">
        <v>38</v>
      </c>
      <c r="AF152">
        <v>7</v>
      </c>
      <c r="AG152" s="8">
        <v>0.12216966999999999</v>
      </c>
      <c r="AH152">
        <v>0</v>
      </c>
      <c r="AI152" s="8">
        <v>0</v>
      </c>
      <c r="AJ152">
        <v>52</v>
      </c>
      <c r="AK152">
        <v>8</v>
      </c>
      <c r="AL152">
        <v>8</v>
      </c>
      <c r="AM152" s="8">
        <v>5.3460702399999995</v>
      </c>
      <c r="AN152">
        <v>0</v>
      </c>
      <c r="AO152" s="8">
        <v>0</v>
      </c>
      <c r="AP152">
        <v>0</v>
      </c>
      <c r="AQ152" s="8">
        <v>0</v>
      </c>
      <c r="AR152">
        <v>0</v>
      </c>
      <c r="AS152">
        <v>0</v>
      </c>
      <c r="AT152" s="8">
        <v>0</v>
      </c>
      <c r="AU152">
        <v>0</v>
      </c>
      <c r="AV152" s="8">
        <v>0</v>
      </c>
      <c r="AW152">
        <v>0</v>
      </c>
      <c r="AX152" s="8">
        <v>0</v>
      </c>
      <c r="AY152">
        <v>0</v>
      </c>
      <c r="AZ152" s="8">
        <v>0</v>
      </c>
      <c r="BA152">
        <v>0</v>
      </c>
      <c r="BB152" s="8">
        <v>0</v>
      </c>
      <c r="BD152">
        <f t="shared" si="66"/>
        <v>5.4682399099999994</v>
      </c>
      <c r="BI152">
        <v>25</v>
      </c>
      <c r="BJ152">
        <v>0</v>
      </c>
      <c r="BK152">
        <v>11</v>
      </c>
      <c r="BL152" s="8">
        <v>2.8302724799999996</v>
      </c>
      <c r="BO152">
        <f t="shared" si="62"/>
        <v>1.9654669999999999</v>
      </c>
      <c r="BP152">
        <f t="shared" si="63"/>
        <v>0</v>
      </c>
      <c r="BQ152">
        <f t="shared" si="64"/>
        <v>0.86480548000000002</v>
      </c>
      <c r="BR152" s="1">
        <v>42482</v>
      </c>
    </row>
    <row r="153" spans="30:70" x14ac:dyDescent="0.25">
      <c r="AD153" s="1">
        <v>42494</v>
      </c>
      <c r="AE153">
        <v>39</v>
      </c>
      <c r="AF153">
        <v>1</v>
      </c>
      <c r="AG153" s="8">
        <v>1.7452809999999999E-2</v>
      </c>
      <c r="AH153">
        <v>0</v>
      </c>
      <c r="AI153" s="8">
        <v>0</v>
      </c>
      <c r="AJ153">
        <v>19</v>
      </c>
      <c r="AK153">
        <v>0</v>
      </c>
      <c r="AL153">
        <v>3</v>
      </c>
      <c r="AM153" s="8">
        <v>1.72961096</v>
      </c>
      <c r="AN153">
        <v>0</v>
      </c>
      <c r="AO153" s="8">
        <v>0</v>
      </c>
      <c r="AP153">
        <v>0</v>
      </c>
      <c r="AQ153" s="8">
        <v>0</v>
      </c>
      <c r="AR153">
        <v>0</v>
      </c>
      <c r="AS153">
        <v>0</v>
      </c>
      <c r="AT153" s="8">
        <v>0</v>
      </c>
      <c r="AU153">
        <v>0</v>
      </c>
      <c r="AV153" s="8">
        <v>0</v>
      </c>
      <c r="AW153">
        <v>0</v>
      </c>
      <c r="AX153" s="8">
        <v>0</v>
      </c>
      <c r="AY153">
        <v>0</v>
      </c>
      <c r="AZ153" s="8">
        <v>0</v>
      </c>
      <c r="BA153">
        <v>0</v>
      </c>
      <c r="BB153" s="8">
        <v>0</v>
      </c>
      <c r="BD153">
        <f t="shared" si="66"/>
        <v>1.74706377</v>
      </c>
      <c r="BI153">
        <v>13</v>
      </c>
      <c r="BJ153">
        <v>0</v>
      </c>
      <c r="BK153">
        <v>9</v>
      </c>
      <c r="BL153" s="8">
        <v>1.72961096</v>
      </c>
      <c r="BO153">
        <f t="shared" ref="BO153:BO212" si="67">$BI153*$BR$86</f>
        <v>1.0220428399999999</v>
      </c>
      <c r="BP153">
        <f t="shared" ref="BP153:BP168" si="68">$BJ153*$BR$86</f>
        <v>0</v>
      </c>
      <c r="BQ153">
        <f t="shared" ref="BQ153:BQ177" si="69">$BK153*$BR$86</f>
        <v>0.70756811999999991</v>
      </c>
      <c r="BR153" s="1">
        <v>42482</v>
      </c>
    </row>
    <row r="154" spans="30:70" x14ac:dyDescent="0.25">
      <c r="AD154" s="1">
        <v>42494</v>
      </c>
      <c r="AE154">
        <v>40</v>
      </c>
      <c r="AF154">
        <v>0</v>
      </c>
      <c r="AG154" s="8">
        <v>0</v>
      </c>
      <c r="AH154">
        <v>0</v>
      </c>
      <c r="AI154" s="8">
        <v>0</v>
      </c>
      <c r="AJ154">
        <v>0</v>
      </c>
      <c r="AK154">
        <v>0</v>
      </c>
      <c r="AL154">
        <v>0</v>
      </c>
      <c r="AM154" s="8">
        <v>0</v>
      </c>
      <c r="AN154">
        <v>0</v>
      </c>
      <c r="AO154" s="8">
        <v>0</v>
      </c>
      <c r="AP154">
        <v>0</v>
      </c>
      <c r="AQ154" s="8">
        <v>0</v>
      </c>
      <c r="AR154">
        <v>0</v>
      </c>
      <c r="AS154">
        <v>0</v>
      </c>
      <c r="AT154" s="8">
        <v>0</v>
      </c>
      <c r="AU154">
        <v>0</v>
      </c>
      <c r="AV154" s="8">
        <v>0</v>
      </c>
      <c r="AW154">
        <v>0</v>
      </c>
      <c r="AX154" s="8">
        <v>0</v>
      </c>
      <c r="AY154">
        <v>0</v>
      </c>
      <c r="AZ154" s="8">
        <v>0</v>
      </c>
      <c r="BA154">
        <v>0</v>
      </c>
      <c r="BB154" s="8">
        <v>0</v>
      </c>
      <c r="BD154">
        <f t="shared" si="66"/>
        <v>0</v>
      </c>
      <c r="BI154">
        <v>19</v>
      </c>
      <c r="BJ154">
        <v>3</v>
      </c>
      <c r="BK154">
        <v>4</v>
      </c>
      <c r="BL154" s="8">
        <v>2.0440856799999998</v>
      </c>
      <c r="BO154">
        <f t="shared" si="67"/>
        <v>1.49375492</v>
      </c>
      <c r="BP154">
        <f t="shared" si="68"/>
        <v>0.23585603999999999</v>
      </c>
      <c r="BQ154">
        <f t="shared" si="69"/>
        <v>0.31447471999999999</v>
      </c>
      <c r="BR154" s="1">
        <v>42482</v>
      </c>
    </row>
    <row r="155" spans="30:70" x14ac:dyDescent="0.25">
      <c r="AD155" s="1">
        <v>42494</v>
      </c>
      <c r="AE155">
        <v>41</v>
      </c>
      <c r="AF155">
        <v>2</v>
      </c>
      <c r="AG155" s="8">
        <v>3.4905619999999998E-2</v>
      </c>
      <c r="AH155">
        <v>0</v>
      </c>
      <c r="AI155" s="8">
        <v>0</v>
      </c>
      <c r="AJ155">
        <v>28</v>
      </c>
      <c r="AK155">
        <v>0</v>
      </c>
      <c r="AL155">
        <v>3</v>
      </c>
      <c r="AM155" s="8">
        <v>2.4371790799999999</v>
      </c>
      <c r="AN155">
        <v>0</v>
      </c>
      <c r="AO155" s="8">
        <v>0</v>
      </c>
      <c r="AP155">
        <v>0</v>
      </c>
      <c r="AQ155" s="8">
        <v>0</v>
      </c>
      <c r="AR155">
        <v>0</v>
      </c>
      <c r="AS155">
        <v>0</v>
      </c>
      <c r="AT155" s="8">
        <v>0</v>
      </c>
      <c r="AU155">
        <v>0</v>
      </c>
      <c r="AV155" s="8">
        <v>0</v>
      </c>
      <c r="AW155">
        <v>0</v>
      </c>
      <c r="AX155" s="8">
        <v>0</v>
      </c>
      <c r="AY155">
        <v>0</v>
      </c>
      <c r="AZ155" s="8">
        <v>0</v>
      </c>
      <c r="BA155">
        <v>0</v>
      </c>
      <c r="BB155" s="8">
        <v>0</v>
      </c>
      <c r="BD155">
        <f t="shared" si="66"/>
        <v>2.4720846999999999</v>
      </c>
      <c r="BI155">
        <v>11</v>
      </c>
      <c r="BJ155">
        <v>0</v>
      </c>
      <c r="BK155">
        <v>12</v>
      </c>
      <c r="BL155" s="8">
        <v>1.80822964</v>
      </c>
      <c r="BO155">
        <f t="shared" si="67"/>
        <v>0.86480548000000002</v>
      </c>
      <c r="BP155">
        <f t="shared" si="68"/>
        <v>0</v>
      </c>
      <c r="BQ155">
        <f t="shared" si="69"/>
        <v>0.94342415999999996</v>
      </c>
      <c r="BR155" s="1">
        <v>42482</v>
      </c>
    </row>
    <row r="156" spans="30:70" x14ac:dyDescent="0.25">
      <c r="AD156" s="1">
        <v>42494</v>
      </c>
      <c r="AE156">
        <v>60</v>
      </c>
      <c r="AF156">
        <v>0</v>
      </c>
      <c r="AG156" s="8">
        <v>0</v>
      </c>
      <c r="AH156">
        <v>0</v>
      </c>
      <c r="AI156" s="8">
        <v>0</v>
      </c>
      <c r="AJ156">
        <v>0</v>
      </c>
      <c r="AK156">
        <v>0</v>
      </c>
      <c r="AL156">
        <v>0</v>
      </c>
      <c r="AM156" s="8">
        <v>0</v>
      </c>
      <c r="AN156">
        <v>0</v>
      </c>
      <c r="AO156" s="8">
        <v>0</v>
      </c>
      <c r="AP156">
        <v>0</v>
      </c>
      <c r="AQ156" s="8">
        <v>0</v>
      </c>
      <c r="AR156">
        <v>0</v>
      </c>
      <c r="AS156">
        <v>0</v>
      </c>
      <c r="AT156" s="8">
        <v>0</v>
      </c>
      <c r="AU156">
        <v>0</v>
      </c>
      <c r="AV156" s="8">
        <v>0</v>
      </c>
      <c r="AW156">
        <v>0</v>
      </c>
      <c r="AX156" s="8">
        <v>0</v>
      </c>
      <c r="AY156">
        <v>0</v>
      </c>
      <c r="AZ156" s="8">
        <v>0</v>
      </c>
      <c r="BA156">
        <v>0</v>
      </c>
      <c r="BB156" s="8">
        <v>0</v>
      </c>
      <c r="BD156">
        <f t="shared" si="66"/>
        <v>0</v>
      </c>
      <c r="BI156">
        <v>11</v>
      </c>
      <c r="BJ156">
        <v>1</v>
      </c>
      <c r="BK156">
        <v>0</v>
      </c>
      <c r="BL156" s="8">
        <v>0.94342415999999996</v>
      </c>
      <c r="BO156">
        <f t="shared" si="67"/>
        <v>0.86480548000000002</v>
      </c>
      <c r="BP156">
        <f t="shared" si="68"/>
        <v>7.8618679999999996E-2</v>
      </c>
      <c r="BQ156">
        <f t="shared" si="69"/>
        <v>0</v>
      </c>
      <c r="BR156" s="1">
        <v>42482</v>
      </c>
    </row>
    <row r="157" spans="30:70" x14ac:dyDescent="0.25">
      <c r="AD157" s="1">
        <v>42494</v>
      </c>
      <c r="AE157">
        <v>98</v>
      </c>
      <c r="AF157">
        <v>0</v>
      </c>
      <c r="AG157" s="8">
        <v>0</v>
      </c>
      <c r="AH157">
        <v>0</v>
      </c>
      <c r="AI157" s="8">
        <v>0</v>
      </c>
      <c r="AJ157">
        <v>0</v>
      </c>
      <c r="AK157">
        <v>0</v>
      </c>
      <c r="AL157">
        <v>0</v>
      </c>
      <c r="AM157" s="8">
        <v>0</v>
      </c>
      <c r="AN157">
        <v>0</v>
      </c>
      <c r="AO157" s="8">
        <v>0</v>
      </c>
      <c r="AP157">
        <v>0</v>
      </c>
      <c r="AQ157" s="8">
        <v>0</v>
      </c>
      <c r="AR157">
        <v>1</v>
      </c>
      <c r="AS157">
        <v>0</v>
      </c>
      <c r="AT157" s="8">
        <v>0.38997966000000001</v>
      </c>
      <c r="AU157">
        <v>0</v>
      </c>
      <c r="AV157" s="8">
        <v>0</v>
      </c>
      <c r="AW157">
        <v>0</v>
      </c>
      <c r="AX157" s="8">
        <v>0</v>
      </c>
      <c r="AY157">
        <v>0</v>
      </c>
      <c r="AZ157" s="8">
        <v>0</v>
      </c>
      <c r="BA157">
        <v>0</v>
      </c>
      <c r="BB157" s="8">
        <v>0</v>
      </c>
      <c r="BD157">
        <f t="shared" si="66"/>
        <v>0.38997966000000001</v>
      </c>
      <c r="BI157">
        <v>0</v>
      </c>
      <c r="BJ157">
        <v>0</v>
      </c>
      <c r="BK157">
        <v>0</v>
      </c>
      <c r="BL157" s="8">
        <v>0</v>
      </c>
      <c r="BO157">
        <f t="shared" si="67"/>
        <v>0</v>
      </c>
      <c r="BP157">
        <f t="shared" si="68"/>
        <v>0</v>
      </c>
      <c r="BQ157">
        <f t="shared" si="69"/>
        <v>0</v>
      </c>
      <c r="BR157" s="1">
        <v>42482</v>
      </c>
    </row>
    <row r="158" spans="30:70" x14ac:dyDescent="0.25">
      <c r="AD158" s="1">
        <v>42494</v>
      </c>
      <c r="AE158">
        <v>99</v>
      </c>
      <c r="AF158">
        <v>0</v>
      </c>
      <c r="AG158" s="8">
        <v>0</v>
      </c>
      <c r="AH158">
        <v>0</v>
      </c>
      <c r="AI158" s="8">
        <v>0</v>
      </c>
      <c r="AJ158">
        <v>0</v>
      </c>
      <c r="AK158">
        <v>0</v>
      </c>
      <c r="AL158">
        <v>0</v>
      </c>
      <c r="AM158" s="8">
        <v>0</v>
      </c>
      <c r="AN158">
        <v>0</v>
      </c>
      <c r="AO158" s="8">
        <v>0</v>
      </c>
      <c r="AP158">
        <v>0</v>
      </c>
      <c r="AQ158" s="8">
        <v>0</v>
      </c>
      <c r="AR158">
        <v>0</v>
      </c>
      <c r="AS158">
        <v>0</v>
      </c>
      <c r="AT158" s="8">
        <v>0</v>
      </c>
      <c r="AU158">
        <v>0</v>
      </c>
      <c r="AV158" s="8">
        <v>0</v>
      </c>
      <c r="AW158">
        <v>0</v>
      </c>
      <c r="AX158" s="8">
        <v>0</v>
      </c>
      <c r="AY158">
        <v>0</v>
      </c>
      <c r="AZ158" s="8">
        <v>0</v>
      </c>
      <c r="BA158">
        <v>0</v>
      </c>
      <c r="BB158" s="8">
        <v>0</v>
      </c>
      <c r="BD158">
        <f t="shared" si="66"/>
        <v>0</v>
      </c>
      <c r="BI158">
        <v>15</v>
      </c>
      <c r="BJ158">
        <v>0</v>
      </c>
      <c r="BK158">
        <v>6</v>
      </c>
      <c r="BL158" s="8">
        <v>1.6509922799999999</v>
      </c>
      <c r="BO158">
        <f t="shared" si="67"/>
        <v>1.1792802</v>
      </c>
      <c r="BP158">
        <f t="shared" si="68"/>
        <v>0</v>
      </c>
      <c r="BQ158">
        <f t="shared" si="69"/>
        <v>0.47171207999999998</v>
      </c>
      <c r="BR158" s="1">
        <v>42482</v>
      </c>
    </row>
    <row r="159" spans="30:70" x14ac:dyDescent="0.25">
      <c r="AD159" s="1">
        <v>42494</v>
      </c>
      <c r="AE159">
        <v>100</v>
      </c>
      <c r="AF159">
        <v>0</v>
      </c>
      <c r="AG159" s="8">
        <v>0</v>
      </c>
      <c r="AH159">
        <v>0</v>
      </c>
      <c r="AI159" s="8">
        <v>0</v>
      </c>
      <c r="AJ159">
        <v>0</v>
      </c>
      <c r="AK159">
        <v>0</v>
      </c>
      <c r="AL159">
        <v>0</v>
      </c>
      <c r="AM159" s="8">
        <v>0</v>
      </c>
      <c r="AN159">
        <v>0</v>
      </c>
      <c r="AO159" s="8">
        <v>0</v>
      </c>
      <c r="AP159">
        <v>0</v>
      </c>
      <c r="AQ159" s="8">
        <v>0</v>
      </c>
      <c r="AR159">
        <v>0</v>
      </c>
      <c r="AS159">
        <v>0</v>
      </c>
      <c r="AT159" s="8">
        <v>0</v>
      </c>
      <c r="AU159">
        <v>0</v>
      </c>
      <c r="AV159" s="8">
        <v>0</v>
      </c>
      <c r="AW159">
        <v>0</v>
      </c>
      <c r="AX159" s="8">
        <v>0</v>
      </c>
      <c r="AY159">
        <v>0</v>
      </c>
      <c r="AZ159" s="8">
        <v>0</v>
      </c>
      <c r="BA159">
        <v>0</v>
      </c>
      <c r="BB159" s="8">
        <v>0</v>
      </c>
      <c r="BD159">
        <f t="shared" si="66"/>
        <v>0</v>
      </c>
      <c r="BI159">
        <v>3</v>
      </c>
      <c r="BJ159">
        <v>0</v>
      </c>
      <c r="BK159">
        <v>1</v>
      </c>
      <c r="BL159" s="8">
        <v>0.31447471999999999</v>
      </c>
      <c r="BO159">
        <f t="shared" si="67"/>
        <v>0.23585603999999999</v>
      </c>
      <c r="BP159">
        <f t="shared" si="68"/>
        <v>0</v>
      </c>
      <c r="BQ159">
        <f t="shared" si="69"/>
        <v>7.8618679999999996E-2</v>
      </c>
      <c r="BR159" s="1">
        <v>42482</v>
      </c>
    </row>
    <row r="160" spans="30:70" x14ac:dyDescent="0.25">
      <c r="AD160" s="1">
        <v>42494</v>
      </c>
      <c r="AE160">
        <v>103</v>
      </c>
      <c r="AF160">
        <v>0</v>
      </c>
      <c r="AG160" s="8">
        <v>0</v>
      </c>
      <c r="AH160">
        <v>0</v>
      </c>
      <c r="AI160" s="8">
        <v>0</v>
      </c>
      <c r="AJ160">
        <v>20</v>
      </c>
      <c r="AK160">
        <v>1</v>
      </c>
      <c r="AL160">
        <v>3</v>
      </c>
      <c r="AM160" s="8">
        <v>1.8868483199999999</v>
      </c>
      <c r="AN160">
        <v>0</v>
      </c>
      <c r="AO160" s="8">
        <v>0</v>
      </c>
      <c r="AP160">
        <v>0</v>
      </c>
      <c r="AQ160" s="8">
        <v>0</v>
      </c>
      <c r="AR160">
        <v>0</v>
      </c>
      <c r="AS160">
        <v>0</v>
      </c>
      <c r="AT160" s="8">
        <v>0</v>
      </c>
      <c r="AU160">
        <v>0</v>
      </c>
      <c r="AV160" s="8">
        <v>0</v>
      </c>
      <c r="AW160">
        <v>0</v>
      </c>
      <c r="AX160" s="8">
        <v>0</v>
      </c>
      <c r="AY160">
        <v>0</v>
      </c>
      <c r="AZ160" s="8">
        <v>0</v>
      </c>
      <c r="BA160">
        <v>0</v>
      </c>
      <c r="BB160" s="8">
        <v>0</v>
      </c>
      <c r="BD160">
        <f t="shared" si="66"/>
        <v>1.8868483199999999</v>
      </c>
      <c r="BI160">
        <v>4</v>
      </c>
      <c r="BJ160">
        <v>0</v>
      </c>
      <c r="BK160">
        <v>6</v>
      </c>
      <c r="BL160" s="8">
        <v>0.78618679999999996</v>
      </c>
      <c r="BO160">
        <f t="shared" si="67"/>
        <v>0.31447471999999999</v>
      </c>
      <c r="BP160">
        <f t="shared" si="68"/>
        <v>0</v>
      </c>
      <c r="BQ160">
        <f t="shared" si="69"/>
        <v>0.47171207999999998</v>
      </c>
      <c r="BR160" s="1">
        <v>42482</v>
      </c>
    </row>
    <row r="161" spans="30:70" x14ac:dyDescent="0.25">
      <c r="AD161" s="1">
        <v>42494</v>
      </c>
      <c r="AE161">
        <v>104</v>
      </c>
      <c r="AF161">
        <v>0</v>
      </c>
      <c r="AG161" s="8">
        <v>0</v>
      </c>
      <c r="AH161">
        <v>0</v>
      </c>
      <c r="AI161" s="8">
        <v>0</v>
      </c>
      <c r="AJ161">
        <v>0</v>
      </c>
      <c r="AK161">
        <v>0</v>
      </c>
      <c r="AL161">
        <v>0</v>
      </c>
      <c r="AM161" s="8">
        <v>0</v>
      </c>
      <c r="AN161">
        <v>0</v>
      </c>
      <c r="AO161" s="8">
        <v>0</v>
      </c>
      <c r="AP161">
        <v>0</v>
      </c>
      <c r="AQ161" s="8">
        <v>0</v>
      </c>
      <c r="AR161">
        <v>0</v>
      </c>
      <c r="AS161">
        <v>0</v>
      </c>
      <c r="AT161" s="8">
        <v>0</v>
      </c>
      <c r="AU161">
        <v>0</v>
      </c>
      <c r="AV161" s="8">
        <v>0</v>
      </c>
      <c r="AW161">
        <v>0</v>
      </c>
      <c r="AX161" s="8">
        <v>0</v>
      </c>
      <c r="AY161">
        <v>0</v>
      </c>
      <c r="AZ161" s="8">
        <v>0</v>
      </c>
      <c r="BA161">
        <v>0</v>
      </c>
      <c r="BB161" s="8">
        <v>0</v>
      </c>
      <c r="BD161">
        <f t="shared" si="66"/>
        <v>0</v>
      </c>
      <c r="BI161">
        <v>2</v>
      </c>
      <c r="BJ161">
        <v>0</v>
      </c>
      <c r="BK161">
        <v>4</v>
      </c>
      <c r="BL161" s="8">
        <v>0.47171207999999998</v>
      </c>
      <c r="BO161">
        <f t="shared" si="67"/>
        <v>0.15723735999999999</v>
      </c>
      <c r="BP161">
        <f t="shared" si="68"/>
        <v>0</v>
      </c>
      <c r="BQ161">
        <f t="shared" si="69"/>
        <v>0.31447471999999999</v>
      </c>
      <c r="BR161" s="1">
        <v>42482</v>
      </c>
    </row>
    <row r="162" spans="30:70" x14ac:dyDescent="0.25">
      <c r="AD162" s="1">
        <v>42503</v>
      </c>
      <c r="AE162">
        <v>1</v>
      </c>
      <c r="AF162">
        <v>7</v>
      </c>
      <c r="AG162" s="8">
        <v>0.12216966999999999</v>
      </c>
      <c r="AH162">
        <v>0</v>
      </c>
      <c r="AI162" s="8">
        <v>0</v>
      </c>
      <c r="AJ162">
        <v>0</v>
      </c>
      <c r="AK162">
        <v>0</v>
      </c>
      <c r="AL162">
        <v>0</v>
      </c>
      <c r="AM162" s="8">
        <v>0</v>
      </c>
      <c r="AN162">
        <v>0</v>
      </c>
      <c r="AO162" s="8">
        <v>0</v>
      </c>
      <c r="AP162">
        <v>0</v>
      </c>
      <c r="AQ162" s="8">
        <v>0</v>
      </c>
      <c r="AR162">
        <v>0</v>
      </c>
      <c r="AS162">
        <v>0</v>
      </c>
      <c r="AT162" s="8">
        <v>0</v>
      </c>
      <c r="AU162">
        <v>0</v>
      </c>
      <c r="AV162" s="8">
        <v>0</v>
      </c>
      <c r="AW162">
        <v>0</v>
      </c>
      <c r="AX162" s="8">
        <v>0</v>
      </c>
      <c r="AY162">
        <v>0</v>
      </c>
      <c r="AZ162" s="8">
        <v>0</v>
      </c>
      <c r="BA162">
        <v>0</v>
      </c>
      <c r="BB162" s="8">
        <v>0</v>
      </c>
      <c r="BD162">
        <f t="shared" si="66"/>
        <v>0.12216966999999999</v>
      </c>
      <c r="BI162">
        <v>31</v>
      </c>
      <c r="BJ162">
        <v>3</v>
      </c>
      <c r="BK162">
        <v>9</v>
      </c>
      <c r="BL162" s="8">
        <v>3.3806032399999997</v>
      </c>
      <c r="BO162">
        <f t="shared" si="67"/>
        <v>2.4371790799999999</v>
      </c>
      <c r="BP162">
        <f t="shared" si="68"/>
        <v>0.23585603999999999</v>
      </c>
      <c r="BQ162">
        <f t="shared" si="69"/>
        <v>0.70756811999999991</v>
      </c>
      <c r="BR162" s="1">
        <v>42489</v>
      </c>
    </row>
    <row r="163" spans="30:70" x14ac:dyDescent="0.25">
      <c r="AD163" s="1">
        <v>42503</v>
      </c>
      <c r="AE163">
        <v>2</v>
      </c>
      <c r="AF163">
        <v>0</v>
      </c>
      <c r="AG163" s="8">
        <v>0</v>
      </c>
      <c r="AH163">
        <v>0</v>
      </c>
      <c r="AI163" s="8">
        <v>0</v>
      </c>
      <c r="AJ163">
        <v>0</v>
      </c>
      <c r="AK163">
        <v>0</v>
      </c>
      <c r="AL163">
        <v>0</v>
      </c>
      <c r="AM163" s="8">
        <v>0</v>
      </c>
      <c r="AN163">
        <v>0</v>
      </c>
      <c r="AO163" s="8">
        <v>0</v>
      </c>
      <c r="AP163">
        <v>0</v>
      </c>
      <c r="AQ163" s="8">
        <v>0</v>
      </c>
      <c r="AR163">
        <v>0</v>
      </c>
      <c r="AS163">
        <v>0</v>
      </c>
      <c r="AT163" s="8">
        <v>0</v>
      </c>
      <c r="AU163">
        <v>0</v>
      </c>
      <c r="AV163" s="8">
        <v>0</v>
      </c>
      <c r="AW163">
        <v>0</v>
      </c>
      <c r="AX163" s="8">
        <v>0</v>
      </c>
      <c r="AY163">
        <v>0</v>
      </c>
      <c r="AZ163" s="8">
        <v>0</v>
      </c>
      <c r="BA163">
        <v>0</v>
      </c>
      <c r="BB163" s="8">
        <v>0</v>
      </c>
      <c r="BD163">
        <f t="shared" si="66"/>
        <v>0</v>
      </c>
      <c r="BI163">
        <v>43</v>
      </c>
      <c r="BJ163">
        <v>3</v>
      </c>
      <c r="BK163">
        <v>9</v>
      </c>
      <c r="BL163" s="8">
        <v>4.3240273999999994</v>
      </c>
      <c r="BO163">
        <f t="shared" si="67"/>
        <v>3.3806032399999997</v>
      </c>
      <c r="BP163">
        <f t="shared" si="68"/>
        <v>0.23585603999999999</v>
      </c>
      <c r="BQ163">
        <f t="shared" si="69"/>
        <v>0.70756811999999991</v>
      </c>
      <c r="BR163" s="1">
        <v>42489</v>
      </c>
    </row>
    <row r="164" spans="30:70" x14ac:dyDescent="0.25">
      <c r="AD164" s="1">
        <v>42503</v>
      </c>
      <c r="AE164">
        <v>3</v>
      </c>
      <c r="AF164">
        <v>22</v>
      </c>
      <c r="AG164" s="8">
        <v>0.38396182000000001</v>
      </c>
      <c r="AH164">
        <v>0</v>
      </c>
      <c r="AI164" s="8">
        <v>0</v>
      </c>
      <c r="AJ164">
        <v>0</v>
      </c>
      <c r="AK164">
        <v>0</v>
      </c>
      <c r="AL164">
        <v>0</v>
      </c>
      <c r="AM164" s="8">
        <v>0</v>
      </c>
      <c r="AN164">
        <v>0</v>
      </c>
      <c r="AO164" s="8">
        <v>0</v>
      </c>
      <c r="AP164">
        <v>4</v>
      </c>
      <c r="AQ164" s="8">
        <v>1.38869368</v>
      </c>
      <c r="AR164">
        <v>0</v>
      </c>
      <c r="AS164">
        <v>0</v>
      </c>
      <c r="AT164" s="8">
        <v>0</v>
      </c>
      <c r="AU164">
        <v>0</v>
      </c>
      <c r="AV164" s="8">
        <v>0</v>
      </c>
      <c r="AW164">
        <v>0</v>
      </c>
      <c r="AX164" s="8">
        <v>0</v>
      </c>
      <c r="AY164">
        <v>0</v>
      </c>
      <c r="AZ164" s="8">
        <v>0</v>
      </c>
      <c r="BA164">
        <v>0</v>
      </c>
      <c r="BB164" s="8">
        <v>0</v>
      </c>
      <c r="BD164">
        <f t="shared" si="66"/>
        <v>1.7726554999999999</v>
      </c>
      <c r="BI164">
        <v>27</v>
      </c>
      <c r="BJ164">
        <v>0</v>
      </c>
      <c r="BK164">
        <v>3</v>
      </c>
      <c r="BL164" s="8">
        <v>2.3585604</v>
      </c>
      <c r="BO164">
        <f t="shared" si="67"/>
        <v>2.1227043599999997</v>
      </c>
      <c r="BP164">
        <f t="shared" si="68"/>
        <v>0</v>
      </c>
      <c r="BQ164">
        <f t="shared" si="69"/>
        <v>0.23585603999999999</v>
      </c>
      <c r="BR164" s="1">
        <v>42489</v>
      </c>
    </row>
    <row r="165" spans="30:70" x14ac:dyDescent="0.25">
      <c r="AD165" s="1">
        <v>42503</v>
      </c>
      <c r="AE165">
        <v>35</v>
      </c>
      <c r="AF165">
        <v>1</v>
      </c>
      <c r="AG165" s="8">
        <v>1.7452809999999999E-2</v>
      </c>
      <c r="AH165">
        <v>0</v>
      </c>
      <c r="AI165" s="8">
        <v>0</v>
      </c>
      <c r="AJ165">
        <v>14</v>
      </c>
      <c r="AK165">
        <v>0</v>
      </c>
      <c r="AL165">
        <v>0</v>
      </c>
      <c r="AM165" s="8">
        <v>1.1006615200000001</v>
      </c>
      <c r="AN165">
        <v>0</v>
      </c>
      <c r="AO165" s="8">
        <v>0</v>
      </c>
      <c r="AP165">
        <v>0</v>
      </c>
      <c r="AQ165" s="8">
        <v>0</v>
      </c>
      <c r="AR165">
        <v>0</v>
      </c>
      <c r="AS165">
        <v>0</v>
      </c>
      <c r="AT165" s="8">
        <v>0</v>
      </c>
      <c r="AU165">
        <v>0</v>
      </c>
      <c r="AV165" s="8">
        <v>0</v>
      </c>
      <c r="AW165">
        <v>0</v>
      </c>
      <c r="AX165" s="8">
        <v>0</v>
      </c>
      <c r="AY165">
        <v>0</v>
      </c>
      <c r="AZ165" s="8">
        <v>0</v>
      </c>
      <c r="BA165">
        <v>0</v>
      </c>
      <c r="BB165" s="8">
        <v>0</v>
      </c>
      <c r="BD165">
        <f t="shared" si="66"/>
        <v>1.11811433</v>
      </c>
      <c r="BI165">
        <v>14</v>
      </c>
      <c r="BJ165">
        <v>0</v>
      </c>
      <c r="BK165">
        <v>6</v>
      </c>
      <c r="BL165" s="8">
        <v>1.5723735999999999</v>
      </c>
      <c r="BO165">
        <f t="shared" si="67"/>
        <v>1.1006615200000001</v>
      </c>
      <c r="BP165">
        <f t="shared" si="68"/>
        <v>0</v>
      </c>
      <c r="BQ165">
        <f t="shared" si="69"/>
        <v>0.47171207999999998</v>
      </c>
      <c r="BR165" s="1">
        <v>42489</v>
      </c>
    </row>
    <row r="166" spans="30:70" x14ac:dyDescent="0.25">
      <c r="AD166" s="1">
        <v>42503</v>
      </c>
      <c r="AE166">
        <v>36</v>
      </c>
      <c r="AF166">
        <v>4</v>
      </c>
      <c r="AG166" s="8">
        <v>6.9811239999999997E-2</v>
      </c>
      <c r="AH166">
        <v>0</v>
      </c>
      <c r="AI166" s="8">
        <v>0</v>
      </c>
      <c r="AJ166">
        <v>22</v>
      </c>
      <c r="AK166">
        <v>3</v>
      </c>
      <c r="AL166">
        <v>22</v>
      </c>
      <c r="AM166" s="8">
        <v>3.6950779599999999</v>
      </c>
      <c r="AN166">
        <v>0</v>
      </c>
      <c r="AO166" s="8">
        <v>0</v>
      </c>
      <c r="AP166">
        <v>0</v>
      </c>
      <c r="AQ166" s="8">
        <v>0</v>
      </c>
      <c r="AR166">
        <v>0</v>
      </c>
      <c r="AS166">
        <v>0</v>
      </c>
      <c r="AT166" s="8">
        <v>0</v>
      </c>
      <c r="AU166">
        <v>0</v>
      </c>
      <c r="AV166" s="8">
        <v>0</v>
      </c>
      <c r="AW166">
        <v>0</v>
      </c>
      <c r="AX166" s="8">
        <v>0</v>
      </c>
      <c r="AY166">
        <v>0</v>
      </c>
      <c r="AZ166" s="8">
        <v>0</v>
      </c>
      <c r="BA166">
        <v>0</v>
      </c>
      <c r="BB166" s="8">
        <v>0</v>
      </c>
      <c r="BD166">
        <f t="shared" si="66"/>
        <v>3.7648891999999998</v>
      </c>
      <c r="BI166">
        <v>12</v>
      </c>
      <c r="BJ166">
        <v>0</v>
      </c>
      <c r="BK166">
        <v>7</v>
      </c>
      <c r="BL166" s="8">
        <v>1.49375492</v>
      </c>
      <c r="BO166">
        <f t="shared" si="67"/>
        <v>0.94342415999999996</v>
      </c>
      <c r="BP166">
        <f t="shared" si="68"/>
        <v>0</v>
      </c>
      <c r="BQ166">
        <f t="shared" si="69"/>
        <v>0.55033076000000003</v>
      </c>
      <c r="BR166" s="1">
        <v>42489</v>
      </c>
    </row>
    <row r="167" spans="30:70" x14ac:dyDescent="0.25">
      <c r="AD167" s="1">
        <v>42503</v>
      </c>
      <c r="AE167">
        <v>37</v>
      </c>
      <c r="AF167">
        <v>1</v>
      </c>
      <c r="AG167" s="8">
        <v>1.7452809999999999E-2</v>
      </c>
      <c r="AH167">
        <v>0</v>
      </c>
      <c r="AI167" s="8">
        <v>0</v>
      </c>
      <c r="AJ167">
        <v>14</v>
      </c>
      <c r="AK167">
        <v>0</v>
      </c>
      <c r="AL167">
        <v>0</v>
      </c>
      <c r="AM167" s="8">
        <v>1.1006615200000001</v>
      </c>
      <c r="AN167">
        <v>0</v>
      </c>
      <c r="AO167" s="8">
        <v>0</v>
      </c>
      <c r="AP167">
        <v>0</v>
      </c>
      <c r="AQ167" s="8">
        <v>0</v>
      </c>
      <c r="AR167">
        <v>0</v>
      </c>
      <c r="AS167">
        <v>0</v>
      </c>
      <c r="AT167" s="8">
        <v>0</v>
      </c>
      <c r="AU167">
        <v>0</v>
      </c>
      <c r="AV167" s="8">
        <v>0</v>
      </c>
      <c r="AW167">
        <v>0</v>
      </c>
      <c r="AX167" s="8">
        <v>0</v>
      </c>
      <c r="AY167">
        <v>0</v>
      </c>
      <c r="AZ167" s="8">
        <v>0</v>
      </c>
      <c r="BA167">
        <v>0</v>
      </c>
      <c r="BB167" s="8">
        <v>0</v>
      </c>
      <c r="BD167">
        <f t="shared" si="66"/>
        <v>1.11811433</v>
      </c>
      <c r="BI167">
        <v>44</v>
      </c>
      <c r="BJ167">
        <v>0</v>
      </c>
      <c r="BK167">
        <v>10</v>
      </c>
      <c r="BL167" s="8">
        <v>4.2454087199999995</v>
      </c>
      <c r="BO167">
        <f t="shared" si="67"/>
        <v>3.4592219200000001</v>
      </c>
      <c r="BP167">
        <f t="shared" si="68"/>
        <v>0</v>
      </c>
      <c r="BQ167">
        <f t="shared" si="69"/>
        <v>0.78618679999999996</v>
      </c>
      <c r="BR167" s="1">
        <v>42489</v>
      </c>
    </row>
    <row r="168" spans="30:70" x14ac:dyDescent="0.25">
      <c r="AD168" s="1">
        <v>42503</v>
      </c>
      <c r="AE168">
        <v>75</v>
      </c>
      <c r="AF168">
        <v>0</v>
      </c>
      <c r="AG168" s="8">
        <v>0</v>
      </c>
      <c r="AH168">
        <v>0</v>
      </c>
      <c r="AI168" s="8">
        <v>0</v>
      </c>
      <c r="AJ168">
        <v>4</v>
      </c>
      <c r="AK168">
        <v>0</v>
      </c>
      <c r="AL168">
        <v>0</v>
      </c>
      <c r="AM168" s="8">
        <v>0.31447471999999999</v>
      </c>
      <c r="AN168">
        <v>0</v>
      </c>
      <c r="AO168" s="8">
        <v>0</v>
      </c>
      <c r="AP168">
        <v>0</v>
      </c>
      <c r="AQ168" s="8">
        <v>0</v>
      </c>
      <c r="AR168">
        <v>0</v>
      </c>
      <c r="AS168">
        <v>0</v>
      </c>
      <c r="AT168" s="8">
        <v>0</v>
      </c>
      <c r="AU168">
        <v>0</v>
      </c>
      <c r="AV168" s="8">
        <v>0</v>
      </c>
      <c r="AW168">
        <v>0</v>
      </c>
      <c r="AX168" s="8">
        <v>0</v>
      </c>
      <c r="AY168">
        <v>0</v>
      </c>
      <c r="AZ168" s="8">
        <v>0</v>
      </c>
      <c r="BA168">
        <v>0</v>
      </c>
      <c r="BB168" s="8">
        <v>0</v>
      </c>
      <c r="BD168">
        <f t="shared" si="66"/>
        <v>0.31447471999999999</v>
      </c>
      <c r="BI168">
        <v>36</v>
      </c>
      <c r="BJ168">
        <v>2</v>
      </c>
      <c r="BK168">
        <v>13</v>
      </c>
      <c r="BL168" s="8">
        <v>4.0095526799999996</v>
      </c>
      <c r="BO168">
        <f t="shared" si="67"/>
        <v>2.8302724799999996</v>
      </c>
      <c r="BP168">
        <f t="shared" si="68"/>
        <v>0.15723735999999999</v>
      </c>
      <c r="BQ168">
        <f t="shared" si="69"/>
        <v>1.0220428399999999</v>
      </c>
      <c r="BR168" s="1">
        <v>42489</v>
      </c>
    </row>
    <row r="169" spans="30:70" x14ac:dyDescent="0.25">
      <c r="AD169" s="1">
        <v>42503</v>
      </c>
      <c r="AE169">
        <v>76</v>
      </c>
      <c r="AF169">
        <v>1</v>
      </c>
      <c r="AG169" s="8">
        <v>1.7452809999999999E-2</v>
      </c>
      <c r="AH169">
        <v>0</v>
      </c>
      <c r="AI169" s="8">
        <v>0</v>
      </c>
      <c r="AJ169">
        <v>2</v>
      </c>
      <c r="AK169">
        <v>3</v>
      </c>
      <c r="AL169">
        <v>1</v>
      </c>
      <c r="AM169" s="8">
        <v>0.47171207999999998</v>
      </c>
      <c r="AN169">
        <v>0</v>
      </c>
      <c r="AO169" s="8">
        <v>0</v>
      </c>
      <c r="AP169">
        <v>0</v>
      </c>
      <c r="AQ169" s="8">
        <v>0</v>
      </c>
      <c r="AR169">
        <v>0</v>
      </c>
      <c r="AS169">
        <v>0</v>
      </c>
      <c r="AT169" s="8">
        <v>0</v>
      </c>
      <c r="AU169">
        <v>0</v>
      </c>
      <c r="AV169" s="8">
        <v>0</v>
      </c>
      <c r="AW169">
        <v>1</v>
      </c>
      <c r="AX169" s="8">
        <v>8.71976E-3</v>
      </c>
      <c r="AY169">
        <v>0</v>
      </c>
      <c r="AZ169" s="8">
        <v>0</v>
      </c>
      <c r="BA169">
        <v>0</v>
      </c>
      <c r="BB169" s="8">
        <v>0</v>
      </c>
      <c r="BD169">
        <f t="shared" si="66"/>
        <v>0.49788464999999998</v>
      </c>
      <c r="BI169">
        <v>38</v>
      </c>
      <c r="BJ169">
        <v>2</v>
      </c>
      <c r="BK169">
        <v>10</v>
      </c>
      <c r="BL169" s="8">
        <v>3.9309339999999997</v>
      </c>
      <c r="BO169">
        <f t="shared" si="67"/>
        <v>2.98750984</v>
      </c>
      <c r="BP169">
        <f>$BJ169*$BR$86</f>
        <v>0.15723735999999999</v>
      </c>
      <c r="BQ169">
        <f t="shared" si="69"/>
        <v>0.78618679999999996</v>
      </c>
      <c r="BR169" s="1">
        <v>42489</v>
      </c>
    </row>
    <row r="170" spans="30:70" x14ac:dyDescent="0.25">
      <c r="AD170" s="1">
        <v>42503</v>
      </c>
      <c r="AE170">
        <v>124</v>
      </c>
      <c r="AF170">
        <v>1</v>
      </c>
      <c r="AG170" s="8">
        <v>1.7452809999999999E-2</v>
      </c>
      <c r="AH170">
        <v>0</v>
      </c>
      <c r="AI170" s="8">
        <v>0</v>
      </c>
      <c r="AJ170">
        <v>5</v>
      </c>
      <c r="AK170">
        <v>1</v>
      </c>
      <c r="AL170">
        <v>21</v>
      </c>
      <c r="AM170" s="8">
        <v>2.1227043599999997</v>
      </c>
      <c r="AN170">
        <v>0</v>
      </c>
      <c r="AO170" s="8">
        <v>0</v>
      </c>
      <c r="AP170">
        <v>0</v>
      </c>
      <c r="AQ170" s="8">
        <v>0</v>
      </c>
      <c r="AR170">
        <v>0</v>
      </c>
      <c r="AS170">
        <v>0</v>
      </c>
      <c r="AT170" s="8">
        <v>0</v>
      </c>
      <c r="AU170">
        <v>0</v>
      </c>
      <c r="AV170" s="8">
        <v>0</v>
      </c>
      <c r="AW170">
        <v>0</v>
      </c>
      <c r="AX170" s="8">
        <v>0</v>
      </c>
      <c r="AY170">
        <v>0</v>
      </c>
      <c r="AZ170" s="8">
        <v>0</v>
      </c>
      <c r="BA170">
        <v>0</v>
      </c>
      <c r="BB170" s="8">
        <v>0</v>
      </c>
      <c r="BD170">
        <f t="shared" si="66"/>
        <v>2.1401571699999997</v>
      </c>
      <c r="BI170">
        <v>7</v>
      </c>
      <c r="BJ170">
        <v>0</v>
      </c>
      <c r="BK170">
        <v>18</v>
      </c>
      <c r="BL170" s="8">
        <v>1.9654669999999999</v>
      </c>
      <c r="BO170">
        <f t="shared" si="67"/>
        <v>0.55033076000000003</v>
      </c>
      <c r="BP170">
        <f t="shared" ref="BP170:BP194" si="70">$BJ170*$BR$86</f>
        <v>0</v>
      </c>
      <c r="BQ170">
        <f t="shared" si="69"/>
        <v>1.4151362399999998</v>
      </c>
      <c r="BR170" s="1">
        <v>42489</v>
      </c>
    </row>
    <row r="171" spans="30:70" x14ac:dyDescent="0.25">
      <c r="AD171" s="1">
        <v>42503</v>
      </c>
      <c r="AE171">
        <v>125</v>
      </c>
      <c r="AF171">
        <v>0</v>
      </c>
      <c r="AG171" s="8">
        <v>0</v>
      </c>
      <c r="AH171">
        <v>0</v>
      </c>
      <c r="AI171" s="8">
        <v>0</v>
      </c>
      <c r="AJ171">
        <v>1</v>
      </c>
      <c r="AK171">
        <v>0</v>
      </c>
      <c r="AL171">
        <v>0</v>
      </c>
      <c r="AM171" s="8">
        <v>7.8618679999999996E-2</v>
      </c>
      <c r="AN171">
        <v>1</v>
      </c>
      <c r="AO171" s="8">
        <v>0.947474225</v>
      </c>
      <c r="AP171">
        <v>10</v>
      </c>
      <c r="AQ171" s="8">
        <v>3.4717342000000002</v>
      </c>
      <c r="AR171">
        <v>0</v>
      </c>
      <c r="AS171">
        <v>0</v>
      </c>
      <c r="AT171" s="8">
        <v>0</v>
      </c>
      <c r="AU171">
        <v>0</v>
      </c>
      <c r="AV171" s="8">
        <v>0</v>
      </c>
      <c r="AW171">
        <v>0</v>
      </c>
      <c r="AX171" s="8">
        <v>0</v>
      </c>
      <c r="AY171">
        <v>0</v>
      </c>
      <c r="AZ171" s="8">
        <v>0</v>
      </c>
      <c r="BA171">
        <v>0</v>
      </c>
      <c r="BB171" s="8">
        <v>0</v>
      </c>
      <c r="BD171">
        <f t="shared" si="66"/>
        <v>4.4978271049999998</v>
      </c>
      <c r="BI171">
        <v>24</v>
      </c>
      <c r="BJ171">
        <v>1</v>
      </c>
      <c r="BK171">
        <v>41</v>
      </c>
      <c r="BL171" s="8">
        <v>5.1888328799999996</v>
      </c>
      <c r="BO171">
        <f t="shared" si="67"/>
        <v>1.8868483199999999</v>
      </c>
      <c r="BP171">
        <f t="shared" si="70"/>
        <v>7.8618679999999996E-2</v>
      </c>
      <c r="BQ171">
        <f t="shared" si="69"/>
        <v>3.2233658799999998</v>
      </c>
      <c r="BR171" s="1">
        <v>42489</v>
      </c>
    </row>
    <row r="172" spans="30:70" x14ac:dyDescent="0.25">
      <c r="AD172" s="1">
        <v>42510</v>
      </c>
      <c r="AE172">
        <v>19</v>
      </c>
      <c r="AF172">
        <v>2</v>
      </c>
      <c r="AG172" s="8">
        <v>3.4905619999999998E-2</v>
      </c>
      <c r="AH172">
        <v>0</v>
      </c>
      <c r="AI172" s="8">
        <v>0</v>
      </c>
      <c r="AJ172">
        <v>6</v>
      </c>
      <c r="AK172">
        <v>0</v>
      </c>
      <c r="AL172">
        <v>0</v>
      </c>
      <c r="AM172" s="8">
        <v>0.47171207999999998</v>
      </c>
      <c r="AN172">
        <v>0</v>
      </c>
      <c r="AO172" s="8">
        <v>0</v>
      </c>
      <c r="AP172">
        <v>0</v>
      </c>
      <c r="AQ172" s="8">
        <v>0</v>
      </c>
      <c r="AR172">
        <v>1</v>
      </c>
      <c r="AS172">
        <v>0</v>
      </c>
      <c r="AT172" s="8">
        <v>0.38997966000000001</v>
      </c>
      <c r="AU172">
        <v>0</v>
      </c>
      <c r="AV172" s="8">
        <v>0</v>
      </c>
      <c r="AW172">
        <v>0</v>
      </c>
      <c r="AX172" s="8">
        <v>0</v>
      </c>
      <c r="AY172">
        <v>0</v>
      </c>
      <c r="AZ172" s="8">
        <v>0</v>
      </c>
      <c r="BA172">
        <v>0</v>
      </c>
      <c r="BB172" s="8">
        <v>0</v>
      </c>
      <c r="BD172">
        <f t="shared" si="66"/>
        <v>0.8965973599999999</v>
      </c>
      <c r="BI172">
        <v>32</v>
      </c>
      <c r="BJ172">
        <v>0</v>
      </c>
      <c r="BK172">
        <v>17</v>
      </c>
      <c r="BL172" s="8">
        <v>3.8523153199999998</v>
      </c>
      <c r="BO172">
        <f t="shared" si="67"/>
        <v>2.5157977599999999</v>
      </c>
      <c r="BP172">
        <f t="shared" si="70"/>
        <v>0</v>
      </c>
      <c r="BQ172">
        <f t="shared" si="69"/>
        <v>1.3365175599999999</v>
      </c>
      <c r="BR172" s="1">
        <v>42494</v>
      </c>
    </row>
    <row r="173" spans="30:70" x14ac:dyDescent="0.25">
      <c r="AD173" s="1">
        <v>42510</v>
      </c>
      <c r="AE173">
        <v>26</v>
      </c>
      <c r="AF173">
        <v>64</v>
      </c>
      <c r="AG173" s="8">
        <v>1.1169798399999999</v>
      </c>
      <c r="AH173">
        <v>3</v>
      </c>
      <c r="AI173" s="8">
        <v>0.48911711999999996</v>
      </c>
      <c r="AJ173">
        <v>0</v>
      </c>
      <c r="AK173">
        <v>0</v>
      </c>
      <c r="AL173">
        <v>0</v>
      </c>
      <c r="AM173" s="8">
        <v>0</v>
      </c>
      <c r="AN173">
        <v>0</v>
      </c>
      <c r="AO173" s="8">
        <v>0</v>
      </c>
      <c r="AP173">
        <v>0</v>
      </c>
      <c r="AQ173" s="8">
        <v>0</v>
      </c>
      <c r="AR173">
        <v>0</v>
      </c>
      <c r="AS173">
        <v>0</v>
      </c>
      <c r="AT173" s="8">
        <v>0</v>
      </c>
      <c r="AU173">
        <v>0</v>
      </c>
      <c r="AV173" s="8">
        <v>0</v>
      </c>
      <c r="AW173">
        <v>0</v>
      </c>
      <c r="AX173" s="8">
        <v>0</v>
      </c>
      <c r="AY173">
        <v>0</v>
      </c>
      <c r="AZ173" s="8">
        <v>0</v>
      </c>
      <c r="BA173">
        <v>0</v>
      </c>
      <c r="BB173" s="8">
        <v>0</v>
      </c>
      <c r="BD173">
        <f t="shared" si="66"/>
        <v>1.6060969599999999</v>
      </c>
      <c r="BI173">
        <v>52</v>
      </c>
      <c r="BJ173">
        <v>8</v>
      </c>
      <c r="BK173">
        <v>8</v>
      </c>
      <c r="BL173" s="8">
        <v>5.3460702399999995</v>
      </c>
      <c r="BO173">
        <f t="shared" si="67"/>
        <v>4.0881713599999996</v>
      </c>
      <c r="BP173">
        <f t="shared" si="70"/>
        <v>0.62894943999999997</v>
      </c>
      <c r="BQ173">
        <f t="shared" si="69"/>
        <v>0.62894943999999997</v>
      </c>
      <c r="BR173" s="1">
        <v>42494</v>
      </c>
    </row>
    <row r="174" spans="30:70" x14ac:dyDescent="0.25">
      <c r="AD174" s="1">
        <v>42510</v>
      </c>
      <c r="AE174">
        <v>27</v>
      </c>
      <c r="AF174">
        <v>2</v>
      </c>
      <c r="AG174" s="8">
        <v>3.4905619999999998E-2</v>
      </c>
      <c r="AH174">
        <v>0</v>
      </c>
      <c r="AI174" s="8">
        <v>0</v>
      </c>
      <c r="AJ174">
        <v>0</v>
      </c>
      <c r="AK174">
        <v>0</v>
      </c>
      <c r="AL174">
        <v>0</v>
      </c>
      <c r="AM174" s="8">
        <v>0</v>
      </c>
      <c r="AN174">
        <v>0</v>
      </c>
      <c r="AO174" s="8">
        <v>0</v>
      </c>
      <c r="AP174">
        <v>0</v>
      </c>
      <c r="AQ174" s="8">
        <v>0</v>
      </c>
      <c r="AR174">
        <v>0</v>
      </c>
      <c r="AS174">
        <v>0</v>
      </c>
      <c r="AT174" s="8">
        <v>0</v>
      </c>
      <c r="AU174">
        <v>0</v>
      </c>
      <c r="AV174" s="8">
        <v>0</v>
      </c>
      <c r="AW174">
        <v>0</v>
      </c>
      <c r="AX174" s="8">
        <v>0</v>
      </c>
      <c r="AY174">
        <v>0</v>
      </c>
      <c r="AZ174" s="8">
        <v>0</v>
      </c>
      <c r="BA174">
        <v>0</v>
      </c>
      <c r="BB174" s="8">
        <v>0</v>
      </c>
      <c r="BD174">
        <f t="shared" si="66"/>
        <v>3.4905619999999998E-2</v>
      </c>
      <c r="BI174">
        <v>19</v>
      </c>
      <c r="BJ174">
        <v>0</v>
      </c>
      <c r="BK174">
        <v>3</v>
      </c>
      <c r="BL174" s="8">
        <v>1.72961096</v>
      </c>
      <c r="BO174">
        <f t="shared" si="67"/>
        <v>1.49375492</v>
      </c>
      <c r="BP174">
        <f t="shared" si="70"/>
        <v>0</v>
      </c>
      <c r="BQ174">
        <f t="shared" si="69"/>
        <v>0.23585603999999999</v>
      </c>
      <c r="BR174" s="1">
        <v>42494</v>
      </c>
    </row>
    <row r="175" spans="30:70" x14ac:dyDescent="0.25">
      <c r="AD175" s="1">
        <v>42510</v>
      </c>
      <c r="AE175">
        <v>28</v>
      </c>
      <c r="AF175">
        <v>0</v>
      </c>
      <c r="AG175" s="8">
        <v>0</v>
      </c>
      <c r="AH175">
        <v>0</v>
      </c>
      <c r="AI175" s="8">
        <v>0</v>
      </c>
      <c r="AJ175">
        <v>1</v>
      </c>
      <c r="AK175">
        <v>0</v>
      </c>
      <c r="AL175">
        <v>0</v>
      </c>
      <c r="AM175" s="8">
        <v>7.8618679999999996E-2</v>
      </c>
      <c r="AN175">
        <v>0</v>
      </c>
      <c r="AO175" s="8">
        <v>0</v>
      </c>
      <c r="AP175">
        <v>1</v>
      </c>
      <c r="AQ175" s="8">
        <v>0.34717342000000001</v>
      </c>
      <c r="AR175">
        <v>2</v>
      </c>
      <c r="AS175">
        <v>0</v>
      </c>
      <c r="AT175" s="8">
        <v>0.77995932000000001</v>
      </c>
      <c r="AU175">
        <v>0</v>
      </c>
      <c r="AV175" s="8">
        <v>0</v>
      </c>
      <c r="AW175">
        <v>0</v>
      </c>
      <c r="AX175" s="8">
        <v>0</v>
      </c>
      <c r="AY175">
        <v>0</v>
      </c>
      <c r="AZ175" s="8">
        <v>0</v>
      </c>
      <c r="BA175">
        <v>0</v>
      </c>
      <c r="BB175" s="8">
        <v>0</v>
      </c>
      <c r="BD175">
        <f t="shared" si="66"/>
        <v>1.2057514199999999</v>
      </c>
      <c r="BI175">
        <v>0</v>
      </c>
      <c r="BJ175">
        <v>0</v>
      </c>
      <c r="BK175">
        <v>0</v>
      </c>
      <c r="BL175" s="8">
        <v>0</v>
      </c>
      <c r="BO175">
        <f t="shared" si="67"/>
        <v>0</v>
      </c>
      <c r="BP175">
        <f t="shared" si="70"/>
        <v>0</v>
      </c>
      <c r="BQ175">
        <f t="shared" si="69"/>
        <v>0</v>
      </c>
      <c r="BR175" s="1">
        <v>42494</v>
      </c>
    </row>
    <row r="176" spans="30:70" x14ac:dyDescent="0.25">
      <c r="AD176" s="1">
        <v>42510</v>
      </c>
      <c r="AE176">
        <v>29</v>
      </c>
      <c r="AF176">
        <v>12</v>
      </c>
      <c r="AG176" s="8">
        <v>0.20943371999999999</v>
      </c>
      <c r="AH176">
        <v>0</v>
      </c>
      <c r="AI176" s="8">
        <v>0</v>
      </c>
      <c r="AJ176">
        <v>3</v>
      </c>
      <c r="AK176">
        <v>0</v>
      </c>
      <c r="AL176">
        <v>0</v>
      </c>
      <c r="AM176" s="8">
        <v>0.23585603999999999</v>
      </c>
      <c r="AN176">
        <v>1</v>
      </c>
      <c r="AO176" s="8">
        <v>0.947474225</v>
      </c>
      <c r="AP176">
        <v>0</v>
      </c>
      <c r="AQ176" s="8">
        <v>0</v>
      </c>
      <c r="AR176">
        <v>0</v>
      </c>
      <c r="AS176">
        <v>0</v>
      </c>
      <c r="AT176" s="8">
        <v>0</v>
      </c>
      <c r="AU176">
        <v>1</v>
      </c>
      <c r="AV176" s="8">
        <v>2.0434799999999999E-3</v>
      </c>
      <c r="AW176">
        <v>0</v>
      </c>
      <c r="AX176" s="8">
        <v>0</v>
      </c>
      <c r="AY176">
        <v>0</v>
      </c>
      <c r="AZ176" s="8">
        <v>0</v>
      </c>
      <c r="BA176">
        <v>0</v>
      </c>
      <c r="BB176" s="8">
        <v>0</v>
      </c>
      <c r="BD176">
        <f t="shared" si="66"/>
        <v>1.394807465</v>
      </c>
      <c r="BI176">
        <v>28</v>
      </c>
      <c r="BJ176">
        <v>0</v>
      </c>
      <c r="BK176">
        <v>3</v>
      </c>
      <c r="BL176" s="8">
        <v>2.4371790799999999</v>
      </c>
      <c r="BO176">
        <f t="shared" si="67"/>
        <v>2.2013230400000001</v>
      </c>
      <c r="BP176">
        <f t="shared" si="70"/>
        <v>0</v>
      </c>
      <c r="BQ176">
        <f t="shared" si="69"/>
        <v>0.23585603999999999</v>
      </c>
      <c r="BR176" s="1">
        <v>42494</v>
      </c>
    </row>
    <row r="177" spans="30:70" x14ac:dyDescent="0.25">
      <c r="AD177" s="1">
        <v>42510</v>
      </c>
      <c r="AE177">
        <v>30</v>
      </c>
      <c r="AF177">
        <v>0</v>
      </c>
      <c r="AG177" s="8">
        <v>0</v>
      </c>
      <c r="AH177">
        <v>0</v>
      </c>
      <c r="AI177" s="8">
        <v>0</v>
      </c>
      <c r="AJ177">
        <v>0</v>
      </c>
      <c r="AK177">
        <v>0</v>
      </c>
      <c r="AL177">
        <v>0</v>
      </c>
      <c r="AM177" s="8">
        <v>0</v>
      </c>
      <c r="AN177">
        <v>0</v>
      </c>
      <c r="AO177" s="8">
        <v>0</v>
      </c>
      <c r="AP177">
        <v>0</v>
      </c>
      <c r="AQ177" s="8">
        <v>0</v>
      </c>
      <c r="AR177">
        <v>0</v>
      </c>
      <c r="AS177">
        <v>0</v>
      </c>
      <c r="AT177" s="8">
        <v>0</v>
      </c>
      <c r="AU177">
        <v>0</v>
      </c>
      <c r="AV177" s="8">
        <v>0</v>
      </c>
      <c r="AW177">
        <v>0</v>
      </c>
      <c r="AX177" s="8">
        <v>0</v>
      </c>
      <c r="AY177">
        <v>0</v>
      </c>
      <c r="AZ177" s="8">
        <v>0</v>
      </c>
      <c r="BA177">
        <v>0</v>
      </c>
      <c r="BB177" s="8">
        <v>0</v>
      </c>
      <c r="BD177">
        <f t="shared" si="66"/>
        <v>0</v>
      </c>
      <c r="BI177">
        <v>0</v>
      </c>
      <c r="BJ177">
        <v>0</v>
      </c>
      <c r="BK177">
        <v>0</v>
      </c>
      <c r="BL177" s="8">
        <v>0</v>
      </c>
      <c r="BO177">
        <f t="shared" si="67"/>
        <v>0</v>
      </c>
      <c r="BP177">
        <f t="shared" si="70"/>
        <v>0</v>
      </c>
      <c r="BQ177">
        <f t="shared" si="69"/>
        <v>0</v>
      </c>
      <c r="BR177" s="1">
        <v>42494</v>
      </c>
    </row>
    <row r="178" spans="30:70" x14ac:dyDescent="0.25">
      <c r="AD178" s="1">
        <v>42510</v>
      </c>
      <c r="AE178">
        <v>70</v>
      </c>
      <c r="AF178">
        <v>1</v>
      </c>
      <c r="AG178" s="8">
        <v>1.7452809999999999E-2</v>
      </c>
      <c r="AH178">
        <v>0</v>
      </c>
      <c r="AI178" s="8">
        <v>0</v>
      </c>
      <c r="AJ178">
        <v>0</v>
      </c>
      <c r="AK178">
        <v>0</v>
      </c>
      <c r="AL178">
        <v>0</v>
      </c>
      <c r="AM178" s="8">
        <v>0</v>
      </c>
      <c r="AN178">
        <v>0</v>
      </c>
      <c r="AO178" s="8">
        <v>0</v>
      </c>
      <c r="AP178">
        <v>0</v>
      </c>
      <c r="AQ178" s="8">
        <v>0</v>
      </c>
      <c r="AR178">
        <v>0</v>
      </c>
      <c r="AS178">
        <v>0</v>
      </c>
      <c r="AT178" s="8">
        <v>0</v>
      </c>
      <c r="AU178">
        <v>0</v>
      </c>
      <c r="AV178" s="8">
        <v>0</v>
      </c>
      <c r="AW178">
        <v>0</v>
      </c>
      <c r="AX178" s="8">
        <v>0</v>
      </c>
      <c r="AY178">
        <v>0</v>
      </c>
      <c r="AZ178" s="8">
        <v>0</v>
      </c>
      <c r="BA178">
        <v>0</v>
      </c>
      <c r="BB178" s="8">
        <v>0</v>
      </c>
      <c r="BD178">
        <f t="shared" si="66"/>
        <v>1.7452809999999999E-2</v>
      </c>
      <c r="BI178">
        <v>0</v>
      </c>
      <c r="BJ178">
        <v>0</v>
      </c>
      <c r="BK178">
        <v>0</v>
      </c>
      <c r="BL178" s="8">
        <v>0</v>
      </c>
      <c r="BO178">
        <f t="shared" si="67"/>
        <v>0</v>
      </c>
      <c r="BP178">
        <f t="shared" si="70"/>
        <v>0</v>
      </c>
      <c r="BQ178">
        <f>$BK178*$BR$86</f>
        <v>0</v>
      </c>
      <c r="BR178" s="1">
        <v>42494</v>
      </c>
    </row>
    <row r="179" spans="30:70" x14ac:dyDescent="0.25">
      <c r="AD179" s="1">
        <v>42510</v>
      </c>
      <c r="AE179">
        <v>71</v>
      </c>
      <c r="AF179">
        <v>37</v>
      </c>
      <c r="AG179" s="8">
        <v>0.64575397000000001</v>
      </c>
      <c r="AH179">
        <v>1</v>
      </c>
      <c r="AI179" s="8">
        <v>0.16303904</v>
      </c>
      <c r="AJ179">
        <v>5</v>
      </c>
      <c r="AK179">
        <v>0</v>
      </c>
      <c r="AL179">
        <v>0</v>
      </c>
      <c r="AM179" s="8">
        <v>0.39309339999999998</v>
      </c>
      <c r="AN179">
        <v>0</v>
      </c>
      <c r="AO179" s="8">
        <v>0</v>
      </c>
      <c r="AP179">
        <v>0</v>
      </c>
      <c r="AQ179" s="8">
        <v>0</v>
      </c>
      <c r="AR179">
        <v>0</v>
      </c>
      <c r="AS179">
        <v>0</v>
      </c>
      <c r="AT179" s="8">
        <v>0</v>
      </c>
      <c r="AU179">
        <v>0</v>
      </c>
      <c r="AV179" s="8">
        <v>0</v>
      </c>
      <c r="AW179">
        <v>0</v>
      </c>
      <c r="AX179" s="8">
        <v>0</v>
      </c>
      <c r="AY179">
        <v>0</v>
      </c>
      <c r="AZ179" s="8">
        <v>0</v>
      </c>
      <c r="BA179">
        <v>0</v>
      </c>
      <c r="BB179" s="8">
        <v>0</v>
      </c>
      <c r="BD179">
        <f t="shared" si="66"/>
        <v>1.20188641</v>
      </c>
      <c r="BI179">
        <v>0</v>
      </c>
      <c r="BJ179">
        <v>0</v>
      </c>
      <c r="BK179">
        <v>0</v>
      </c>
      <c r="BL179" s="8">
        <v>0</v>
      </c>
      <c r="BO179">
        <f t="shared" si="67"/>
        <v>0</v>
      </c>
      <c r="BP179">
        <f t="shared" si="70"/>
        <v>0</v>
      </c>
      <c r="BQ179">
        <f t="shared" ref="BQ179:BQ198" si="71">$BK179*$BR$86</f>
        <v>0</v>
      </c>
      <c r="BR179" s="1">
        <v>42494</v>
      </c>
    </row>
    <row r="180" spans="30:70" x14ac:dyDescent="0.25">
      <c r="AD180" s="1">
        <v>42510</v>
      </c>
      <c r="AE180">
        <v>112</v>
      </c>
      <c r="AF180">
        <v>1</v>
      </c>
      <c r="AG180" s="8">
        <v>1.7452809999999999E-2</v>
      </c>
      <c r="AH180">
        <v>1</v>
      </c>
      <c r="AI180" s="8">
        <v>0.16303904</v>
      </c>
      <c r="AJ180">
        <v>2</v>
      </c>
      <c r="AK180">
        <v>0</v>
      </c>
      <c r="AL180">
        <v>0</v>
      </c>
      <c r="AM180" s="8">
        <v>0.15723735999999999</v>
      </c>
      <c r="AN180">
        <v>0</v>
      </c>
      <c r="AO180" s="8">
        <v>0</v>
      </c>
      <c r="AP180">
        <v>0</v>
      </c>
      <c r="AQ180" s="8">
        <v>0</v>
      </c>
      <c r="AR180">
        <v>0</v>
      </c>
      <c r="AS180">
        <v>0</v>
      </c>
      <c r="AT180" s="8">
        <v>0</v>
      </c>
      <c r="AU180">
        <v>0</v>
      </c>
      <c r="AV180" s="8">
        <v>0</v>
      </c>
      <c r="AW180">
        <v>0</v>
      </c>
      <c r="AX180" s="8">
        <v>0</v>
      </c>
      <c r="AY180">
        <v>0</v>
      </c>
      <c r="AZ180" s="8">
        <v>0</v>
      </c>
      <c r="BA180">
        <v>1</v>
      </c>
      <c r="BB180" s="8">
        <v>0.68786469400000005</v>
      </c>
      <c r="BD180">
        <f t="shared" si="66"/>
        <v>1.0255939039999999</v>
      </c>
      <c r="BI180">
        <v>0</v>
      </c>
      <c r="BJ180">
        <v>0</v>
      </c>
      <c r="BK180">
        <v>0</v>
      </c>
      <c r="BL180" s="8">
        <v>0</v>
      </c>
      <c r="BO180">
        <f t="shared" si="67"/>
        <v>0</v>
      </c>
      <c r="BP180">
        <f t="shared" si="70"/>
        <v>0</v>
      </c>
      <c r="BQ180">
        <f t="shared" si="71"/>
        <v>0</v>
      </c>
      <c r="BR180" s="1">
        <v>42494</v>
      </c>
    </row>
    <row r="181" spans="30:70" x14ac:dyDescent="0.25">
      <c r="AD181" s="1">
        <v>42510</v>
      </c>
      <c r="AE181">
        <v>113</v>
      </c>
      <c r="AF181">
        <v>3</v>
      </c>
      <c r="AG181" s="8">
        <v>5.2358429999999997E-2</v>
      </c>
      <c r="AH181">
        <v>0</v>
      </c>
      <c r="AI181" s="8">
        <v>0</v>
      </c>
      <c r="AJ181">
        <v>0</v>
      </c>
      <c r="AK181">
        <v>0</v>
      </c>
      <c r="AL181">
        <v>0</v>
      </c>
      <c r="AM181" s="8">
        <v>0</v>
      </c>
      <c r="AN181">
        <v>0</v>
      </c>
      <c r="AO181" s="8">
        <v>0</v>
      </c>
      <c r="AP181">
        <v>0</v>
      </c>
      <c r="AQ181" s="8">
        <v>0</v>
      </c>
      <c r="AR181">
        <v>0</v>
      </c>
      <c r="AS181">
        <v>1</v>
      </c>
      <c r="AT181" s="8">
        <v>0.38997966000000001</v>
      </c>
      <c r="AU181">
        <v>0</v>
      </c>
      <c r="AV181" s="8">
        <v>0</v>
      </c>
      <c r="AW181">
        <v>0</v>
      </c>
      <c r="AX181" s="8">
        <v>0</v>
      </c>
      <c r="AY181">
        <v>0</v>
      </c>
      <c r="AZ181" s="8">
        <v>0</v>
      </c>
      <c r="BA181">
        <v>0</v>
      </c>
      <c r="BB181" s="8">
        <v>0</v>
      </c>
      <c r="BD181">
        <f t="shared" si="66"/>
        <v>0.44233809000000002</v>
      </c>
      <c r="BI181">
        <v>20</v>
      </c>
      <c r="BJ181">
        <v>1</v>
      </c>
      <c r="BK181">
        <v>3</v>
      </c>
      <c r="BL181" s="8">
        <v>1.8868483199999999</v>
      </c>
      <c r="BO181">
        <f t="shared" si="67"/>
        <v>1.5723735999999999</v>
      </c>
      <c r="BP181">
        <f t="shared" si="70"/>
        <v>7.8618679999999996E-2</v>
      </c>
      <c r="BQ181">
        <f t="shared" si="71"/>
        <v>0.23585603999999999</v>
      </c>
      <c r="BR181" s="1">
        <v>42494</v>
      </c>
    </row>
    <row r="182" spans="30:70" x14ac:dyDescent="0.25">
      <c r="AD182" s="1">
        <v>42517</v>
      </c>
      <c r="AE182">
        <v>5</v>
      </c>
      <c r="AF182">
        <v>0</v>
      </c>
      <c r="AG182" s="8">
        <v>0</v>
      </c>
      <c r="AH182">
        <v>0</v>
      </c>
      <c r="AI182" s="8">
        <v>0</v>
      </c>
      <c r="AJ182">
        <v>9</v>
      </c>
      <c r="AK182">
        <v>0</v>
      </c>
      <c r="AL182">
        <v>0</v>
      </c>
      <c r="AM182" s="8">
        <v>0.70756811999999991</v>
      </c>
      <c r="AN182">
        <v>0</v>
      </c>
      <c r="AO182" s="8">
        <v>0</v>
      </c>
      <c r="AP182">
        <v>0</v>
      </c>
      <c r="AQ182" s="8">
        <v>0</v>
      </c>
      <c r="AR182">
        <v>0</v>
      </c>
      <c r="AS182">
        <v>0</v>
      </c>
      <c r="AT182" s="8">
        <v>0</v>
      </c>
      <c r="AU182">
        <v>0</v>
      </c>
      <c r="AV182" s="8">
        <v>0</v>
      </c>
      <c r="AW182">
        <v>0</v>
      </c>
      <c r="AX182" s="8">
        <v>0</v>
      </c>
      <c r="AY182">
        <v>0</v>
      </c>
      <c r="AZ182" s="8">
        <v>0</v>
      </c>
      <c r="BA182">
        <v>0</v>
      </c>
      <c r="BB182" s="8">
        <v>0</v>
      </c>
      <c r="BD182">
        <f t="shared" si="66"/>
        <v>0.70756811999999991</v>
      </c>
      <c r="BI182">
        <v>0</v>
      </c>
      <c r="BJ182">
        <v>0</v>
      </c>
      <c r="BK182">
        <v>0</v>
      </c>
      <c r="BL182" s="8">
        <v>0</v>
      </c>
      <c r="BO182">
        <f t="shared" si="67"/>
        <v>0</v>
      </c>
      <c r="BP182">
        <f t="shared" si="70"/>
        <v>0</v>
      </c>
      <c r="BQ182">
        <f t="shared" si="71"/>
        <v>0</v>
      </c>
      <c r="BR182" s="1">
        <v>42494</v>
      </c>
    </row>
    <row r="183" spans="30:70" x14ac:dyDescent="0.25">
      <c r="AD183" s="1">
        <v>42517</v>
      </c>
      <c r="AE183">
        <v>42</v>
      </c>
      <c r="AF183">
        <v>0</v>
      </c>
      <c r="AG183" s="8">
        <v>0</v>
      </c>
      <c r="AH183">
        <v>0</v>
      </c>
      <c r="AI183" s="8">
        <v>0</v>
      </c>
      <c r="AJ183">
        <v>8</v>
      </c>
      <c r="AK183">
        <v>0</v>
      </c>
      <c r="AL183">
        <v>1</v>
      </c>
      <c r="AM183" s="8">
        <v>0.70756811999999991</v>
      </c>
      <c r="AN183">
        <v>0</v>
      </c>
      <c r="AO183" s="8">
        <v>0</v>
      </c>
      <c r="AP183">
        <v>0</v>
      </c>
      <c r="AQ183" s="8">
        <v>0</v>
      </c>
      <c r="AR183">
        <v>0</v>
      </c>
      <c r="AS183">
        <v>0</v>
      </c>
      <c r="AT183" s="8">
        <v>0</v>
      </c>
      <c r="AU183">
        <v>0</v>
      </c>
      <c r="AV183" s="8">
        <v>0</v>
      </c>
      <c r="AW183">
        <v>0</v>
      </c>
      <c r="AX183" s="8">
        <v>0</v>
      </c>
      <c r="AY183">
        <v>0</v>
      </c>
      <c r="AZ183" s="8">
        <v>0</v>
      </c>
      <c r="BA183">
        <v>0</v>
      </c>
      <c r="BB183" s="8">
        <v>0</v>
      </c>
      <c r="BD183">
        <f t="shared" si="66"/>
        <v>0.70756811999999991</v>
      </c>
      <c r="BI183">
        <v>0</v>
      </c>
      <c r="BJ183">
        <v>0</v>
      </c>
      <c r="BK183">
        <v>0</v>
      </c>
      <c r="BL183" s="8">
        <v>0</v>
      </c>
      <c r="BO183">
        <f t="shared" si="67"/>
        <v>0</v>
      </c>
      <c r="BP183">
        <f t="shared" si="70"/>
        <v>0</v>
      </c>
      <c r="BQ183">
        <f t="shared" si="71"/>
        <v>0</v>
      </c>
      <c r="BR183" s="1">
        <v>42503</v>
      </c>
    </row>
    <row r="184" spans="30:70" x14ac:dyDescent="0.25">
      <c r="AD184" s="1">
        <v>42517</v>
      </c>
      <c r="AE184">
        <v>43</v>
      </c>
      <c r="AF184">
        <v>0</v>
      </c>
      <c r="AG184" s="8">
        <v>0</v>
      </c>
      <c r="AH184">
        <v>0</v>
      </c>
      <c r="AI184" s="8">
        <v>0</v>
      </c>
      <c r="AJ184">
        <v>12</v>
      </c>
      <c r="AK184">
        <v>0</v>
      </c>
      <c r="AL184">
        <v>2</v>
      </c>
      <c r="AM184" s="8">
        <v>1.1006615200000001</v>
      </c>
      <c r="AN184">
        <v>0</v>
      </c>
      <c r="AO184" s="8">
        <v>0</v>
      </c>
      <c r="AP184">
        <v>0</v>
      </c>
      <c r="AQ184" s="8">
        <v>0</v>
      </c>
      <c r="AR184">
        <v>0</v>
      </c>
      <c r="AS184">
        <v>0</v>
      </c>
      <c r="AT184" s="8">
        <v>0</v>
      </c>
      <c r="AU184">
        <v>0</v>
      </c>
      <c r="AV184" s="8">
        <v>0</v>
      </c>
      <c r="AW184">
        <v>0</v>
      </c>
      <c r="AX184" s="8">
        <v>0</v>
      </c>
      <c r="AY184">
        <v>0</v>
      </c>
      <c r="AZ184" s="8">
        <v>0</v>
      </c>
      <c r="BA184">
        <v>0</v>
      </c>
      <c r="BB184" s="8">
        <v>0</v>
      </c>
      <c r="BD184">
        <f t="shared" si="66"/>
        <v>1.1006615200000001</v>
      </c>
      <c r="BI184">
        <v>0</v>
      </c>
      <c r="BJ184">
        <v>0</v>
      </c>
      <c r="BK184">
        <v>0</v>
      </c>
      <c r="BL184" s="8">
        <v>0</v>
      </c>
      <c r="BO184">
        <f t="shared" si="67"/>
        <v>0</v>
      </c>
      <c r="BP184">
        <f t="shared" si="70"/>
        <v>0</v>
      </c>
      <c r="BQ184">
        <f t="shared" si="71"/>
        <v>0</v>
      </c>
      <c r="BR184" s="1">
        <v>42503</v>
      </c>
    </row>
    <row r="185" spans="30:70" x14ac:dyDescent="0.25">
      <c r="AD185" s="1">
        <v>42517</v>
      </c>
      <c r="AE185">
        <v>49</v>
      </c>
      <c r="AF185">
        <v>0</v>
      </c>
      <c r="AG185" s="8">
        <v>0</v>
      </c>
      <c r="AH185">
        <v>0</v>
      </c>
      <c r="AI185" s="8">
        <v>0</v>
      </c>
      <c r="AJ185">
        <v>11</v>
      </c>
      <c r="AK185">
        <v>0</v>
      </c>
      <c r="AL185">
        <v>1</v>
      </c>
      <c r="AM185" s="8">
        <v>0.94342415999999996</v>
      </c>
      <c r="AN185">
        <v>0</v>
      </c>
      <c r="AO185" s="8">
        <v>0</v>
      </c>
      <c r="AP185">
        <v>1</v>
      </c>
      <c r="AQ185" s="8">
        <v>0.34717342000000001</v>
      </c>
      <c r="AR185">
        <v>0</v>
      </c>
      <c r="AS185">
        <v>0</v>
      </c>
      <c r="AT185" s="8">
        <v>0</v>
      </c>
      <c r="AU185">
        <v>0</v>
      </c>
      <c r="AV185" s="8">
        <v>0</v>
      </c>
      <c r="AW185">
        <v>0</v>
      </c>
      <c r="AX185" s="8">
        <v>0</v>
      </c>
      <c r="AY185">
        <v>0</v>
      </c>
      <c r="AZ185" s="8">
        <v>0</v>
      </c>
      <c r="BA185">
        <v>0</v>
      </c>
      <c r="BB185" s="8">
        <v>0</v>
      </c>
      <c r="BD185">
        <f t="shared" si="66"/>
        <v>1.29059758</v>
      </c>
      <c r="BI185">
        <v>0</v>
      </c>
      <c r="BJ185">
        <v>0</v>
      </c>
      <c r="BK185">
        <v>0</v>
      </c>
      <c r="BL185" s="8">
        <v>0</v>
      </c>
      <c r="BO185">
        <f t="shared" si="67"/>
        <v>0</v>
      </c>
      <c r="BP185">
        <f t="shared" si="70"/>
        <v>0</v>
      </c>
      <c r="BQ185">
        <f t="shared" si="71"/>
        <v>0</v>
      </c>
      <c r="BR185" s="1">
        <v>42503</v>
      </c>
    </row>
    <row r="186" spans="30:70" x14ac:dyDescent="0.25">
      <c r="AD186" s="1">
        <v>42517</v>
      </c>
      <c r="AE186">
        <v>50</v>
      </c>
      <c r="AF186">
        <v>0</v>
      </c>
      <c r="AG186" s="8">
        <v>0</v>
      </c>
      <c r="AH186">
        <v>0</v>
      </c>
      <c r="AI186" s="8">
        <v>0</v>
      </c>
      <c r="AJ186">
        <v>8</v>
      </c>
      <c r="AK186">
        <v>0</v>
      </c>
      <c r="AL186">
        <v>0</v>
      </c>
      <c r="AM186" s="8">
        <v>0.62894943999999997</v>
      </c>
      <c r="AN186">
        <v>0</v>
      </c>
      <c r="AO186" s="8">
        <v>0</v>
      </c>
      <c r="AP186">
        <v>0</v>
      </c>
      <c r="AQ186" s="8">
        <v>0</v>
      </c>
      <c r="AR186">
        <v>0</v>
      </c>
      <c r="AS186">
        <v>0</v>
      </c>
      <c r="AT186" s="8">
        <v>0</v>
      </c>
      <c r="AU186">
        <v>0</v>
      </c>
      <c r="AV186" s="8">
        <v>0</v>
      </c>
      <c r="AW186">
        <v>0</v>
      </c>
      <c r="AX186" s="8">
        <v>0</v>
      </c>
      <c r="AY186">
        <v>0</v>
      </c>
      <c r="AZ186" s="8">
        <v>0</v>
      </c>
      <c r="BA186">
        <v>0</v>
      </c>
      <c r="BB186" s="8">
        <v>0</v>
      </c>
      <c r="BD186">
        <f t="shared" si="66"/>
        <v>0.62894943999999997</v>
      </c>
      <c r="BI186">
        <v>14</v>
      </c>
      <c r="BJ186">
        <v>0</v>
      </c>
      <c r="BK186">
        <v>0</v>
      </c>
      <c r="BL186" s="8">
        <v>1.1006615200000001</v>
      </c>
      <c r="BO186">
        <f t="shared" si="67"/>
        <v>1.1006615200000001</v>
      </c>
      <c r="BP186">
        <f t="shared" si="70"/>
        <v>0</v>
      </c>
      <c r="BQ186">
        <f t="shared" si="71"/>
        <v>0</v>
      </c>
      <c r="BR186" s="1">
        <v>42503</v>
      </c>
    </row>
    <row r="187" spans="30:70" x14ac:dyDescent="0.25">
      <c r="AD187" s="1">
        <v>42517</v>
      </c>
      <c r="AE187">
        <v>51</v>
      </c>
      <c r="AF187">
        <v>1</v>
      </c>
      <c r="AG187" s="8">
        <v>1.7452809999999999E-2</v>
      </c>
      <c r="AH187">
        <v>0</v>
      </c>
      <c r="AI187" s="8">
        <v>0</v>
      </c>
      <c r="AJ187">
        <v>23</v>
      </c>
      <c r="AK187">
        <v>0</v>
      </c>
      <c r="AL187">
        <v>24</v>
      </c>
      <c r="AM187" s="8">
        <v>3.6950779599999999</v>
      </c>
      <c r="AN187">
        <v>0</v>
      </c>
      <c r="AO187" s="8">
        <v>0</v>
      </c>
      <c r="AP187">
        <v>0</v>
      </c>
      <c r="AQ187" s="8">
        <v>0</v>
      </c>
      <c r="AR187">
        <v>0</v>
      </c>
      <c r="AS187">
        <v>0</v>
      </c>
      <c r="AT187" s="8">
        <v>0</v>
      </c>
      <c r="AU187">
        <v>0</v>
      </c>
      <c r="AV187" s="8">
        <v>0</v>
      </c>
      <c r="AW187">
        <v>0</v>
      </c>
      <c r="AX187" s="8">
        <v>0</v>
      </c>
      <c r="AY187">
        <v>0</v>
      </c>
      <c r="AZ187" s="8">
        <v>0</v>
      </c>
      <c r="BA187">
        <v>0</v>
      </c>
      <c r="BB187" s="8">
        <v>0</v>
      </c>
      <c r="BD187">
        <f t="shared" si="66"/>
        <v>3.7125307699999999</v>
      </c>
      <c r="BI187">
        <v>22</v>
      </c>
      <c r="BJ187">
        <v>3</v>
      </c>
      <c r="BK187">
        <v>22</v>
      </c>
      <c r="BL187" s="8">
        <v>3.6950779599999999</v>
      </c>
      <c r="BO187">
        <f t="shared" si="67"/>
        <v>1.72961096</v>
      </c>
      <c r="BP187">
        <f t="shared" si="70"/>
        <v>0.23585603999999999</v>
      </c>
      <c r="BQ187">
        <f t="shared" si="71"/>
        <v>1.72961096</v>
      </c>
      <c r="BR187" s="1">
        <v>42503</v>
      </c>
    </row>
    <row r="188" spans="30:70" x14ac:dyDescent="0.25">
      <c r="AD188" s="1">
        <v>42517</v>
      </c>
      <c r="AE188">
        <v>92</v>
      </c>
      <c r="AF188">
        <v>0</v>
      </c>
      <c r="AG188" s="8">
        <v>0</v>
      </c>
      <c r="AH188">
        <v>0</v>
      </c>
      <c r="AI188" s="8">
        <v>0</v>
      </c>
      <c r="AJ188">
        <v>4</v>
      </c>
      <c r="AK188">
        <v>2</v>
      </c>
      <c r="AL188">
        <v>1</v>
      </c>
      <c r="AM188" s="8">
        <v>0.55033076000000003</v>
      </c>
      <c r="AN188">
        <v>0</v>
      </c>
      <c r="AO188" s="8">
        <v>0</v>
      </c>
      <c r="AP188">
        <v>0</v>
      </c>
      <c r="AQ188" s="8">
        <v>0</v>
      </c>
      <c r="AR188">
        <v>0</v>
      </c>
      <c r="AS188">
        <v>0</v>
      </c>
      <c r="AT188" s="8">
        <v>0</v>
      </c>
      <c r="AU188">
        <v>0</v>
      </c>
      <c r="AV188" s="8">
        <v>0</v>
      </c>
      <c r="AW188">
        <v>0</v>
      </c>
      <c r="AX188" s="8">
        <v>0</v>
      </c>
      <c r="AY188">
        <v>0</v>
      </c>
      <c r="AZ188" s="8">
        <v>0</v>
      </c>
      <c r="BA188">
        <v>0</v>
      </c>
      <c r="BB188" s="8">
        <v>0</v>
      </c>
      <c r="BD188">
        <f t="shared" si="66"/>
        <v>0.55033076000000003</v>
      </c>
      <c r="BI188">
        <v>14</v>
      </c>
      <c r="BJ188">
        <v>0</v>
      </c>
      <c r="BK188">
        <v>0</v>
      </c>
      <c r="BL188" s="8">
        <v>1.1006615200000001</v>
      </c>
      <c r="BO188">
        <f t="shared" si="67"/>
        <v>1.1006615200000001</v>
      </c>
      <c r="BP188">
        <f t="shared" si="70"/>
        <v>0</v>
      </c>
      <c r="BQ188">
        <f t="shared" si="71"/>
        <v>0</v>
      </c>
      <c r="BR188" s="1">
        <v>42503</v>
      </c>
    </row>
    <row r="189" spans="30:70" x14ac:dyDescent="0.25">
      <c r="AD189" s="1">
        <v>42517</v>
      </c>
      <c r="AE189">
        <v>93</v>
      </c>
      <c r="AF189">
        <v>0</v>
      </c>
      <c r="AG189" s="8">
        <v>0</v>
      </c>
      <c r="AH189">
        <v>0</v>
      </c>
      <c r="AI189" s="8">
        <v>0</v>
      </c>
      <c r="AJ189">
        <v>8</v>
      </c>
      <c r="AK189">
        <v>0</v>
      </c>
      <c r="AL189">
        <v>1</v>
      </c>
      <c r="AM189" s="8">
        <v>0.70756811999999991</v>
      </c>
      <c r="AN189">
        <v>0</v>
      </c>
      <c r="AO189" s="8">
        <v>0</v>
      </c>
      <c r="AP189">
        <v>0</v>
      </c>
      <c r="AQ189" s="8">
        <v>0</v>
      </c>
      <c r="AR189">
        <v>0</v>
      </c>
      <c r="AS189">
        <v>0</v>
      </c>
      <c r="AT189" s="8">
        <v>0</v>
      </c>
      <c r="AU189">
        <v>0</v>
      </c>
      <c r="AV189" s="8">
        <v>0</v>
      </c>
      <c r="AW189">
        <v>0</v>
      </c>
      <c r="AX189" s="8">
        <v>0</v>
      </c>
      <c r="AY189">
        <v>0</v>
      </c>
      <c r="AZ189" s="8">
        <v>0</v>
      </c>
      <c r="BA189">
        <v>0</v>
      </c>
      <c r="BB189" s="8">
        <v>0</v>
      </c>
      <c r="BD189">
        <f t="shared" si="66"/>
        <v>0.70756811999999991</v>
      </c>
      <c r="BI189">
        <v>4</v>
      </c>
      <c r="BJ189">
        <v>0</v>
      </c>
      <c r="BK189">
        <v>0</v>
      </c>
      <c r="BL189" s="8">
        <v>0.31447471999999999</v>
      </c>
      <c r="BO189">
        <f t="shared" si="67"/>
        <v>0.31447471999999999</v>
      </c>
      <c r="BP189">
        <f t="shared" si="70"/>
        <v>0</v>
      </c>
      <c r="BQ189">
        <f t="shared" si="71"/>
        <v>0</v>
      </c>
      <c r="BR189" s="1">
        <v>42503</v>
      </c>
    </row>
    <row r="190" spans="30:70" x14ac:dyDescent="0.25">
      <c r="AD190" s="1">
        <v>42517</v>
      </c>
      <c r="AE190">
        <v>115</v>
      </c>
      <c r="AF190">
        <v>0</v>
      </c>
      <c r="AG190" s="8">
        <v>0</v>
      </c>
      <c r="AH190">
        <v>0</v>
      </c>
      <c r="AI190" s="8">
        <v>0</v>
      </c>
      <c r="AJ190">
        <v>19</v>
      </c>
      <c r="AK190">
        <v>2</v>
      </c>
      <c r="AL190">
        <v>10</v>
      </c>
      <c r="AM190" s="8">
        <v>2.4371790799999999</v>
      </c>
      <c r="AN190">
        <v>0</v>
      </c>
      <c r="AO190" s="8">
        <v>0</v>
      </c>
      <c r="AP190">
        <v>0</v>
      </c>
      <c r="AQ190" s="8">
        <v>0</v>
      </c>
      <c r="AR190">
        <v>0</v>
      </c>
      <c r="AS190">
        <v>0</v>
      </c>
      <c r="AT190" s="8">
        <v>0</v>
      </c>
      <c r="AU190">
        <v>0</v>
      </c>
      <c r="AV190" s="8">
        <v>0</v>
      </c>
      <c r="AW190">
        <v>0</v>
      </c>
      <c r="AX190" s="8">
        <v>0</v>
      </c>
      <c r="AY190">
        <v>0</v>
      </c>
      <c r="AZ190" s="8">
        <v>0</v>
      </c>
      <c r="BA190">
        <v>0</v>
      </c>
      <c r="BB190" s="8">
        <v>0</v>
      </c>
      <c r="BD190">
        <f t="shared" si="66"/>
        <v>2.4371790799999999</v>
      </c>
      <c r="BI190">
        <v>2</v>
      </c>
      <c r="BJ190">
        <v>3</v>
      </c>
      <c r="BK190">
        <v>1</v>
      </c>
      <c r="BL190" s="8">
        <v>0.47171207999999998</v>
      </c>
      <c r="BO190">
        <f t="shared" si="67"/>
        <v>0.15723735999999999</v>
      </c>
      <c r="BP190">
        <f t="shared" si="70"/>
        <v>0.23585603999999999</v>
      </c>
      <c r="BQ190">
        <f t="shared" si="71"/>
        <v>7.8618679999999996E-2</v>
      </c>
      <c r="BR190" s="1">
        <v>42503</v>
      </c>
    </row>
    <row r="191" spans="30:70" x14ac:dyDescent="0.25">
      <c r="AD191" s="1">
        <v>42517</v>
      </c>
      <c r="AE191">
        <v>116</v>
      </c>
      <c r="AF191">
        <v>0</v>
      </c>
      <c r="AG191" s="8">
        <v>0</v>
      </c>
      <c r="AH191">
        <v>0</v>
      </c>
      <c r="AI191" s="8">
        <v>0</v>
      </c>
      <c r="AJ191">
        <v>21</v>
      </c>
      <c r="AK191">
        <v>4</v>
      </c>
      <c r="AL191">
        <v>17</v>
      </c>
      <c r="AM191" s="8">
        <v>3.3019845599999997</v>
      </c>
      <c r="AN191">
        <v>0</v>
      </c>
      <c r="AO191" s="8">
        <v>0</v>
      </c>
      <c r="AP191">
        <v>1</v>
      </c>
      <c r="AQ191" s="8">
        <v>0.34717342000000001</v>
      </c>
      <c r="AR191">
        <v>0</v>
      </c>
      <c r="AS191">
        <v>0</v>
      </c>
      <c r="AT191" s="8">
        <v>0</v>
      </c>
      <c r="AU191">
        <v>0</v>
      </c>
      <c r="AV191" s="8">
        <v>0</v>
      </c>
      <c r="AW191">
        <v>0</v>
      </c>
      <c r="AX191" s="8">
        <v>0</v>
      </c>
      <c r="AY191">
        <v>0</v>
      </c>
      <c r="AZ191" s="8">
        <v>0</v>
      </c>
      <c r="BA191">
        <v>0</v>
      </c>
      <c r="BB191" s="8">
        <v>0</v>
      </c>
      <c r="BD191">
        <f>SUM(BB191,AZ191,AX191,AV191,AT191,AQ191,AO191,AM191,AI191,AG191)</f>
        <v>3.6491579799999996</v>
      </c>
      <c r="BI191">
        <v>5</v>
      </c>
      <c r="BJ191">
        <v>1</v>
      </c>
      <c r="BK191">
        <v>21</v>
      </c>
      <c r="BL191" s="8">
        <v>2.1227043599999997</v>
      </c>
      <c r="BO191">
        <f t="shared" si="67"/>
        <v>0.39309339999999998</v>
      </c>
      <c r="BP191">
        <f t="shared" si="70"/>
        <v>7.8618679999999996E-2</v>
      </c>
      <c r="BQ191">
        <f t="shared" si="71"/>
        <v>1.6509922799999999</v>
      </c>
      <c r="BR191" s="1">
        <v>42503</v>
      </c>
    </row>
    <row r="192" spans="30:70" x14ac:dyDescent="0.25">
      <c r="BI192">
        <v>1</v>
      </c>
      <c r="BJ192">
        <v>0</v>
      </c>
      <c r="BK192">
        <v>0</v>
      </c>
      <c r="BL192" s="8">
        <v>7.8618679999999996E-2</v>
      </c>
      <c r="BO192">
        <f t="shared" si="67"/>
        <v>7.8618679999999996E-2</v>
      </c>
      <c r="BP192">
        <f t="shared" si="70"/>
        <v>0</v>
      </c>
      <c r="BQ192">
        <f t="shared" si="71"/>
        <v>0</v>
      </c>
      <c r="BR192" s="1">
        <v>42503</v>
      </c>
    </row>
    <row r="193" spans="61:70" x14ac:dyDescent="0.25">
      <c r="BI193">
        <v>6</v>
      </c>
      <c r="BJ193">
        <v>0</v>
      </c>
      <c r="BK193">
        <v>0</v>
      </c>
      <c r="BL193" s="8">
        <v>0.47171207999999998</v>
      </c>
      <c r="BO193">
        <f t="shared" si="67"/>
        <v>0.47171207999999998</v>
      </c>
      <c r="BP193">
        <f t="shared" si="70"/>
        <v>0</v>
      </c>
      <c r="BQ193">
        <f t="shared" si="71"/>
        <v>0</v>
      </c>
      <c r="BR193" s="1">
        <v>42510</v>
      </c>
    </row>
    <row r="194" spans="61:70" x14ac:dyDescent="0.25">
      <c r="BI194">
        <v>0</v>
      </c>
      <c r="BJ194">
        <v>0</v>
      </c>
      <c r="BK194">
        <v>0</v>
      </c>
      <c r="BL194" s="8">
        <v>0</v>
      </c>
      <c r="BO194">
        <f t="shared" si="67"/>
        <v>0</v>
      </c>
      <c r="BP194">
        <f t="shared" si="70"/>
        <v>0</v>
      </c>
      <c r="BQ194">
        <f t="shared" si="71"/>
        <v>0</v>
      </c>
      <c r="BR194" s="1">
        <v>42510</v>
      </c>
    </row>
    <row r="195" spans="61:70" x14ac:dyDescent="0.25">
      <c r="BI195">
        <v>0</v>
      </c>
      <c r="BJ195">
        <v>0</v>
      </c>
      <c r="BK195">
        <v>0</v>
      </c>
      <c r="BL195" s="8">
        <v>0</v>
      </c>
      <c r="BO195">
        <f t="shared" si="67"/>
        <v>0</v>
      </c>
      <c r="BP195">
        <f>$BJ195*$BR$86</f>
        <v>0</v>
      </c>
      <c r="BQ195">
        <f t="shared" si="71"/>
        <v>0</v>
      </c>
      <c r="BR195" s="1">
        <v>42510</v>
      </c>
    </row>
    <row r="196" spans="61:70" x14ac:dyDescent="0.25">
      <c r="BI196">
        <v>1</v>
      </c>
      <c r="BJ196">
        <v>0</v>
      </c>
      <c r="BK196">
        <v>0</v>
      </c>
      <c r="BL196" s="8">
        <v>7.8618679999999996E-2</v>
      </c>
      <c r="BO196">
        <f t="shared" si="67"/>
        <v>7.8618679999999996E-2</v>
      </c>
      <c r="BP196">
        <f t="shared" ref="BP196:BP212" si="72">$BJ196*$BR$86</f>
        <v>0</v>
      </c>
      <c r="BQ196">
        <f t="shared" si="71"/>
        <v>0</v>
      </c>
      <c r="BR196" s="1">
        <v>42510</v>
      </c>
    </row>
    <row r="197" spans="61:70" x14ac:dyDescent="0.25">
      <c r="BI197">
        <v>3</v>
      </c>
      <c r="BJ197">
        <v>0</v>
      </c>
      <c r="BK197">
        <v>0</v>
      </c>
      <c r="BL197" s="8">
        <v>0.23585603999999999</v>
      </c>
      <c r="BO197">
        <f t="shared" si="67"/>
        <v>0.23585603999999999</v>
      </c>
      <c r="BP197">
        <f t="shared" si="72"/>
        <v>0</v>
      </c>
      <c r="BQ197">
        <f t="shared" si="71"/>
        <v>0</v>
      </c>
      <c r="BR197" s="1">
        <v>42510</v>
      </c>
    </row>
    <row r="198" spans="61:70" x14ac:dyDescent="0.25">
      <c r="BI198">
        <v>0</v>
      </c>
      <c r="BJ198">
        <v>0</v>
      </c>
      <c r="BK198">
        <v>0</v>
      </c>
      <c r="BL198" s="8">
        <v>0</v>
      </c>
      <c r="BO198">
        <f t="shared" si="67"/>
        <v>0</v>
      </c>
      <c r="BP198">
        <f t="shared" si="72"/>
        <v>0</v>
      </c>
      <c r="BQ198">
        <f t="shared" si="71"/>
        <v>0</v>
      </c>
      <c r="BR198" s="1">
        <v>42510</v>
      </c>
    </row>
    <row r="199" spans="61:70" x14ac:dyDescent="0.25">
      <c r="BI199">
        <v>0</v>
      </c>
      <c r="BJ199">
        <v>0</v>
      </c>
      <c r="BK199">
        <v>0</v>
      </c>
      <c r="BL199" s="8">
        <v>0</v>
      </c>
      <c r="BO199">
        <f t="shared" si="67"/>
        <v>0</v>
      </c>
      <c r="BP199">
        <f t="shared" si="72"/>
        <v>0</v>
      </c>
      <c r="BQ199">
        <f>$BK199*$BR$86</f>
        <v>0</v>
      </c>
      <c r="BR199" s="1">
        <v>42510</v>
      </c>
    </row>
    <row r="200" spans="61:70" x14ac:dyDescent="0.25">
      <c r="BI200">
        <v>5</v>
      </c>
      <c r="BJ200">
        <v>0</v>
      </c>
      <c r="BK200">
        <v>0</v>
      </c>
      <c r="BL200" s="8">
        <v>0.39309339999999998</v>
      </c>
      <c r="BO200">
        <f t="shared" si="67"/>
        <v>0.39309339999999998</v>
      </c>
      <c r="BP200">
        <f t="shared" si="72"/>
        <v>0</v>
      </c>
      <c r="BQ200">
        <f t="shared" ref="BQ200:BQ212" si="73">$BK200*$BR$86</f>
        <v>0</v>
      </c>
      <c r="BR200" s="1">
        <v>42510</v>
      </c>
    </row>
    <row r="201" spans="61:70" x14ac:dyDescent="0.25">
      <c r="BI201">
        <v>2</v>
      </c>
      <c r="BJ201">
        <v>0</v>
      </c>
      <c r="BK201">
        <v>0</v>
      </c>
      <c r="BL201" s="8">
        <v>0.15723735999999999</v>
      </c>
      <c r="BO201">
        <f t="shared" si="67"/>
        <v>0.15723735999999999</v>
      </c>
      <c r="BP201">
        <f t="shared" si="72"/>
        <v>0</v>
      </c>
      <c r="BQ201">
        <f t="shared" si="73"/>
        <v>0</v>
      </c>
      <c r="BR201" s="1">
        <v>42510</v>
      </c>
    </row>
    <row r="202" spans="61:70" x14ac:dyDescent="0.25">
      <c r="BI202">
        <v>0</v>
      </c>
      <c r="BJ202">
        <v>0</v>
      </c>
      <c r="BK202">
        <v>0</v>
      </c>
      <c r="BL202" s="8">
        <v>0</v>
      </c>
      <c r="BO202">
        <f t="shared" si="67"/>
        <v>0</v>
      </c>
      <c r="BP202">
        <f t="shared" si="72"/>
        <v>0</v>
      </c>
      <c r="BQ202">
        <f t="shared" si="73"/>
        <v>0</v>
      </c>
      <c r="BR202" s="1">
        <v>42510</v>
      </c>
    </row>
    <row r="203" spans="61:70" x14ac:dyDescent="0.25">
      <c r="BI203">
        <v>9</v>
      </c>
      <c r="BJ203">
        <v>0</v>
      </c>
      <c r="BK203">
        <v>0</v>
      </c>
      <c r="BL203" s="8">
        <v>0.70756811999999991</v>
      </c>
      <c r="BO203">
        <f t="shared" si="67"/>
        <v>0.70756811999999991</v>
      </c>
      <c r="BP203">
        <f t="shared" si="72"/>
        <v>0</v>
      </c>
      <c r="BQ203">
        <f t="shared" si="73"/>
        <v>0</v>
      </c>
      <c r="BR203" s="1">
        <v>42517</v>
      </c>
    </row>
    <row r="204" spans="61:70" x14ac:dyDescent="0.25">
      <c r="BI204">
        <v>8</v>
      </c>
      <c r="BJ204">
        <v>0</v>
      </c>
      <c r="BK204">
        <v>1</v>
      </c>
      <c r="BL204" s="8">
        <v>0.70756811999999991</v>
      </c>
      <c r="BO204">
        <f t="shared" si="67"/>
        <v>0.62894943999999997</v>
      </c>
      <c r="BP204">
        <f t="shared" si="72"/>
        <v>0</v>
      </c>
      <c r="BQ204">
        <f t="shared" si="73"/>
        <v>7.8618679999999996E-2</v>
      </c>
      <c r="BR204" s="1">
        <v>42517</v>
      </c>
    </row>
    <row r="205" spans="61:70" x14ac:dyDescent="0.25">
      <c r="BI205">
        <v>12</v>
      </c>
      <c r="BJ205">
        <v>0</v>
      </c>
      <c r="BK205">
        <v>2</v>
      </c>
      <c r="BL205" s="8">
        <v>1.1006615200000001</v>
      </c>
      <c r="BO205">
        <f t="shared" si="67"/>
        <v>0.94342415999999996</v>
      </c>
      <c r="BP205">
        <f t="shared" si="72"/>
        <v>0</v>
      </c>
      <c r="BQ205">
        <f t="shared" si="73"/>
        <v>0.15723735999999999</v>
      </c>
      <c r="BR205" s="1">
        <v>42517</v>
      </c>
    </row>
    <row r="206" spans="61:70" x14ac:dyDescent="0.25">
      <c r="BI206">
        <v>11</v>
      </c>
      <c r="BJ206">
        <v>0</v>
      </c>
      <c r="BK206">
        <v>1</v>
      </c>
      <c r="BL206" s="8">
        <v>0.94342415999999996</v>
      </c>
      <c r="BO206">
        <f t="shared" si="67"/>
        <v>0.86480548000000002</v>
      </c>
      <c r="BP206">
        <f t="shared" si="72"/>
        <v>0</v>
      </c>
      <c r="BQ206">
        <f t="shared" si="73"/>
        <v>7.8618679999999996E-2</v>
      </c>
      <c r="BR206" s="1">
        <v>42517</v>
      </c>
    </row>
    <row r="207" spans="61:70" x14ac:dyDescent="0.25">
      <c r="BI207">
        <v>8</v>
      </c>
      <c r="BJ207">
        <v>0</v>
      </c>
      <c r="BK207">
        <v>0</v>
      </c>
      <c r="BL207" s="8">
        <v>0.62894943999999997</v>
      </c>
      <c r="BO207">
        <f t="shared" si="67"/>
        <v>0.62894943999999997</v>
      </c>
      <c r="BP207">
        <f t="shared" si="72"/>
        <v>0</v>
      </c>
      <c r="BQ207">
        <f t="shared" si="73"/>
        <v>0</v>
      </c>
      <c r="BR207" s="1">
        <v>42517</v>
      </c>
    </row>
    <row r="208" spans="61:70" x14ac:dyDescent="0.25">
      <c r="BI208">
        <v>23</v>
      </c>
      <c r="BJ208">
        <v>0</v>
      </c>
      <c r="BK208">
        <v>24</v>
      </c>
      <c r="BL208" s="8">
        <v>3.6950779599999999</v>
      </c>
      <c r="BO208">
        <f t="shared" si="67"/>
        <v>1.80822964</v>
      </c>
      <c r="BP208">
        <f t="shared" si="72"/>
        <v>0</v>
      </c>
      <c r="BQ208">
        <f t="shared" si="73"/>
        <v>1.8868483199999999</v>
      </c>
      <c r="BR208" s="1">
        <v>42517</v>
      </c>
    </row>
    <row r="209" spans="61:70" x14ac:dyDescent="0.25">
      <c r="BI209">
        <v>4</v>
      </c>
      <c r="BJ209">
        <v>2</v>
      </c>
      <c r="BK209">
        <v>1</v>
      </c>
      <c r="BL209" s="8">
        <v>0.55033076000000003</v>
      </c>
      <c r="BO209">
        <f t="shared" si="67"/>
        <v>0.31447471999999999</v>
      </c>
      <c r="BP209">
        <f t="shared" si="72"/>
        <v>0.15723735999999999</v>
      </c>
      <c r="BQ209">
        <f t="shared" si="73"/>
        <v>7.8618679999999996E-2</v>
      </c>
      <c r="BR209" s="1">
        <v>42517</v>
      </c>
    </row>
    <row r="210" spans="61:70" x14ac:dyDescent="0.25">
      <c r="BI210">
        <v>8</v>
      </c>
      <c r="BJ210">
        <v>0</v>
      </c>
      <c r="BK210">
        <v>1</v>
      </c>
      <c r="BL210" s="8">
        <v>0.70756811999999991</v>
      </c>
      <c r="BO210">
        <f t="shared" si="67"/>
        <v>0.62894943999999997</v>
      </c>
      <c r="BP210">
        <f t="shared" si="72"/>
        <v>0</v>
      </c>
      <c r="BQ210">
        <f t="shared" si="73"/>
        <v>7.8618679999999996E-2</v>
      </c>
      <c r="BR210" s="1">
        <v>42517</v>
      </c>
    </row>
    <row r="211" spans="61:70" x14ac:dyDescent="0.25">
      <c r="BI211">
        <v>19</v>
      </c>
      <c r="BJ211">
        <v>2</v>
      </c>
      <c r="BK211">
        <v>10</v>
      </c>
      <c r="BL211" s="8">
        <v>2.4371790799999999</v>
      </c>
      <c r="BO211">
        <f t="shared" si="67"/>
        <v>1.49375492</v>
      </c>
      <c r="BP211">
        <f t="shared" si="72"/>
        <v>0.15723735999999999</v>
      </c>
      <c r="BQ211">
        <f t="shared" si="73"/>
        <v>0.78618679999999996</v>
      </c>
      <c r="BR211" s="1">
        <v>42517</v>
      </c>
    </row>
    <row r="212" spans="61:70" x14ac:dyDescent="0.25">
      <c r="BI212">
        <v>21</v>
      </c>
      <c r="BJ212">
        <v>4</v>
      </c>
      <c r="BK212">
        <v>17</v>
      </c>
      <c r="BL212" s="8">
        <v>3.3019845599999997</v>
      </c>
      <c r="BO212">
        <f t="shared" si="67"/>
        <v>1.6509922799999999</v>
      </c>
      <c r="BP212">
        <f t="shared" si="72"/>
        <v>0.31447471999999999</v>
      </c>
      <c r="BQ212">
        <f t="shared" si="73"/>
        <v>1.3365175599999999</v>
      </c>
      <c r="BR212" s="1">
        <v>42517</v>
      </c>
    </row>
  </sheetData>
  <sortState ref="Q3:V128">
    <sortCondition ref="Q3:Q128"/>
  </sortState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28"/>
  <sheetViews>
    <sheetView zoomScale="85" zoomScaleNormal="85" workbookViewId="0">
      <selection activeCell="C128" sqref="C4:C128"/>
    </sheetView>
  </sheetViews>
  <sheetFormatPr defaultRowHeight="15" x14ac:dyDescent="0.25"/>
  <cols>
    <col min="4" max="4" width="10.7109375" customWidth="1"/>
    <col min="37" max="37" width="13" customWidth="1"/>
    <col min="38" max="38" width="12.42578125" customWidth="1"/>
    <col min="39" max="39" width="11.7109375" customWidth="1"/>
    <col min="43" max="43" width="14" bestFit="1" customWidth="1"/>
  </cols>
  <sheetData>
    <row r="1" spans="1:53" ht="14.45" x14ac:dyDescent="0.3">
      <c r="A1" t="s">
        <v>81</v>
      </c>
      <c r="F1">
        <v>1.7452809999999999E-2</v>
      </c>
      <c r="H1">
        <v>0.16303904</v>
      </c>
      <c r="J1">
        <v>7.8618679999999996E-2</v>
      </c>
      <c r="K1">
        <v>7.8618679999999996E-2</v>
      </c>
      <c r="L1">
        <v>7.8618679999999996E-2</v>
      </c>
      <c r="N1">
        <v>0.947474225</v>
      </c>
      <c r="P1">
        <v>0.34717342000000001</v>
      </c>
      <c r="R1">
        <v>0.38997966000000001</v>
      </c>
      <c r="S1">
        <v>0.38997966000000001</v>
      </c>
      <c r="U1">
        <v>2.0434799999999999E-3</v>
      </c>
      <c r="W1">
        <v>8.71976E-3</v>
      </c>
      <c r="Y1">
        <v>3.898519E-3</v>
      </c>
      <c r="AA1">
        <v>0.68786469400000005</v>
      </c>
    </row>
    <row r="3" spans="1:53" ht="14.45" x14ac:dyDescent="0.3">
      <c r="C3" t="s">
        <v>110</v>
      </c>
      <c r="D3" t="s">
        <v>11</v>
      </c>
      <c r="E3" t="s">
        <v>56</v>
      </c>
      <c r="F3" t="s">
        <v>2</v>
      </c>
      <c r="G3" s="8"/>
      <c r="H3" t="s">
        <v>3</v>
      </c>
      <c r="I3" s="8"/>
      <c r="J3" t="s">
        <v>4</v>
      </c>
      <c r="K3" t="s">
        <v>5</v>
      </c>
      <c r="L3" t="s">
        <v>24</v>
      </c>
      <c r="M3" s="8"/>
      <c r="N3" t="s">
        <v>6</v>
      </c>
      <c r="O3" s="8"/>
      <c r="P3" t="s">
        <v>7</v>
      </c>
      <c r="Q3" s="8"/>
      <c r="R3" t="s">
        <v>12</v>
      </c>
      <c r="S3" t="s">
        <v>26</v>
      </c>
      <c r="U3" t="s">
        <v>8</v>
      </c>
      <c r="V3" s="8"/>
      <c r="W3" t="s">
        <v>13</v>
      </c>
      <c r="X3" s="8"/>
      <c r="Y3" t="s">
        <v>25</v>
      </c>
      <c r="AA3" t="s">
        <v>100</v>
      </c>
      <c r="AD3" t="s">
        <v>262</v>
      </c>
      <c r="AE3" t="s">
        <v>110</v>
      </c>
    </row>
    <row r="4" spans="1:53" ht="14.45" x14ac:dyDescent="0.3">
      <c r="C4" s="6" t="s">
        <v>20</v>
      </c>
      <c r="D4" s="1">
        <v>42454</v>
      </c>
      <c r="E4">
        <v>8</v>
      </c>
      <c r="F4">
        <v>0</v>
      </c>
      <c r="G4" s="8">
        <v>0</v>
      </c>
      <c r="H4">
        <v>0</v>
      </c>
      <c r="I4" s="8">
        <v>0</v>
      </c>
      <c r="J4">
        <v>0</v>
      </c>
      <c r="K4">
        <v>0</v>
      </c>
      <c r="L4">
        <v>0</v>
      </c>
      <c r="M4" s="8">
        <v>0</v>
      </c>
      <c r="N4">
        <v>0</v>
      </c>
      <c r="O4" s="8">
        <v>0</v>
      </c>
      <c r="P4">
        <v>0</v>
      </c>
      <c r="Q4" s="8">
        <v>0</v>
      </c>
      <c r="R4">
        <v>0</v>
      </c>
      <c r="S4">
        <v>0</v>
      </c>
      <c r="T4" s="8">
        <v>0</v>
      </c>
      <c r="U4">
        <v>0</v>
      </c>
      <c r="V4" s="8">
        <v>0</v>
      </c>
      <c r="W4">
        <v>0</v>
      </c>
      <c r="X4" s="8">
        <v>0</v>
      </c>
      <c r="Y4">
        <v>0</v>
      </c>
      <c r="Z4" s="8">
        <v>0</v>
      </c>
      <c r="AA4">
        <v>0</v>
      </c>
      <c r="AB4" s="8">
        <v>0</v>
      </c>
      <c r="AD4">
        <f t="shared" ref="AD4:AD35" si="0">SUM(AB4,Z4,X4,V4,T4,Q4,O4,M4,I4,G4)</f>
        <v>0</v>
      </c>
      <c r="AE4" s="6" t="s">
        <v>20</v>
      </c>
    </row>
    <row r="5" spans="1:53" ht="14.45" x14ac:dyDescent="0.3">
      <c r="C5" s="6" t="s">
        <v>20</v>
      </c>
      <c r="D5" s="1">
        <v>42433</v>
      </c>
      <c r="E5">
        <v>9</v>
      </c>
      <c r="F5">
        <v>0</v>
      </c>
      <c r="G5" s="8">
        <v>0</v>
      </c>
      <c r="H5">
        <v>0</v>
      </c>
      <c r="I5" s="8">
        <v>0</v>
      </c>
      <c r="J5">
        <v>0</v>
      </c>
      <c r="K5">
        <v>0</v>
      </c>
      <c r="L5">
        <v>0</v>
      </c>
      <c r="M5" s="8">
        <v>0</v>
      </c>
      <c r="N5">
        <v>0</v>
      </c>
      <c r="O5" s="8">
        <v>0</v>
      </c>
      <c r="P5">
        <v>0</v>
      </c>
      <c r="Q5" s="8">
        <v>0</v>
      </c>
      <c r="R5">
        <v>0</v>
      </c>
      <c r="S5">
        <v>0</v>
      </c>
      <c r="T5" s="8">
        <v>0</v>
      </c>
      <c r="U5">
        <v>0</v>
      </c>
      <c r="V5" s="8">
        <v>0</v>
      </c>
      <c r="W5">
        <v>0</v>
      </c>
      <c r="X5" s="8">
        <v>0</v>
      </c>
      <c r="Y5">
        <v>0</v>
      </c>
      <c r="Z5" s="8">
        <v>0</v>
      </c>
      <c r="AA5">
        <v>0</v>
      </c>
      <c r="AB5" s="8">
        <v>0</v>
      </c>
      <c r="AD5">
        <f t="shared" si="0"/>
        <v>0</v>
      </c>
      <c r="AE5" s="6" t="s">
        <v>20</v>
      </c>
      <c r="AI5" t="s">
        <v>2</v>
      </c>
      <c r="AJ5" t="s">
        <v>3</v>
      </c>
      <c r="AK5" t="s">
        <v>268</v>
      </c>
      <c r="AL5" t="s">
        <v>269</v>
      </c>
      <c r="AM5" t="s">
        <v>272</v>
      </c>
      <c r="AN5" t="s">
        <v>6</v>
      </c>
      <c r="AO5" t="s">
        <v>270</v>
      </c>
      <c r="AP5" t="s">
        <v>267</v>
      </c>
      <c r="AQ5" t="s">
        <v>8</v>
      </c>
      <c r="AR5" t="s">
        <v>271</v>
      </c>
      <c r="AS5" t="s">
        <v>25</v>
      </c>
      <c r="AT5" t="s">
        <v>100</v>
      </c>
      <c r="AV5" t="s">
        <v>285</v>
      </c>
      <c r="AY5" t="s">
        <v>42</v>
      </c>
      <c r="AZ5" t="s">
        <v>103</v>
      </c>
      <c r="BA5" t="s">
        <v>104</v>
      </c>
    </row>
    <row r="6" spans="1:53" ht="14.45" x14ac:dyDescent="0.3">
      <c r="C6" s="6" t="s">
        <v>20</v>
      </c>
      <c r="D6" s="1">
        <v>42440</v>
      </c>
      <c r="E6">
        <v>16</v>
      </c>
      <c r="F6">
        <v>0</v>
      </c>
      <c r="G6" s="8">
        <v>0</v>
      </c>
      <c r="H6">
        <v>0</v>
      </c>
      <c r="I6" s="8">
        <v>0</v>
      </c>
      <c r="J6">
        <v>0</v>
      </c>
      <c r="K6">
        <v>0</v>
      </c>
      <c r="L6">
        <v>0</v>
      </c>
      <c r="M6" s="8">
        <v>0</v>
      </c>
      <c r="N6">
        <v>0</v>
      </c>
      <c r="O6" s="8">
        <v>0</v>
      </c>
      <c r="P6">
        <v>0</v>
      </c>
      <c r="Q6" s="8">
        <v>0</v>
      </c>
      <c r="R6">
        <v>0</v>
      </c>
      <c r="S6">
        <v>0</v>
      </c>
      <c r="T6" s="8">
        <v>0</v>
      </c>
      <c r="U6">
        <v>0</v>
      </c>
      <c r="V6" s="8">
        <v>0</v>
      </c>
      <c r="W6">
        <v>0</v>
      </c>
      <c r="X6" s="8">
        <v>0</v>
      </c>
      <c r="Y6">
        <v>0</v>
      </c>
      <c r="Z6" s="8">
        <v>0</v>
      </c>
      <c r="AA6">
        <v>0</v>
      </c>
      <c r="AB6" s="8">
        <v>0</v>
      </c>
      <c r="AD6">
        <f t="shared" si="0"/>
        <v>0</v>
      </c>
      <c r="AE6" s="6" t="s">
        <v>20</v>
      </c>
      <c r="AH6" t="s">
        <v>20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V6">
        <v>0</v>
      </c>
      <c r="AY6">
        <v>0</v>
      </c>
    </row>
    <row r="7" spans="1:53" ht="14.45" x14ac:dyDescent="0.3">
      <c r="C7" s="6" t="s">
        <v>20</v>
      </c>
      <c r="D7" s="1">
        <v>42447</v>
      </c>
      <c r="E7">
        <v>67</v>
      </c>
      <c r="F7">
        <v>0</v>
      </c>
      <c r="G7" s="8">
        <v>0</v>
      </c>
      <c r="H7">
        <v>0</v>
      </c>
      <c r="I7" s="8">
        <v>0</v>
      </c>
      <c r="J7">
        <v>0</v>
      </c>
      <c r="K7">
        <v>0</v>
      </c>
      <c r="L7">
        <v>0</v>
      </c>
      <c r="M7" s="8">
        <v>0</v>
      </c>
      <c r="N7">
        <v>0</v>
      </c>
      <c r="O7" s="8">
        <v>0</v>
      </c>
      <c r="P7">
        <v>0</v>
      </c>
      <c r="Q7" s="8">
        <v>0</v>
      </c>
      <c r="R7">
        <v>0</v>
      </c>
      <c r="S7">
        <v>0</v>
      </c>
      <c r="T7" s="8">
        <v>0</v>
      </c>
      <c r="U7">
        <v>0</v>
      </c>
      <c r="V7" s="8">
        <v>0</v>
      </c>
      <c r="W7">
        <v>0</v>
      </c>
      <c r="X7" s="8">
        <v>0</v>
      </c>
      <c r="Y7">
        <v>0</v>
      </c>
      <c r="Z7" s="8">
        <v>0</v>
      </c>
      <c r="AA7">
        <v>0</v>
      </c>
      <c r="AB7" s="8">
        <v>0</v>
      </c>
      <c r="AD7">
        <f t="shared" si="0"/>
        <v>0</v>
      </c>
      <c r="AE7" s="6" t="s">
        <v>20</v>
      </c>
      <c r="AH7" t="s">
        <v>19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V7">
        <v>0</v>
      </c>
      <c r="AY7">
        <v>0</v>
      </c>
    </row>
    <row r="8" spans="1:53" ht="14.45" x14ac:dyDescent="0.3">
      <c r="C8" s="6" t="s">
        <v>19</v>
      </c>
      <c r="D8" s="1">
        <v>42468</v>
      </c>
      <c r="E8">
        <v>7</v>
      </c>
      <c r="F8">
        <v>0</v>
      </c>
      <c r="G8" s="8">
        <v>0</v>
      </c>
      <c r="H8">
        <v>0</v>
      </c>
      <c r="I8" s="8">
        <v>0</v>
      </c>
      <c r="J8">
        <v>0</v>
      </c>
      <c r="K8">
        <v>0</v>
      </c>
      <c r="L8">
        <v>0</v>
      </c>
      <c r="M8" s="8">
        <v>0</v>
      </c>
      <c r="N8">
        <v>0</v>
      </c>
      <c r="O8" s="8">
        <v>0</v>
      </c>
      <c r="P8">
        <v>0</v>
      </c>
      <c r="Q8" s="8">
        <v>0</v>
      </c>
      <c r="R8">
        <v>0</v>
      </c>
      <c r="S8">
        <v>0</v>
      </c>
      <c r="T8" s="8">
        <v>0</v>
      </c>
      <c r="U8">
        <v>0</v>
      </c>
      <c r="V8" s="8">
        <v>0</v>
      </c>
      <c r="W8">
        <v>0</v>
      </c>
      <c r="X8" s="8">
        <v>0</v>
      </c>
      <c r="Y8">
        <v>0</v>
      </c>
      <c r="Z8" s="8">
        <v>0</v>
      </c>
      <c r="AA8">
        <v>0</v>
      </c>
      <c r="AB8" s="8">
        <v>0</v>
      </c>
      <c r="AD8">
        <f t="shared" si="0"/>
        <v>0</v>
      </c>
      <c r="AE8" s="6" t="s">
        <v>19</v>
      </c>
      <c r="AH8" t="s">
        <v>18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V8">
        <v>0</v>
      </c>
      <c r="AY8">
        <v>0</v>
      </c>
    </row>
    <row r="9" spans="1:53" ht="14.45" x14ac:dyDescent="0.3">
      <c r="C9" s="6" t="s">
        <v>19</v>
      </c>
      <c r="D9" s="1">
        <v>42433</v>
      </c>
      <c r="E9">
        <v>10</v>
      </c>
      <c r="F9">
        <v>0</v>
      </c>
      <c r="G9" s="8">
        <v>0</v>
      </c>
      <c r="H9">
        <v>0</v>
      </c>
      <c r="I9" s="8">
        <v>0</v>
      </c>
      <c r="J9">
        <v>0</v>
      </c>
      <c r="K9">
        <v>0</v>
      </c>
      <c r="L9">
        <v>0</v>
      </c>
      <c r="M9" s="8">
        <v>0</v>
      </c>
      <c r="N9">
        <v>0</v>
      </c>
      <c r="O9" s="8">
        <v>0</v>
      </c>
      <c r="P9">
        <v>0</v>
      </c>
      <c r="Q9" s="8">
        <v>0</v>
      </c>
      <c r="R9">
        <v>0</v>
      </c>
      <c r="S9">
        <v>0</v>
      </c>
      <c r="T9" s="8">
        <v>0</v>
      </c>
      <c r="U9">
        <v>0</v>
      </c>
      <c r="V9" s="8">
        <v>0</v>
      </c>
      <c r="W9">
        <v>0</v>
      </c>
      <c r="X9" s="8">
        <v>0</v>
      </c>
      <c r="Y9">
        <v>0</v>
      </c>
      <c r="Z9" s="8">
        <v>0</v>
      </c>
      <c r="AA9">
        <v>0</v>
      </c>
      <c r="AB9" s="8">
        <v>0</v>
      </c>
      <c r="AD9">
        <f t="shared" si="0"/>
        <v>0</v>
      </c>
      <c r="AE9" s="6" t="s">
        <v>19</v>
      </c>
      <c r="AH9" t="s">
        <v>22</v>
      </c>
      <c r="AI9" s="5">
        <v>0</v>
      </c>
      <c r="AJ9" s="5">
        <v>0</v>
      </c>
      <c r="AK9" s="5">
        <f>((SUM(J21:J22)*J1/AV9))</f>
        <v>0.66666666666666674</v>
      </c>
      <c r="AL9" s="5">
        <v>0</v>
      </c>
      <c r="AM9" s="5">
        <f>((SUM(L21:M28)*L1)/AV9)</f>
        <v>0.41195201333333331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V9">
        <f>SUM(AD21:AD31)</f>
        <v>0.70756811999999991</v>
      </c>
    </row>
    <row r="10" spans="1:53" ht="14.45" x14ac:dyDescent="0.3">
      <c r="C10" s="6" t="s">
        <v>19</v>
      </c>
      <c r="D10" s="1">
        <v>42440</v>
      </c>
      <c r="E10">
        <v>18</v>
      </c>
      <c r="F10">
        <v>0</v>
      </c>
      <c r="G10" s="8">
        <v>0</v>
      </c>
      <c r="H10">
        <v>0</v>
      </c>
      <c r="I10" s="8">
        <v>0</v>
      </c>
      <c r="J10">
        <v>0</v>
      </c>
      <c r="K10">
        <v>0</v>
      </c>
      <c r="L10">
        <v>0</v>
      </c>
      <c r="M10" s="8">
        <v>0</v>
      </c>
      <c r="N10">
        <v>0</v>
      </c>
      <c r="O10" s="8">
        <v>0</v>
      </c>
      <c r="P10">
        <v>0</v>
      </c>
      <c r="Q10" s="8">
        <v>0</v>
      </c>
      <c r="R10">
        <v>0</v>
      </c>
      <c r="S10">
        <v>0</v>
      </c>
      <c r="T10" s="8">
        <v>0</v>
      </c>
      <c r="U10">
        <v>0</v>
      </c>
      <c r="V10" s="8">
        <v>0</v>
      </c>
      <c r="W10">
        <v>0</v>
      </c>
      <c r="X10" s="8">
        <v>0</v>
      </c>
      <c r="Y10">
        <v>0</v>
      </c>
      <c r="Z10" s="8">
        <v>0</v>
      </c>
      <c r="AA10">
        <v>0</v>
      </c>
      <c r="AB10" s="8">
        <v>0</v>
      </c>
      <c r="AD10">
        <f t="shared" si="0"/>
        <v>0</v>
      </c>
      <c r="AE10" s="6" t="s">
        <v>19</v>
      </c>
      <c r="AH10" t="s">
        <v>21</v>
      </c>
      <c r="AI10" s="5">
        <v>0</v>
      </c>
      <c r="AJ10" s="5">
        <v>0</v>
      </c>
      <c r="AK10" s="5">
        <f>((SUM(J32:J61)*K1)/AV11)</f>
        <v>8.128962524268156E-2</v>
      </c>
      <c r="AL10" s="5">
        <f>((SUM(K32:K61)*L1)/AV10)</f>
        <v>3.9177593598042897E-2</v>
      </c>
      <c r="AM10" s="5">
        <f>((SUM(L33:L61)*L1)/AV10)</f>
        <v>0.29383195198532175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f>((SUM(Z48:Z56)/AV10))</f>
        <v>9.7136324990605661E-4</v>
      </c>
      <c r="AT10" s="5">
        <v>0</v>
      </c>
      <c r="AV10">
        <f>SUM(AD33:AD61)</f>
        <v>4.0134511990000004</v>
      </c>
    </row>
    <row r="11" spans="1:53" ht="14.45" x14ac:dyDescent="0.3">
      <c r="C11" s="6" t="s">
        <v>19</v>
      </c>
      <c r="D11" s="1">
        <v>42494</v>
      </c>
      <c r="E11">
        <v>60</v>
      </c>
      <c r="F11">
        <v>0</v>
      </c>
      <c r="G11" s="8">
        <v>0</v>
      </c>
      <c r="H11">
        <v>0</v>
      </c>
      <c r="I11" s="8">
        <v>0</v>
      </c>
      <c r="J11">
        <v>0</v>
      </c>
      <c r="K11">
        <v>0</v>
      </c>
      <c r="L11">
        <v>0</v>
      </c>
      <c r="M11" s="8">
        <v>0</v>
      </c>
      <c r="N11">
        <v>0</v>
      </c>
      <c r="O11" s="8">
        <v>0</v>
      </c>
      <c r="P11">
        <v>0</v>
      </c>
      <c r="Q11" s="8">
        <v>0</v>
      </c>
      <c r="R11">
        <v>0</v>
      </c>
      <c r="S11">
        <v>0</v>
      </c>
      <c r="T11" s="8">
        <v>0</v>
      </c>
      <c r="U11">
        <v>0</v>
      </c>
      <c r="V11" s="8">
        <v>0</v>
      </c>
      <c r="W11">
        <v>0</v>
      </c>
      <c r="X11" s="8">
        <v>0</v>
      </c>
      <c r="Y11">
        <v>0</v>
      </c>
      <c r="Z11" s="8">
        <v>0</v>
      </c>
      <c r="AA11">
        <v>0</v>
      </c>
      <c r="AB11" s="8">
        <v>0</v>
      </c>
      <c r="AD11">
        <f t="shared" si="0"/>
        <v>0</v>
      </c>
      <c r="AE11" s="6" t="s">
        <v>19</v>
      </c>
      <c r="AH11" t="s">
        <v>17</v>
      </c>
      <c r="AI11" s="5">
        <f>(SUM(G62:G88)/AV11)</f>
        <v>2.6537855296336794E-3</v>
      </c>
      <c r="AJ11" s="5">
        <f>(SUM(I64:I88)/AV11)</f>
        <v>9.9163549048518068E-3</v>
      </c>
      <c r="AK11" s="5">
        <f>((SUM(J62:J88)*J1)/AV11)</f>
        <v>0.69335268589346044</v>
      </c>
      <c r="AL11" s="5">
        <f>((SUM(K61:K88)*K1)/AV11)</f>
        <v>2.3908713306671048E-2</v>
      </c>
      <c r="AM11" s="5">
        <f>((SUM(L62:L88)*L1)/AV11)</f>
        <v>0.27016846036538289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V11">
        <f>SUM(AD62:AD88)</f>
        <v>32.882856970000006</v>
      </c>
    </row>
    <row r="12" spans="1:53" ht="14.45" x14ac:dyDescent="0.3">
      <c r="C12" s="6" t="s">
        <v>19</v>
      </c>
      <c r="D12" s="1">
        <v>42433</v>
      </c>
      <c r="E12">
        <v>61</v>
      </c>
      <c r="F12">
        <v>0</v>
      </c>
      <c r="G12" s="8">
        <v>0</v>
      </c>
      <c r="H12">
        <v>0</v>
      </c>
      <c r="I12" s="8">
        <v>0</v>
      </c>
      <c r="J12">
        <v>0</v>
      </c>
      <c r="K12">
        <v>0</v>
      </c>
      <c r="L12">
        <v>0</v>
      </c>
      <c r="M12" s="8">
        <v>0</v>
      </c>
      <c r="N12">
        <v>0</v>
      </c>
      <c r="O12" s="8">
        <v>0</v>
      </c>
      <c r="P12">
        <v>0</v>
      </c>
      <c r="Q12" s="8">
        <v>0</v>
      </c>
      <c r="R12">
        <v>0</v>
      </c>
      <c r="S12">
        <v>0</v>
      </c>
      <c r="T12" s="8">
        <v>0</v>
      </c>
      <c r="U12">
        <v>0</v>
      </c>
      <c r="V12" s="8">
        <v>0</v>
      </c>
      <c r="W12">
        <v>0</v>
      </c>
      <c r="X12" s="8">
        <v>0</v>
      </c>
      <c r="Y12">
        <v>0</v>
      </c>
      <c r="Z12" s="8">
        <v>0</v>
      </c>
      <c r="AA12">
        <v>0</v>
      </c>
      <c r="AB12" s="8">
        <v>0</v>
      </c>
      <c r="AD12">
        <f t="shared" si="0"/>
        <v>0</v>
      </c>
      <c r="AE12" s="6" t="s">
        <v>19</v>
      </c>
      <c r="AH12" t="s">
        <v>14</v>
      </c>
      <c r="AI12" s="5">
        <f>(SUM(G90:G102)/AV12)</f>
        <v>7.2584897983772861E-3</v>
      </c>
      <c r="AJ12" s="5">
        <v>0</v>
      </c>
      <c r="AK12" s="5">
        <f>((SUM(J89:J102)*J1)/AV12)</f>
        <v>0.64926713199047259</v>
      </c>
      <c r="AL12" s="5">
        <f>((SUM(K89:K102)*K1)/AV12)</f>
        <v>4.4374372330284101E-2</v>
      </c>
      <c r="AM12" s="5">
        <f>((SUM(L90:L102)*L1)/AV12)</f>
        <v>0.27325271382332839</v>
      </c>
      <c r="AN12" s="5">
        <v>0</v>
      </c>
      <c r="AO12" s="5">
        <f>(SUM(Q91:Q102)/AV12)</f>
        <v>1.0313340157740268E-2</v>
      </c>
      <c r="AP12" s="5">
        <f>(SUM(T100:T102)/AV12)</f>
        <v>1.1584967789814946E-2</v>
      </c>
      <c r="AQ12" s="5">
        <f>AN24/AV12</f>
        <v>6.0704832603656932E-5</v>
      </c>
      <c r="AR12" s="5">
        <f>X96/AV12</f>
        <v>2.5903437819017731E-4</v>
      </c>
      <c r="AS12" s="5">
        <v>0</v>
      </c>
      <c r="AT12" s="5">
        <v>0</v>
      </c>
      <c r="AV12">
        <f>SUM(AD89:AD102)</f>
        <v>33.662558849999996</v>
      </c>
    </row>
    <row r="13" spans="1:53" ht="14.45" x14ac:dyDescent="0.3">
      <c r="C13" s="6" t="s">
        <v>19</v>
      </c>
      <c r="D13" s="1">
        <v>42433</v>
      </c>
      <c r="E13">
        <v>62</v>
      </c>
      <c r="F13">
        <v>0</v>
      </c>
      <c r="G13" s="8">
        <v>0</v>
      </c>
      <c r="H13">
        <v>0</v>
      </c>
      <c r="I13" s="8">
        <v>0</v>
      </c>
      <c r="J13">
        <v>0</v>
      </c>
      <c r="K13">
        <v>0</v>
      </c>
      <c r="L13">
        <v>0</v>
      </c>
      <c r="M13" s="8">
        <v>0</v>
      </c>
      <c r="N13">
        <v>0</v>
      </c>
      <c r="O13" s="8">
        <v>0</v>
      </c>
      <c r="P13">
        <v>0</v>
      </c>
      <c r="Q13" s="8">
        <v>0</v>
      </c>
      <c r="R13">
        <v>0</v>
      </c>
      <c r="S13">
        <v>0</v>
      </c>
      <c r="T13" s="8">
        <v>0</v>
      </c>
      <c r="U13">
        <v>0</v>
      </c>
      <c r="V13" s="8">
        <v>0</v>
      </c>
      <c r="W13">
        <v>0</v>
      </c>
      <c r="X13" s="8">
        <v>0</v>
      </c>
      <c r="Y13">
        <v>0</v>
      </c>
      <c r="Z13" s="8">
        <v>0</v>
      </c>
      <c r="AA13">
        <v>0</v>
      </c>
      <c r="AB13" s="8">
        <v>0</v>
      </c>
      <c r="AD13">
        <f t="shared" si="0"/>
        <v>0</v>
      </c>
      <c r="AE13" s="6" t="s">
        <v>19</v>
      </c>
      <c r="AH13" t="s">
        <v>15</v>
      </c>
      <c r="AI13" s="5">
        <f>(SUM(G103:G128)/AV13)</f>
        <v>7.135289745464235E-2</v>
      </c>
      <c r="AJ13" s="5">
        <f>(SUM(I103:I128)/AV13)</f>
        <v>2.1926245804934571E-2</v>
      </c>
      <c r="AK13" s="5">
        <f>((SUM(J103:J128)*J1)/AV13)</f>
        <v>0.40600337255124014</v>
      </c>
      <c r="AL13" s="5">
        <f>((SUM(K103:K128)*K1)/AV13)</f>
        <v>2.1146008987043757E-2</v>
      </c>
      <c r="AM13" s="5">
        <f>((SUM(L103:L128)*L1)/AV13)</f>
        <v>0.20934548897173319</v>
      </c>
      <c r="AN13" s="5">
        <f>(SUM(O110:O128)/AV13)</f>
        <v>5.0968290174402117E-2</v>
      </c>
      <c r="AO13" s="5">
        <f>(SUM(Q104:Q128)/AV13)</f>
        <v>0.15874426842260159</v>
      </c>
      <c r="AP13" s="5">
        <f>(SUM(T106:T125)/AV13)</f>
        <v>4.1957017823877327E-2</v>
      </c>
      <c r="AQ13" s="5">
        <f>AN24/AV13</f>
        <v>5.496333243555371E-5</v>
      </c>
      <c r="AR13" s="5">
        <v>0</v>
      </c>
      <c r="AS13" s="5">
        <v>0</v>
      </c>
      <c r="AT13" s="5">
        <f>AB123/AV13</f>
        <v>1.8501446477089296E-2</v>
      </c>
      <c r="AV13">
        <f>SUM(AD103:AD128)</f>
        <v>37.178968404000003</v>
      </c>
    </row>
    <row r="14" spans="1:53" ht="14.45" x14ac:dyDescent="0.3">
      <c r="C14" s="6" t="s">
        <v>19</v>
      </c>
      <c r="D14" s="1">
        <v>42440</v>
      </c>
      <c r="E14">
        <v>80</v>
      </c>
      <c r="F14">
        <v>0</v>
      </c>
      <c r="G14" s="8">
        <v>0</v>
      </c>
      <c r="H14">
        <v>0</v>
      </c>
      <c r="I14" s="8">
        <v>0</v>
      </c>
      <c r="J14">
        <v>0</v>
      </c>
      <c r="K14">
        <v>0</v>
      </c>
      <c r="L14">
        <v>0</v>
      </c>
      <c r="M14" s="8">
        <v>0</v>
      </c>
      <c r="N14">
        <v>0</v>
      </c>
      <c r="O14" s="8">
        <v>0</v>
      </c>
      <c r="P14">
        <v>0</v>
      </c>
      <c r="Q14" s="8">
        <v>0</v>
      </c>
      <c r="R14">
        <v>0</v>
      </c>
      <c r="S14">
        <v>0</v>
      </c>
      <c r="T14" s="8">
        <v>0</v>
      </c>
      <c r="U14">
        <v>0</v>
      </c>
      <c r="V14" s="8">
        <v>0</v>
      </c>
      <c r="W14">
        <v>0</v>
      </c>
      <c r="X14" s="8">
        <v>0</v>
      </c>
      <c r="Y14">
        <v>0</v>
      </c>
      <c r="Z14" s="8">
        <v>0</v>
      </c>
      <c r="AA14">
        <v>0</v>
      </c>
      <c r="AB14" s="8">
        <v>0</v>
      </c>
      <c r="AD14">
        <f t="shared" si="0"/>
        <v>0</v>
      </c>
      <c r="AE14" s="6" t="s">
        <v>19</v>
      </c>
    </row>
    <row r="15" spans="1:53" ht="14.45" x14ac:dyDescent="0.3">
      <c r="C15" s="6" t="s">
        <v>19</v>
      </c>
      <c r="D15" s="1">
        <v>42440</v>
      </c>
      <c r="E15">
        <v>81</v>
      </c>
      <c r="F15">
        <v>0</v>
      </c>
      <c r="G15" s="8">
        <v>0</v>
      </c>
      <c r="H15">
        <v>0</v>
      </c>
      <c r="I15" s="8">
        <v>0</v>
      </c>
      <c r="J15">
        <v>0</v>
      </c>
      <c r="K15">
        <v>0</v>
      </c>
      <c r="L15">
        <v>0</v>
      </c>
      <c r="M15" s="8">
        <v>0</v>
      </c>
      <c r="N15">
        <v>0</v>
      </c>
      <c r="O15" s="8">
        <v>0</v>
      </c>
      <c r="P15">
        <v>0</v>
      </c>
      <c r="Q15" s="8">
        <v>0</v>
      </c>
      <c r="R15">
        <v>0</v>
      </c>
      <c r="S15">
        <v>0</v>
      </c>
      <c r="T15" s="8">
        <v>0</v>
      </c>
      <c r="U15">
        <v>0</v>
      </c>
      <c r="V15" s="8">
        <v>0</v>
      </c>
      <c r="W15">
        <v>0</v>
      </c>
      <c r="X15" s="8">
        <v>0</v>
      </c>
      <c r="Y15">
        <v>0</v>
      </c>
      <c r="Z15" s="8">
        <v>0</v>
      </c>
      <c r="AA15">
        <v>0</v>
      </c>
      <c r="AB15" s="8">
        <v>0</v>
      </c>
      <c r="AD15">
        <f t="shared" si="0"/>
        <v>0</v>
      </c>
      <c r="AE15" s="6" t="s">
        <v>19</v>
      </c>
    </row>
    <row r="16" spans="1:53" ht="14.45" x14ac:dyDescent="0.3">
      <c r="C16" s="6" t="s">
        <v>19</v>
      </c>
      <c r="D16" s="1">
        <v>42440</v>
      </c>
      <c r="E16">
        <v>82</v>
      </c>
      <c r="F16">
        <v>0</v>
      </c>
      <c r="G16" s="8">
        <v>0</v>
      </c>
      <c r="H16">
        <v>0</v>
      </c>
      <c r="I16" s="8">
        <v>0</v>
      </c>
      <c r="J16">
        <v>0</v>
      </c>
      <c r="K16">
        <v>0</v>
      </c>
      <c r="L16">
        <v>0</v>
      </c>
      <c r="M16" s="8">
        <v>0</v>
      </c>
      <c r="N16">
        <v>0</v>
      </c>
      <c r="O16" s="8">
        <v>0</v>
      </c>
      <c r="P16">
        <v>0</v>
      </c>
      <c r="Q16" s="8">
        <v>0</v>
      </c>
      <c r="R16">
        <v>0</v>
      </c>
      <c r="S16">
        <v>0</v>
      </c>
      <c r="T16" s="8">
        <v>0</v>
      </c>
      <c r="U16">
        <v>0</v>
      </c>
      <c r="V16" s="8">
        <v>0</v>
      </c>
      <c r="W16">
        <v>0</v>
      </c>
      <c r="X16" s="8">
        <v>0</v>
      </c>
      <c r="Y16">
        <v>0</v>
      </c>
      <c r="Z16" s="8">
        <v>0</v>
      </c>
      <c r="AA16">
        <v>0</v>
      </c>
      <c r="AB16" s="8">
        <v>0</v>
      </c>
      <c r="AD16">
        <f t="shared" si="0"/>
        <v>0</v>
      </c>
      <c r="AE16" s="6" t="s">
        <v>19</v>
      </c>
    </row>
    <row r="17" spans="2:67" ht="14.45" x14ac:dyDescent="0.3">
      <c r="C17" s="6" t="s">
        <v>19</v>
      </c>
      <c r="D17" s="1">
        <v>42440</v>
      </c>
      <c r="E17">
        <v>114</v>
      </c>
      <c r="F17">
        <v>0</v>
      </c>
      <c r="G17" s="8">
        <v>0</v>
      </c>
      <c r="H17">
        <v>0</v>
      </c>
      <c r="I17" s="8">
        <v>0</v>
      </c>
      <c r="J17">
        <v>0</v>
      </c>
      <c r="K17">
        <v>0</v>
      </c>
      <c r="L17">
        <v>0</v>
      </c>
      <c r="M17" s="8">
        <v>0</v>
      </c>
      <c r="N17">
        <v>0</v>
      </c>
      <c r="O17" s="8">
        <v>0</v>
      </c>
      <c r="P17">
        <v>0</v>
      </c>
      <c r="Q17" s="8">
        <v>0</v>
      </c>
      <c r="R17">
        <v>0</v>
      </c>
      <c r="S17">
        <v>0</v>
      </c>
      <c r="T17" s="8">
        <v>0</v>
      </c>
      <c r="U17">
        <v>0</v>
      </c>
      <c r="V17" s="8">
        <v>0</v>
      </c>
      <c r="W17">
        <v>0</v>
      </c>
      <c r="X17" s="8">
        <v>0</v>
      </c>
      <c r="Y17">
        <v>0</v>
      </c>
      <c r="Z17" s="8">
        <v>0</v>
      </c>
      <c r="AA17">
        <v>0</v>
      </c>
      <c r="AB17" s="8">
        <v>0</v>
      </c>
      <c r="AD17">
        <f t="shared" si="0"/>
        <v>0</v>
      </c>
      <c r="AE17" s="6" t="s">
        <v>19</v>
      </c>
    </row>
    <row r="18" spans="2:67" ht="14.45" x14ac:dyDescent="0.3">
      <c r="C18" s="6" t="s">
        <v>18</v>
      </c>
      <c r="D18" s="1">
        <v>42447</v>
      </c>
      <c r="E18">
        <v>6</v>
      </c>
      <c r="F18">
        <v>0</v>
      </c>
      <c r="G18" s="8">
        <v>0</v>
      </c>
      <c r="H18">
        <v>0</v>
      </c>
      <c r="I18" s="8">
        <v>0</v>
      </c>
      <c r="J18">
        <v>0</v>
      </c>
      <c r="K18">
        <v>0</v>
      </c>
      <c r="L18">
        <v>0</v>
      </c>
      <c r="M18" s="8">
        <v>0</v>
      </c>
      <c r="N18">
        <v>0</v>
      </c>
      <c r="O18" s="8">
        <v>0</v>
      </c>
      <c r="P18">
        <v>0</v>
      </c>
      <c r="Q18" s="8">
        <v>0</v>
      </c>
      <c r="R18">
        <v>0</v>
      </c>
      <c r="S18">
        <v>0</v>
      </c>
      <c r="T18" s="8">
        <v>0</v>
      </c>
      <c r="U18">
        <v>0</v>
      </c>
      <c r="V18" s="8">
        <v>0</v>
      </c>
      <c r="W18">
        <v>0</v>
      </c>
      <c r="X18" s="8">
        <v>0</v>
      </c>
      <c r="Y18">
        <v>0</v>
      </c>
      <c r="Z18" s="8">
        <v>0</v>
      </c>
      <c r="AA18">
        <v>0</v>
      </c>
      <c r="AB18" s="8">
        <v>0</v>
      </c>
      <c r="AD18">
        <f t="shared" si="0"/>
        <v>0</v>
      </c>
      <c r="AE18" s="6" t="s">
        <v>18</v>
      </c>
    </row>
    <row r="19" spans="2:67" ht="14.45" x14ac:dyDescent="0.3">
      <c r="C19" s="6" t="s">
        <v>18</v>
      </c>
      <c r="D19" s="1">
        <v>42440</v>
      </c>
      <c r="E19">
        <v>58</v>
      </c>
      <c r="F19">
        <v>0</v>
      </c>
      <c r="G19" s="8">
        <v>0</v>
      </c>
      <c r="H19">
        <v>0</v>
      </c>
      <c r="I19" s="8">
        <v>0</v>
      </c>
      <c r="J19">
        <v>0</v>
      </c>
      <c r="K19">
        <v>0</v>
      </c>
      <c r="L19">
        <v>0</v>
      </c>
      <c r="M19" s="8">
        <v>0</v>
      </c>
      <c r="N19">
        <v>0</v>
      </c>
      <c r="O19" s="8">
        <v>0</v>
      </c>
      <c r="P19">
        <v>0</v>
      </c>
      <c r="Q19" s="8">
        <v>0</v>
      </c>
      <c r="R19">
        <v>0</v>
      </c>
      <c r="S19">
        <v>0</v>
      </c>
      <c r="T19" s="8">
        <v>0</v>
      </c>
      <c r="U19">
        <v>0</v>
      </c>
      <c r="V19" s="8">
        <v>0</v>
      </c>
      <c r="W19">
        <v>0</v>
      </c>
      <c r="X19" s="8">
        <v>0</v>
      </c>
      <c r="Y19">
        <v>0</v>
      </c>
      <c r="Z19" s="8">
        <v>0</v>
      </c>
      <c r="AA19">
        <v>0</v>
      </c>
      <c r="AB19" s="8">
        <v>0</v>
      </c>
      <c r="AD19">
        <f t="shared" si="0"/>
        <v>0</v>
      </c>
      <c r="AE19" s="6" t="s">
        <v>18</v>
      </c>
    </row>
    <row r="20" spans="2:67" ht="14.45" x14ac:dyDescent="0.3">
      <c r="C20" s="6" t="s">
        <v>18</v>
      </c>
      <c r="D20" s="1">
        <v>42447</v>
      </c>
      <c r="E20">
        <v>85</v>
      </c>
      <c r="F20">
        <v>0</v>
      </c>
      <c r="G20" s="8">
        <v>0</v>
      </c>
      <c r="H20">
        <v>0</v>
      </c>
      <c r="I20" s="8">
        <v>0</v>
      </c>
      <c r="J20">
        <v>0</v>
      </c>
      <c r="K20">
        <v>0</v>
      </c>
      <c r="L20">
        <v>0</v>
      </c>
      <c r="M20" s="8">
        <v>0</v>
      </c>
      <c r="N20">
        <v>0</v>
      </c>
      <c r="O20" s="8">
        <v>0</v>
      </c>
      <c r="P20">
        <v>0</v>
      </c>
      <c r="Q20" s="8">
        <v>0</v>
      </c>
      <c r="R20">
        <v>0</v>
      </c>
      <c r="S20">
        <v>0</v>
      </c>
      <c r="T20" s="8">
        <v>0</v>
      </c>
      <c r="U20">
        <v>0</v>
      </c>
      <c r="V20" s="8">
        <v>0</v>
      </c>
      <c r="W20">
        <v>0</v>
      </c>
      <c r="X20" s="8">
        <v>0</v>
      </c>
      <c r="Y20">
        <v>0</v>
      </c>
      <c r="Z20" s="8">
        <v>0</v>
      </c>
      <c r="AA20">
        <v>0</v>
      </c>
      <c r="AB20" s="8">
        <v>0</v>
      </c>
      <c r="AD20">
        <f t="shared" si="0"/>
        <v>0</v>
      </c>
      <c r="AE20" s="6" t="s">
        <v>18</v>
      </c>
      <c r="AX20" t="s">
        <v>2</v>
      </c>
      <c r="AY20" t="s">
        <v>3</v>
      </c>
      <c r="AZ20" t="s">
        <v>268</v>
      </c>
      <c r="BA20" t="s">
        <v>269</v>
      </c>
      <c r="BB20" t="s">
        <v>272</v>
      </c>
      <c r="BC20" t="s">
        <v>6</v>
      </c>
      <c r="BD20" t="s">
        <v>270</v>
      </c>
      <c r="BE20" t="s">
        <v>267</v>
      </c>
      <c r="BF20" t="s">
        <v>8</v>
      </c>
      <c r="BG20" t="s">
        <v>271</v>
      </c>
      <c r="BH20" t="s">
        <v>25</v>
      </c>
      <c r="BI20" t="s">
        <v>100</v>
      </c>
      <c r="BK20" t="s">
        <v>256</v>
      </c>
      <c r="BL20" t="s">
        <v>42</v>
      </c>
      <c r="BM20" t="s">
        <v>103</v>
      </c>
      <c r="BN20" t="s">
        <v>286</v>
      </c>
      <c r="BO20" t="s">
        <v>104</v>
      </c>
    </row>
    <row r="21" spans="2:67" ht="14.45" x14ac:dyDescent="0.3">
      <c r="C21" s="6" t="s">
        <v>22</v>
      </c>
      <c r="D21" s="1">
        <v>42468</v>
      </c>
      <c r="E21">
        <v>20</v>
      </c>
      <c r="F21">
        <v>0</v>
      </c>
      <c r="G21" s="8">
        <v>0</v>
      </c>
      <c r="H21">
        <v>0</v>
      </c>
      <c r="I21" s="8">
        <v>0</v>
      </c>
      <c r="J21">
        <v>5</v>
      </c>
      <c r="K21">
        <v>0</v>
      </c>
      <c r="L21">
        <v>3</v>
      </c>
      <c r="M21" s="8">
        <v>0.62894943999999997</v>
      </c>
      <c r="N21">
        <v>0</v>
      </c>
      <c r="O21" s="8">
        <v>0</v>
      </c>
      <c r="P21">
        <v>0</v>
      </c>
      <c r="Q21" s="8">
        <v>0</v>
      </c>
      <c r="R21">
        <v>0</v>
      </c>
      <c r="S21">
        <v>0</v>
      </c>
      <c r="T21" s="8">
        <v>0</v>
      </c>
      <c r="U21">
        <v>0</v>
      </c>
      <c r="V21" s="8">
        <v>0</v>
      </c>
      <c r="W21">
        <v>0</v>
      </c>
      <c r="X21" s="8">
        <v>0</v>
      </c>
      <c r="Y21">
        <v>0</v>
      </c>
      <c r="Z21" s="8">
        <v>0</v>
      </c>
      <c r="AA21">
        <v>0</v>
      </c>
      <c r="AB21" s="8">
        <v>0</v>
      </c>
      <c r="AD21">
        <f t="shared" si="0"/>
        <v>0.62894943999999997</v>
      </c>
      <c r="AE21" s="6" t="s">
        <v>22</v>
      </c>
      <c r="AW21" t="s">
        <v>20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f>SUM(AX21:BI21)</f>
        <v>0</v>
      </c>
      <c r="BL21">
        <v>0</v>
      </c>
      <c r="BM21">
        <v>0</v>
      </c>
    </row>
    <row r="22" spans="2:67" ht="14.45" x14ac:dyDescent="0.3">
      <c r="B22">
        <v>0</v>
      </c>
      <c r="C22" s="6" t="s">
        <v>22</v>
      </c>
      <c r="D22" s="1">
        <v>42440</v>
      </c>
      <c r="E22">
        <v>57</v>
      </c>
      <c r="F22">
        <v>0</v>
      </c>
      <c r="G22" s="8">
        <v>0</v>
      </c>
      <c r="H22">
        <v>0</v>
      </c>
      <c r="I22" s="8">
        <v>0</v>
      </c>
      <c r="J22">
        <v>1</v>
      </c>
      <c r="K22">
        <v>0</v>
      </c>
      <c r="L22">
        <v>0</v>
      </c>
      <c r="M22" s="8">
        <v>7.8618679999999996E-2</v>
      </c>
      <c r="N22">
        <v>0</v>
      </c>
      <c r="O22" s="8">
        <v>0</v>
      </c>
      <c r="P22">
        <v>0</v>
      </c>
      <c r="Q22" s="8">
        <v>0</v>
      </c>
      <c r="R22">
        <v>0</v>
      </c>
      <c r="S22">
        <v>0</v>
      </c>
      <c r="T22" s="8">
        <v>0</v>
      </c>
      <c r="U22">
        <v>0</v>
      </c>
      <c r="V22" s="8">
        <v>0</v>
      </c>
      <c r="W22">
        <v>0</v>
      </c>
      <c r="X22" s="8">
        <v>0</v>
      </c>
      <c r="Y22">
        <v>0</v>
      </c>
      <c r="Z22" s="8">
        <v>0</v>
      </c>
      <c r="AA22">
        <v>0</v>
      </c>
      <c r="AB22" s="8">
        <v>0</v>
      </c>
      <c r="AD22">
        <f t="shared" si="0"/>
        <v>7.8618679999999996E-2</v>
      </c>
      <c r="AE22" s="6" t="s">
        <v>22</v>
      </c>
      <c r="AW22" t="s">
        <v>19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f t="shared" ref="BK22:BK28" si="1">SUM(AX22:BI22)</f>
        <v>0</v>
      </c>
      <c r="BL22">
        <v>0</v>
      </c>
      <c r="BM22">
        <v>0</v>
      </c>
    </row>
    <row r="23" spans="2:67" ht="14.45" x14ac:dyDescent="0.3">
      <c r="C23" s="6" t="s">
        <v>22</v>
      </c>
      <c r="D23" s="1">
        <v>42454</v>
      </c>
      <c r="E23">
        <v>64</v>
      </c>
      <c r="F23">
        <v>0</v>
      </c>
      <c r="G23" s="8">
        <v>0</v>
      </c>
      <c r="H23">
        <v>0</v>
      </c>
      <c r="I23" s="8">
        <v>0</v>
      </c>
      <c r="J23">
        <v>0</v>
      </c>
      <c r="K23">
        <v>0</v>
      </c>
      <c r="L23">
        <v>0</v>
      </c>
      <c r="M23" s="8">
        <v>0</v>
      </c>
      <c r="N23">
        <v>0</v>
      </c>
      <c r="O23" s="8">
        <v>0</v>
      </c>
      <c r="P23">
        <v>0</v>
      </c>
      <c r="Q23" s="8">
        <v>0</v>
      </c>
      <c r="R23">
        <v>0</v>
      </c>
      <c r="S23">
        <v>0</v>
      </c>
      <c r="T23" s="8">
        <v>0</v>
      </c>
      <c r="U23">
        <v>0</v>
      </c>
      <c r="V23" s="8">
        <v>0</v>
      </c>
      <c r="W23">
        <v>0</v>
      </c>
      <c r="X23" s="8">
        <v>0</v>
      </c>
      <c r="Y23">
        <v>0</v>
      </c>
      <c r="Z23" s="8">
        <v>0</v>
      </c>
      <c r="AA23">
        <v>0</v>
      </c>
      <c r="AB23" s="8">
        <v>0</v>
      </c>
      <c r="AD23">
        <f t="shared" si="0"/>
        <v>0</v>
      </c>
      <c r="AE23" s="6" t="s">
        <v>22</v>
      </c>
      <c r="AW23" t="s">
        <v>18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f t="shared" si="1"/>
        <v>0</v>
      </c>
      <c r="BL23">
        <v>0</v>
      </c>
      <c r="BM23">
        <v>0</v>
      </c>
    </row>
    <row r="24" spans="2:67" ht="14.45" x14ac:dyDescent="0.3">
      <c r="C24" s="6" t="s">
        <v>22</v>
      </c>
      <c r="D24" s="1">
        <v>42447</v>
      </c>
      <c r="E24">
        <v>66</v>
      </c>
      <c r="F24">
        <v>0</v>
      </c>
      <c r="G24" s="8">
        <v>0</v>
      </c>
      <c r="H24">
        <v>0</v>
      </c>
      <c r="I24" s="8">
        <v>0</v>
      </c>
      <c r="J24">
        <v>0</v>
      </c>
      <c r="K24">
        <v>0</v>
      </c>
      <c r="L24">
        <v>0</v>
      </c>
      <c r="M24" s="8">
        <v>0</v>
      </c>
      <c r="N24">
        <v>0</v>
      </c>
      <c r="O24" s="8">
        <v>0</v>
      </c>
      <c r="P24">
        <v>0</v>
      </c>
      <c r="Q24" s="8">
        <v>0</v>
      </c>
      <c r="R24">
        <v>0</v>
      </c>
      <c r="S24">
        <v>0</v>
      </c>
      <c r="T24" s="8">
        <v>0</v>
      </c>
      <c r="U24">
        <v>0</v>
      </c>
      <c r="V24" s="8">
        <v>0</v>
      </c>
      <c r="W24">
        <v>0</v>
      </c>
      <c r="X24" s="8">
        <v>0</v>
      </c>
      <c r="Y24">
        <v>0</v>
      </c>
      <c r="Z24" s="8">
        <v>0</v>
      </c>
      <c r="AA24">
        <v>0</v>
      </c>
      <c r="AB24" s="8">
        <v>0</v>
      </c>
      <c r="AD24">
        <f t="shared" si="0"/>
        <v>0</v>
      </c>
      <c r="AE24" s="6" t="s">
        <v>22</v>
      </c>
      <c r="AN24" s="6">
        <v>2.0434799999999999E-3</v>
      </c>
      <c r="AW24" t="s">
        <v>22</v>
      </c>
      <c r="AX24">
        <v>0</v>
      </c>
      <c r="AY24">
        <v>0</v>
      </c>
      <c r="AZ24">
        <f>SUM(J21:J22)</f>
        <v>6</v>
      </c>
      <c r="BA24">
        <v>0</v>
      </c>
      <c r="BB24">
        <f>SUM(L21:L29)</f>
        <v>3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f t="shared" si="1"/>
        <v>9</v>
      </c>
      <c r="BL24">
        <v>2</v>
      </c>
      <c r="BM24">
        <v>0.63649999999999995</v>
      </c>
      <c r="BN24">
        <f>LN(BK24)</f>
        <v>2.1972245773362196</v>
      </c>
      <c r="BO24">
        <f>BM24/BN24</f>
        <v>0.28968363387399093</v>
      </c>
    </row>
    <row r="25" spans="2:67" ht="14.45" x14ac:dyDescent="0.3">
      <c r="C25" s="6" t="s">
        <v>22</v>
      </c>
      <c r="D25" s="1">
        <v>42447</v>
      </c>
      <c r="E25">
        <v>68</v>
      </c>
      <c r="F25">
        <v>0</v>
      </c>
      <c r="G25" s="8">
        <v>0</v>
      </c>
      <c r="H25">
        <v>0</v>
      </c>
      <c r="I25" s="8">
        <v>0</v>
      </c>
      <c r="J25">
        <v>0</v>
      </c>
      <c r="K25">
        <v>0</v>
      </c>
      <c r="L25">
        <v>0</v>
      </c>
      <c r="M25" s="8">
        <v>0</v>
      </c>
      <c r="N25">
        <v>0</v>
      </c>
      <c r="O25" s="8">
        <v>0</v>
      </c>
      <c r="P25">
        <v>0</v>
      </c>
      <c r="Q25" s="8">
        <v>0</v>
      </c>
      <c r="R25">
        <v>0</v>
      </c>
      <c r="S25">
        <v>0</v>
      </c>
      <c r="T25" s="8">
        <v>0</v>
      </c>
      <c r="U25">
        <v>0</v>
      </c>
      <c r="V25" s="8">
        <v>0</v>
      </c>
      <c r="W25">
        <v>0</v>
      </c>
      <c r="X25" s="8">
        <v>0</v>
      </c>
      <c r="Y25">
        <v>0</v>
      </c>
      <c r="Z25" s="8">
        <v>0</v>
      </c>
      <c r="AA25">
        <v>0</v>
      </c>
      <c r="AB25" s="8">
        <v>0</v>
      </c>
      <c r="AD25">
        <f t="shared" si="0"/>
        <v>0</v>
      </c>
      <c r="AE25" s="6" t="s">
        <v>22</v>
      </c>
      <c r="AW25" t="s">
        <v>21</v>
      </c>
      <c r="AX25">
        <v>0</v>
      </c>
      <c r="AY25">
        <v>0</v>
      </c>
      <c r="AZ25">
        <f>SUM(J32:J61)</f>
        <v>34</v>
      </c>
      <c r="BA25">
        <f>SUM(K32:K61)</f>
        <v>2</v>
      </c>
      <c r="BB25">
        <f>SUM(L33:L59)</f>
        <v>15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1</v>
      </c>
      <c r="BI25">
        <v>0</v>
      </c>
      <c r="BK25">
        <f t="shared" si="1"/>
        <v>52</v>
      </c>
      <c r="BL25">
        <v>3</v>
      </c>
      <c r="BM25">
        <v>0.8377</v>
      </c>
      <c r="BN25">
        <f t="shared" ref="BN25:BN28" si="2">LN(BK25)</f>
        <v>3.9512437185814275</v>
      </c>
      <c r="BO25">
        <f t="shared" ref="BO25:BO28" si="3">BM25/BN25</f>
        <v>0.21200919499360835</v>
      </c>
    </row>
    <row r="26" spans="2:67" ht="14.45" x14ac:dyDescent="0.3">
      <c r="C26" s="6" t="s">
        <v>22</v>
      </c>
      <c r="D26" s="1">
        <v>42447</v>
      </c>
      <c r="E26">
        <v>69</v>
      </c>
      <c r="F26">
        <v>0</v>
      </c>
      <c r="G26" s="8">
        <v>0</v>
      </c>
      <c r="H26">
        <v>0</v>
      </c>
      <c r="I26" s="8">
        <v>0</v>
      </c>
      <c r="J26">
        <v>0</v>
      </c>
      <c r="K26">
        <v>0</v>
      </c>
      <c r="L26">
        <v>0</v>
      </c>
      <c r="M26" s="8">
        <v>0</v>
      </c>
      <c r="N26">
        <v>0</v>
      </c>
      <c r="O26" s="8">
        <v>0</v>
      </c>
      <c r="P26">
        <v>0</v>
      </c>
      <c r="Q26" s="8">
        <v>0</v>
      </c>
      <c r="R26">
        <v>0</v>
      </c>
      <c r="S26">
        <v>0</v>
      </c>
      <c r="T26" s="8">
        <v>0</v>
      </c>
      <c r="U26">
        <v>0</v>
      </c>
      <c r="V26" s="8">
        <v>0</v>
      </c>
      <c r="W26">
        <v>0</v>
      </c>
      <c r="X26" s="8">
        <v>0</v>
      </c>
      <c r="Y26">
        <v>0</v>
      </c>
      <c r="Z26" s="8">
        <v>0</v>
      </c>
      <c r="AA26">
        <v>0</v>
      </c>
      <c r="AB26" s="8">
        <v>0</v>
      </c>
      <c r="AD26">
        <f t="shared" si="0"/>
        <v>0</v>
      </c>
      <c r="AE26" s="6" t="s">
        <v>22</v>
      </c>
      <c r="AW26" t="s">
        <v>17</v>
      </c>
      <c r="AX26">
        <v>5</v>
      </c>
      <c r="AY26">
        <v>2</v>
      </c>
      <c r="AZ26">
        <f>SUM(J62:J88)</f>
        <v>290</v>
      </c>
      <c r="BA26">
        <f>SUM(K61:K88)</f>
        <v>10</v>
      </c>
      <c r="BB26">
        <f>SUM(L61:L88)</f>
        <v>113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f t="shared" si="1"/>
        <v>420</v>
      </c>
      <c r="BL26">
        <v>5</v>
      </c>
      <c r="BM26">
        <v>0.8387</v>
      </c>
      <c r="BN26">
        <f t="shared" si="2"/>
        <v>6.0402547112774139</v>
      </c>
      <c r="BO26">
        <f t="shared" si="3"/>
        <v>0.13885176041237321</v>
      </c>
    </row>
    <row r="27" spans="2:67" x14ac:dyDescent="0.25">
      <c r="C27" s="6" t="s">
        <v>22</v>
      </c>
      <c r="D27" s="1">
        <v>42461</v>
      </c>
      <c r="E27">
        <v>77</v>
      </c>
      <c r="F27">
        <v>0</v>
      </c>
      <c r="G27" s="8">
        <v>0</v>
      </c>
      <c r="H27">
        <v>0</v>
      </c>
      <c r="I27" s="8">
        <v>0</v>
      </c>
      <c r="J27">
        <v>0</v>
      </c>
      <c r="K27">
        <v>0</v>
      </c>
      <c r="L27">
        <v>0</v>
      </c>
      <c r="M27" s="8">
        <v>0</v>
      </c>
      <c r="N27">
        <v>0</v>
      </c>
      <c r="O27" s="8">
        <v>0</v>
      </c>
      <c r="P27">
        <v>0</v>
      </c>
      <c r="Q27" s="8">
        <v>0</v>
      </c>
      <c r="R27">
        <v>0</v>
      </c>
      <c r="S27">
        <v>0</v>
      </c>
      <c r="T27" s="8">
        <v>0</v>
      </c>
      <c r="U27">
        <v>0</v>
      </c>
      <c r="V27" s="8">
        <v>0</v>
      </c>
      <c r="W27">
        <v>0</v>
      </c>
      <c r="X27" s="8">
        <v>0</v>
      </c>
      <c r="Y27">
        <v>0</v>
      </c>
      <c r="Z27" s="8">
        <v>0</v>
      </c>
      <c r="AA27">
        <v>0</v>
      </c>
      <c r="AB27" s="8">
        <v>0</v>
      </c>
      <c r="AD27">
        <f t="shared" si="0"/>
        <v>0</v>
      </c>
      <c r="AE27" s="6" t="s">
        <v>22</v>
      </c>
      <c r="AW27" t="s">
        <v>14</v>
      </c>
      <c r="AX27">
        <v>21</v>
      </c>
      <c r="AY27">
        <v>0</v>
      </c>
      <c r="AZ27">
        <f>SUM(J89:J102)</f>
        <v>278</v>
      </c>
      <c r="BA27">
        <f>SUM(K89:K102)</f>
        <v>19</v>
      </c>
      <c r="BB27">
        <f>SUM(L89:L102)</f>
        <v>117</v>
      </c>
      <c r="BC27">
        <v>0</v>
      </c>
      <c r="BD27">
        <v>1</v>
      </c>
      <c r="BE27">
        <v>1</v>
      </c>
      <c r="BF27">
        <v>1</v>
      </c>
      <c r="BG27">
        <v>1</v>
      </c>
      <c r="BH27">
        <v>0</v>
      </c>
      <c r="BI27">
        <v>0</v>
      </c>
      <c r="BK27">
        <f t="shared" si="1"/>
        <v>439</v>
      </c>
      <c r="BL27">
        <v>8</v>
      </c>
      <c r="BM27">
        <v>0.97850000000000004</v>
      </c>
      <c r="BN27">
        <f t="shared" si="2"/>
        <v>6.0844994130751715</v>
      </c>
      <c r="BO27">
        <f t="shared" si="3"/>
        <v>0.1608184886824495</v>
      </c>
    </row>
    <row r="28" spans="2:67" x14ac:dyDescent="0.25">
      <c r="C28" s="6" t="s">
        <v>22</v>
      </c>
      <c r="D28" s="1">
        <v>42447</v>
      </c>
      <c r="E28">
        <v>86</v>
      </c>
      <c r="F28">
        <v>0</v>
      </c>
      <c r="G28" s="8">
        <v>0</v>
      </c>
      <c r="H28">
        <v>0</v>
      </c>
      <c r="I28" s="8">
        <v>0</v>
      </c>
      <c r="J28">
        <v>0</v>
      </c>
      <c r="K28">
        <v>0</v>
      </c>
      <c r="L28">
        <v>0</v>
      </c>
      <c r="M28" s="8">
        <v>0</v>
      </c>
      <c r="N28">
        <v>0</v>
      </c>
      <c r="O28" s="8">
        <v>0</v>
      </c>
      <c r="P28">
        <v>0</v>
      </c>
      <c r="Q28" s="8">
        <v>0</v>
      </c>
      <c r="R28">
        <v>0</v>
      </c>
      <c r="S28">
        <v>0</v>
      </c>
      <c r="T28" s="8">
        <v>0</v>
      </c>
      <c r="U28">
        <v>0</v>
      </c>
      <c r="V28" s="8">
        <v>0</v>
      </c>
      <c r="W28">
        <v>0</v>
      </c>
      <c r="X28" s="8">
        <v>0</v>
      </c>
      <c r="Y28">
        <v>0</v>
      </c>
      <c r="Z28" s="8">
        <v>0</v>
      </c>
      <c r="AA28">
        <v>0</v>
      </c>
      <c r="AB28" s="8">
        <v>0</v>
      </c>
      <c r="AD28">
        <f t="shared" si="0"/>
        <v>0</v>
      </c>
      <c r="AE28" s="6" t="s">
        <v>22</v>
      </c>
      <c r="AW28" t="s">
        <v>15</v>
      </c>
      <c r="AX28">
        <v>152</v>
      </c>
      <c r="AY28">
        <v>5</v>
      </c>
      <c r="AZ28">
        <f>SUM(J103:J128)</f>
        <v>192</v>
      </c>
      <c r="BA28">
        <f>SUM(K103:K128)</f>
        <v>10</v>
      </c>
      <c r="BB28">
        <f>SUM(P103:P128)</f>
        <v>17</v>
      </c>
      <c r="BC28">
        <v>2</v>
      </c>
      <c r="BD28">
        <v>17</v>
      </c>
      <c r="BE28">
        <v>4</v>
      </c>
      <c r="BF28">
        <v>1</v>
      </c>
      <c r="BG28">
        <v>0</v>
      </c>
      <c r="BH28">
        <v>0</v>
      </c>
      <c r="BI28">
        <v>1</v>
      </c>
      <c r="BK28">
        <f t="shared" si="1"/>
        <v>401</v>
      </c>
      <c r="BL28">
        <v>10</v>
      </c>
      <c r="BM28">
        <v>1.2373000000000001</v>
      </c>
      <c r="BN28">
        <f t="shared" si="2"/>
        <v>5.9939614273065693</v>
      </c>
      <c r="BO28">
        <f t="shared" si="3"/>
        <v>0.20642441814244206</v>
      </c>
    </row>
    <row r="29" spans="2:67" x14ac:dyDescent="0.25">
      <c r="C29" s="6" t="s">
        <v>22</v>
      </c>
      <c r="D29" s="1">
        <v>42447</v>
      </c>
      <c r="E29">
        <v>87</v>
      </c>
      <c r="F29">
        <v>0</v>
      </c>
      <c r="G29" s="8">
        <v>0</v>
      </c>
      <c r="H29">
        <v>0</v>
      </c>
      <c r="I29" s="8">
        <v>0</v>
      </c>
      <c r="J29">
        <v>0</v>
      </c>
      <c r="K29">
        <v>0</v>
      </c>
      <c r="L29">
        <v>0</v>
      </c>
      <c r="M29" s="8">
        <v>0</v>
      </c>
      <c r="N29">
        <v>0</v>
      </c>
      <c r="O29" s="8">
        <v>0</v>
      </c>
      <c r="P29">
        <v>0</v>
      </c>
      <c r="Q29" s="8">
        <v>0</v>
      </c>
      <c r="R29">
        <v>0</v>
      </c>
      <c r="S29">
        <v>0</v>
      </c>
      <c r="T29" s="8">
        <v>0</v>
      </c>
      <c r="U29">
        <v>0</v>
      </c>
      <c r="V29" s="8">
        <v>0</v>
      </c>
      <c r="W29">
        <v>0</v>
      </c>
      <c r="X29" s="8">
        <v>0</v>
      </c>
      <c r="Y29">
        <v>0</v>
      </c>
      <c r="Z29" s="8">
        <v>0</v>
      </c>
      <c r="AA29">
        <v>0</v>
      </c>
      <c r="AB29" s="8">
        <v>0</v>
      </c>
      <c r="AD29">
        <f t="shared" si="0"/>
        <v>0</v>
      </c>
      <c r="AE29" s="6" t="s">
        <v>22</v>
      </c>
    </row>
    <row r="30" spans="2:67" x14ac:dyDescent="0.25">
      <c r="C30" s="6" t="s">
        <v>22</v>
      </c>
      <c r="D30" s="1">
        <v>42447</v>
      </c>
      <c r="E30">
        <v>121</v>
      </c>
      <c r="F30">
        <v>0</v>
      </c>
      <c r="G30" s="8">
        <v>0</v>
      </c>
      <c r="H30">
        <v>0</v>
      </c>
      <c r="I30" s="8">
        <v>0</v>
      </c>
      <c r="J30">
        <v>0</v>
      </c>
      <c r="K30">
        <v>0</v>
      </c>
      <c r="L30">
        <v>0</v>
      </c>
      <c r="M30" s="8">
        <v>0</v>
      </c>
      <c r="N30">
        <v>0</v>
      </c>
      <c r="O30" s="8">
        <v>0</v>
      </c>
      <c r="P30">
        <v>0</v>
      </c>
      <c r="Q30" s="8">
        <v>0</v>
      </c>
      <c r="R30">
        <v>0</v>
      </c>
      <c r="S30">
        <v>0</v>
      </c>
      <c r="T30" s="8">
        <v>0</v>
      </c>
      <c r="U30">
        <v>0</v>
      </c>
      <c r="V30" s="8">
        <v>0</v>
      </c>
      <c r="W30">
        <v>0</v>
      </c>
      <c r="X30" s="8">
        <v>0</v>
      </c>
      <c r="Y30">
        <v>0</v>
      </c>
      <c r="Z30" s="8">
        <v>0</v>
      </c>
      <c r="AA30">
        <v>0</v>
      </c>
      <c r="AB30" s="8">
        <v>0</v>
      </c>
      <c r="AD30">
        <f t="shared" si="0"/>
        <v>0</v>
      </c>
      <c r="AE30" s="6" t="s">
        <v>22</v>
      </c>
    </row>
    <row r="31" spans="2:67" x14ac:dyDescent="0.25">
      <c r="C31" s="6" t="s">
        <v>22</v>
      </c>
      <c r="D31" s="1">
        <v>42447</v>
      </c>
      <c r="E31">
        <v>122</v>
      </c>
      <c r="F31">
        <v>0</v>
      </c>
      <c r="G31" s="8">
        <v>0</v>
      </c>
      <c r="H31">
        <v>0</v>
      </c>
      <c r="I31" s="8">
        <v>0</v>
      </c>
      <c r="J31">
        <v>0</v>
      </c>
      <c r="K31">
        <v>0</v>
      </c>
      <c r="L31">
        <v>0</v>
      </c>
      <c r="M31" s="8">
        <v>0</v>
      </c>
      <c r="N31">
        <v>0</v>
      </c>
      <c r="O31" s="8">
        <v>0</v>
      </c>
      <c r="P31">
        <v>0</v>
      </c>
      <c r="Q31" s="8">
        <v>0</v>
      </c>
      <c r="R31">
        <v>0</v>
      </c>
      <c r="S31">
        <v>0</v>
      </c>
      <c r="T31" s="8">
        <v>0</v>
      </c>
      <c r="U31">
        <v>0</v>
      </c>
      <c r="V31" s="8">
        <v>0</v>
      </c>
      <c r="W31">
        <v>0</v>
      </c>
      <c r="X31" s="8">
        <v>0</v>
      </c>
      <c r="Y31">
        <v>0</v>
      </c>
      <c r="Z31" s="8">
        <v>0</v>
      </c>
      <c r="AA31">
        <v>0</v>
      </c>
      <c r="AB31" s="8">
        <v>0</v>
      </c>
      <c r="AD31">
        <f t="shared" si="0"/>
        <v>0</v>
      </c>
      <c r="AE31" s="6" t="s">
        <v>22</v>
      </c>
    </row>
    <row r="32" spans="2:67" x14ac:dyDescent="0.25">
      <c r="C32" s="6" t="s">
        <v>21</v>
      </c>
      <c r="D32" s="1">
        <v>42461</v>
      </c>
      <c r="E32">
        <v>17</v>
      </c>
      <c r="F32">
        <v>0</v>
      </c>
      <c r="G32" s="8">
        <v>0</v>
      </c>
      <c r="H32">
        <v>0</v>
      </c>
      <c r="I32" s="8">
        <v>0</v>
      </c>
      <c r="J32">
        <v>0</v>
      </c>
      <c r="K32">
        <v>0</v>
      </c>
      <c r="L32">
        <v>0</v>
      </c>
      <c r="M32" s="8">
        <v>0</v>
      </c>
      <c r="N32">
        <v>0</v>
      </c>
      <c r="O32" s="8">
        <v>0</v>
      </c>
      <c r="P32">
        <v>0</v>
      </c>
      <c r="Q32" s="8">
        <v>0</v>
      </c>
      <c r="R32">
        <v>0</v>
      </c>
      <c r="S32">
        <v>0</v>
      </c>
      <c r="T32" s="8">
        <v>0</v>
      </c>
      <c r="U32">
        <v>0</v>
      </c>
      <c r="V32" s="8">
        <v>0</v>
      </c>
      <c r="W32">
        <v>0</v>
      </c>
      <c r="X32" s="8">
        <v>0</v>
      </c>
      <c r="Y32">
        <v>0</v>
      </c>
      <c r="Z32" s="8">
        <v>0</v>
      </c>
      <c r="AA32">
        <v>0</v>
      </c>
      <c r="AB32" s="8">
        <v>0</v>
      </c>
      <c r="AD32">
        <f t="shared" si="0"/>
        <v>0</v>
      </c>
      <c r="AE32" s="6" t="s">
        <v>21</v>
      </c>
    </row>
    <row r="33" spans="3:31" x14ac:dyDescent="0.25">
      <c r="C33" s="6" t="s">
        <v>21</v>
      </c>
      <c r="D33" s="1">
        <v>42468</v>
      </c>
      <c r="E33">
        <v>21</v>
      </c>
      <c r="F33">
        <v>0</v>
      </c>
      <c r="G33" s="8">
        <v>0</v>
      </c>
      <c r="H33">
        <v>0</v>
      </c>
      <c r="I33" s="8">
        <v>0</v>
      </c>
      <c r="J33">
        <v>9</v>
      </c>
      <c r="K33">
        <v>0</v>
      </c>
      <c r="L33">
        <v>2</v>
      </c>
      <c r="M33" s="8">
        <v>0.86480548000000002</v>
      </c>
      <c r="N33">
        <v>0</v>
      </c>
      <c r="O33" s="8">
        <v>0</v>
      </c>
      <c r="P33">
        <v>0</v>
      </c>
      <c r="Q33" s="8">
        <v>0</v>
      </c>
      <c r="R33">
        <v>0</v>
      </c>
      <c r="S33">
        <v>0</v>
      </c>
      <c r="T33" s="8">
        <v>0</v>
      </c>
      <c r="U33">
        <v>0</v>
      </c>
      <c r="V33" s="8">
        <v>0</v>
      </c>
      <c r="W33">
        <v>0</v>
      </c>
      <c r="X33" s="8">
        <v>0</v>
      </c>
      <c r="Y33">
        <v>0</v>
      </c>
      <c r="Z33" s="8">
        <v>0</v>
      </c>
      <c r="AA33">
        <v>0</v>
      </c>
      <c r="AB33" s="8">
        <v>0</v>
      </c>
      <c r="AD33">
        <f t="shared" si="0"/>
        <v>0.86480548000000002</v>
      </c>
      <c r="AE33" s="6" t="s">
        <v>21</v>
      </c>
    </row>
    <row r="34" spans="3:31" x14ac:dyDescent="0.25">
      <c r="C34" s="6" t="s">
        <v>21</v>
      </c>
      <c r="D34" s="1">
        <v>42482</v>
      </c>
      <c r="E34">
        <v>24</v>
      </c>
      <c r="F34">
        <v>0</v>
      </c>
      <c r="G34" s="8">
        <v>0</v>
      </c>
      <c r="H34">
        <v>0</v>
      </c>
      <c r="I34" s="8">
        <v>0</v>
      </c>
      <c r="J34">
        <v>11</v>
      </c>
      <c r="K34">
        <v>1</v>
      </c>
      <c r="L34">
        <v>0</v>
      </c>
      <c r="M34" s="8">
        <v>0.94342415999999996</v>
      </c>
      <c r="N34">
        <v>0</v>
      </c>
      <c r="O34" s="8">
        <v>0</v>
      </c>
      <c r="P34">
        <v>0</v>
      </c>
      <c r="Q34" s="8">
        <v>0</v>
      </c>
      <c r="R34">
        <v>0</v>
      </c>
      <c r="S34">
        <v>0</v>
      </c>
      <c r="T34" s="8">
        <v>0</v>
      </c>
      <c r="U34">
        <v>0</v>
      </c>
      <c r="V34" s="8">
        <v>0</v>
      </c>
      <c r="W34">
        <v>0</v>
      </c>
      <c r="X34" s="8">
        <v>0</v>
      </c>
      <c r="Y34">
        <v>0</v>
      </c>
      <c r="Z34" s="8">
        <v>0</v>
      </c>
      <c r="AA34">
        <v>0</v>
      </c>
      <c r="AB34" s="8">
        <v>0</v>
      </c>
      <c r="AD34">
        <f t="shared" si="0"/>
        <v>0.94342415999999996</v>
      </c>
      <c r="AE34" s="6" t="s">
        <v>21</v>
      </c>
    </row>
    <row r="35" spans="3:31" x14ac:dyDescent="0.25">
      <c r="C35" t="s">
        <v>21</v>
      </c>
      <c r="D35" s="1">
        <v>42482</v>
      </c>
      <c r="E35">
        <v>25</v>
      </c>
      <c r="F35">
        <v>0</v>
      </c>
      <c r="G35" s="8">
        <v>0</v>
      </c>
      <c r="H35">
        <v>0</v>
      </c>
      <c r="I35" s="8">
        <v>0</v>
      </c>
      <c r="J35">
        <v>0</v>
      </c>
      <c r="K35">
        <v>0</v>
      </c>
      <c r="L35">
        <v>0</v>
      </c>
      <c r="M35" s="8">
        <v>0</v>
      </c>
      <c r="N35">
        <v>0</v>
      </c>
      <c r="O35" s="8">
        <v>0</v>
      </c>
      <c r="P35">
        <v>0</v>
      </c>
      <c r="Q35" s="8">
        <v>0</v>
      </c>
      <c r="R35">
        <v>0</v>
      </c>
      <c r="S35">
        <v>0</v>
      </c>
      <c r="T35" s="8">
        <v>0</v>
      </c>
      <c r="U35">
        <v>0</v>
      </c>
      <c r="V35" s="8">
        <v>0</v>
      </c>
      <c r="W35">
        <v>0</v>
      </c>
      <c r="X35" s="8">
        <v>0</v>
      </c>
      <c r="Y35">
        <v>0</v>
      </c>
      <c r="Z35" s="8">
        <v>0</v>
      </c>
      <c r="AA35">
        <v>0</v>
      </c>
      <c r="AB35" s="8">
        <v>0</v>
      </c>
      <c r="AD35">
        <f t="shared" si="0"/>
        <v>0</v>
      </c>
      <c r="AE35" t="s">
        <v>21</v>
      </c>
    </row>
    <row r="36" spans="3:31" x14ac:dyDescent="0.25">
      <c r="C36" t="s">
        <v>21</v>
      </c>
      <c r="D36" s="1">
        <v>42475</v>
      </c>
      <c r="E36">
        <v>31</v>
      </c>
      <c r="F36">
        <v>0</v>
      </c>
      <c r="G36" s="8">
        <v>0</v>
      </c>
      <c r="H36">
        <v>0</v>
      </c>
      <c r="I36" s="8">
        <v>0</v>
      </c>
      <c r="J36">
        <v>0</v>
      </c>
      <c r="K36">
        <v>0</v>
      </c>
      <c r="L36">
        <v>0</v>
      </c>
      <c r="M36" s="8">
        <v>0</v>
      </c>
      <c r="N36">
        <v>0</v>
      </c>
      <c r="O36" s="8">
        <v>0</v>
      </c>
      <c r="P36">
        <v>0</v>
      </c>
      <c r="Q36" s="8">
        <v>0</v>
      </c>
      <c r="R36">
        <v>0</v>
      </c>
      <c r="S36">
        <v>0</v>
      </c>
      <c r="T36" s="8">
        <v>0</v>
      </c>
      <c r="U36">
        <v>0</v>
      </c>
      <c r="V36" s="8">
        <v>0</v>
      </c>
      <c r="W36">
        <v>0</v>
      </c>
      <c r="X36" s="8">
        <v>0</v>
      </c>
      <c r="Y36">
        <v>0</v>
      </c>
      <c r="Z36" s="8">
        <v>0</v>
      </c>
      <c r="AA36">
        <v>0</v>
      </c>
      <c r="AB36" s="8">
        <v>0</v>
      </c>
      <c r="AD36">
        <f t="shared" ref="AD36:AD67" si="4">SUM(AB36,Z36,X36,V36,T36,Q36,O36,M36,I36,G36)</f>
        <v>0</v>
      </c>
      <c r="AE36" t="s">
        <v>21</v>
      </c>
    </row>
    <row r="37" spans="3:31" x14ac:dyDescent="0.25">
      <c r="C37" t="s">
        <v>21</v>
      </c>
      <c r="D37" s="1">
        <v>42475</v>
      </c>
      <c r="E37">
        <v>33</v>
      </c>
      <c r="F37">
        <v>0</v>
      </c>
      <c r="G37" s="8">
        <v>0</v>
      </c>
      <c r="H37">
        <v>0</v>
      </c>
      <c r="I37" s="8">
        <v>0</v>
      </c>
      <c r="J37">
        <v>0</v>
      </c>
      <c r="K37">
        <v>0</v>
      </c>
      <c r="L37">
        <v>0</v>
      </c>
      <c r="M37" s="8">
        <v>0</v>
      </c>
      <c r="N37">
        <v>0</v>
      </c>
      <c r="O37" s="8">
        <v>0</v>
      </c>
      <c r="P37">
        <v>0</v>
      </c>
      <c r="Q37" s="8">
        <v>0</v>
      </c>
      <c r="R37">
        <v>0</v>
      </c>
      <c r="S37">
        <v>0</v>
      </c>
      <c r="T37" s="8">
        <v>0</v>
      </c>
      <c r="U37">
        <v>0</v>
      </c>
      <c r="V37" s="8">
        <v>0</v>
      </c>
      <c r="W37">
        <v>0</v>
      </c>
      <c r="X37" s="8">
        <v>0</v>
      </c>
      <c r="Y37">
        <v>0</v>
      </c>
      <c r="Z37" s="8">
        <v>0</v>
      </c>
      <c r="AA37">
        <v>0</v>
      </c>
      <c r="AB37" s="8">
        <v>0</v>
      </c>
      <c r="AD37">
        <f t="shared" si="4"/>
        <v>0</v>
      </c>
      <c r="AE37" t="s">
        <v>21</v>
      </c>
    </row>
    <row r="38" spans="3:31" x14ac:dyDescent="0.25">
      <c r="C38" t="s">
        <v>21</v>
      </c>
      <c r="D38" s="1">
        <v>42475</v>
      </c>
      <c r="E38">
        <v>34</v>
      </c>
      <c r="F38">
        <v>0</v>
      </c>
      <c r="G38" s="8">
        <v>0</v>
      </c>
      <c r="H38">
        <v>0</v>
      </c>
      <c r="I38" s="8">
        <v>0</v>
      </c>
      <c r="J38">
        <v>0</v>
      </c>
      <c r="K38">
        <v>0</v>
      </c>
      <c r="L38">
        <v>0</v>
      </c>
      <c r="M38" s="8">
        <v>0</v>
      </c>
      <c r="N38">
        <v>0</v>
      </c>
      <c r="O38" s="8">
        <v>0</v>
      </c>
      <c r="P38">
        <v>0</v>
      </c>
      <c r="Q38" s="8">
        <v>0</v>
      </c>
      <c r="R38">
        <v>0</v>
      </c>
      <c r="S38">
        <v>0</v>
      </c>
      <c r="T38" s="8">
        <v>0</v>
      </c>
      <c r="U38">
        <v>0</v>
      </c>
      <c r="V38" s="8">
        <v>0</v>
      </c>
      <c r="W38">
        <v>0</v>
      </c>
      <c r="X38" s="8">
        <v>0</v>
      </c>
      <c r="Y38">
        <v>0</v>
      </c>
      <c r="Z38" s="8">
        <v>0</v>
      </c>
      <c r="AA38">
        <v>0</v>
      </c>
      <c r="AB38" s="8">
        <v>0</v>
      </c>
      <c r="AD38">
        <f t="shared" si="4"/>
        <v>0</v>
      </c>
      <c r="AE38" t="s">
        <v>21</v>
      </c>
    </row>
    <row r="39" spans="3:31" x14ac:dyDescent="0.25">
      <c r="C39" t="s">
        <v>21</v>
      </c>
      <c r="D39" s="1">
        <v>42489</v>
      </c>
      <c r="E39">
        <v>47</v>
      </c>
      <c r="F39">
        <v>0</v>
      </c>
      <c r="G39" s="8">
        <v>0</v>
      </c>
      <c r="H39">
        <v>0</v>
      </c>
      <c r="I39" s="8">
        <v>0</v>
      </c>
      <c r="J39">
        <v>12</v>
      </c>
      <c r="K39">
        <v>0</v>
      </c>
      <c r="L39">
        <v>7</v>
      </c>
      <c r="M39" s="8">
        <v>1.49375492</v>
      </c>
      <c r="N39">
        <v>0</v>
      </c>
      <c r="O39" s="8">
        <v>0</v>
      </c>
      <c r="P39">
        <v>0</v>
      </c>
      <c r="Q39" s="8">
        <v>0</v>
      </c>
      <c r="R39">
        <v>0</v>
      </c>
      <c r="S39">
        <v>0</v>
      </c>
      <c r="T39" s="8">
        <v>0</v>
      </c>
      <c r="U39">
        <v>0</v>
      </c>
      <c r="V39" s="8">
        <v>0</v>
      </c>
      <c r="W39">
        <v>0</v>
      </c>
      <c r="X39" s="8">
        <v>0</v>
      </c>
      <c r="Y39">
        <v>0</v>
      </c>
      <c r="Z39" s="8">
        <v>0</v>
      </c>
      <c r="AA39">
        <v>0</v>
      </c>
      <c r="AB39" s="8">
        <v>0</v>
      </c>
      <c r="AD39">
        <f t="shared" si="4"/>
        <v>1.49375492</v>
      </c>
      <c r="AE39" t="s">
        <v>21</v>
      </c>
    </row>
    <row r="40" spans="3:31" x14ac:dyDescent="0.25">
      <c r="C40" t="s">
        <v>21</v>
      </c>
      <c r="D40" s="1">
        <v>42461</v>
      </c>
      <c r="E40">
        <v>52</v>
      </c>
      <c r="F40">
        <v>0</v>
      </c>
      <c r="G40" s="8">
        <v>0</v>
      </c>
      <c r="H40">
        <v>0</v>
      </c>
      <c r="I40" s="8">
        <v>0</v>
      </c>
      <c r="J40">
        <v>0</v>
      </c>
      <c r="K40">
        <v>0</v>
      </c>
      <c r="L40">
        <v>0</v>
      </c>
      <c r="M40" s="8">
        <v>0</v>
      </c>
      <c r="N40">
        <v>0</v>
      </c>
      <c r="O40" s="8">
        <v>0</v>
      </c>
      <c r="P40">
        <v>0</v>
      </c>
      <c r="Q40" s="8">
        <v>0</v>
      </c>
      <c r="R40">
        <v>0</v>
      </c>
      <c r="S40">
        <v>0</v>
      </c>
      <c r="T40" s="8">
        <v>0</v>
      </c>
      <c r="U40">
        <v>0</v>
      </c>
      <c r="V40" s="8">
        <v>0</v>
      </c>
      <c r="W40">
        <v>0</v>
      </c>
      <c r="X40" s="8">
        <v>0</v>
      </c>
      <c r="Y40">
        <v>0</v>
      </c>
      <c r="Z40" s="8">
        <v>0</v>
      </c>
      <c r="AA40">
        <v>0</v>
      </c>
      <c r="AB40" s="8">
        <v>0</v>
      </c>
      <c r="AD40">
        <f t="shared" si="4"/>
        <v>0</v>
      </c>
      <c r="AE40" t="s">
        <v>21</v>
      </c>
    </row>
    <row r="41" spans="3:31" x14ac:dyDescent="0.25">
      <c r="C41" t="s">
        <v>21</v>
      </c>
      <c r="D41" s="1">
        <v>42461</v>
      </c>
      <c r="E41">
        <v>53</v>
      </c>
      <c r="F41">
        <v>0</v>
      </c>
      <c r="G41" s="8">
        <v>0</v>
      </c>
      <c r="H41">
        <v>0</v>
      </c>
      <c r="I41" s="8">
        <v>0</v>
      </c>
      <c r="J41">
        <v>0</v>
      </c>
      <c r="K41">
        <v>0</v>
      </c>
      <c r="L41">
        <v>0</v>
      </c>
      <c r="M41" s="8">
        <v>0</v>
      </c>
      <c r="N41">
        <v>0</v>
      </c>
      <c r="O41" s="8">
        <v>0</v>
      </c>
      <c r="P41">
        <v>0</v>
      </c>
      <c r="Q41" s="8">
        <v>0</v>
      </c>
      <c r="R41">
        <v>0</v>
      </c>
      <c r="S41">
        <v>0</v>
      </c>
      <c r="T41" s="8">
        <v>0</v>
      </c>
      <c r="U41">
        <v>0</v>
      </c>
      <c r="V41" s="8">
        <v>0</v>
      </c>
      <c r="W41">
        <v>0</v>
      </c>
      <c r="X41" s="8">
        <v>0</v>
      </c>
      <c r="Y41">
        <v>0</v>
      </c>
      <c r="Z41" s="8">
        <v>0</v>
      </c>
      <c r="AA41">
        <v>0</v>
      </c>
      <c r="AB41" s="8">
        <v>0</v>
      </c>
      <c r="AD41">
        <f t="shared" si="4"/>
        <v>0</v>
      </c>
      <c r="AE41" t="s">
        <v>21</v>
      </c>
    </row>
    <row r="42" spans="3:31" x14ac:dyDescent="0.25">
      <c r="C42" t="s">
        <v>21</v>
      </c>
      <c r="D42" s="1">
        <v>42461</v>
      </c>
      <c r="E42">
        <v>54</v>
      </c>
      <c r="F42">
        <v>0</v>
      </c>
      <c r="G42" s="8">
        <v>0</v>
      </c>
      <c r="H42">
        <v>0</v>
      </c>
      <c r="I42" s="8">
        <v>0</v>
      </c>
      <c r="J42">
        <v>0</v>
      </c>
      <c r="K42">
        <v>0</v>
      </c>
      <c r="L42">
        <v>0</v>
      </c>
      <c r="M42" s="8">
        <v>0</v>
      </c>
      <c r="N42">
        <v>0</v>
      </c>
      <c r="O42" s="8">
        <v>0</v>
      </c>
      <c r="P42">
        <v>0</v>
      </c>
      <c r="Q42" s="8">
        <v>0</v>
      </c>
      <c r="R42">
        <v>0</v>
      </c>
      <c r="S42">
        <v>0</v>
      </c>
      <c r="T42" s="8">
        <v>0</v>
      </c>
      <c r="U42">
        <v>0</v>
      </c>
      <c r="V42" s="8">
        <v>0</v>
      </c>
      <c r="W42">
        <v>0</v>
      </c>
      <c r="X42" s="8">
        <v>0</v>
      </c>
      <c r="Y42">
        <v>0</v>
      </c>
      <c r="Z42" s="8">
        <v>0</v>
      </c>
      <c r="AA42">
        <v>0</v>
      </c>
      <c r="AB42" s="8">
        <v>0</v>
      </c>
      <c r="AD42">
        <f t="shared" si="4"/>
        <v>0</v>
      </c>
      <c r="AE42" t="s">
        <v>21</v>
      </c>
    </row>
    <row r="43" spans="3:31" x14ac:dyDescent="0.25">
      <c r="C43" t="s">
        <v>21</v>
      </c>
      <c r="D43" s="1">
        <v>42461</v>
      </c>
      <c r="E43">
        <v>55</v>
      </c>
      <c r="F43">
        <v>0</v>
      </c>
      <c r="G43" s="8">
        <v>0</v>
      </c>
      <c r="H43">
        <v>0</v>
      </c>
      <c r="I43" s="8">
        <v>0</v>
      </c>
      <c r="J43">
        <v>0</v>
      </c>
      <c r="K43">
        <v>0</v>
      </c>
      <c r="L43">
        <v>0</v>
      </c>
      <c r="M43" s="8">
        <v>0</v>
      </c>
      <c r="N43">
        <v>0</v>
      </c>
      <c r="O43" s="8">
        <v>0</v>
      </c>
      <c r="P43">
        <v>0</v>
      </c>
      <c r="Q43" s="8">
        <v>0</v>
      </c>
      <c r="R43">
        <v>0</v>
      </c>
      <c r="S43">
        <v>0</v>
      </c>
      <c r="T43" s="8">
        <v>0</v>
      </c>
      <c r="U43">
        <v>0</v>
      </c>
      <c r="V43" s="8">
        <v>0</v>
      </c>
      <c r="W43">
        <v>0</v>
      </c>
      <c r="X43" s="8">
        <v>0</v>
      </c>
      <c r="Y43">
        <v>0</v>
      </c>
      <c r="Z43" s="8">
        <v>0</v>
      </c>
      <c r="AA43">
        <v>0</v>
      </c>
      <c r="AB43" s="8">
        <v>0</v>
      </c>
      <c r="AD43">
        <f t="shared" si="4"/>
        <v>0</v>
      </c>
      <c r="AE43" t="s">
        <v>21</v>
      </c>
    </row>
    <row r="44" spans="3:31" x14ac:dyDescent="0.25">
      <c r="C44" t="s">
        <v>21</v>
      </c>
      <c r="D44" s="1">
        <v>42440</v>
      </c>
      <c r="E44">
        <v>56</v>
      </c>
      <c r="F44">
        <v>0</v>
      </c>
      <c r="G44" s="8">
        <v>0</v>
      </c>
      <c r="H44">
        <v>0</v>
      </c>
      <c r="I44" s="8">
        <v>0</v>
      </c>
      <c r="J44">
        <v>0</v>
      </c>
      <c r="K44">
        <v>0</v>
      </c>
      <c r="L44">
        <v>0</v>
      </c>
      <c r="M44" s="8">
        <v>0</v>
      </c>
      <c r="N44">
        <v>0</v>
      </c>
      <c r="O44" s="8">
        <v>0</v>
      </c>
      <c r="P44">
        <v>0</v>
      </c>
      <c r="Q44" s="8">
        <v>0</v>
      </c>
      <c r="R44">
        <v>0</v>
      </c>
      <c r="S44">
        <v>0</v>
      </c>
      <c r="T44" s="8">
        <v>0</v>
      </c>
      <c r="U44">
        <v>0</v>
      </c>
      <c r="V44" s="8">
        <v>0</v>
      </c>
      <c r="W44">
        <v>0</v>
      </c>
      <c r="X44" s="8">
        <v>0</v>
      </c>
      <c r="Y44">
        <v>0</v>
      </c>
      <c r="Z44" s="8">
        <v>0</v>
      </c>
      <c r="AA44">
        <v>0</v>
      </c>
      <c r="AB44" s="8">
        <v>0</v>
      </c>
      <c r="AD44">
        <f t="shared" si="4"/>
        <v>0</v>
      </c>
      <c r="AE44" t="s">
        <v>21</v>
      </c>
    </row>
    <row r="45" spans="3:31" x14ac:dyDescent="0.25">
      <c r="C45" t="s">
        <v>21</v>
      </c>
      <c r="D45" s="1">
        <v>42440</v>
      </c>
      <c r="E45">
        <v>59</v>
      </c>
      <c r="F45">
        <v>0</v>
      </c>
      <c r="G45" s="8">
        <v>0</v>
      </c>
      <c r="H45">
        <v>0</v>
      </c>
      <c r="I45" s="8">
        <v>0</v>
      </c>
      <c r="J45">
        <v>0</v>
      </c>
      <c r="K45">
        <v>0</v>
      </c>
      <c r="L45">
        <v>0</v>
      </c>
      <c r="M45" s="8">
        <v>0</v>
      </c>
      <c r="N45">
        <v>0</v>
      </c>
      <c r="O45" s="8">
        <v>0</v>
      </c>
      <c r="P45">
        <v>0</v>
      </c>
      <c r="Q45" s="8">
        <v>0</v>
      </c>
      <c r="R45">
        <v>0</v>
      </c>
      <c r="S45">
        <v>0</v>
      </c>
      <c r="T45" s="8">
        <v>0</v>
      </c>
      <c r="U45">
        <v>0</v>
      </c>
      <c r="V45" s="8">
        <v>0</v>
      </c>
      <c r="W45">
        <v>0</v>
      </c>
      <c r="X45" s="8">
        <v>0</v>
      </c>
      <c r="Y45">
        <v>0</v>
      </c>
      <c r="Z45" s="8">
        <v>0</v>
      </c>
      <c r="AA45">
        <v>0</v>
      </c>
      <c r="AB45" s="8">
        <v>0</v>
      </c>
      <c r="AD45">
        <f t="shared" si="4"/>
        <v>0</v>
      </c>
      <c r="AE45" t="s">
        <v>21</v>
      </c>
    </row>
    <row r="46" spans="3:31" x14ac:dyDescent="0.25">
      <c r="C46" t="s">
        <v>21</v>
      </c>
      <c r="D46" s="1">
        <v>42454</v>
      </c>
      <c r="E46">
        <v>63</v>
      </c>
      <c r="F46">
        <v>0</v>
      </c>
      <c r="G46" s="8">
        <v>0</v>
      </c>
      <c r="H46">
        <v>0</v>
      </c>
      <c r="I46" s="8">
        <v>0</v>
      </c>
      <c r="J46">
        <v>0</v>
      </c>
      <c r="K46">
        <v>0</v>
      </c>
      <c r="L46">
        <v>0</v>
      </c>
      <c r="M46" s="8">
        <v>0</v>
      </c>
      <c r="N46">
        <v>0</v>
      </c>
      <c r="O46" s="8">
        <v>0</v>
      </c>
      <c r="P46">
        <v>0</v>
      </c>
      <c r="Q46" s="8">
        <v>0</v>
      </c>
      <c r="R46">
        <v>0</v>
      </c>
      <c r="S46">
        <v>0</v>
      </c>
      <c r="T46" s="8">
        <v>0</v>
      </c>
      <c r="U46">
        <v>0</v>
      </c>
      <c r="V46" s="8">
        <v>0</v>
      </c>
      <c r="W46">
        <v>0</v>
      </c>
      <c r="X46" s="8">
        <v>0</v>
      </c>
      <c r="Y46">
        <v>0</v>
      </c>
      <c r="Z46" s="8">
        <v>0</v>
      </c>
      <c r="AA46">
        <v>0</v>
      </c>
      <c r="AB46" s="8">
        <v>0</v>
      </c>
      <c r="AD46">
        <f t="shared" si="4"/>
        <v>0</v>
      </c>
      <c r="AE46" t="s">
        <v>21</v>
      </c>
    </row>
    <row r="47" spans="3:31" x14ac:dyDescent="0.25">
      <c r="C47" t="s">
        <v>21</v>
      </c>
      <c r="D47" s="1">
        <v>42454</v>
      </c>
      <c r="E47">
        <v>65</v>
      </c>
      <c r="F47">
        <v>0</v>
      </c>
      <c r="G47" s="8">
        <v>0</v>
      </c>
      <c r="H47">
        <v>0</v>
      </c>
      <c r="I47" s="8">
        <v>0</v>
      </c>
      <c r="J47">
        <v>0</v>
      </c>
      <c r="K47">
        <v>0</v>
      </c>
      <c r="L47">
        <v>0</v>
      </c>
      <c r="M47" s="8">
        <v>0</v>
      </c>
      <c r="N47">
        <v>0</v>
      </c>
      <c r="O47" s="8">
        <v>0</v>
      </c>
      <c r="P47">
        <v>0</v>
      </c>
      <c r="Q47" s="8">
        <v>0</v>
      </c>
      <c r="R47">
        <v>0</v>
      </c>
      <c r="S47">
        <v>0</v>
      </c>
      <c r="T47" s="8">
        <v>0</v>
      </c>
      <c r="U47">
        <v>0</v>
      </c>
      <c r="V47" s="8">
        <v>0</v>
      </c>
      <c r="W47">
        <v>0</v>
      </c>
      <c r="X47" s="8">
        <v>0</v>
      </c>
      <c r="Y47">
        <v>0</v>
      </c>
      <c r="Z47" s="8">
        <v>0</v>
      </c>
      <c r="AA47">
        <v>0</v>
      </c>
      <c r="AB47" s="8">
        <v>0</v>
      </c>
      <c r="AD47">
        <f t="shared" si="4"/>
        <v>0</v>
      </c>
      <c r="AE47" t="s">
        <v>21</v>
      </c>
    </row>
    <row r="48" spans="3:31" x14ac:dyDescent="0.25">
      <c r="C48" t="s">
        <v>21</v>
      </c>
      <c r="D48" s="1">
        <v>42461</v>
      </c>
      <c r="E48">
        <v>78</v>
      </c>
      <c r="F48">
        <v>0</v>
      </c>
      <c r="G48" s="8">
        <v>0</v>
      </c>
      <c r="H48">
        <v>0</v>
      </c>
      <c r="I48" s="8">
        <v>0</v>
      </c>
      <c r="J48">
        <v>0</v>
      </c>
      <c r="K48">
        <v>0</v>
      </c>
      <c r="L48">
        <v>0</v>
      </c>
      <c r="M48" s="8">
        <v>0</v>
      </c>
      <c r="N48">
        <v>0</v>
      </c>
      <c r="O48" s="8">
        <v>0</v>
      </c>
      <c r="P48">
        <v>0</v>
      </c>
      <c r="Q48" s="8">
        <v>0</v>
      </c>
      <c r="R48">
        <v>0</v>
      </c>
      <c r="S48">
        <v>0</v>
      </c>
      <c r="T48" s="8">
        <v>0</v>
      </c>
      <c r="U48">
        <v>0</v>
      </c>
      <c r="V48" s="8">
        <v>0</v>
      </c>
      <c r="W48">
        <v>0</v>
      </c>
      <c r="X48" s="8">
        <v>0</v>
      </c>
      <c r="Y48">
        <v>1</v>
      </c>
      <c r="Z48" s="8">
        <v>3.898519E-3</v>
      </c>
      <c r="AA48">
        <v>0</v>
      </c>
      <c r="AB48" s="8">
        <v>0</v>
      </c>
      <c r="AD48">
        <f t="shared" si="4"/>
        <v>3.898519E-3</v>
      </c>
      <c r="AE48" t="s">
        <v>21</v>
      </c>
    </row>
    <row r="49" spans="3:31" x14ac:dyDescent="0.25">
      <c r="C49" t="s">
        <v>21</v>
      </c>
      <c r="D49" s="1">
        <v>42461</v>
      </c>
      <c r="E49">
        <v>79</v>
      </c>
      <c r="F49">
        <v>0</v>
      </c>
      <c r="G49" s="8">
        <v>0</v>
      </c>
      <c r="H49">
        <v>0</v>
      </c>
      <c r="I49" s="8">
        <v>0</v>
      </c>
      <c r="J49">
        <v>0</v>
      </c>
      <c r="K49">
        <v>0</v>
      </c>
      <c r="L49">
        <v>0</v>
      </c>
      <c r="M49" s="8">
        <v>0</v>
      </c>
      <c r="N49">
        <v>0</v>
      </c>
      <c r="O49" s="8">
        <v>0</v>
      </c>
      <c r="P49">
        <v>0</v>
      </c>
      <c r="Q49" s="8">
        <v>0</v>
      </c>
      <c r="R49">
        <v>0</v>
      </c>
      <c r="S49">
        <v>0</v>
      </c>
      <c r="T49" s="8">
        <v>0</v>
      </c>
      <c r="U49">
        <v>0</v>
      </c>
      <c r="V49" s="8">
        <v>0</v>
      </c>
      <c r="W49">
        <v>0</v>
      </c>
      <c r="X49" s="8">
        <v>0</v>
      </c>
      <c r="Y49">
        <v>0</v>
      </c>
      <c r="Z49" s="8">
        <v>0</v>
      </c>
      <c r="AA49">
        <v>0</v>
      </c>
      <c r="AB49" s="8">
        <v>0</v>
      </c>
      <c r="AD49">
        <f t="shared" si="4"/>
        <v>0</v>
      </c>
      <c r="AE49" t="s">
        <v>21</v>
      </c>
    </row>
    <row r="50" spans="3:31" x14ac:dyDescent="0.25">
      <c r="C50" t="s">
        <v>21</v>
      </c>
      <c r="D50" s="1">
        <v>42454</v>
      </c>
      <c r="E50">
        <v>88</v>
      </c>
      <c r="F50">
        <v>0</v>
      </c>
      <c r="G50" s="8">
        <v>0</v>
      </c>
      <c r="H50">
        <v>0</v>
      </c>
      <c r="I50" s="8">
        <v>0</v>
      </c>
      <c r="J50">
        <v>0</v>
      </c>
      <c r="K50">
        <v>0</v>
      </c>
      <c r="L50">
        <v>0</v>
      </c>
      <c r="M50" s="8">
        <v>0</v>
      </c>
      <c r="N50">
        <v>0</v>
      </c>
      <c r="O50" s="8">
        <v>0</v>
      </c>
      <c r="P50">
        <v>0</v>
      </c>
      <c r="Q50" s="8">
        <v>0</v>
      </c>
      <c r="R50">
        <v>0</v>
      </c>
      <c r="S50">
        <v>0</v>
      </c>
      <c r="T50" s="8">
        <v>0</v>
      </c>
      <c r="U50">
        <v>0</v>
      </c>
      <c r="V50" s="8">
        <v>0</v>
      </c>
      <c r="W50">
        <v>0</v>
      </c>
      <c r="X50" s="8">
        <v>0</v>
      </c>
      <c r="Y50">
        <v>0</v>
      </c>
      <c r="Z50" s="8">
        <v>0</v>
      </c>
      <c r="AA50">
        <v>0</v>
      </c>
      <c r="AB50" s="8">
        <v>0</v>
      </c>
      <c r="AD50">
        <f t="shared" si="4"/>
        <v>0</v>
      </c>
      <c r="AE50" t="s">
        <v>21</v>
      </c>
    </row>
    <row r="51" spans="3:31" x14ac:dyDescent="0.25">
      <c r="C51" t="s">
        <v>21</v>
      </c>
      <c r="D51" s="1">
        <v>42454</v>
      </c>
      <c r="E51">
        <v>89</v>
      </c>
      <c r="F51">
        <v>0</v>
      </c>
      <c r="G51" s="8">
        <v>0</v>
      </c>
      <c r="H51">
        <v>0</v>
      </c>
      <c r="I51" s="8">
        <v>0</v>
      </c>
      <c r="J51">
        <v>0</v>
      </c>
      <c r="K51">
        <v>0</v>
      </c>
      <c r="L51">
        <v>0</v>
      </c>
      <c r="M51" s="8">
        <v>0</v>
      </c>
      <c r="N51">
        <v>0</v>
      </c>
      <c r="O51" s="8">
        <v>0</v>
      </c>
      <c r="P51">
        <v>0</v>
      </c>
      <c r="Q51" s="8">
        <v>0</v>
      </c>
      <c r="R51">
        <v>0</v>
      </c>
      <c r="S51">
        <v>0</v>
      </c>
      <c r="T51" s="8">
        <v>0</v>
      </c>
      <c r="U51">
        <v>0</v>
      </c>
      <c r="V51" s="8">
        <v>0</v>
      </c>
      <c r="W51">
        <v>0</v>
      </c>
      <c r="X51" s="8">
        <v>0</v>
      </c>
      <c r="Y51">
        <v>0</v>
      </c>
      <c r="Z51" s="8">
        <v>0</v>
      </c>
      <c r="AA51">
        <v>0</v>
      </c>
      <c r="AB51" s="8">
        <v>0</v>
      </c>
      <c r="AD51">
        <f t="shared" si="4"/>
        <v>0</v>
      </c>
      <c r="AE51" t="s">
        <v>21</v>
      </c>
    </row>
    <row r="52" spans="3:31" x14ac:dyDescent="0.25">
      <c r="C52" t="s">
        <v>21</v>
      </c>
      <c r="D52" s="1">
        <v>42454</v>
      </c>
      <c r="E52">
        <v>90</v>
      </c>
      <c r="F52">
        <v>0</v>
      </c>
      <c r="G52" s="8">
        <v>0</v>
      </c>
      <c r="H52">
        <v>0</v>
      </c>
      <c r="I52" s="8">
        <v>0</v>
      </c>
      <c r="J52">
        <v>0</v>
      </c>
      <c r="K52">
        <v>0</v>
      </c>
      <c r="L52">
        <v>0</v>
      </c>
      <c r="M52" s="8">
        <v>0</v>
      </c>
      <c r="N52">
        <v>0</v>
      </c>
      <c r="O52" s="8">
        <v>0</v>
      </c>
      <c r="P52">
        <v>0</v>
      </c>
      <c r="Q52" s="8">
        <v>0</v>
      </c>
      <c r="R52">
        <v>0</v>
      </c>
      <c r="S52">
        <v>0</v>
      </c>
      <c r="T52" s="8">
        <v>0</v>
      </c>
      <c r="U52">
        <v>0</v>
      </c>
      <c r="V52" s="8">
        <v>0</v>
      </c>
      <c r="W52">
        <v>0</v>
      </c>
      <c r="X52" s="8">
        <v>0</v>
      </c>
      <c r="Y52">
        <v>0</v>
      </c>
      <c r="Z52" s="8">
        <v>0</v>
      </c>
      <c r="AA52">
        <v>0</v>
      </c>
      <c r="AB52" s="8">
        <v>0</v>
      </c>
      <c r="AD52">
        <f t="shared" si="4"/>
        <v>0</v>
      </c>
      <c r="AE52" t="s">
        <v>21</v>
      </c>
    </row>
    <row r="53" spans="3:31" x14ac:dyDescent="0.25">
      <c r="C53" t="s">
        <v>21</v>
      </c>
      <c r="D53" s="1">
        <v>42454</v>
      </c>
      <c r="E53">
        <v>91</v>
      </c>
      <c r="F53">
        <v>0</v>
      </c>
      <c r="G53" s="8">
        <v>0</v>
      </c>
      <c r="H53">
        <v>0</v>
      </c>
      <c r="I53" s="8">
        <v>0</v>
      </c>
      <c r="J53">
        <v>0</v>
      </c>
      <c r="K53">
        <v>0</v>
      </c>
      <c r="L53">
        <v>0</v>
      </c>
      <c r="M53" s="8">
        <v>0</v>
      </c>
      <c r="N53">
        <v>0</v>
      </c>
      <c r="O53" s="8">
        <v>0</v>
      </c>
      <c r="P53">
        <v>0</v>
      </c>
      <c r="Q53" s="8">
        <v>0</v>
      </c>
      <c r="R53">
        <v>0</v>
      </c>
      <c r="S53">
        <v>0</v>
      </c>
      <c r="T53" s="8">
        <v>0</v>
      </c>
      <c r="U53">
        <v>0</v>
      </c>
      <c r="V53" s="8">
        <v>0</v>
      </c>
      <c r="W53">
        <v>0</v>
      </c>
      <c r="X53" s="8">
        <v>0</v>
      </c>
      <c r="Y53">
        <v>0</v>
      </c>
      <c r="Z53" s="8">
        <v>0</v>
      </c>
      <c r="AA53">
        <v>0</v>
      </c>
      <c r="AB53" s="8">
        <v>0</v>
      </c>
      <c r="AD53">
        <f t="shared" si="4"/>
        <v>0</v>
      </c>
      <c r="AE53" t="s">
        <v>21</v>
      </c>
    </row>
    <row r="54" spans="3:31" x14ac:dyDescent="0.25">
      <c r="C54" t="s">
        <v>21</v>
      </c>
      <c r="D54" s="1">
        <v>42461</v>
      </c>
      <c r="E54">
        <v>107</v>
      </c>
      <c r="F54">
        <v>0</v>
      </c>
      <c r="G54" s="8">
        <v>0</v>
      </c>
      <c r="H54">
        <v>0</v>
      </c>
      <c r="I54" s="8">
        <v>0</v>
      </c>
      <c r="J54">
        <v>0</v>
      </c>
      <c r="K54">
        <v>0</v>
      </c>
      <c r="L54">
        <v>0</v>
      </c>
      <c r="M54" s="8">
        <v>0</v>
      </c>
      <c r="N54">
        <v>0</v>
      </c>
      <c r="O54" s="8">
        <v>0</v>
      </c>
      <c r="P54">
        <v>0</v>
      </c>
      <c r="Q54" s="8">
        <v>0</v>
      </c>
      <c r="R54">
        <v>0</v>
      </c>
      <c r="S54">
        <v>0</v>
      </c>
      <c r="T54" s="8">
        <v>0</v>
      </c>
      <c r="U54">
        <v>0</v>
      </c>
      <c r="V54" s="8">
        <v>0</v>
      </c>
      <c r="W54">
        <v>0</v>
      </c>
      <c r="X54" s="8">
        <v>0</v>
      </c>
      <c r="Y54">
        <v>0</v>
      </c>
      <c r="Z54" s="8">
        <v>0</v>
      </c>
      <c r="AA54">
        <v>0</v>
      </c>
      <c r="AB54" s="8">
        <v>0</v>
      </c>
      <c r="AD54">
        <f t="shared" si="4"/>
        <v>0</v>
      </c>
      <c r="AE54" t="s">
        <v>21</v>
      </c>
    </row>
    <row r="55" spans="3:31" x14ac:dyDescent="0.25">
      <c r="C55" t="s">
        <v>21</v>
      </c>
      <c r="D55" s="1">
        <v>42461</v>
      </c>
      <c r="E55">
        <v>108</v>
      </c>
      <c r="F55">
        <v>0</v>
      </c>
      <c r="G55" s="8">
        <v>0</v>
      </c>
      <c r="H55">
        <v>0</v>
      </c>
      <c r="I55" s="8">
        <v>0</v>
      </c>
      <c r="J55">
        <v>0</v>
      </c>
      <c r="K55">
        <v>0</v>
      </c>
      <c r="L55">
        <v>0</v>
      </c>
      <c r="M55" s="8">
        <v>0</v>
      </c>
      <c r="N55">
        <v>0</v>
      </c>
      <c r="O55" s="8">
        <v>0</v>
      </c>
      <c r="P55">
        <v>0</v>
      </c>
      <c r="Q55" s="8">
        <v>0</v>
      </c>
      <c r="R55">
        <v>0</v>
      </c>
      <c r="S55">
        <v>0</v>
      </c>
      <c r="T55" s="8">
        <v>0</v>
      </c>
      <c r="U55">
        <v>0</v>
      </c>
      <c r="V55" s="8">
        <v>0</v>
      </c>
      <c r="W55">
        <v>0</v>
      </c>
      <c r="X55" s="8">
        <v>0</v>
      </c>
      <c r="Y55">
        <v>0</v>
      </c>
      <c r="Z55" s="8">
        <v>0</v>
      </c>
      <c r="AA55">
        <v>0</v>
      </c>
      <c r="AB55" s="8">
        <v>0</v>
      </c>
      <c r="AD55">
        <f t="shared" si="4"/>
        <v>0</v>
      </c>
      <c r="AE55" t="s">
        <v>21</v>
      </c>
    </row>
    <row r="56" spans="3:31" x14ac:dyDescent="0.25">
      <c r="C56" t="s">
        <v>21</v>
      </c>
      <c r="D56" s="1">
        <v>42440</v>
      </c>
      <c r="E56">
        <v>109</v>
      </c>
      <c r="F56">
        <v>0</v>
      </c>
      <c r="G56" s="8">
        <v>0</v>
      </c>
      <c r="H56">
        <v>0</v>
      </c>
      <c r="I56" s="8">
        <v>0</v>
      </c>
      <c r="J56">
        <v>0</v>
      </c>
      <c r="K56">
        <v>0</v>
      </c>
      <c r="L56">
        <v>0</v>
      </c>
      <c r="M56" s="8">
        <v>0</v>
      </c>
      <c r="N56">
        <v>0</v>
      </c>
      <c r="O56" s="8">
        <v>0</v>
      </c>
      <c r="P56">
        <v>0</v>
      </c>
      <c r="Q56" s="8">
        <v>0</v>
      </c>
      <c r="R56">
        <v>0</v>
      </c>
      <c r="S56">
        <v>0</v>
      </c>
      <c r="T56" s="8">
        <v>0</v>
      </c>
      <c r="U56">
        <v>0</v>
      </c>
      <c r="V56" s="8">
        <v>0</v>
      </c>
      <c r="W56">
        <v>0</v>
      </c>
      <c r="X56" s="8">
        <v>0</v>
      </c>
      <c r="Y56">
        <v>0</v>
      </c>
      <c r="Z56" s="8">
        <v>0</v>
      </c>
      <c r="AA56">
        <v>0</v>
      </c>
      <c r="AB56" s="8">
        <v>0</v>
      </c>
      <c r="AD56">
        <f t="shared" si="4"/>
        <v>0</v>
      </c>
      <c r="AE56" t="s">
        <v>21</v>
      </c>
    </row>
    <row r="57" spans="3:31" x14ac:dyDescent="0.25">
      <c r="C57" t="s">
        <v>21</v>
      </c>
      <c r="D57" s="1">
        <v>42475</v>
      </c>
      <c r="E57">
        <v>110</v>
      </c>
      <c r="F57">
        <v>0</v>
      </c>
      <c r="G57" s="8">
        <v>0</v>
      </c>
      <c r="H57">
        <v>0</v>
      </c>
      <c r="I57" s="8">
        <v>0</v>
      </c>
      <c r="J57">
        <v>1</v>
      </c>
      <c r="K57">
        <v>1</v>
      </c>
      <c r="L57">
        <v>4</v>
      </c>
      <c r="M57" s="8">
        <v>0.47171207999999998</v>
      </c>
      <c r="N57">
        <v>0</v>
      </c>
      <c r="O57" s="8">
        <v>0</v>
      </c>
      <c r="P57">
        <v>0</v>
      </c>
      <c r="Q57" s="8">
        <v>0</v>
      </c>
      <c r="R57">
        <v>0</v>
      </c>
      <c r="S57">
        <v>0</v>
      </c>
      <c r="T57" s="8">
        <v>0</v>
      </c>
      <c r="U57">
        <v>0</v>
      </c>
      <c r="V57" s="8">
        <v>0</v>
      </c>
      <c r="W57">
        <v>0</v>
      </c>
      <c r="X57" s="8">
        <v>0</v>
      </c>
      <c r="Y57">
        <v>0</v>
      </c>
      <c r="Z57" s="8">
        <v>0</v>
      </c>
      <c r="AA57">
        <v>0</v>
      </c>
      <c r="AB57" s="8">
        <v>0</v>
      </c>
      <c r="AD57">
        <f t="shared" si="4"/>
        <v>0.47171207999999998</v>
      </c>
      <c r="AE57" t="s">
        <v>21</v>
      </c>
    </row>
    <row r="58" spans="3:31" x14ac:dyDescent="0.25">
      <c r="C58" t="s">
        <v>21</v>
      </c>
      <c r="D58" s="1">
        <v>42475</v>
      </c>
      <c r="E58">
        <v>111</v>
      </c>
      <c r="F58">
        <v>0</v>
      </c>
      <c r="G58" s="8">
        <v>0</v>
      </c>
      <c r="H58">
        <v>0</v>
      </c>
      <c r="I58" s="8">
        <v>0</v>
      </c>
      <c r="J58">
        <v>0</v>
      </c>
      <c r="K58">
        <v>0</v>
      </c>
      <c r="L58">
        <v>0</v>
      </c>
      <c r="M58" s="8">
        <v>0</v>
      </c>
      <c r="N58">
        <v>0</v>
      </c>
      <c r="O58" s="8">
        <v>0</v>
      </c>
      <c r="P58">
        <v>0</v>
      </c>
      <c r="Q58" s="8">
        <v>0</v>
      </c>
      <c r="R58">
        <v>0</v>
      </c>
      <c r="S58">
        <v>0</v>
      </c>
      <c r="T58" s="8">
        <v>0</v>
      </c>
      <c r="U58">
        <v>0</v>
      </c>
      <c r="V58" s="8">
        <v>0</v>
      </c>
      <c r="W58">
        <v>0</v>
      </c>
      <c r="X58" s="8">
        <v>0</v>
      </c>
      <c r="Y58">
        <v>0</v>
      </c>
      <c r="Z58" s="8">
        <v>0</v>
      </c>
      <c r="AA58">
        <v>0</v>
      </c>
      <c r="AB58" s="8">
        <v>0</v>
      </c>
      <c r="AD58">
        <f t="shared" si="4"/>
        <v>0</v>
      </c>
      <c r="AE58" t="s">
        <v>21</v>
      </c>
    </row>
    <row r="59" spans="3:31" x14ac:dyDescent="0.25">
      <c r="C59" t="s">
        <v>21</v>
      </c>
      <c r="D59" s="1">
        <v>42468</v>
      </c>
      <c r="E59">
        <v>119</v>
      </c>
      <c r="F59">
        <v>0</v>
      </c>
      <c r="G59" s="8">
        <v>0</v>
      </c>
      <c r="H59">
        <v>0</v>
      </c>
      <c r="I59" s="8">
        <v>0</v>
      </c>
      <c r="J59">
        <v>1</v>
      </c>
      <c r="K59">
        <v>0</v>
      </c>
      <c r="L59">
        <v>2</v>
      </c>
      <c r="M59" s="8">
        <v>0.23585603999999999</v>
      </c>
      <c r="N59">
        <v>0</v>
      </c>
      <c r="O59" s="8">
        <v>0</v>
      </c>
      <c r="P59">
        <v>0</v>
      </c>
      <c r="Q59" s="8">
        <v>0</v>
      </c>
      <c r="R59">
        <v>0</v>
      </c>
      <c r="S59">
        <v>0</v>
      </c>
      <c r="T59" s="8">
        <v>0</v>
      </c>
      <c r="U59">
        <v>0</v>
      </c>
      <c r="V59" s="8">
        <v>0</v>
      </c>
      <c r="W59">
        <v>0</v>
      </c>
      <c r="X59" s="8">
        <v>0</v>
      </c>
      <c r="Y59">
        <v>0</v>
      </c>
      <c r="Z59" s="8">
        <v>0</v>
      </c>
      <c r="AA59">
        <v>0</v>
      </c>
      <c r="AB59" s="8">
        <v>0</v>
      </c>
      <c r="AD59">
        <f t="shared" si="4"/>
        <v>0.23585603999999999</v>
      </c>
      <c r="AE59" t="s">
        <v>21</v>
      </c>
    </row>
    <row r="60" spans="3:31" x14ac:dyDescent="0.25">
      <c r="C60" t="s">
        <v>21</v>
      </c>
      <c r="D60" s="1">
        <v>42468</v>
      </c>
      <c r="E60">
        <v>120</v>
      </c>
      <c r="F60">
        <v>0</v>
      </c>
      <c r="G60" s="8">
        <v>0</v>
      </c>
      <c r="H60">
        <v>0</v>
      </c>
      <c r="I60" s="8">
        <v>0</v>
      </c>
      <c r="J60">
        <v>0</v>
      </c>
      <c r="K60">
        <v>0</v>
      </c>
      <c r="L60">
        <v>0</v>
      </c>
      <c r="M60" s="8">
        <v>0</v>
      </c>
      <c r="N60">
        <v>0</v>
      </c>
      <c r="O60" s="8">
        <v>0</v>
      </c>
      <c r="P60">
        <v>0</v>
      </c>
      <c r="Q60" s="8">
        <v>0</v>
      </c>
      <c r="R60">
        <v>0</v>
      </c>
      <c r="S60">
        <v>0</v>
      </c>
      <c r="T60" s="8">
        <v>0</v>
      </c>
      <c r="U60">
        <v>0</v>
      </c>
      <c r="V60" s="8">
        <v>0</v>
      </c>
      <c r="W60">
        <v>0</v>
      </c>
      <c r="X60" s="8">
        <v>0</v>
      </c>
      <c r="Y60">
        <v>0</v>
      </c>
      <c r="Z60" s="8">
        <v>0</v>
      </c>
      <c r="AA60">
        <v>0</v>
      </c>
      <c r="AB60" s="8">
        <v>0</v>
      </c>
      <c r="AD60">
        <f t="shared" si="4"/>
        <v>0</v>
      </c>
      <c r="AE60" t="s">
        <v>21</v>
      </c>
    </row>
    <row r="61" spans="3:31" x14ac:dyDescent="0.25">
      <c r="C61" t="s">
        <v>21</v>
      </c>
      <c r="D61" s="1">
        <v>42454</v>
      </c>
      <c r="E61">
        <v>123</v>
      </c>
      <c r="F61">
        <v>0</v>
      </c>
      <c r="G61" s="8">
        <v>0</v>
      </c>
      <c r="H61">
        <v>0</v>
      </c>
      <c r="I61" s="8">
        <v>0</v>
      </c>
      <c r="J61">
        <v>0</v>
      </c>
      <c r="K61">
        <v>0</v>
      </c>
      <c r="L61">
        <v>0</v>
      </c>
      <c r="M61" s="8">
        <v>0</v>
      </c>
      <c r="N61">
        <v>0</v>
      </c>
      <c r="O61" s="8">
        <v>0</v>
      </c>
      <c r="P61">
        <v>0</v>
      </c>
      <c r="Q61" s="8">
        <v>0</v>
      </c>
      <c r="R61">
        <v>0</v>
      </c>
      <c r="S61">
        <v>0</v>
      </c>
      <c r="T61" s="8">
        <v>0</v>
      </c>
      <c r="U61">
        <v>0</v>
      </c>
      <c r="V61" s="8">
        <v>0</v>
      </c>
      <c r="W61">
        <v>0</v>
      </c>
      <c r="X61" s="8">
        <v>0</v>
      </c>
      <c r="Y61">
        <v>0</v>
      </c>
      <c r="Z61" s="8">
        <v>0</v>
      </c>
      <c r="AA61">
        <v>0</v>
      </c>
      <c r="AB61" s="8">
        <v>0</v>
      </c>
      <c r="AD61">
        <f t="shared" si="4"/>
        <v>0</v>
      </c>
      <c r="AE61" t="s">
        <v>21</v>
      </c>
    </row>
    <row r="62" spans="3:31" x14ac:dyDescent="0.25">
      <c r="C62" s="13" t="s">
        <v>17</v>
      </c>
      <c r="D62" s="1">
        <v>42489</v>
      </c>
      <c r="E62">
        <v>4</v>
      </c>
      <c r="F62">
        <v>0</v>
      </c>
      <c r="G62" s="8">
        <v>0</v>
      </c>
      <c r="H62">
        <v>0</v>
      </c>
      <c r="I62" s="8">
        <v>0</v>
      </c>
      <c r="J62">
        <v>31</v>
      </c>
      <c r="K62">
        <v>3</v>
      </c>
      <c r="L62">
        <v>9</v>
      </c>
      <c r="M62" s="8">
        <v>3.3806032399999997</v>
      </c>
      <c r="N62">
        <v>0</v>
      </c>
      <c r="O62" s="8">
        <v>0</v>
      </c>
      <c r="P62">
        <v>0</v>
      </c>
      <c r="Q62" s="8">
        <v>0</v>
      </c>
      <c r="R62">
        <v>0</v>
      </c>
      <c r="S62">
        <v>0</v>
      </c>
      <c r="T62" s="8">
        <v>0</v>
      </c>
      <c r="U62">
        <v>0</v>
      </c>
      <c r="V62" s="8">
        <v>0</v>
      </c>
      <c r="W62">
        <v>0</v>
      </c>
      <c r="X62" s="8">
        <v>0</v>
      </c>
      <c r="Y62">
        <v>0</v>
      </c>
      <c r="Z62" s="8">
        <v>0</v>
      </c>
      <c r="AA62">
        <v>0</v>
      </c>
      <c r="AB62" s="8">
        <v>0</v>
      </c>
      <c r="AD62">
        <f t="shared" si="4"/>
        <v>3.3806032399999997</v>
      </c>
      <c r="AE62" s="13" t="s">
        <v>17</v>
      </c>
    </row>
    <row r="63" spans="3:31" x14ac:dyDescent="0.25">
      <c r="C63" s="13" t="s">
        <v>17</v>
      </c>
      <c r="D63" s="1">
        <v>42482</v>
      </c>
      <c r="E63">
        <v>14</v>
      </c>
      <c r="F63">
        <v>0</v>
      </c>
      <c r="G63" s="8">
        <v>0</v>
      </c>
      <c r="H63">
        <v>0</v>
      </c>
      <c r="I63" s="8">
        <v>0</v>
      </c>
      <c r="J63">
        <v>19</v>
      </c>
      <c r="K63">
        <v>3</v>
      </c>
      <c r="L63">
        <v>4</v>
      </c>
      <c r="M63" s="8">
        <v>2.0440856799999998</v>
      </c>
      <c r="N63">
        <v>0</v>
      </c>
      <c r="O63" s="8">
        <v>0</v>
      </c>
      <c r="P63">
        <v>0</v>
      </c>
      <c r="Q63" s="8">
        <v>0</v>
      </c>
      <c r="R63">
        <v>0</v>
      </c>
      <c r="S63">
        <v>0</v>
      </c>
      <c r="T63" s="8">
        <v>0</v>
      </c>
      <c r="U63">
        <v>0</v>
      </c>
      <c r="V63" s="8">
        <v>0</v>
      </c>
      <c r="W63">
        <v>0</v>
      </c>
      <c r="X63" s="8">
        <v>0</v>
      </c>
      <c r="Y63">
        <v>0</v>
      </c>
      <c r="Z63" s="8">
        <v>0</v>
      </c>
      <c r="AA63">
        <v>0</v>
      </c>
      <c r="AB63" s="8">
        <v>0</v>
      </c>
      <c r="AD63">
        <f t="shared" si="4"/>
        <v>2.0440856799999998</v>
      </c>
      <c r="AE63" s="13" t="s">
        <v>17</v>
      </c>
    </row>
    <row r="64" spans="3:31" x14ac:dyDescent="0.25">
      <c r="C64" s="13" t="s">
        <v>17</v>
      </c>
      <c r="D64" s="1">
        <v>42475</v>
      </c>
      <c r="E64">
        <v>15</v>
      </c>
      <c r="F64">
        <v>0</v>
      </c>
      <c r="G64" s="8">
        <v>0</v>
      </c>
      <c r="H64">
        <v>0</v>
      </c>
      <c r="I64" s="8">
        <v>0</v>
      </c>
      <c r="J64">
        <v>0</v>
      </c>
      <c r="K64">
        <v>0</v>
      </c>
      <c r="L64">
        <v>0</v>
      </c>
      <c r="M64" s="8">
        <v>0</v>
      </c>
      <c r="N64">
        <v>0</v>
      </c>
      <c r="O64" s="8">
        <v>0</v>
      </c>
      <c r="P64">
        <v>0</v>
      </c>
      <c r="Q64" s="8">
        <v>0</v>
      </c>
      <c r="R64">
        <v>0</v>
      </c>
      <c r="S64">
        <v>0</v>
      </c>
      <c r="T64" s="8">
        <v>0</v>
      </c>
      <c r="U64">
        <v>0</v>
      </c>
      <c r="V64" s="8">
        <v>0</v>
      </c>
      <c r="W64">
        <v>0</v>
      </c>
      <c r="X64" s="8">
        <v>0</v>
      </c>
      <c r="Y64">
        <v>0</v>
      </c>
      <c r="Z64" s="8">
        <v>0</v>
      </c>
      <c r="AA64">
        <v>0</v>
      </c>
      <c r="AB64" s="8">
        <v>0</v>
      </c>
      <c r="AD64">
        <f t="shared" si="4"/>
        <v>0</v>
      </c>
      <c r="AE64" s="13" t="s">
        <v>17</v>
      </c>
    </row>
    <row r="65" spans="3:31" x14ac:dyDescent="0.25">
      <c r="C65" t="s">
        <v>17</v>
      </c>
      <c r="D65" s="1">
        <v>42468</v>
      </c>
      <c r="E65">
        <v>22</v>
      </c>
      <c r="F65">
        <v>0</v>
      </c>
      <c r="G65" s="8">
        <v>0</v>
      </c>
      <c r="H65">
        <v>0</v>
      </c>
      <c r="I65" s="8">
        <v>0</v>
      </c>
      <c r="J65">
        <v>26</v>
      </c>
      <c r="K65">
        <v>0</v>
      </c>
      <c r="L65">
        <v>5</v>
      </c>
      <c r="M65" s="8">
        <v>2.4371790799999999</v>
      </c>
      <c r="N65">
        <v>0</v>
      </c>
      <c r="O65" s="8">
        <v>0</v>
      </c>
      <c r="P65">
        <v>0</v>
      </c>
      <c r="Q65" s="8">
        <v>0</v>
      </c>
      <c r="R65">
        <v>0</v>
      </c>
      <c r="S65">
        <v>0</v>
      </c>
      <c r="T65" s="8">
        <v>0</v>
      </c>
      <c r="U65">
        <v>0</v>
      </c>
      <c r="V65" s="8">
        <v>0</v>
      </c>
      <c r="W65">
        <v>0</v>
      </c>
      <c r="X65" s="8">
        <v>0</v>
      </c>
      <c r="Y65">
        <v>0</v>
      </c>
      <c r="Z65" s="8">
        <v>0</v>
      </c>
      <c r="AA65">
        <v>0</v>
      </c>
      <c r="AB65" s="8">
        <v>0</v>
      </c>
      <c r="AD65">
        <f t="shared" si="4"/>
        <v>2.4371790799999999</v>
      </c>
      <c r="AE65" t="s">
        <v>17</v>
      </c>
    </row>
    <row r="66" spans="3:31" x14ac:dyDescent="0.25">
      <c r="C66" t="s">
        <v>17</v>
      </c>
      <c r="D66" s="1">
        <v>42482</v>
      </c>
      <c r="E66">
        <v>23</v>
      </c>
      <c r="F66">
        <v>0</v>
      </c>
      <c r="G66" s="8">
        <v>0</v>
      </c>
      <c r="H66">
        <v>0</v>
      </c>
      <c r="I66" s="8">
        <v>0</v>
      </c>
      <c r="J66">
        <v>11</v>
      </c>
      <c r="K66">
        <v>0</v>
      </c>
      <c r="L66">
        <v>12</v>
      </c>
      <c r="M66" s="8">
        <v>1.80822964</v>
      </c>
      <c r="N66">
        <v>0</v>
      </c>
      <c r="O66" s="8">
        <v>0</v>
      </c>
      <c r="P66">
        <v>0</v>
      </c>
      <c r="Q66" s="8">
        <v>0</v>
      </c>
      <c r="R66">
        <v>0</v>
      </c>
      <c r="S66">
        <v>0</v>
      </c>
      <c r="T66" s="8">
        <v>0</v>
      </c>
      <c r="U66">
        <v>0</v>
      </c>
      <c r="V66" s="8">
        <v>0</v>
      </c>
      <c r="W66">
        <v>0</v>
      </c>
      <c r="X66" s="8">
        <v>0</v>
      </c>
      <c r="Y66">
        <v>0</v>
      </c>
      <c r="Z66" s="8">
        <v>0</v>
      </c>
      <c r="AA66">
        <v>0</v>
      </c>
      <c r="AB66" s="8">
        <v>0</v>
      </c>
      <c r="AD66">
        <f t="shared" si="4"/>
        <v>1.80822964</v>
      </c>
      <c r="AE66" t="s">
        <v>17</v>
      </c>
    </row>
    <row r="67" spans="3:31" x14ac:dyDescent="0.25">
      <c r="C67" t="s">
        <v>17</v>
      </c>
      <c r="D67" s="1">
        <v>42475</v>
      </c>
      <c r="E67">
        <v>32</v>
      </c>
      <c r="F67">
        <v>0</v>
      </c>
      <c r="G67" s="8">
        <v>0</v>
      </c>
      <c r="H67">
        <v>0</v>
      </c>
      <c r="I67" s="8">
        <v>0</v>
      </c>
      <c r="J67">
        <v>0</v>
      </c>
      <c r="K67">
        <v>0</v>
      </c>
      <c r="L67">
        <v>0</v>
      </c>
      <c r="M67" s="8">
        <v>0</v>
      </c>
      <c r="N67">
        <v>0</v>
      </c>
      <c r="O67" s="8">
        <v>0</v>
      </c>
      <c r="P67">
        <v>0</v>
      </c>
      <c r="Q67" s="8">
        <v>0</v>
      </c>
      <c r="R67">
        <v>0</v>
      </c>
      <c r="S67">
        <v>0</v>
      </c>
      <c r="T67" s="8">
        <v>0</v>
      </c>
      <c r="U67">
        <v>0</v>
      </c>
      <c r="V67" s="8">
        <v>0</v>
      </c>
      <c r="W67">
        <v>0</v>
      </c>
      <c r="X67" s="8">
        <v>0</v>
      </c>
      <c r="Y67">
        <v>0</v>
      </c>
      <c r="Z67" s="8">
        <v>0</v>
      </c>
      <c r="AA67">
        <v>0</v>
      </c>
      <c r="AB67" s="8">
        <v>0</v>
      </c>
      <c r="AD67">
        <f t="shared" si="4"/>
        <v>0</v>
      </c>
      <c r="AE67" t="s">
        <v>17</v>
      </c>
    </row>
    <row r="68" spans="3:31" x14ac:dyDescent="0.25">
      <c r="C68" t="s">
        <v>17</v>
      </c>
      <c r="D68" s="1">
        <v>42494</v>
      </c>
      <c r="E68">
        <v>39</v>
      </c>
      <c r="F68">
        <v>1</v>
      </c>
      <c r="G68" s="8">
        <v>1.7452809999999999E-2</v>
      </c>
      <c r="H68">
        <v>0</v>
      </c>
      <c r="I68" s="8">
        <v>0</v>
      </c>
      <c r="J68">
        <v>19</v>
      </c>
      <c r="K68">
        <v>0</v>
      </c>
      <c r="L68">
        <v>3</v>
      </c>
      <c r="M68" s="8">
        <v>1.72961096</v>
      </c>
      <c r="N68">
        <v>0</v>
      </c>
      <c r="O68" s="8">
        <v>0</v>
      </c>
      <c r="P68">
        <v>0</v>
      </c>
      <c r="Q68" s="8">
        <v>0</v>
      </c>
      <c r="R68">
        <v>0</v>
      </c>
      <c r="S68">
        <v>0</v>
      </c>
      <c r="T68" s="8">
        <v>0</v>
      </c>
      <c r="U68">
        <v>0</v>
      </c>
      <c r="V68" s="8">
        <v>0</v>
      </c>
      <c r="W68">
        <v>0</v>
      </c>
      <c r="X68" s="8">
        <v>0</v>
      </c>
      <c r="Y68">
        <v>0</v>
      </c>
      <c r="Z68" s="8">
        <v>0</v>
      </c>
      <c r="AA68">
        <v>0</v>
      </c>
      <c r="AB68" s="8">
        <v>0</v>
      </c>
      <c r="AD68">
        <f t="shared" ref="AD68:AD99" si="5">SUM(AB68,Z68,X68,V68,T68,Q68,O68,M68,I68,G68)</f>
        <v>1.74706377</v>
      </c>
      <c r="AE68" t="s">
        <v>17</v>
      </c>
    </row>
    <row r="69" spans="3:31" x14ac:dyDescent="0.25">
      <c r="C69" t="s">
        <v>17</v>
      </c>
      <c r="D69" s="1">
        <v>42494</v>
      </c>
      <c r="E69">
        <v>40</v>
      </c>
      <c r="F69">
        <v>0</v>
      </c>
      <c r="G69" s="8">
        <v>0</v>
      </c>
      <c r="H69">
        <v>0</v>
      </c>
      <c r="I69" s="8">
        <v>0</v>
      </c>
      <c r="J69">
        <v>0</v>
      </c>
      <c r="K69">
        <v>0</v>
      </c>
      <c r="L69">
        <v>0</v>
      </c>
      <c r="M69" s="8">
        <v>0</v>
      </c>
      <c r="N69">
        <v>0</v>
      </c>
      <c r="O69" s="8">
        <v>0</v>
      </c>
      <c r="P69">
        <v>0</v>
      </c>
      <c r="Q69" s="8">
        <v>0</v>
      </c>
      <c r="R69">
        <v>0</v>
      </c>
      <c r="S69">
        <v>0</v>
      </c>
      <c r="T69" s="8">
        <v>0</v>
      </c>
      <c r="U69">
        <v>0</v>
      </c>
      <c r="V69" s="8">
        <v>0</v>
      </c>
      <c r="W69">
        <v>0</v>
      </c>
      <c r="X69" s="8">
        <v>0</v>
      </c>
      <c r="Y69">
        <v>0</v>
      </c>
      <c r="Z69" s="8">
        <v>0</v>
      </c>
      <c r="AA69">
        <v>0</v>
      </c>
      <c r="AB69" s="8">
        <v>0</v>
      </c>
      <c r="AD69">
        <f t="shared" si="5"/>
        <v>0</v>
      </c>
      <c r="AE69" t="s">
        <v>17</v>
      </c>
    </row>
    <row r="70" spans="3:31" x14ac:dyDescent="0.25">
      <c r="C70" t="s">
        <v>17</v>
      </c>
      <c r="D70" s="1">
        <v>42489</v>
      </c>
      <c r="E70">
        <v>44</v>
      </c>
      <c r="F70">
        <v>1</v>
      </c>
      <c r="G70" s="8">
        <v>1.7452809999999999E-2</v>
      </c>
      <c r="H70">
        <v>1</v>
      </c>
      <c r="I70" s="8">
        <v>0.16303904</v>
      </c>
      <c r="J70">
        <v>43</v>
      </c>
      <c r="K70">
        <v>3</v>
      </c>
      <c r="L70">
        <v>9</v>
      </c>
      <c r="M70" s="8">
        <v>4.3240273999999994</v>
      </c>
      <c r="N70">
        <v>0</v>
      </c>
      <c r="O70" s="8">
        <v>0</v>
      </c>
      <c r="P70">
        <v>0</v>
      </c>
      <c r="Q70" s="8">
        <v>0</v>
      </c>
      <c r="R70">
        <v>0</v>
      </c>
      <c r="S70">
        <v>0</v>
      </c>
      <c r="T70" s="8">
        <v>0</v>
      </c>
      <c r="U70">
        <v>0</v>
      </c>
      <c r="V70" s="8">
        <v>0</v>
      </c>
      <c r="W70">
        <v>0</v>
      </c>
      <c r="X70" s="8">
        <v>0</v>
      </c>
      <c r="Y70">
        <v>0</v>
      </c>
      <c r="Z70" s="8">
        <v>0</v>
      </c>
      <c r="AA70">
        <v>0</v>
      </c>
      <c r="AB70" s="8">
        <v>0</v>
      </c>
      <c r="AD70">
        <f t="shared" si="5"/>
        <v>4.5045192499999995</v>
      </c>
      <c r="AE70" t="s">
        <v>17</v>
      </c>
    </row>
    <row r="71" spans="3:31" x14ac:dyDescent="0.25">
      <c r="C71" t="s">
        <v>17</v>
      </c>
      <c r="D71" s="1">
        <v>42489</v>
      </c>
      <c r="E71">
        <v>45</v>
      </c>
      <c r="F71">
        <v>0</v>
      </c>
      <c r="G71" s="8">
        <v>0</v>
      </c>
      <c r="H71">
        <v>0</v>
      </c>
      <c r="I71" s="8">
        <v>0</v>
      </c>
      <c r="J71">
        <v>27</v>
      </c>
      <c r="K71">
        <v>0</v>
      </c>
      <c r="L71">
        <v>3</v>
      </c>
      <c r="M71" s="8">
        <v>2.3585604</v>
      </c>
      <c r="N71">
        <v>0</v>
      </c>
      <c r="O71" s="8">
        <v>0</v>
      </c>
      <c r="P71">
        <v>0</v>
      </c>
      <c r="Q71" s="8">
        <v>0</v>
      </c>
      <c r="R71">
        <v>0</v>
      </c>
      <c r="S71">
        <v>0</v>
      </c>
      <c r="T71" s="8">
        <v>0</v>
      </c>
      <c r="U71">
        <v>0</v>
      </c>
      <c r="V71" s="8">
        <v>0</v>
      </c>
      <c r="W71">
        <v>0</v>
      </c>
      <c r="X71" s="8">
        <v>0</v>
      </c>
      <c r="Y71">
        <v>0</v>
      </c>
      <c r="Z71" s="8">
        <v>0</v>
      </c>
      <c r="AA71">
        <v>0</v>
      </c>
      <c r="AB71" s="8">
        <v>0</v>
      </c>
      <c r="AD71">
        <f t="shared" si="5"/>
        <v>2.3585604</v>
      </c>
      <c r="AE71" t="s">
        <v>17</v>
      </c>
    </row>
    <row r="72" spans="3:31" x14ac:dyDescent="0.25">
      <c r="C72" t="s">
        <v>17</v>
      </c>
      <c r="D72" s="1">
        <v>42489</v>
      </c>
      <c r="E72">
        <v>46</v>
      </c>
      <c r="F72">
        <v>2</v>
      </c>
      <c r="G72" s="8">
        <v>3.4905619999999998E-2</v>
      </c>
      <c r="H72">
        <v>0</v>
      </c>
      <c r="I72" s="8">
        <v>0</v>
      </c>
      <c r="J72">
        <v>14</v>
      </c>
      <c r="K72">
        <v>0</v>
      </c>
      <c r="L72">
        <v>6</v>
      </c>
      <c r="M72" s="8">
        <v>1.5723735999999999</v>
      </c>
      <c r="N72">
        <v>0</v>
      </c>
      <c r="O72" s="8">
        <v>0</v>
      </c>
      <c r="P72">
        <v>0</v>
      </c>
      <c r="Q72" s="8">
        <v>0</v>
      </c>
      <c r="R72">
        <v>0</v>
      </c>
      <c r="S72">
        <v>0</v>
      </c>
      <c r="T72" s="8">
        <v>0</v>
      </c>
      <c r="U72">
        <v>0</v>
      </c>
      <c r="V72" s="8">
        <v>0</v>
      </c>
      <c r="W72">
        <v>0</v>
      </c>
      <c r="X72" s="8">
        <v>0</v>
      </c>
      <c r="Y72">
        <v>0</v>
      </c>
      <c r="Z72" s="8">
        <v>0</v>
      </c>
      <c r="AA72">
        <v>0</v>
      </c>
      <c r="AB72" s="8">
        <v>0</v>
      </c>
      <c r="AD72">
        <f t="shared" si="5"/>
        <v>1.6072792199999999</v>
      </c>
      <c r="AE72" t="s">
        <v>17</v>
      </c>
    </row>
    <row r="73" spans="3:31" x14ac:dyDescent="0.25">
      <c r="C73" t="s">
        <v>17</v>
      </c>
      <c r="D73" s="1">
        <v>42489</v>
      </c>
      <c r="E73">
        <v>48</v>
      </c>
      <c r="F73">
        <v>0</v>
      </c>
      <c r="G73" s="8">
        <v>0</v>
      </c>
      <c r="H73">
        <v>0</v>
      </c>
      <c r="I73" s="8">
        <v>0</v>
      </c>
      <c r="J73">
        <v>44</v>
      </c>
      <c r="K73">
        <v>0</v>
      </c>
      <c r="L73">
        <v>10</v>
      </c>
      <c r="M73" s="8">
        <v>4.2454087199999995</v>
      </c>
      <c r="N73">
        <v>0</v>
      </c>
      <c r="O73" s="8">
        <v>0</v>
      </c>
      <c r="P73">
        <v>0</v>
      </c>
      <c r="Q73" s="8">
        <v>0</v>
      </c>
      <c r="R73">
        <v>0</v>
      </c>
      <c r="S73">
        <v>0</v>
      </c>
      <c r="T73" s="8">
        <v>0</v>
      </c>
      <c r="U73">
        <v>0</v>
      </c>
      <c r="V73" s="8">
        <v>0</v>
      </c>
      <c r="W73">
        <v>0</v>
      </c>
      <c r="X73" s="8">
        <v>0</v>
      </c>
      <c r="Y73">
        <v>0</v>
      </c>
      <c r="Z73" s="8">
        <v>0</v>
      </c>
      <c r="AA73">
        <v>0</v>
      </c>
      <c r="AB73" s="8">
        <v>0</v>
      </c>
      <c r="AD73">
        <f t="shared" si="5"/>
        <v>4.2454087199999995</v>
      </c>
      <c r="AE73" t="s">
        <v>17</v>
      </c>
    </row>
    <row r="74" spans="3:31" x14ac:dyDescent="0.25">
      <c r="C74" t="s">
        <v>17</v>
      </c>
      <c r="D74" s="1">
        <v>42475</v>
      </c>
      <c r="E74">
        <v>72</v>
      </c>
      <c r="F74">
        <v>0</v>
      </c>
      <c r="G74" s="8">
        <v>0</v>
      </c>
      <c r="H74">
        <v>0</v>
      </c>
      <c r="I74" s="8">
        <v>0</v>
      </c>
      <c r="J74">
        <v>3</v>
      </c>
      <c r="K74">
        <v>0</v>
      </c>
      <c r="L74">
        <v>0</v>
      </c>
      <c r="M74" s="8">
        <v>0.23585603999999999</v>
      </c>
      <c r="N74">
        <v>0</v>
      </c>
      <c r="O74" s="8">
        <v>0</v>
      </c>
      <c r="P74">
        <v>0</v>
      </c>
      <c r="Q74" s="8">
        <v>0</v>
      </c>
      <c r="R74">
        <v>0</v>
      </c>
      <c r="S74">
        <v>0</v>
      </c>
      <c r="T74" s="8">
        <v>0</v>
      </c>
      <c r="U74">
        <v>0</v>
      </c>
      <c r="V74" s="8">
        <v>0</v>
      </c>
      <c r="W74">
        <v>0</v>
      </c>
      <c r="X74" s="8">
        <v>0</v>
      </c>
      <c r="Y74">
        <v>0</v>
      </c>
      <c r="Z74" s="8">
        <v>0</v>
      </c>
      <c r="AA74">
        <v>0</v>
      </c>
      <c r="AB74" s="8">
        <v>0</v>
      </c>
      <c r="AD74">
        <f t="shared" si="5"/>
        <v>0.23585603999999999</v>
      </c>
      <c r="AE74" t="s">
        <v>17</v>
      </c>
    </row>
    <row r="75" spans="3:31" x14ac:dyDescent="0.25">
      <c r="C75" t="s">
        <v>17</v>
      </c>
      <c r="D75" s="1">
        <v>42475</v>
      </c>
      <c r="E75">
        <v>73</v>
      </c>
      <c r="F75">
        <v>0</v>
      </c>
      <c r="G75" s="8">
        <v>0</v>
      </c>
      <c r="H75">
        <v>0</v>
      </c>
      <c r="I75" s="8">
        <v>0</v>
      </c>
      <c r="J75">
        <v>2</v>
      </c>
      <c r="K75">
        <v>0</v>
      </c>
      <c r="L75">
        <v>0</v>
      </c>
      <c r="M75" s="8">
        <v>0.15723735999999999</v>
      </c>
      <c r="N75">
        <v>0</v>
      </c>
      <c r="O75" s="8">
        <v>0</v>
      </c>
      <c r="P75">
        <v>0</v>
      </c>
      <c r="Q75" s="8">
        <v>0</v>
      </c>
      <c r="R75">
        <v>0</v>
      </c>
      <c r="S75">
        <v>0</v>
      </c>
      <c r="T75" s="8">
        <v>0</v>
      </c>
      <c r="U75">
        <v>0</v>
      </c>
      <c r="V75" s="8">
        <v>0</v>
      </c>
      <c r="W75">
        <v>0</v>
      </c>
      <c r="X75" s="8">
        <v>0</v>
      </c>
      <c r="Y75">
        <v>0</v>
      </c>
      <c r="Z75" s="8">
        <v>0</v>
      </c>
      <c r="AA75">
        <v>0</v>
      </c>
      <c r="AB75" s="8">
        <v>0</v>
      </c>
      <c r="AD75">
        <f t="shared" si="5"/>
        <v>0.15723735999999999</v>
      </c>
      <c r="AE75" t="s">
        <v>17</v>
      </c>
    </row>
    <row r="76" spans="3:31" x14ac:dyDescent="0.25">
      <c r="C76" t="s">
        <v>17</v>
      </c>
      <c r="D76" s="1">
        <v>42475</v>
      </c>
      <c r="E76">
        <v>74</v>
      </c>
      <c r="F76">
        <v>0</v>
      </c>
      <c r="G76" s="8">
        <v>0</v>
      </c>
      <c r="H76">
        <v>0</v>
      </c>
      <c r="I76" s="8">
        <v>0</v>
      </c>
      <c r="J76">
        <v>1</v>
      </c>
      <c r="K76">
        <v>0</v>
      </c>
      <c r="L76">
        <v>0</v>
      </c>
      <c r="M76" s="8">
        <v>7.8618679999999996E-2</v>
      </c>
      <c r="N76">
        <v>0</v>
      </c>
      <c r="O76" s="8">
        <v>0</v>
      </c>
      <c r="P76">
        <v>0</v>
      </c>
      <c r="Q76" s="8">
        <v>0</v>
      </c>
      <c r="R76">
        <v>0</v>
      </c>
      <c r="S76">
        <v>0</v>
      </c>
      <c r="T76" s="8">
        <v>0</v>
      </c>
      <c r="U76">
        <v>0</v>
      </c>
      <c r="V76" s="8">
        <v>0</v>
      </c>
      <c r="W76">
        <v>0</v>
      </c>
      <c r="X76" s="8">
        <v>0</v>
      </c>
      <c r="Y76">
        <v>0</v>
      </c>
      <c r="Z76" s="8">
        <v>0</v>
      </c>
      <c r="AA76">
        <v>0</v>
      </c>
      <c r="AB76" s="8">
        <v>0</v>
      </c>
      <c r="AD76">
        <f t="shared" si="5"/>
        <v>7.8618679999999996E-2</v>
      </c>
      <c r="AE76" t="s">
        <v>17</v>
      </c>
    </row>
    <row r="77" spans="3:31" x14ac:dyDescent="0.25">
      <c r="C77" t="s">
        <v>17</v>
      </c>
      <c r="D77" s="1">
        <v>42468</v>
      </c>
      <c r="E77">
        <v>94</v>
      </c>
      <c r="F77">
        <v>0</v>
      </c>
      <c r="G77" s="8">
        <v>0</v>
      </c>
      <c r="H77">
        <v>1</v>
      </c>
      <c r="I77" s="8">
        <v>0.16303904</v>
      </c>
      <c r="J77">
        <v>10</v>
      </c>
      <c r="K77">
        <v>0</v>
      </c>
      <c r="L77">
        <v>13</v>
      </c>
      <c r="M77" s="8">
        <v>1.80822964</v>
      </c>
      <c r="N77">
        <v>0</v>
      </c>
      <c r="O77" s="8">
        <v>0</v>
      </c>
      <c r="P77">
        <v>0</v>
      </c>
      <c r="Q77" s="8">
        <v>0</v>
      </c>
      <c r="R77">
        <v>0</v>
      </c>
      <c r="S77">
        <v>0</v>
      </c>
      <c r="T77" s="8">
        <v>0</v>
      </c>
      <c r="U77">
        <v>0</v>
      </c>
      <c r="V77" s="8">
        <v>0</v>
      </c>
      <c r="W77">
        <v>0</v>
      </c>
      <c r="X77" s="8">
        <v>0</v>
      </c>
      <c r="Y77">
        <v>0</v>
      </c>
      <c r="Z77" s="8">
        <v>0</v>
      </c>
      <c r="AA77">
        <v>0</v>
      </c>
      <c r="AB77" s="8">
        <v>0</v>
      </c>
      <c r="AD77">
        <f t="shared" si="5"/>
        <v>1.9712686799999999</v>
      </c>
      <c r="AE77" t="s">
        <v>17</v>
      </c>
    </row>
    <row r="78" spans="3:31" x14ac:dyDescent="0.25">
      <c r="C78" t="s">
        <v>17</v>
      </c>
      <c r="D78" s="1">
        <v>42468</v>
      </c>
      <c r="E78">
        <v>95</v>
      </c>
      <c r="F78">
        <v>0</v>
      </c>
      <c r="G78" s="8">
        <v>0</v>
      </c>
      <c r="H78">
        <v>0</v>
      </c>
      <c r="I78" s="8">
        <v>0</v>
      </c>
      <c r="J78">
        <v>9</v>
      </c>
      <c r="K78">
        <v>1</v>
      </c>
      <c r="L78">
        <v>4</v>
      </c>
      <c r="M78" s="8">
        <v>1.1006615200000001</v>
      </c>
      <c r="N78">
        <v>0</v>
      </c>
      <c r="O78" s="8">
        <v>0</v>
      </c>
      <c r="P78">
        <v>0</v>
      </c>
      <c r="Q78" s="8">
        <v>0</v>
      </c>
      <c r="R78">
        <v>0</v>
      </c>
      <c r="S78">
        <v>0</v>
      </c>
      <c r="T78" s="8">
        <v>0</v>
      </c>
      <c r="U78">
        <v>0</v>
      </c>
      <c r="V78" s="8">
        <v>0</v>
      </c>
      <c r="W78">
        <v>0</v>
      </c>
      <c r="X78" s="8">
        <v>0</v>
      </c>
      <c r="Y78">
        <v>0</v>
      </c>
      <c r="Z78" s="8">
        <v>0</v>
      </c>
      <c r="AA78">
        <v>0</v>
      </c>
      <c r="AB78" s="8">
        <v>0</v>
      </c>
      <c r="AD78">
        <f t="shared" si="5"/>
        <v>1.1006615200000001</v>
      </c>
      <c r="AE78" t="s">
        <v>17</v>
      </c>
    </row>
    <row r="79" spans="3:31" x14ac:dyDescent="0.25">
      <c r="C79" t="s">
        <v>17</v>
      </c>
      <c r="D79" s="1">
        <v>42468</v>
      </c>
      <c r="E79">
        <v>96</v>
      </c>
      <c r="F79">
        <v>0</v>
      </c>
      <c r="G79" s="8">
        <v>0</v>
      </c>
      <c r="H79">
        <v>0</v>
      </c>
      <c r="I79" s="8">
        <v>0</v>
      </c>
      <c r="J79">
        <v>0</v>
      </c>
      <c r="K79">
        <v>0</v>
      </c>
      <c r="L79">
        <v>0</v>
      </c>
      <c r="M79" s="8">
        <v>0</v>
      </c>
      <c r="N79">
        <v>0</v>
      </c>
      <c r="O79" s="8">
        <v>0</v>
      </c>
      <c r="P79">
        <v>0</v>
      </c>
      <c r="Q79" s="8">
        <v>0</v>
      </c>
      <c r="R79">
        <v>0</v>
      </c>
      <c r="S79">
        <v>0</v>
      </c>
      <c r="T79" s="8">
        <v>0</v>
      </c>
      <c r="U79">
        <v>0</v>
      </c>
      <c r="V79" s="8">
        <v>0</v>
      </c>
      <c r="W79">
        <v>0</v>
      </c>
      <c r="X79" s="8">
        <v>0</v>
      </c>
      <c r="Y79">
        <v>0</v>
      </c>
      <c r="Z79" s="8">
        <v>0</v>
      </c>
      <c r="AA79">
        <v>0</v>
      </c>
      <c r="AB79" s="8">
        <v>0</v>
      </c>
      <c r="AD79">
        <f t="shared" si="5"/>
        <v>0</v>
      </c>
      <c r="AE79" t="s">
        <v>17</v>
      </c>
    </row>
    <row r="80" spans="3:31" x14ac:dyDescent="0.25">
      <c r="C80" t="s">
        <v>17</v>
      </c>
      <c r="D80" s="1">
        <v>42468</v>
      </c>
      <c r="E80">
        <v>97</v>
      </c>
      <c r="F80">
        <v>0</v>
      </c>
      <c r="G80" s="8">
        <v>0</v>
      </c>
      <c r="H80">
        <v>0</v>
      </c>
      <c r="I80" s="8">
        <v>0</v>
      </c>
      <c r="J80">
        <v>0</v>
      </c>
      <c r="K80">
        <v>0</v>
      </c>
      <c r="L80">
        <v>0</v>
      </c>
      <c r="M80" s="8">
        <v>0</v>
      </c>
      <c r="N80">
        <v>0</v>
      </c>
      <c r="O80" s="8">
        <v>0</v>
      </c>
      <c r="P80">
        <v>0</v>
      </c>
      <c r="Q80" s="8">
        <v>0</v>
      </c>
      <c r="R80">
        <v>0</v>
      </c>
      <c r="S80">
        <v>0</v>
      </c>
      <c r="T80" s="8">
        <v>0</v>
      </c>
      <c r="U80">
        <v>0</v>
      </c>
      <c r="V80" s="8">
        <v>0</v>
      </c>
      <c r="W80">
        <v>0</v>
      </c>
      <c r="X80" s="8">
        <v>0</v>
      </c>
      <c r="Y80">
        <v>0</v>
      </c>
      <c r="Z80" s="8">
        <v>0</v>
      </c>
      <c r="AA80">
        <v>0</v>
      </c>
      <c r="AB80" s="8">
        <v>0</v>
      </c>
      <c r="AD80">
        <f t="shared" si="5"/>
        <v>0</v>
      </c>
      <c r="AE80" t="s">
        <v>17</v>
      </c>
    </row>
    <row r="81" spans="3:31" x14ac:dyDescent="0.25">
      <c r="C81" t="s">
        <v>17</v>
      </c>
      <c r="D81" s="1">
        <v>42494</v>
      </c>
      <c r="E81">
        <v>99</v>
      </c>
      <c r="F81">
        <v>0</v>
      </c>
      <c r="G81" s="8">
        <v>0</v>
      </c>
      <c r="H81">
        <v>0</v>
      </c>
      <c r="I81" s="8">
        <v>0</v>
      </c>
      <c r="J81">
        <v>0</v>
      </c>
      <c r="K81">
        <v>0</v>
      </c>
      <c r="L81">
        <v>0</v>
      </c>
      <c r="M81" s="8">
        <v>0</v>
      </c>
      <c r="N81">
        <v>0</v>
      </c>
      <c r="O81" s="8">
        <v>0</v>
      </c>
      <c r="P81">
        <v>0</v>
      </c>
      <c r="Q81" s="8">
        <v>0</v>
      </c>
      <c r="R81">
        <v>0</v>
      </c>
      <c r="S81">
        <v>0</v>
      </c>
      <c r="T81" s="8">
        <v>0</v>
      </c>
      <c r="U81">
        <v>0</v>
      </c>
      <c r="V81" s="8">
        <v>0</v>
      </c>
      <c r="W81">
        <v>0</v>
      </c>
      <c r="X81" s="8">
        <v>0</v>
      </c>
      <c r="Y81">
        <v>0</v>
      </c>
      <c r="Z81" s="8">
        <v>0</v>
      </c>
      <c r="AA81">
        <v>0</v>
      </c>
      <c r="AB81" s="8">
        <v>0</v>
      </c>
      <c r="AD81">
        <f t="shared" si="5"/>
        <v>0</v>
      </c>
      <c r="AE81" t="s">
        <v>17</v>
      </c>
    </row>
    <row r="82" spans="3:31" x14ac:dyDescent="0.25">
      <c r="C82" t="s">
        <v>17</v>
      </c>
      <c r="D82" s="1">
        <v>42494</v>
      </c>
      <c r="E82">
        <v>100</v>
      </c>
      <c r="F82">
        <v>0</v>
      </c>
      <c r="G82" s="8">
        <v>0</v>
      </c>
      <c r="H82">
        <v>0</v>
      </c>
      <c r="I82" s="8">
        <v>0</v>
      </c>
      <c r="J82">
        <v>0</v>
      </c>
      <c r="K82">
        <v>0</v>
      </c>
      <c r="L82">
        <v>0</v>
      </c>
      <c r="M82" s="8">
        <v>0</v>
      </c>
      <c r="N82">
        <v>0</v>
      </c>
      <c r="O82" s="8">
        <v>0</v>
      </c>
      <c r="P82">
        <v>0</v>
      </c>
      <c r="Q82" s="8">
        <v>0</v>
      </c>
      <c r="R82">
        <v>0</v>
      </c>
      <c r="S82">
        <v>0</v>
      </c>
      <c r="T82" s="8">
        <v>0</v>
      </c>
      <c r="U82">
        <v>0</v>
      </c>
      <c r="V82" s="8">
        <v>0</v>
      </c>
      <c r="W82">
        <v>0</v>
      </c>
      <c r="X82" s="8">
        <v>0</v>
      </c>
      <c r="Y82">
        <v>0</v>
      </c>
      <c r="Z82" s="8">
        <v>0</v>
      </c>
      <c r="AA82">
        <v>0</v>
      </c>
      <c r="AB82" s="8">
        <v>0</v>
      </c>
      <c r="AD82">
        <f t="shared" si="5"/>
        <v>0</v>
      </c>
      <c r="AE82" t="s">
        <v>17</v>
      </c>
    </row>
    <row r="83" spans="3:31" x14ac:dyDescent="0.25">
      <c r="C83" t="s">
        <v>17</v>
      </c>
      <c r="D83" s="1">
        <v>42482</v>
      </c>
      <c r="E83">
        <v>101</v>
      </c>
      <c r="F83">
        <v>0</v>
      </c>
      <c r="G83" s="8">
        <v>0</v>
      </c>
      <c r="H83">
        <v>0</v>
      </c>
      <c r="I83" s="8">
        <v>0</v>
      </c>
      <c r="J83">
        <v>15</v>
      </c>
      <c r="K83">
        <v>0</v>
      </c>
      <c r="L83">
        <v>6</v>
      </c>
      <c r="M83" s="8">
        <v>1.6509922799999999</v>
      </c>
      <c r="N83">
        <v>0</v>
      </c>
      <c r="O83" s="8">
        <v>0</v>
      </c>
      <c r="P83">
        <v>0</v>
      </c>
      <c r="Q83" s="8">
        <v>0</v>
      </c>
      <c r="R83">
        <v>0</v>
      </c>
      <c r="S83">
        <v>0</v>
      </c>
      <c r="T83" s="8">
        <v>0</v>
      </c>
      <c r="U83">
        <v>0</v>
      </c>
      <c r="V83" s="8">
        <v>0</v>
      </c>
      <c r="W83">
        <v>0</v>
      </c>
      <c r="X83" s="8">
        <v>0</v>
      </c>
      <c r="Y83">
        <v>0</v>
      </c>
      <c r="Z83" s="8">
        <v>0</v>
      </c>
      <c r="AA83">
        <v>0</v>
      </c>
      <c r="AB83" s="8">
        <v>0</v>
      </c>
      <c r="AD83">
        <f t="shared" si="5"/>
        <v>1.6509922799999999</v>
      </c>
      <c r="AE83" t="s">
        <v>17</v>
      </c>
    </row>
    <row r="84" spans="3:31" x14ac:dyDescent="0.25">
      <c r="C84" t="s">
        <v>17</v>
      </c>
      <c r="D84" s="1">
        <v>42482</v>
      </c>
      <c r="E84">
        <v>102</v>
      </c>
      <c r="F84">
        <v>0</v>
      </c>
      <c r="G84" s="8">
        <v>0</v>
      </c>
      <c r="H84">
        <v>0</v>
      </c>
      <c r="I84" s="8">
        <v>0</v>
      </c>
      <c r="J84">
        <v>3</v>
      </c>
      <c r="K84">
        <v>0</v>
      </c>
      <c r="L84">
        <v>1</v>
      </c>
      <c r="M84" s="8">
        <v>0.31447471999999999</v>
      </c>
      <c r="N84">
        <v>0</v>
      </c>
      <c r="O84" s="8">
        <v>0</v>
      </c>
      <c r="P84">
        <v>0</v>
      </c>
      <c r="Q84" s="8">
        <v>0</v>
      </c>
      <c r="R84">
        <v>0</v>
      </c>
      <c r="S84">
        <v>0</v>
      </c>
      <c r="T84" s="8">
        <v>0</v>
      </c>
      <c r="U84">
        <v>0</v>
      </c>
      <c r="V84" s="8">
        <v>0</v>
      </c>
      <c r="W84">
        <v>0</v>
      </c>
      <c r="X84" s="8">
        <v>0</v>
      </c>
      <c r="Y84">
        <v>0</v>
      </c>
      <c r="Z84" s="8">
        <v>0</v>
      </c>
      <c r="AA84">
        <v>0</v>
      </c>
      <c r="AB84" s="8">
        <v>0</v>
      </c>
      <c r="AD84">
        <f t="shared" si="5"/>
        <v>0.31447471999999999</v>
      </c>
      <c r="AE84" t="s">
        <v>17</v>
      </c>
    </row>
    <row r="85" spans="3:31" x14ac:dyDescent="0.25">
      <c r="C85" t="s">
        <v>17</v>
      </c>
      <c r="D85" s="1">
        <v>42494</v>
      </c>
      <c r="E85">
        <v>104</v>
      </c>
      <c r="F85">
        <v>0</v>
      </c>
      <c r="G85" s="8">
        <v>0</v>
      </c>
      <c r="H85">
        <v>0</v>
      </c>
      <c r="I85" s="8">
        <v>0</v>
      </c>
      <c r="J85">
        <v>0</v>
      </c>
      <c r="K85">
        <v>0</v>
      </c>
      <c r="L85">
        <v>0</v>
      </c>
      <c r="M85" s="8">
        <v>0</v>
      </c>
      <c r="N85">
        <v>0</v>
      </c>
      <c r="O85" s="8">
        <v>0</v>
      </c>
      <c r="P85">
        <v>0</v>
      </c>
      <c r="Q85" s="8">
        <v>0</v>
      </c>
      <c r="R85">
        <v>0</v>
      </c>
      <c r="S85">
        <v>0</v>
      </c>
      <c r="T85" s="8">
        <v>0</v>
      </c>
      <c r="U85">
        <v>0</v>
      </c>
      <c r="V85" s="8">
        <v>0</v>
      </c>
      <c r="W85">
        <v>0</v>
      </c>
      <c r="X85" s="8">
        <v>0</v>
      </c>
      <c r="Y85">
        <v>0</v>
      </c>
      <c r="Z85" s="8">
        <v>0</v>
      </c>
      <c r="AA85">
        <v>0</v>
      </c>
      <c r="AB85" s="8">
        <v>0</v>
      </c>
      <c r="AD85">
        <f t="shared" si="5"/>
        <v>0</v>
      </c>
      <c r="AE85" t="s">
        <v>17</v>
      </c>
    </row>
    <row r="86" spans="3:31" x14ac:dyDescent="0.25">
      <c r="C86" t="s">
        <v>17</v>
      </c>
      <c r="D86" s="1">
        <v>42482</v>
      </c>
      <c r="E86">
        <v>105</v>
      </c>
      <c r="F86">
        <v>0</v>
      </c>
      <c r="G86" s="8">
        <v>0</v>
      </c>
      <c r="H86">
        <v>0</v>
      </c>
      <c r="I86" s="8">
        <v>0</v>
      </c>
      <c r="J86">
        <v>4</v>
      </c>
      <c r="K86">
        <v>0</v>
      </c>
      <c r="L86">
        <v>6</v>
      </c>
      <c r="M86" s="8">
        <v>0.78618679999999996</v>
      </c>
      <c r="N86">
        <v>0</v>
      </c>
      <c r="O86" s="8">
        <v>0</v>
      </c>
      <c r="P86">
        <v>0</v>
      </c>
      <c r="Q86" s="8">
        <v>0</v>
      </c>
      <c r="R86">
        <v>0</v>
      </c>
      <c r="S86">
        <v>0</v>
      </c>
      <c r="T86" s="8">
        <v>0</v>
      </c>
      <c r="U86">
        <v>0</v>
      </c>
      <c r="V86" s="8">
        <v>0</v>
      </c>
      <c r="W86">
        <v>0</v>
      </c>
      <c r="X86" s="8">
        <v>0</v>
      </c>
      <c r="Y86">
        <v>0</v>
      </c>
      <c r="Z86" s="8">
        <v>0</v>
      </c>
      <c r="AA86">
        <v>0</v>
      </c>
      <c r="AB86" s="8">
        <v>0</v>
      </c>
      <c r="AD86">
        <f t="shared" si="5"/>
        <v>0.78618679999999996</v>
      </c>
      <c r="AE86" t="s">
        <v>17</v>
      </c>
    </row>
    <row r="87" spans="3:31" x14ac:dyDescent="0.25">
      <c r="C87" t="s">
        <v>17</v>
      </c>
      <c r="D87" s="1">
        <v>42482</v>
      </c>
      <c r="E87">
        <v>106</v>
      </c>
      <c r="F87">
        <v>0</v>
      </c>
      <c r="G87" s="8">
        <v>0</v>
      </c>
      <c r="H87">
        <v>0</v>
      </c>
      <c r="I87" s="8">
        <v>0</v>
      </c>
      <c r="J87">
        <v>2</v>
      </c>
      <c r="K87">
        <v>0</v>
      </c>
      <c r="L87">
        <v>4</v>
      </c>
      <c r="M87" s="8">
        <v>0.47171207999999998</v>
      </c>
      <c r="N87">
        <v>0</v>
      </c>
      <c r="O87" s="8">
        <v>0</v>
      </c>
      <c r="P87">
        <v>0</v>
      </c>
      <c r="Q87" s="8">
        <v>0</v>
      </c>
      <c r="R87">
        <v>0</v>
      </c>
      <c r="S87">
        <v>0</v>
      </c>
      <c r="T87" s="8">
        <v>0</v>
      </c>
      <c r="U87">
        <v>0</v>
      </c>
      <c r="V87" s="8">
        <v>0</v>
      </c>
      <c r="W87">
        <v>0</v>
      </c>
      <c r="X87" s="8">
        <v>0</v>
      </c>
      <c r="Y87">
        <v>0</v>
      </c>
      <c r="Z87" s="8">
        <v>0</v>
      </c>
      <c r="AA87">
        <v>0</v>
      </c>
      <c r="AB87" s="8">
        <v>0</v>
      </c>
      <c r="AD87">
        <f t="shared" si="5"/>
        <v>0.47171207999999998</v>
      </c>
      <c r="AE87" t="s">
        <v>17</v>
      </c>
    </row>
    <row r="88" spans="3:31" x14ac:dyDescent="0.25">
      <c r="C88" t="s">
        <v>17</v>
      </c>
      <c r="D88" s="1">
        <v>42489</v>
      </c>
      <c r="E88">
        <v>117</v>
      </c>
      <c r="F88">
        <v>1</v>
      </c>
      <c r="G88" s="8">
        <v>1.7452809999999999E-2</v>
      </c>
      <c r="H88">
        <v>0</v>
      </c>
      <c r="I88" s="8">
        <v>0</v>
      </c>
      <c r="J88">
        <v>7</v>
      </c>
      <c r="K88">
        <v>0</v>
      </c>
      <c r="L88">
        <v>18</v>
      </c>
      <c r="M88" s="8">
        <v>1.9654669999999999</v>
      </c>
      <c r="N88">
        <v>0</v>
      </c>
      <c r="O88" s="8">
        <v>0</v>
      </c>
      <c r="P88">
        <v>0</v>
      </c>
      <c r="Q88" s="8">
        <v>0</v>
      </c>
      <c r="R88">
        <v>0</v>
      </c>
      <c r="S88">
        <v>0</v>
      </c>
      <c r="T88" s="8">
        <v>0</v>
      </c>
      <c r="U88">
        <v>0</v>
      </c>
      <c r="V88" s="8">
        <v>0</v>
      </c>
      <c r="W88">
        <v>0</v>
      </c>
      <c r="X88" s="8">
        <v>0</v>
      </c>
      <c r="Y88">
        <v>0</v>
      </c>
      <c r="Z88" s="8">
        <v>0</v>
      </c>
      <c r="AA88">
        <v>0</v>
      </c>
      <c r="AB88" s="8">
        <v>0</v>
      </c>
      <c r="AD88">
        <f t="shared" si="5"/>
        <v>1.9829198099999998</v>
      </c>
      <c r="AE88" t="s">
        <v>17</v>
      </c>
    </row>
    <row r="89" spans="3:31" x14ac:dyDescent="0.25">
      <c r="C89" s="6" t="s">
        <v>14</v>
      </c>
      <c r="D89" s="1">
        <v>42503</v>
      </c>
      <c r="E89">
        <v>1</v>
      </c>
      <c r="F89">
        <v>7</v>
      </c>
      <c r="G89" s="8">
        <v>0.12216966999999999</v>
      </c>
      <c r="H89">
        <v>0</v>
      </c>
      <c r="I89" s="8">
        <v>0</v>
      </c>
      <c r="J89">
        <v>0</v>
      </c>
      <c r="K89">
        <v>0</v>
      </c>
      <c r="L89">
        <v>0</v>
      </c>
      <c r="M89" s="8">
        <v>0</v>
      </c>
      <c r="N89">
        <v>0</v>
      </c>
      <c r="O89" s="8">
        <v>0</v>
      </c>
      <c r="P89">
        <v>0</v>
      </c>
      <c r="Q89" s="8">
        <v>0</v>
      </c>
      <c r="R89">
        <v>0</v>
      </c>
      <c r="S89">
        <v>0</v>
      </c>
      <c r="T89" s="8">
        <v>0</v>
      </c>
      <c r="U89">
        <v>0</v>
      </c>
      <c r="V89" s="8">
        <v>0</v>
      </c>
      <c r="W89">
        <v>0</v>
      </c>
      <c r="X89" s="8">
        <v>0</v>
      </c>
      <c r="Y89">
        <v>0</v>
      </c>
      <c r="Z89" s="8">
        <v>0</v>
      </c>
      <c r="AA89">
        <v>0</v>
      </c>
      <c r="AB89" s="8">
        <v>0</v>
      </c>
      <c r="AD89">
        <f t="shared" si="5"/>
        <v>0.12216966999999999</v>
      </c>
      <c r="AE89" s="6" t="s">
        <v>14</v>
      </c>
    </row>
    <row r="90" spans="3:31" x14ac:dyDescent="0.25">
      <c r="C90" s="13" t="s">
        <v>14</v>
      </c>
      <c r="D90" s="1">
        <v>42482</v>
      </c>
      <c r="E90">
        <v>11</v>
      </c>
      <c r="F90">
        <v>0</v>
      </c>
      <c r="G90" s="8">
        <v>0</v>
      </c>
      <c r="H90">
        <v>0</v>
      </c>
      <c r="I90" s="8">
        <v>0</v>
      </c>
      <c r="J90">
        <v>25</v>
      </c>
      <c r="K90">
        <v>0</v>
      </c>
      <c r="L90">
        <v>11</v>
      </c>
      <c r="M90" s="8">
        <v>2.8302724799999996</v>
      </c>
      <c r="N90">
        <v>0</v>
      </c>
      <c r="O90" s="8">
        <v>0</v>
      </c>
      <c r="P90">
        <v>0</v>
      </c>
      <c r="Q90" s="8">
        <v>0</v>
      </c>
      <c r="R90">
        <v>0</v>
      </c>
      <c r="S90">
        <v>0</v>
      </c>
      <c r="T90" s="8">
        <v>0</v>
      </c>
      <c r="U90">
        <v>0</v>
      </c>
      <c r="V90" s="8">
        <v>0</v>
      </c>
      <c r="W90">
        <v>0</v>
      </c>
      <c r="X90" s="8">
        <v>0</v>
      </c>
      <c r="Y90">
        <v>0</v>
      </c>
      <c r="Z90" s="8">
        <v>0</v>
      </c>
      <c r="AA90">
        <v>0</v>
      </c>
      <c r="AB90" s="8">
        <v>0</v>
      </c>
      <c r="AD90">
        <f t="shared" si="5"/>
        <v>2.8302724799999996</v>
      </c>
      <c r="AE90" s="13" t="s">
        <v>14</v>
      </c>
    </row>
    <row r="91" spans="3:31" x14ac:dyDescent="0.25">
      <c r="C91" s="13" t="s">
        <v>14</v>
      </c>
      <c r="D91" s="1">
        <v>42494</v>
      </c>
      <c r="E91">
        <v>12</v>
      </c>
      <c r="F91">
        <v>1</v>
      </c>
      <c r="G91" s="8">
        <v>1.7452809999999999E-2</v>
      </c>
      <c r="H91">
        <v>0</v>
      </c>
      <c r="I91" s="8">
        <v>0</v>
      </c>
      <c r="J91">
        <v>32</v>
      </c>
      <c r="K91">
        <v>0</v>
      </c>
      <c r="L91">
        <v>17</v>
      </c>
      <c r="M91" s="8">
        <v>3.8523153199999998</v>
      </c>
      <c r="N91">
        <v>0</v>
      </c>
      <c r="O91" s="8">
        <v>0</v>
      </c>
      <c r="P91">
        <v>1</v>
      </c>
      <c r="Q91" s="8">
        <v>0.34717342000000001</v>
      </c>
      <c r="R91">
        <v>0</v>
      </c>
      <c r="S91">
        <v>0</v>
      </c>
      <c r="T91" s="8">
        <v>0</v>
      </c>
      <c r="U91">
        <v>0</v>
      </c>
      <c r="V91" s="8">
        <v>0</v>
      </c>
      <c r="W91">
        <v>0</v>
      </c>
      <c r="X91" s="8">
        <v>0</v>
      </c>
      <c r="Y91">
        <v>0</v>
      </c>
      <c r="Z91" s="8">
        <v>0</v>
      </c>
      <c r="AA91">
        <v>0</v>
      </c>
      <c r="AB91" s="8">
        <v>0</v>
      </c>
      <c r="AD91">
        <f t="shared" si="5"/>
        <v>4.2169415499999996</v>
      </c>
      <c r="AE91" s="13" t="s">
        <v>14</v>
      </c>
    </row>
    <row r="92" spans="3:31" x14ac:dyDescent="0.25">
      <c r="C92" s="13" t="s">
        <v>14</v>
      </c>
      <c r="D92" s="1">
        <v>42482</v>
      </c>
      <c r="E92">
        <v>13</v>
      </c>
      <c r="F92">
        <v>1</v>
      </c>
      <c r="G92" s="8">
        <v>1.7452809999999999E-2</v>
      </c>
      <c r="H92">
        <v>0</v>
      </c>
      <c r="I92" s="8">
        <v>0</v>
      </c>
      <c r="J92">
        <v>13</v>
      </c>
      <c r="K92">
        <v>0</v>
      </c>
      <c r="L92">
        <v>9</v>
      </c>
      <c r="M92" s="8">
        <v>1.72961096</v>
      </c>
      <c r="N92">
        <v>0</v>
      </c>
      <c r="O92" s="8">
        <v>0</v>
      </c>
      <c r="P92">
        <v>0</v>
      </c>
      <c r="Q92" s="8">
        <v>0</v>
      </c>
      <c r="R92">
        <v>0</v>
      </c>
      <c r="S92">
        <v>0</v>
      </c>
      <c r="T92" s="8">
        <v>0</v>
      </c>
      <c r="U92">
        <v>0</v>
      </c>
      <c r="V92" s="8">
        <v>0</v>
      </c>
      <c r="W92">
        <v>0</v>
      </c>
      <c r="X92" s="8">
        <v>0</v>
      </c>
      <c r="Y92">
        <v>0</v>
      </c>
      <c r="Z92" s="8">
        <v>0</v>
      </c>
      <c r="AA92">
        <v>0</v>
      </c>
      <c r="AB92" s="8">
        <v>0</v>
      </c>
      <c r="AD92">
        <f t="shared" si="5"/>
        <v>1.74706377</v>
      </c>
      <c r="AE92" s="13" t="s">
        <v>14</v>
      </c>
    </row>
    <row r="93" spans="3:31" x14ac:dyDescent="0.25">
      <c r="C93" t="s">
        <v>14</v>
      </c>
      <c r="D93" s="1">
        <v>42494</v>
      </c>
      <c r="E93">
        <v>38</v>
      </c>
      <c r="F93">
        <v>7</v>
      </c>
      <c r="G93" s="8">
        <v>0.12216966999999999</v>
      </c>
      <c r="H93">
        <v>0</v>
      </c>
      <c r="I93" s="8">
        <v>0</v>
      </c>
      <c r="J93">
        <v>52</v>
      </c>
      <c r="K93">
        <v>8</v>
      </c>
      <c r="L93">
        <v>8</v>
      </c>
      <c r="M93" s="8">
        <v>5.3460702399999995</v>
      </c>
      <c r="N93">
        <v>0</v>
      </c>
      <c r="O93" s="8">
        <v>0</v>
      </c>
      <c r="P93">
        <v>0</v>
      </c>
      <c r="Q93" s="8">
        <v>0</v>
      </c>
      <c r="R93">
        <v>0</v>
      </c>
      <c r="S93">
        <v>0</v>
      </c>
      <c r="T93" s="8">
        <v>0</v>
      </c>
      <c r="U93">
        <v>0</v>
      </c>
      <c r="V93" s="8">
        <v>0</v>
      </c>
      <c r="W93">
        <v>0</v>
      </c>
      <c r="X93" s="8">
        <v>0</v>
      </c>
      <c r="Y93">
        <v>0</v>
      </c>
      <c r="Z93" s="8">
        <v>0</v>
      </c>
      <c r="AA93">
        <v>0</v>
      </c>
      <c r="AB93" s="8">
        <v>0</v>
      </c>
      <c r="AD93">
        <f t="shared" si="5"/>
        <v>5.4682399099999994</v>
      </c>
      <c r="AE93" t="s">
        <v>14</v>
      </c>
    </row>
    <row r="94" spans="3:31" x14ac:dyDescent="0.25">
      <c r="C94" t="s">
        <v>14</v>
      </c>
      <c r="D94" s="1">
        <v>42494</v>
      </c>
      <c r="E94">
        <v>41</v>
      </c>
      <c r="F94">
        <v>2</v>
      </c>
      <c r="G94" s="8">
        <v>3.4905619999999998E-2</v>
      </c>
      <c r="H94">
        <v>0</v>
      </c>
      <c r="I94" s="8">
        <v>0</v>
      </c>
      <c r="J94">
        <v>28</v>
      </c>
      <c r="K94">
        <v>0</v>
      </c>
      <c r="L94">
        <v>3</v>
      </c>
      <c r="M94" s="8">
        <v>2.4371790799999999</v>
      </c>
      <c r="N94">
        <v>0</v>
      </c>
      <c r="O94" s="8">
        <v>0</v>
      </c>
      <c r="P94">
        <v>0</v>
      </c>
      <c r="Q94" s="8">
        <v>0</v>
      </c>
      <c r="R94">
        <v>0</v>
      </c>
      <c r="S94">
        <v>0</v>
      </c>
      <c r="T94" s="8">
        <v>0</v>
      </c>
      <c r="U94">
        <v>0</v>
      </c>
      <c r="V94" s="8">
        <v>0</v>
      </c>
      <c r="W94">
        <v>0</v>
      </c>
      <c r="X94" s="8">
        <v>0</v>
      </c>
      <c r="Y94">
        <v>0</v>
      </c>
      <c r="Z94" s="8">
        <v>0</v>
      </c>
      <c r="AA94">
        <v>0</v>
      </c>
      <c r="AB94" s="8">
        <v>0</v>
      </c>
      <c r="AD94">
        <f t="shared" si="5"/>
        <v>2.4720846999999999</v>
      </c>
      <c r="AE94" t="s">
        <v>14</v>
      </c>
    </row>
    <row r="95" spans="3:31" x14ac:dyDescent="0.25">
      <c r="C95" t="s">
        <v>14</v>
      </c>
      <c r="D95" s="1">
        <v>42503</v>
      </c>
      <c r="E95">
        <v>75</v>
      </c>
      <c r="F95">
        <v>0</v>
      </c>
      <c r="G95" s="8">
        <v>0</v>
      </c>
      <c r="H95">
        <v>0</v>
      </c>
      <c r="I95" s="8">
        <v>0</v>
      </c>
      <c r="J95">
        <v>4</v>
      </c>
      <c r="K95">
        <v>0</v>
      </c>
      <c r="L95">
        <v>0</v>
      </c>
      <c r="M95" s="8">
        <v>0.31447471999999999</v>
      </c>
      <c r="N95">
        <v>0</v>
      </c>
      <c r="O95" s="8">
        <v>0</v>
      </c>
      <c r="P95">
        <v>0</v>
      </c>
      <c r="Q95" s="8">
        <v>0</v>
      </c>
      <c r="R95">
        <v>0</v>
      </c>
      <c r="S95">
        <v>0</v>
      </c>
      <c r="T95" s="8">
        <v>0</v>
      </c>
      <c r="U95">
        <v>0</v>
      </c>
      <c r="V95" s="8">
        <v>0</v>
      </c>
      <c r="W95">
        <v>0</v>
      </c>
      <c r="X95" s="8">
        <v>0</v>
      </c>
      <c r="Y95">
        <v>0</v>
      </c>
      <c r="Z95" s="8">
        <v>0</v>
      </c>
      <c r="AA95">
        <v>0</v>
      </c>
      <c r="AB95" s="8">
        <v>0</v>
      </c>
      <c r="AD95">
        <f t="shared" si="5"/>
        <v>0.31447471999999999</v>
      </c>
      <c r="AE95" t="s">
        <v>14</v>
      </c>
    </row>
    <row r="96" spans="3:31" x14ac:dyDescent="0.25">
      <c r="C96" t="s">
        <v>14</v>
      </c>
      <c r="D96" s="1">
        <v>42503</v>
      </c>
      <c r="E96">
        <v>76</v>
      </c>
      <c r="F96">
        <v>1</v>
      </c>
      <c r="G96" s="8">
        <v>1.7452809999999999E-2</v>
      </c>
      <c r="H96">
        <v>0</v>
      </c>
      <c r="I96" s="8">
        <v>0</v>
      </c>
      <c r="J96">
        <v>2</v>
      </c>
      <c r="K96">
        <v>3</v>
      </c>
      <c r="L96">
        <v>1</v>
      </c>
      <c r="M96" s="8">
        <v>0.47171207999999998</v>
      </c>
      <c r="N96">
        <v>0</v>
      </c>
      <c r="O96" s="8">
        <v>0</v>
      </c>
      <c r="P96">
        <v>0</v>
      </c>
      <c r="Q96" s="8">
        <v>0</v>
      </c>
      <c r="R96">
        <v>0</v>
      </c>
      <c r="S96">
        <v>0</v>
      </c>
      <c r="T96" s="8">
        <v>0</v>
      </c>
      <c r="U96">
        <v>0</v>
      </c>
      <c r="V96" s="8">
        <v>0</v>
      </c>
      <c r="W96">
        <v>1</v>
      </c>
      <c r="X96" s="8">
        <v>8.71976E-3</v>
      </c>
      <c r="Y96">
        <v>0</v>
      </c>
      <c r="Z96" s="8">
        <v>0</v>
      </c>
      <c r="AA96">
        <v>0</v>
      </c>
      <c r="AB96" s="8">
        <v>0</v>
      </c>
      <c r="AD96">
        <f t="shared" si="5"/>
        <v>0.49788464999999998</v>
      </c>
      <c r="AE96" t="s">
        <v>14</v>
      </c>
    </row>
    <row r="97" spans="3:31" x14ac:dyDescent="0.25">
      <c r="C97" t="s">
        <v>14</v>
      </c>
      <c r="D97" s="1">
        <v>42489</v>
      </c>
      <c r="E97">
        <v>83</v>
      </c>
      <c r="F97">
        <v>0</v>
      </c>
      <c r="G97" s="8">
        <v>0</v>
      </c>
      <c r="H97">
        <v>0</v>
      </c>
      <c r="I97" s="8">
        <v>0</v>
      </c>
      <c r="J97">
        <v>36</v>
      </c>
      <c r="K97">
        <v>2</v>
      </c>
      <c r="L97">
        <v>13</v>
      </c>
      <c r="M97" s="8">
        <v>4.0095526799999996</v>
      </c>
      <c r="N97">
        <v>0</v>
      </c>
      <c r="O97" s="8">
        <v>0</v>
      </c>
      <c r="P97">
        <v>0</v>
      </c>
      <c r="Q97" s="8">
        <v>0</v>
      </c>
      <c r="R97">
        <v>0</v>
      </c>
      <c r="S97">
        <v>0</v>
      </c>
      <c r="T97" s="8">
        <v>0</v>
      </c>
      <c r="U97">
        <v>1</v>
      </c>
      <c r="V97" s="8">
        <v>2.0434799999999999E-3</v>
      </c>
      <c r="W97">
        <v>0</v>
      </c>
      <c r="X97" s="8">
        <v>0</v>
      </c>
      <c r="Y97">
        <v>0</v>
      </c>
      <c r="Z97" s="8">
        <v>0</v>
      </c>
      <c r="AA97">
        <v>0</v>
      </c>
      <c r="AB97" s="8">
        <v>0</v>
      </c>
      <c r="AD97">
        <f t="shared" si="5"/>
        <v>4.0115961599999999</v>
      </c>
      <c r="AE97" t="s">
        <v>14</v>
      </c>
    </row>
    <row r="98" spans="3:31" x14ac:dyDescent="0.25">
      <c r="C98" t="s">
        <v>14</v>
      </c>
      <c r="D98" s="1">
        <v>42489</v>
      </c>
      <c r="E98">
        <v>84</v>
      </c>
      <c r="F98">
        <v>2</v>
      </c>
      <c r="G98" s="8">
        <v>3.4905619999999998E-2</v>
      </c>
      <c r="H98">
        <v>0</v>
      </c>
      <c r="I98" s="8">
        <v>0</v>
      </c>
      <c r="J98">
        <v>38</v>
      </c>
      <c r="K98">
        <v>2</v>
      </c>
      <c r="L98">
        <v>10</v>
      </c>
      <c r="M98" s="8">
        <v>3.9309339999999997</v>
      </c>
      <c r="N98">
        <v>0</v>
      </c>
      <c r="O98" s="8">
        <v>0</v>
      </c>
      <c r="P98">
        <v>0</v>
      </c>
      <c r="Q98" s="8">
        <v>0</v>
      </c>
      <c r="R98">
        <v>0</v>
      </c>
      <c r="S98">
        <v>0</v>
      </c>
      <c r="T98" s="8">
        <v>0</v>
      </c>
      <c r="U98">
        <v>0</v>
      </c>
      <c r="V98" s="8">
        <v>0</v>
      </c>
      <c r="W98">
        <v>0</v>
      </c>
      <c r="X98" s="8">
        <v>0</v>
      </c>
      <c r="Y98">
        <v>0</v>
      </c>
      <c r="Z98" s="8">
        <v>0</v>
      </c>
      <c r="AA98">
        <v>0</v>
      </c>
      <c r="AB98" s="8">
        <v>0</v>
      </c>
      <c r="AD98">
        <f t="shared" si="5"/>
        <v>3.9658396199999997</v>
      </c>
      <c r="AE98" t="s">
        <v>14</v>
      </c>
    </row>
    <row r="99" spans="3:31" x14ac:dyDescent="0.25">
      <c r="C99" t="s">
        <v>14</v>
      </c>
      <c r="D99" s="1">
        <v>42517</v>
      </c>
      <c r="E99">
        <v>92</v>
      </c>
      <c r="F99">
        <v>0</v>
      </c>
      <c r="G99" s="8">
        <v>0</v>
      </c>
      <c r="H99">
        <v>0</v>
      </c>
      <c r="I99" s="8">
        <v>0</v>
      </c>
      <c r="J99">
        <v>4</v>
      </c>
      <c r="K99">
        <v>2</v>
      </c>
      <c r="L99">
        <v>1</v>
      </c>
      <c r="M99" s="8">
        <v>0.55033076000000003</v>
      </c>
      <c r="N99">
        <v>0</v>
      </c>
      <c r="O99" s="8">
        <v>0</v>
      </c>
      <c r="P99">
        <v>0</v>
      </c>
      <c r="Q99" s="8">
        <v>0</v>
      </c>
      <c r="R99">
        <v>0</v>
      </c>
      <c r="S99">
        <v>0</v>
      </c>
      <c r="T99" s="8">
        <v>0</v>
      </c>
      <c r="U99">
        <v>0</v>
      </c>
      <c r="V99" s="8">
        <v>0</v>
      </c>
      <c r="W99">
        <v>0</v>
      </c>
      <c r="X99" s="8">
        <v>0</v>
      </c>
      <c r="Y99">
        <v>0</v>
      </c>
      <c r="Z99" s="8">
        <v>0</v>
      </c>
      <c r="AA99">
        <v>0</v>
      </c>
      <c r="AB99" s="8">
        <v>0</v>
      </c>
      <c r="AD99">
        <f t="shared" si="5"/>
        <v>0.55033076000000003</v>
      </c>
      <c r="AE99" t="s">
        <v>14</v>
      </c>
    </row>
    <row r="100" spans="3:31" x14ac:dyDescent="0.25">
      <c r="C100" t="s">
        <v>14</v>
      </c>
      <c r="D100" s="1">
        <v>42494</v>
      </c>
      <c r="E100">
        <v>98</v>
      </c>
      <c r="F100">
        <v>0</v>
      </c>
      <c r="G100" s="8">
        <v>0</v>
      </c>
      <c r="H100">
        <v>0</v>
      </c>
      <c r="I100" s="8">
        <v>0</v>
      </c>
      <c r="J100">
        <v>0</v>
      </c>
      <c r="K100">
        <v>0</v>
      </c>
      <c r="L100">
        <v>0</v>
      </c>
      <c r="M100" s="8">
        <v>0</v>
      </c>
      <c r="N100">
        <v>0</v>
      </c>
      <c r="O100" s="8">
        <v>0</v>
      </c>
      <c r="P100">
        <v>0</v>
      </c>
      <c r="Q100" s="8">
        <v>0</v>
      </c>
      <c r="R100">
        <v>1</v>
      </c>
      <c r="S100">
        <v>0</v>
      </c>
      <c r="T100" s="8">
        <v>0.38997966000000001</v>
      </c>
      <c r="U100">
        <v>0</v>
      </c>
      <c r="V100" s="8">
        <v>0</v>
      </c>
      <c r="W100">
        <v>0</v>
      </c>
      <c r="X100" s="8">
        <v>0</v>
      </c>
      <c r="Y100">
        <v>0</v>
      </c>
      <c r="Z100" s="8">
        <v>0</v>
      </c>
      <c r="AA100">
        <v>0</v>
      </c>
      <c r="AB100" s="8">
        <v>0</v>
      </c>
      <c r="AD100">
        <f t="shared" ref="AD100:AD128" si="6">SUM(AB100,Z100,X100,V100,T100,Q100,O100,M100,I100,G100)</f>
        <v>0.38997966000000001</v>
      </c>
      <c r="AE100" t="s">
        <v>14</v>
      </c>
    </row>
    <row r="101" spans="3:31" x14ac:dyDescent="0.25">
      <c r="C101" t="s">
        <v>14</v>
      </c>
      <c r="D101" s="1">
        <v>42494</v>
      </c>
      <c r="E101">
        <v>103</v>
      </c>
      <c r="F101">
        <v>0</v>
      </c>
      <c r="G101" s="8">
        <v>0</v>
      </c>
      <c r="H101">
        <v>0</v>
      </c>
      <c r="I101" s="8">
        <v>0</v>
      </c>
      <c r="J101">
        <v>20</v>
      </c>
      <c r="K101">
        <v>1</v>
      </c>
      <c r="L101">
        <v>3</v>
      </c>
      <c r="M101" s="8">
        <v>1.8868483199999999</v>
      </c>
      <c r="N101">
        <v>0</v>
      </c>
      <c r="O101" s="8">
        <v>0</v>
      </c>
      <c r="P101">
        <v>0</v>
      </c>
      <c r="Q101" s="8">
        <v>0</v>
      </c>
      <c r="R101">
        <v>0</v>
      </c>
      <c r="S101">
        <v>0</v>
      </c>
      <c r="T101" s="8">
        <v>0</v>
      </c>
      <c r="U101">
        <v>0</v>
      </c>
      <c r="V101" s="8">
        <v>0</v>
      </c>
      <c r="W101">
        <v>0</v>
      </c>
      <c r="X101" s="8">
        <v>0</v>
      </c>
      <c r="Y101">
        <v>0</v>
      </c>
      <c r="Z101" s="8">
        <v>0</v>
      </c>
      <c r="AA101">
        <v>0</v>
      </c>
      <c r="AB101" s="8">
        <v>0</v>
      </c>
      <c r="AD101">
        <f t="shared" si="6"/>
        <v>1.8868483199999999</v>
      </c>
      <c r="AE101" t="s">
        <v>14</v>
      </c>
    </row>
    <row r="102" spans="3:31" x14ac:dyDescent="0.25">
      <c r="C102" t="s">
        <v>14</v>
      </c>
      <c r="D102" s="1">
        <v>42489</v>
      </c>
      <c r="E102">
        <v>118</v>
      </c>
      <c r="F102">
        <v>0</v>
      </c>
      <c r="G102" s="8">
        <v>0</v>
      </c>
      <c r="H102">
        <v>0</v>
      </c>
      <c r="I102" s="8">
        <v>0</v>
      </c>
      <c r="J102">
        <v>24</v>
      </c>
      <c r="K102">
        <v>1</v>
      </c>
      <c r="L102">
        <v>41</v>
      </c>
      <c r="M102" s="8">
        <v>5.1888328799999996</v>
      </c>
      <c r="N102">
        <v>0</v>
      </c>
      <c r="O102" s="8">
        <v>0</v>
      </c>
      <c r="P102">
        <v>0</v>
      </c>
      <c r="Q102" s="8">
        <v>0</v>
      </c>
      <c r="R102">
        <v>0</v>
      </c>
      <c r="S102">
        <v>0</v>
      </c>
      <c r="T102" s="8">
        <v>0</v>
      </c>
      <c r="U102">
        <v>0</v>
      </c>
      <c r="V102" s="8">
        <v>0</v>
      </c>
      <c r="W102">
        <v>0</v>
      </c>
      <c r="X102" s="8">
        <v>0</v>
      </c>
      <c r="Y102">
        <v>0</v>
      </c>
      <c r="Z102" s="8">
        <v>0</v>
      </c>
      <c r="AA102">
        <v>0</v>
      </c>
      <c r="AB102" s="8">
        <v>0</v>
      </c>
      <c r="AD102">
        <f t="shared" si="6"/>
        <v>5.1888328799999996</v>
      </c>
      <c r="AE102" t="s">
        <v>14</v>
      </c>
    </row>
    <row r="103" spans="3:31" x14ac:dyDescent="0.25">
      <c r="C103" s="13" t="s">
        <v>15</v>
      </c>
      <c r="D103" s="1">
        <v>42503</v>
      </c>
      <c r="E103">
        <v>2</v>
      </c>
      <c r="F103">
        <v>0</v>
      </c>
      <c r="G103" s="8">
        <v>0</v>
      </c>
      <c r="H103">
        <v>0</v>
      </c>
      <c r="I103" s="8">
        <v>0</v>
      </c>
      <c r="J103">
        <v>0</v>
      </c>
      <c r="K103">
        <v>0</v>
      </c>
      <c r="L103">
        <v>0</v>
      </c>
      <c r="M103" s="8">
        <v>0</v>
      </c>
      <c r="N103">
        <v>0</v>
      </c>
      <c r="O103" s="8">
        <v>0</v>
      </c>
      <c r="P103">
        <v>0</v>
      </c>
      <c r="Q103" s="8">
        <v>0</v>
      </c>
      <c r="R103">
        <v>0</v>
      </c>
      <c r="S103">
        <v>0</v>
      </c>
      <c r="T103" s="8">
        <v>0</v>
      </c>
      <c r="U103">
        <v>0</v>
      </c>
      <c r="V103" s="8">
        <v>0</v>
      </c>
      <c r="W103">
        <v>0</v>
      </c>
      <c r="X103" s="8">
        <v>0</v>
      </c>
      <c r="Y103">
        <v>0</v>
      </c>
      <c r="Z103" s="8">
        <v>0</v>
      </c>
      <c r="AA103">
        <v>0</v>
      </c>
      <c r="AB103" s="8">
        <v>0</v>
      </c>
      <c r="AD103">
        <f t="shared" si="6"/>
        <v>0</v>
      </c>
      <c r="AE103" s="13" t="s">
        <v>15</v>
      </c>
    </row>
    <row r="104" spans="3:31" x14ac:dyDescent="0.25">
      <c r="C104" s="13" t="s">
        <v>15</v>
      </c>
      <c r="D104" s="1">
        <v>42503</v>
      </c>
      <c r="E104">
        <v>3</v>
      </c>
      <c r="F104">
        <v>22</v>
      </c>
      <c r="G104" s="8">
        <v>0.38396182000000001</v>
      </c>
      <c r="H104">
        <v>0</v>
      </c>
      <c r="I104" s="8">
        <v>0</v>
      </c>
      <c r="J104">
        <v>0</v>
      </c>
      <c r="K104">
        <v>0</v>
      </c>
      <c r="L104">
        <v>0</v>
      </c>
      <c r="M104" s="8">
        <v>0</v>
      </c>
      <c r="N104">
        <v>0</v>
      </c>
      <c r="O104" s="8">
        <v>0</v>
      </c>
      <c r="P104">
        <v>4</v>
      </c>
      <c r="Q104" s="8">
        <v>1.38869368</v>
      </c>
      <c r="R104">
        <v>0</v>
      </c>
      <c r="S104">
        <v>0</v>
      </c>
      <c r="T104" s="8">
        <v>0</v>
      </c>
      <c r="U104">
        <v>0</v>
      </c>
      <c r="V104" s="8">
        <v>0</v>
      </c>
      <c r="W104">
        <v>0</v>
      </c>
      <c r="X104" s="8">
        <v>0</v>
      </c>
      <c r="Y104">
        <v>0</v>
      </c>
      <c r="Z104" s="8">
        <v>0</v>
      </c>
      <c r="AA104">
        <v>0</v>
      </c>
      <c r="AB104" s="8">
        <v>0</v>
      </c>
      <c r="AD104">
        <f t="shared" si="6"/>
        <v>1.7726554999999999</v>
      </c>
      <c r="AE104" s="13" t="s">
        <v>15</v>
      </c>
    </row>
    <row r="105" spans="3:31" x14ac:dyDescent="0.25">
      <c r="C105" s="13" t="s">
        <v>15</v>
      </c>
      <c r="D105" s="1">
        <v>42517</v>
      </c>
      <c r="E105">
        <v>5</v>
      </c>
      <c r="F105">
        <v>0</v>
      </c>
      <c r="G105" s="8">
        <v>0</v>
      </c>
      <c r="H105">
        <v>0</v>
      </c>
      <c r="I105" s="8">
        <v>0</v>
      </c>
      <c r="J105">
        <v>9</v>
      </c>
      <c r="K105">
        <v>0</v>
      </c>
      <c r="L105">
        <v>0</v>
      </c>
      <c r="M105" s="8">
        <v>0.70756811999999991</v>
      </c>
      <c r="N105">
        <v>0</v>
      </c>
      <c r="O105" s="8">
        <v>0</v>
      </c>
      <c r="P105">
        <v>0</v>
      </c>
      <c r="Q105" s="8">
        <v>0</v>
      </c>
      <c r="R105">
        <v>0</v>
      </c>
      <c r="S105">
        <v>0</v>
      </c>
      <c r="T105" s="8">
        <v>0</v>
      </c>
      <c r="U105">
        <v>0</v>
      </c>
      <c r="V105" s="8">
        <v>0</v>
      </c>
      <c r="W105">
        <v>0</v>
      </c>
      <c r="X105" s="8">
        <v>0</v>
      </c>
      <c r="Y105">
        <v>0</v>
      </c>
      <c r="Z105" s="8">
        <v>0</v>
      </c>
      <c r="AA105">
        <v>0</v>
      </c>
      <c r="AB105" s="8">
        <v>0</v>
      </c>
      <c r="AD105">
        <f t="shared" si="6"/>
        <v>0.70756811999999991</v>
      </c>
      <c r="AE105" s="13" t="s">
        <v>15</v>
      </c>
    </row>
    <row r="106" spans="3:31" x14ac:dyDescent="0.25">
      <c r="C106" s="13" t="s">
        <v>15</v>
      </c>
      <c r="D106" s="1">
        <v>42510</v>
      </c>
      <c r="E106">
        <v>19</v>
      </c>
      <c r="F106">
        <v>2</v>
      </c>
      <c r="G106" s="8">
        <v>3.4905619999999998E-2</v>
      </c>
      <c r="H106">
        <v>0</v>
      </c>
      <c r="I106" s="8">
        <v>0</v>
      </c>
      <c r="J106">
        <v>6</v>
      </c>
      <c r="K106">
        <v>0</v>
      </c>
      <c r="L106">
        <v>0</v>
      </c>
      <c r="M106" s="8">
        <v>0.47171207999999998</v>
      </c>
      <c r="N106">
        <v>0</v>
      </c>
      <c r="O106" s="8">
        <v>0</v>
      </c>
      <c r="P106">
        <v>0</v>
      </c>
      <c r="Q106" s="8">
        <v>0</v>
      </c>
      <c r="R106">
        <v>1</v>
      </c>
      <c r="S106">
        <v>0</v>
      </c>
      <c r="T106" s="8">
        <v>0.38997966000000001</v>
      </c>
      <c r="U106">
        <v>0</v>
      </c>
      <c r="V106" s="8">
        <v>0</v>
      </c>
      <c r="W106">
        <v>0</v>
      </c>
      <c r="X106" s="8">
        <v>0</v>
      </c>
      <c r="Y106">
        <v>0</v>
      </c>
      <c r="Z106" s="8">
        <v>0</v>
      </c>
      <c r="AA106">
        <v>0</v>
      </c>
      <c r="AB106" s="8">
        <v>0</v>
      </c>
      <c r="AD106">
        <f t="shared" si="6"/>
        <v>0.8965973599999999</v>
      </c>
      <c r="AE106" s="13" t="s">
        <v>15</v>
      </c>
    </row>
    <row r="107" spans="3:31" x14ac:dyDescent="0.25">
      <c r="C107" t="s">
        <v>15</v>
      </c>
      <c r="D107" s="1">
        <v>42510</v>
      </c>
      <c r="E107">
        <v>26</v>
      </c>
      <c r="F107">
        <v>64</v>
      </c>
      <c r="G107" s="8">
        <v>1.1169798399999999</v>
      </c>
      <c r="H107">
        <v>3</v>
      </c>
      <c r="I107" s="8">
        <v>0.48911711999999996</v>
      </c>
      <c r="J107">
        <v>0</v>
      </c>
      <c r="K107">
        <v>0</v>
      </c>
      <c r="L107">
        <v>0</v>
      </c>
      <c r="M107" s="8">
        <v>0</v>
      </c>
      <c r="N107">
        <v>0</v>
      </c>
      <c r="O107" s="8">
        <v>0</v>
      </c>
      <c r="P107">
        <v>0</v>
      </c>
      <c r="Q107" s="8">
        <v>0</v>
      </c>
      <c r="R107">
        <v>0</v>
      </c>
      <c r="S107">
        <v>0</v>
      </c>
      <c r="T107" s="8">
        <v>0</v>
      </c>
      <c r="U107">
        <v>0</v>
      </c>
      <c r="V107" s="8">
        <v>0</v>
      </c>
      <c r="W107">
        <v>0</v>
      </c>
      <c r="X107" s="8">
        <v>0</v>
      </c>
      <c r="Y107">
        <v>0</v>
      </c>
      <c r="Z107" s="8">
        <v>0</v>
      </c>
      <c r="AA107">
        <v>0</v>
      </c>
      <c r="AB107" s="8">
        <v>0</v>
      </c>
      <c r="AD107">
        <f t="shared" si="6"/>
        <v>1.6060969599999999</v>
      </c>
      <c r="AE107" t="s">
        <v>15</v>
      </c>
    </row>
    <row r="108" spans="3:31" x14ac:dyDescent="0.25">
      <c r="C108" t="s">
        <v>15</v>
      </c>
      <c r="D108" s="1">
        <v>42510</v>
      </c>
      <c r="E108">
        <v>27</v>
      </c>
      <c r="F108">
        <v>2</v>
      </c>
      <c r="G108" s="8">
        <v>3.4905619999999998E-2</v>
      </c>
      <c r="H108">
        <v>0</v>
      </c>
      <c r="I108" s="8">
        <v>0</v>
      </c>
      <c r="J108">
        <v>0</v>
      </c>
      <c r="K108">
        <v>0</v>
      </c>
      <c r="L108">
        <v>0</v>
      </c>
      <c r="M108" s="8">
        <v>0</v>
      </c>
      <c r="N108">
        <v>0</v>
      </c>
      <c r="O108" s="8">
        <v>0</v>
      </c>
      <c r="P108">
        <v>0</v>
      </c>
      <c r="Q108" s="8">
        <v>0</v>
      </c>
      <c r="R108">
        <v>0</v>
      </c>
      <c r="S108">
        <v>0</v>
      </c>
      <c r="T108" s="8">
        <v>0</v>
      </c>
      <c r="U108">
        <v>0</v>
      </c>
      <c r="V108" s="8">
        <v>0</v>
      </c>
      <c r="W108">
        <v>0</v>
      </c>
      <c r="X108" s="8">
        <v>0</v>
      </c>
      <c r="Y108">
        <v>0</v>
      </c>
      <c r="Z108" s="8">
        <v>0</v>
      </c>
      <c r="AA108">
        <v>0</v>
      </c>
      <c r="AB108" s="8">
        <v>0</v>
      </c>
      <c r="AD108">
        <f t="shared" si="6"/>
        <v>3.4905619999999998E-2</v>
      </c>
      <c r="AE108" t="s">
        <v>15</v>
      </c>
    </row>
    <row r="109" spans="3:31" x14ac:dyDescent="0.25">
      <c r="C109" t="s">
        <v>15</v>
      </c>
      <c r="D109" s="1">
        <v>42510</v>
      </c>
      <c r="E109">
        <v>28</v>
      </c>
      <c r="F109">
        <v>0</v>
      </c>
      <c r="G109" s="8">
        <v>0</v>
      </c>
      <c r="H109">
        <v>0</v>
      </c>
      <c r="I109" s="8">
        <v>0</v>
      </c>
      <c r="J109">
        <v>1</v>
      </c>
      <c r="K109">
        <v>0</v>
      </c>
      <c r="L109">
        <v>0</v>
      </c>
      <c r="M109" s="8">
        <v>7.8618679999999996E-2</v>
      </c>
      <c r="N109">
        <v>0</v>
      </c>
      <c r="O109" s="8">
        <v>0</v>
      </c>
      <c r="P109">
        <v>1</v>
      </c>
      <c r="Q109" s="8">
        <v>0.34717342000000001</v>
      </c>
      <c r="R109">
        <v>2</v>
      </c>
      <c r="S109">
        <v>0</v>
      </c>
      <c r="T109" s="8">
        <v>0.77995932000000001</v>
      </c>
      <c r="U109">
        <v>0</v>
      </c>
      <c r="V109" s="8">
        <v>0</v>
      </c>
      <c r="W109">
        <v>0</v>
      </c>
      <c r="X109" s="8">
        <v>0</v>
      </c>
      <c r="Y109">
        <v>0</v>
      </c>
      <c r="Z109" s="8">
        <v>0</v>
      </c>
      <c r="AA109">
        <v>0</v>
      </c>
      <c r="AB109" s="8">
        <v>0</v>
      </c>
      <c r="AD109">
        <f t="shared" si="6"/>
        <v>1.2057514199999999</v>
      </c>
      <c r="AE109" t="s">
        <v>15</v>
      </c>
    </row>
    <row r="110" spans="3:31" x14ac:dyDescent="0.25">
      <c r="C110" t="s">
        <v>15</v>
      </c>
      <c r="D110" s="1">
        <v>42510</v>
      </c>
      <c r="E110">
        <v>29</v>
      </c>
      <c r="F110">
        <v>12</v>
      </c>
      <c r="G110" s="8">
        <v>0.20943371999999999</v>
      </c>
      <c r="H110">
        <v>0</v>
      </c>
      <c r="I110" s="8">
        <v>0</v>
      </c>
      <c r="J110">
        <v>3</v>
      </c>
      <c r="K110">
        <v>0</v>
      </c>
      <c r="L110">
        <v>0</v>
      </c>
      <c r="M110" s="8">
        <v>0.23585603999999999</v>
      </c>
      <c r="N110">
        <v>1</v>
      </c>
      <c r="O110" s="8">
        <v>0.947474225</v>
      </c>
      <c r="P110">
        <v>0</v>
      </c>
      <c r="Q110" s="8">
        <v>0</v>
      </c>
      <c r="R110">
        <v>0</v>
      </c>
      <c r="S110">
        <v>0</v>
      </c>
      <c r="T110" s="8">
        <v>0</v>
      </c>
      <c r="U110">
        <v>1</v>
      </c>
      <c r="V110" s="8">
        <v>2.0434799999999999E-3</v>
      </c>
      <c r="W110">
        <v>0</v>
      </c>
      <c r="X110" s="8">
        <v>0</v>
      </c>
      <c r="Y110">
        <v>0</v>
      </c>
      <c r="Z110" s="8">
        <v>0</v>
      </c>
      <c r="AA110">
        <v>0</v>
      </c>
      <c r="AB110" s="8">
        <v>0</v>
      </c>
      <c r="AD110">
        <f t="shared" si="6"/>
        <v>1.394807465</v>
      </c>
      <c r="AE110" t="s">
        <v>15</v>
      </c>
    </row>
    <row r="111" spans="3:31" x14ac:dyDescent="0.25">
      <c r="C111" t="s">
        <v>15</v>
      </c>
      <c r="D111" s="1">
        <v>42510</v>
      </c>
      <c r="E111">
        <v>30</v>
      </c>
      <c r="F111">
        <v>0</v>
      </c>
      <c r="G111" s="8">
        <v>0</v>
      </c>
      <c r="H111">
        <v>0</v>
      </c>
      <c r="I111" s="8">
        <v>0</v>
      </c>
      <c r="J111">
        <v>0</v>
      </c>
      <c r="K111">
        <v>0</v>
      </c>
      <c r="L111">
        <v>0</v>
      </c>
      <c r="M111" s="8">
        <v>0</v>
      </c>
      <c r="N111">
        <v>0</v>
      </c>
      <c r="O111" s="8">
        <v>0</v>
      </c>
      <c r="P111">
        <v>0</v>
      </c>
      <c r="Q111" s="8">
        <v>0</v>
      </c>
      <c r="R111">
        <v>0</v>
      </c>
      <c r="S111">
        <v>0</v>
      </c>
      <c r="T111" s="8">
        <v>0</v>
      </c>
      <c r="U111">
        <v>0</v>
      </c>
      <c r="V111" s="8">
        <v>0</v>
      </c>
      <c r="W111">
        <v>0</v>
      </c>
      <c r="X111" s="8">
        <v>0</v>
      </c>
      <c r="Y111">
        <v>0</v>
      </c>
      <c r="Z111" s="8">
        <v>0</v>
      </c>
      <c r="AA111">
        <v>0</v>
      </c>
      <c r="AB111" s="8">
        <v>0</v>
      </c>
      <c r="AD111">
        <f t="shared" si="6"/>
        <v>0</v>
      </c>
      <c r="AE111" t="s">
        <v>15</v>
      </c>
    </row>
    <row r="112" spans="3:31" x14ac:dyDescent="0.25">
      <c r="C112" t="s">
        <v>15</v>
      </c>
      <c r="D112" s="1">
        <v>42503</v>
      </c>
      <c r="E112">
        <v>35</v>
      </c>
      <c r="F112">
        <v>1</v>
      </c>
      <c r="G112" s="8">
        <v>1.7452809999999999E-2</v>
      </c>
      <c r="H112">
        <v>0</v>
      </c>
      <c r="I112" s="8">
        <v>0</v>
      </c>
      <c r="J112">
        <v>14</v>
      </c>
      <c r="K112">
        <v>0</v>
      </c>
      <c r="L112">
        <v>0</v>
      </c>
      <c r="M112" s="8">
        <v>1.1006615200000001</v>
      </c>
      <c r="N112">
        <v>0</v>
      </c>
      <c r="O112" s="8">
        <v>0</v>
      </c>
      <c r="P112">
        <v>0</v>
      </c>
      <c r="Q112" s="8">
        <v>0</v>
      </c>
      <c r="R112">
        <v>0</v>
      </c>
      <c r="S112">
        <v>0</v>
      </c>
      <c r="T112" s="8">
        <v>0</v>
      </c>
      <c r="U112">
        <v>0</v>
      </c>
      <c r="V112" s="8">
        <v>0</v>
      </c>
      <c r="W112">
        <v>0</v>
      </c>
      <c r="X112" s="8">
        <v>0</v>
      </c>
      <c r="Y112">
        <v>0</v>
      </c>
      <c r="Z112" s="8">
        <v>0</v>
      </c>
      <c r="AA112">
        <v>0</v>
      </c>
      <c r="AB112" s="8">
        <v>0</v>
      </c>
      <c r="AD112">
        <f t="shared" si="6"/>
        <v>1.11811433</v>
      </c>
      <c r="AE112" t="s">
        <v>15</v>
      </c>
    </row>
    <row r="113" spans="3:31" x14ac:dyDescent="0.25">
      <c r="C113" t="s">
        <v>15</v>
      </c>
      <c r="D113" s="1">
        <v>42503</v>
      </c>
      <c r="E113">
        <v>36</v>
      </c>
      <c r="F113">
        <v>4</v>
      </c>
      <c r="G113" s="8">
        <v>6.9811239999999997E-2</v>
      </c>
      <c r="H113">
        <v>0</v>
      </c>
      <c r="I113" s="8">
        <v>0</v>
      </c>
      <c r="J113">
        <v>22</v>
      </c>
      <c r="K113">
        <v>3</v>
      </c>
      <c r="L113">
        <v>22</v>
      </c>
      <c r="M113" s="8">
        <v>3.6950779599999999</v>
      </c>
      <c r="N113">
        <v>0</v>
      </c>
      <c r="O113" s="8">
        <v>0</v>
      </c>
      <c r="P113">
        <v>0</v>
      </c>
      <c r="Q113" s="8">
        <v>0</v>
      </c>
      <c r="R113">
        <v>0</v>
      </c>
      <c r="S113">
        <v>0</v>
      </c>
      <c r="T113" s="8">
        <v>0</v>
      </c>
      <c r="U113">
        <v>0</v>
      </c>
      <c r="V113" s="8">
        <v>0</v>
      </c>
      <c r="W113">
        <v>0</v>
      </c>
      <c r="X113" s="8">
        <v>0</v>
      </c>
      <c r="Y113">
        <v>0</v>
      </c>
      <c r="Z113" s="8">
        <v>0</v>
      </c>
      <c r="AA113">
        <v>0</v>
      </c>
      <c r="AB113" s="8">
        <v>0</v>
      </c>
      <c r="AD113">
        <f t="shared" si="6"/>
        <v>3.7648891999999998</v>
      </c>
      <c r="AE113" t="s">
        <v>15</v>
      </c>
    </row>
    <row r="114" spans="3:31" x14ac:dyDescent="0.25">
      <c r="C114" t="s">
        <v>15</v>
      </c>
      <c r="D114" s="1">
        <v>42503</v>
      </c>
      <c r="E114">
        <v>37</v>
      </c>
      <c r="F114">
        <v>1</v>
      </c>
      <c r="G114" s="8">
        <v>1.7452809999999999E-2</v>
      </c>
      <c r="H114">
        <v>0</v>
      </c>
      <c r="I114" s="8">
        <v>0</v>
      </c>
      <c r="J114">
        <v>14</v>
      </c>
      <c r="K114">
        <v>0</v>
      </c>
      <c r="L114">
        <v>0</v>
      </c>
      <c r="M114" s="8">
        <v>1.1006615200000001</v>
      </c>
      <c r="N114">
        <v>0</v>
      </c>
      <c r="O114" s="8">
        <v>0</v>
      </c>
      <c r="P114">
        <v>0</v>
      </c>
      <c r="Q114" s="8">
        <v>0</v>
      </c>
      <c r="R114">
        <v>0</v>
      </c>
      <c r="S114">
        <v>0</v>
      </c>
      <c r="T114" s="8">
        <v>0</v>
      </c>
      <c r="U114">
        <v>0</v>
      </c>
      <c r="V114" s="8">
        <v>0</v>
      </c>
      <c r="W114">
        <v>0</v>
      </c>
      <c r="X114" s="8">
        <v>0</v>
      </c>
      <c r="Y114">
        <v>0</v>
      </c>
      <c r="Z114" s="8">
        <v>0</v>
      </c>
      <c r="AA114">
        <v>0</v>
      </c>
      <c r="AB114" s="8">
        <v>0</v>
      </c>
      <c r="AD114">
        <f t="shared" si="6"/>
        <v>1.11811433</v>
      </c>
      <c r="AE114" t="s">
        <v>15</v>
      </c>
    </row>
    <row r="115" spans="3:31" x14ac:dyDescent="0.25">
      <c r="C115" t="s">
        <v>15</v>
      </c>
      <c r="D115" s="1">
        <v>42517</v>
      </c>
      <c r="E115">
        <v>42</v>
      </c>
      <c r="F115">
        <v>0</v>
      </c>
      <c r="G115" s="8">
        <v>0</v>
      </c>
      <c r="H115">
        <v>0</v>
      </c>
      <c r="I115" s="8">
        <v>0</v>
      </c>
      <c r="J115">
        <v>8</v>
      </c>
      <c r="K115">
        <v>0</v>
      </c>
      <c r="L115">
        <v>1</v>
      </c>
      <c r="M115" s="8">
        <v>0.70756811999999991</v>
      </c>
      <c r="N115">
        <v>0</v>
      </c>
      <c r="O115" s="8">
        <v>0</v>
      </c>
      <c r="P115">
        <v>0</v>
      </c>
      <c r="Q115" s="8">
        <v>0</v>
      </c>
      <c r="R115">
        <v>0</v>
      </c>
      <c r="S115">
        <v>0</v>
      </c>
      <c r="T115" s="8">
        <v>0</v>
      </c>
      <c r="U115">
        <v>0</v>
      </c>
      <c r="V115" s="8">
        <v>0</v>
      </c>
      <c r="W115">
        <v>0</v>
      </c>
      <c r="X115" s="8">
        <v>0</v>
      </c>
      <c r="Y115">
        <v>0</v>
      </c>
      <c r="Z115" s="8">
        <v>0</v>
      </c>
      <c r="AA115">
        <v>0</v>
      </c>
      <c r="AB115" s="8">
        <v>0</v>
      </c>
      <c r="AD115">
        <f t="shared" si="6"/>
        <v>0.70756811999999991</v>
      </c>
      <c r="AE115" t="s">
        <v>15</v>
      </c>
    </row>
    <row r="116" spans="3:31" x14ac:dyDescent="0.25">
      <c r="C116" t="s">
        <v>15</v>
      </c>
      <c r="D116" s="1">
        <v>42517</v>
      </c>
      <c r="E116">
        <v>43</v>
      </c>
      <c r="F116">
        <v>0</v>
      </c>
      <c r="G116" s="8">
        <v>0</v>
      </c>
      <c r="H116">
        <v>0</v>
      </c>
      <c r="I116" s="8">
        <v>0</v>
      </c>
      <c r="J116">
        <v>12</v>
      </c>
      <c r="K116">
        <v>0</v>
      </c>
      <c r="L116">
        <v>2</v>
      </c>
      <c r="M116" s="8">
        <v>1.1006615200000001</v>
      </c>
      <c r="N116">
        <v>0</v>
      </c>
      <c r="O116" s="8">
        <v>0</v>
      </c>
      <c r="P116">
        <v>0</v>
      </c>
      <c r="Q116" s="8">
        <v>0</v>
      </c>
      <c r="R116">
        <v>0</v>
      </c>
      <c r="S116">
        <v>0</v>
      </c>
      <c r="T116" s="8">
        <v>0</v>
      </c>
      <c r="U116">
        <v>0</v>
      </c>
      <c r="V116" s="8">
        <v>0</v>
      </c>
      <c r="W116">
        <v>0</v>
      </c>
      <c r="X116" s="8">
        <v>0</v>
      </c>
      <c r="Y116">
        <v>0</v>
      </c>
      <c r="Z116" s="8">
        <v>0</v>
      </c>
      <c r="AA116">
        <v>0</v>
      </c>
      <c r="AB116" s="8">
        <v>0</v>
      </c>
      <c r="AD116">
        <f t="shared" si="6"/>
        <v>1.1006615200000001</v>
      </c>
      <c r="AE116" t="s">
        <v>15</v>
      </c>
    </row>
    <row r="117" spans="3:31" x14ac:dyDescent="0.25">
      <c r="C117" t="s">
        <v>15</v>
      </c>
      <c r="D117" s="1">
        <v>42517</v>
      </c>
      <c r="E117">
        <v>49</v>
      </c>
      <c r="F117">
        <v>0</v>
      </c>
      <c r="G117" s="8">
        <v>0</v>
      </c>
      <c r="H117">
        <v>0</v>
      </c>
      <c r="I117" s="8">
        <v>0</v>
      </c>
      <c r="J117">
        <v>11</v>
      </c>
      <c r="K117">
        <v>0</v>
      </c>
      <c r="L117">
        <v>1</v>
      </c>
      <c r="M117" s="8">
        <v>0.94342415999999996</v>
      </c>
      <c r="N117">
        <v>0</v>
      </c>
      <c r="O117" s="8">
        <v>0</v>
      </c>
      <c r="P117">
        <v>1</v>
      </c>
      <c r="Q117" s="8">
        <v>0.34717342000000001</v>
      </c>
      <c r="R117">
        <v>0</v>
      </c>
      <c r="S117">
        <v>0</v>
      </c>
      <c r="T117" s="8">
        <v>0</v>
      </c>
      <c r="U117">
        <v>0</v>
      </c>
      <c r="V117" s="8">
        <v>0</v>
      </c>
      <c r="W117">
        <v>0</v>
      </c>
      <c r="X117" s="8">
        <v>0</v>
      </c>
      <c r="Y117">
        <v>0</v>
      </c>
      <c r="Z117" s="8">
        <v>0</v>
      </c>
      <c r="AA117">
        <v>0</v>
      </c>
      <c r="AB117" s="8">
        <v>0</v>
      </c>
      <c r="AD117">
        <f t="shared" si="6"/>
        <v>1.29059758</v>
      </c>
      <c r="AE117" t="s">
        <v>15</v>
      </c>
    </row>
    <row r="118" spans="3:31" x14ac:dyDescent="0.25">
      <c r="C118" t="s">
        <v>15</v>
      </c>
      <c r="D118" s="1">
        <v>42517</v>
      </c>
      <c r="E118">
        <v>50</v>
      </c>
      <c r="F118">
        <v>0</v>
      </c>
      <c r="G118" s="8">
        <v>0</v>
      </c>
      <c r="H118">
        <v>0</v>
      </c>
      <c r="I118" s="8">
        <v>0</v>
      </c>
      <c r="J118">
        <v>8</v>
      </c>
      <c r="K118">
        <v>0</v>
      </c>
      <c r="L118">
        <v>0</v>
      </c>
      <c r="M118" s="8">
        <v>0.62894943999999997</v>
      </c>
      <c r="N118">
        <v>0</v>
      </c>
      <c r="O118" s="8">
        <v>0</v>
      </c>
      <c r="P118">
        <v>0</v>
      </c>
      <c r="Q118" s="8">
        <v>0</v>
      </c>
      <c r="R118">
        <v>0</v>
      </c>
      <c r="S118">
        <v>0</v>
      </c>
      <c r="T118" s="8">
        <v>0</v>
      </c>
      <c r="U118">
        <v>0</v>
      </c>
      <c r="V118" s="8">
        <v>0</v>
      </c>
      <c r="W118">
        <v>0</v>
      </c>
      <c r="X118" s="8">
        <v>0</v>
      </c>
      <c r="Y118">
        <v>0</v>
      </c>
      <c r="Z118" s="8">
        <v>0</v>
      </c>
      <c r="AA118">
        <v>0</v>
      </c>
      <c r="AB118" s="8">
        <v>0</v>
      </c>
      <c r="AD118">
        <f t="shared" si="6"/>
        <v>0.62894943999999997</v>
      </c>
      <c r="AE118" t="s">
        <v>15</v>
      </c>
    </row>
    <row r="119" spans="3:31" x14ac:dyDescent="0.25">
      <c r="C119" t="s">
        <v>15</v>
      </c>
      <c r="D119" s="1">
        <v>42517</v>
      </c>
      <c r="E119">
        <v>51</v>
      </c>
      <c r="F119">
        <v>1</v>
      </c>
      <c r="G119" s="8">
        <v>1.7452809999999999E-2</v>
      </c>
      <c r="H119">
        <v>0</v>
      </c>
      <c r="I119" s="8">
        <v>0</v>
      </c>
      <c r="J119">
        <v>23</v>
      </c>
      <c r="K119">
        <v>0</v>
      </c>
      <c r="L119">
        <v>24</v>
      </c>
      <c r="M119" s="8">
        <v>3.6950779599999999</v>
      </c>
      <c r="N119">
        <v>0</v>
      </c>
      <c r="O119" s="8">
        <v>0</v>
      </c>
      <c r="P119">
        <v>0</v>
      </c>
      <c r="Q119" s="8">
        <v>0</v>
      </c>
      <c r="R119">
        <v>0</v>
      </c>
      <c r="S119">
        <v>0</v>
      </c>
      <c r="T119" s="8">
        <v>0</v>
      </c>
      <c r="U119">
        <v>0</v>
      </c>
      <c r="V119" s="8">
        <v>0</v>
      </c>
      <c r="W119">
        <v>0</v>
      </c>
      <c r="X119" s="8">
        <v>0</v>
      </c>
      <c r="Y119">
        <v>0</v>
      </c>
      <c r="Z119" s="8">
        <v>0</v>
      </c>
      <c r="AA119">
        <v>0</v>
      </c>
      <c r="AB119" s="8">
        <v>0</v>
      </c>
      <c r="AD119">
        <f t="shared" si="6"/>
        <v>3.7125307699999999</v>
      </c>
      <c r="AE119" t="s">
        <v>15</v>
      </c>
    </row>
    <row r="120" spans="3:31" x14ac:dyDescent="0.25">
      <c r="C120" t="s">
        <v>15</v>
      </c>
      <c r="D120" s="1">
        <v>42510</v>
      </c>
      <c r="E120">
        <v>70</v>
      </c>
      <c r="F120">
        <v>1</v>
      </c>
      <c r="G120" s="8">
        <v>1.7452809999999999E-2</v>
      </c>
      <c r="H120">
        <v>0</v>
      </c>
      <c r="I120" s="8">
        <v>0</v>
      </c>
      <c r="J120">
        <v>0</v>
      </c>
      <c r="K120">
        <v>0</v>
      </c>
      <c r="L120">
        <v>0</v>
      </c>
      <c r="M120" s="8">
        <v>0</v>
      </c>
      <c r="N120">
        <v>0</v>
      </c>
      <c r="O120" s="8">
        <v>0</v>
      </c>
      <c r="P120">
        <v>0</v>
      </c>
      <c r="Q120" s="8">
        <v>0</v>
      </c>
      <c r="R120">
        <v>0</v>
      </c>
      <c r="S120">
        <v>0</v>
      </c>
      <c r="T120" s="8">
        <v>0</v>
      </c>
      <c r="U120">
        <v>0</v>
      </c>
      <c r="V120" s="8">
        <v>0</v>
      </c>
      <c r="W120">
        <v>0</v>
      </c>
      <c r="X120" s="8">
        <v>0</v>
      </c>
      <c r="Y120">
        <v>0</v>
      </c>
      <c r="Z120" s="8">
        <v>0</v>
      </c>
      <c r="AA120">
        <v>0</v>
      </c>
      <c r="AB120" s="8">
        <v>0</v>
      </c>
      <c r="AD120">
        <f t="shared" si="6"/>
        <v>1.7452809999999999E-2</v>
      </c>
      <c r="AE120" t="s">
        <v>15</v>
      </c>
    </row>
    <row r="121" spans="3:31" x14ac:dyDescent="0.25">
      <c r="C121" t="s">
        <v>15</v>
      </c>
      <c r="D121" s="1">
        <v>42510</v>
      </c>
      <c r="E121">
        <v>71</v>
      </c>
      <c r="F121">
        <v>37</v>
      </c>
      <c r="G121" s="8">
        <v>0.64575397000000001</v>
      </c>
      <c r="H121">
        <v>1</v>
      </c>
      <c r="I121" s="8">
        <v>0.16303904</v>
      </c>
      <c r="J121">
        <v>5</v>
      </c>
      <c r="K121">
        <v>0</v>
      </c>
      <c r="L121">
        <v>0</v>
      </c>
      <c r="M121" s="8">
        <v>0.39309339999999998</v>
      </c>
      <c r="N121">
        <v>0</v>
      </c>
      <c r="O121" s="8">
        <v>0</v>
      </c>
      <c r="P121">
        <v>0</v>
      </c>
      <c r="Q121" s="8">
        <v>0</v>
      </c>
      <c r="R121">
        <v>0</v>
      </c>
      <c r="S121">
        <v>0</v>
      </c>
      <c r="T121" s="8">
        <v>0</v>
      </c>
      <c r="U121">
        <v>0</v>
      </c>
      <c r="V121" s="8">
        <v>0</v>
      </c>
      <c r="W121">
        <v>0</v>
      </c>
      <c r="X121" s="8">
        <v>0</v>
      </c>
      <c r="Y121">
        <v>0</v>
      </c>
      <c r="Z121" s="8">
        <v>0</v>
      </c>
      <c r="AA121">
        <v>0</v>
      </c>
      <c r="AB121" s="8">
        <v>0</v>
      </c>
      <c r="AD121">
        <f t="shared" si="6"/>
        <v>1.20188641</v>
      </c>
      <c r="AE121" t="s">
        <v>15</v>
      </c>
    </row>
    <row r="122" spans="3:31" x14ac:dyDescent="0.25">
      <c r="C122" t="s">
        <v>15</v>
      </c>
      <c r="D122" s="1">
        <v>42517</v>
      </c>
      <c r="E122">
        <v>93</v>
      </c>
      <c r="F122">
        <v>0</v>
      </c>
      <c r="G122" s="8">
        <v>0</v>
      </c>
      <c r="H122">
        <v>0</v>
      </c>
      <c r="I122" s="8">
        <v>0</v>
      </c>
      <c r="J122">
        <v>8</v>
      </c>
      <c r="K122">
        <v>0</v>
      </c>
      <c r="L122">
        <v>1</v>
      </c>
      <c r="M122" s="8">
        <v>0.70756811999999991</v>
      </c>
      <c r="N122">
        <v>0</v>
      </c>
      <c r="O122" s="8">
        <v>0</v>
      </c>
      <c r="P122">
        <v>0</v>
      </c>
      <c r="Q122" s="8">
        <v>0</v>
      </c>
      <c r="R122">
        <v>0</v>
      </c>
      <c r="S122">
        <v>0</v>
      </c>
      <c r="T122" s="8">
        <v>0</v>
      </c>
      <c r="U122">
        <v>0</v>
      </c>
      <c r="V122" s="8">
        <v>0</v>
      </c>
      <c r="W122">
        <v>0</v>
      </c>
      <c r="X122" s="8">
        <v>0</v>
      </c>
      <c r="Y122">
        <v>0</v>
      </c>
      <c r="Z122" s="8">
        <v>0</v>
      </c>
      <c r="AA122">
        <v>0</v>
      </c>
      <c r="AB122" s="8">
        <v>0</v>
      </c>
      <c r="AD122">
        <f t="shared" si="6"/>
        <v>0.70756811999999991</v>
      </c>
      <c r="AE122" t="s">
        <v>15</v>
      </c>
    </row>
    <row r="123" spans="3:31" x14ac:dyDescent="0.25">
      <c r="C123" t="s">
        <v>15</v>
      </c>
      <c r="D123" s="1">
        <v>42510</v>
      </c>
      <c r="E123">
        <v>112</v>
      </c>
      <c r="F123">
        <v>1</v>
      </c>
      <c r="G123" s="8">
        <v>1.7452809999999999E-2</v>
      </c>
      <c r="H123">
        <v>1</v>
      </c>
      <c r="I123" s="8">
        <v>0.16303904</v>
      </c>
      <c r="J123">
        <v>2</v>
      </c>
      <c r="K123">
        <v>0</v>
      </c>
      <c r="L123">
        <v>0</v>
      </c>
      <c r="M123" s="8">
        <v>0.15723735999999999</v>
      </c>
      <c r="N123">
        <v>0</v>
      </c>
      <c r="O123" s="8">
        <v>0</v>
      </c>
      <c r="P123">
        <v>0</v>
      </c>
      <c r="Q123" s="8">
        <v>0</v>
      </c>
      <c r="R123">
        <v>0</v>
      </c>
      <c r="S123">
        <v>0</v>
      </c>
      <c r="T123" s="8">
        <v>0</v>
      </c>
      <c r="U123">
        <v>0</v>
      </c>
      <c r="V123" s="8">
        <v>0</v>
      </c>
      <c r="W123">
        <v>0</v>
      </c>
      <c r="X123" s="8">
        <v>0</v>
      </c>
      <c r="Y123">
        <v>0</v>
      </c>
      <c r="Z123" s="8">
        <v>0</v>
      </c>
      <c r="AA123">
        <v>1</v>
      </c>
      <c r="AB123" s="8">
        <v>0.68786469400000005</v>
      </c>
      <c r="AD123">
        <f t="shared" si="6"/>
        <v>1.0255939039999999</v>
      </c>
      <c r="AE123" t="s">
        <v>15</v>
      </c>
    </row>
    <row r="124" spans="3:31" x14ac:dyDescent="0.25">
      <c r="C124" t="s">
        <v>15</v>
      </c>
      <c r="D124" s="1">
        <v>42510</v>
      </c>
      <c r="E124">
        <v>113</v>
      </c>
      <c r="F124">
        <v>3</v>
      </c>
      <c r="G124" s="8">
        <v>5.2358429999999997E-2</v>
      </c>
      <c r="H124">
        <v>0</v>
      </c>
      <c r="I124" s="8">
        <v>0</v>
      </c>
      <c r="J124">
        <v>0</v>
      </c>
      <c r="K124">
        <v>0</v>
      </c>
      <c r="L124">
        <v>0</v>
      </c>
      <c r="M124" s="8">
        <v>0</v>
      </c>
      <c r="N124">
        <v>0</v>
      </c>
      <c r="O124" s="8">
        <v>0</v>
      </c>
      <c r="P124">
        <v>0</v>
      </c>
      <c r="Q124" s="8">
        <v>0</v>
      </c>
      <c r="R124">
        <v>0</v>
      </c>
      <c r="S124">
        <v>1</v>
      </c>
      <c r="T124" s="8">
        <v>0.38997966000000001</v>
      </c>
      <c r="U124">
        <v>0</v>
      </c>
      <c r="V124" s="8">
        <v>0</v>
      </c>
      <c r="W124">
        <v>0</v>
      </c>
      <c r="X124" s="8">
        <v>0</v>
      </c>
      <c r="Y124">
        <v>0</v>
      </c>
      <c r="Z124" s="8">
        <v>0</v>
      </c>
      <c r="AA124">
        <v>0</v>
      </c>
      <c r="AB124" s="8">
        <v>0</v>
      </c>
      <c r="AD124">
        <f t="shared" si="6"/>
        <v>0.44233809000000002</v>
      </c>
      <c r="AE124" t="s">
        <v>15</v>
      </c>
    </row>
    <row r="125" spans="3:31" x14ac:dyDescent="0.25">
      <c r="C125" t="s">
        <v>15</v>
      </c>
      <c r="D125" s="1">
        <v>42517</v>
      </c>
      <c r="E125">
        <v>115</v>
      </c>
      <c r="F125">
        <v>0</v>
      </c>
      <c r="G125" s="8">
        <v>0</v>
      </c>
      <c r="H125">
        <v>0</v>
      </c>
      <c r="I125" s="8">
        <v>0</v>
      </c>
      <c r="J125">
        <v>19</v>
      </c>
      <c r="K125">
        <v>2</v>
      </c>
      <c r="L125">
        <v>10</v>
      </c>
      <c r="M125" s="8">
        <v>2.4371790799999999</v>
      </c>
      <c r="N125">
        <v>0</v>
      </c>
      <c r="O125" s="8">
        <v>0</v>
      </c>
      <c r="P125">
        <v>0</v>
      </c>
      <c r="Q125" s="8">
        <v>0</v>
      </c>
      <c r="R125">
        <v>0</v>
      </c>
      <c r="S125">
        <v>0</v>
      </c>
      <c r="T125" s="8">
        <v>0</v>
      </c>
      <c r="U125">
        <v>0</v>
      </c>
      <c r="V125" s="8">
        <v>0</v>
      </c>
      <c r="W125">
        <v>0</v>
      </c>
      <c r="X125" s="8">
        <v>0</v>
      </c>
      <c r="Y125">
        <v>0</v>
      </c>
      <c r="Z125" s="8">
        <v>0</v>
      </c>
      <c r="AA125">
        <v>0</v>
      </c>
      <c r="AB125" s="8">
        <v>0</v>
      </c>
      <c r="AD125">
        <f t="shared" si="6"/>
        <v>2.4371790799999999</v>
      </c>
      <c r="AE125" t="s">
        <v>15</v>
      </c>
    </row>
    <row r="126" spans="3:31" x14ac:dyDescent="0.25">
      <c r="C126" t="s">
        <v>15</v>
      </c>
      <c r="D126" s="1">
        <v>42517</v>
      </c>
      <c r="E126">
        <v>116</v>
      </c>
      <c r="F126">
        <v>0</v>
      </c>
      <c r="G126" s="8">
        <v>0</v>
      </c>
      <c r="H126">
        <v>0</v>
      </c>
      <c r="I126" s="8">
        <v>0</v>
      </c>
      <c r="J126">
        <v>21</v>
      </c>
      <c r="K126">
        <v>4</v>
      </c>
      <c r="L126">
        <v>17</v>
      </c>
      <c r="M126" s="8">
        <v>3.3019845599999997</v>
      </c>
      <c r="N126">
        <v>0</v>
      </c>
      <c r="O126" s="8">
        <v>0</v>
      </c>
      <c r="P126">
        <v>1</v>
      </c>
      <c r="Q126" s="8">
        <v>0.34717342000000001</v>
      </c>
      <c r="R126">
        <v>0</v>
      </c>
      <c r="S126">
        <v>0</v>
      </c>
      <c r="T126" s="8">
        <v>0</v>
      </c>
      <c r="U126">
        <v>0</v>
      </c>
      <c r="V126" s="8">
        <v>0</v>
      </c>
      <c r="W126">
        <v>0</v>
      </c>
      <c r="X126" s="8">
        <v>0</v>
      </c>
      <c r="Y126">
        <v>0</v>
      </c>
      <c r="Z126" s="8">
        <v>0</v>
      </c>
      <c r="AA126">
        <v>0</v>
      </c>
      <c r="AB126" s="8">
        <v>0</v>
      </c>
      <c r="AD126">
        <f t="shared" si="6"/>
        <v>3.6491579799999996</v>
      </c>
      <c r="AE126" t="s">
        <v>15</v>
      </c>
    </row>
    <row r="127" spans="3:31" x14ac:dyDescent="0.25">
      <c r="C127" t="s">
        <v>15</v>
      </c>
      <c r="D127" s="1">
        <v>42503</v>
      </c>
      <c r="E127">
        <v>124</v>
      </c>
      <c r="F127">
        <v>1</v>
      </c>
      <c r="G127" s="8">
        <v>1.7452809999999999E-2</v>
      </c>
      <c r="H127">
        <v>0</v>
      </c>
      <c r="I127" s="8">
        <v>0</v>
      </c>
      <c r="J127">
        <v>5</v>
      </c>
      <c r="K127">
        <v>1</v>
      </c>
      <c r="L127">
        <v>21</v>
      </c>
      <c r="M127" s="8">
        <v>2.1227043599999997</v>
      </c>
      <c r="N127">
        <v>0</v>
      </c>
      <c r="O127" s="8">
        <v>0</v>
      </c>
      <c r="P127">
        <v>0</v>
      </c>
      <c r="Q127" s="8">
        <v>0</v>
      </c>
      <c r="R127">
        <v>0</v>
      </c>
      <c r="S127">
        <v>0</v>
      </c>
      <c r="T127" s="8">
        <v>0</v>
      </c>
      <c r="U127">
        <v>0</v>
      </c>
      <c r="V127" s="8">
        <v>0</v>
      </c>
      <c r="W127">
        <v>0</v>
      </c>
      <c r="X127" s="8">
        <v>0</v>
      </c>
      <c r="Y127">
        <v>0</v>
      </c>
      <c r="Z127" s="8">
        <v>0</v>
      </c>
      <c r="AA127">
        <v>0</v>
      </c>
      <c r="AB127" s="8">
        <v>0</v>
      </c>
      <c r="AD127">
        <f t="shared" si="6"/>
        <v>2.1401571699999997</v>
      </c>
      <c r="AE127" t="s">
        <v>15</v>
      </c>
    </row>
    <row r="128" spans="3:31" x14ac:dyDescent="0.25">
      <c r="C128" t="s">
        <v>15</v>
      </c>
      <c r="D128" s="1">
        <v>42503</v>
      </c>
      <c r="E128">
        <v>125</v>
      </c>
      <c r="F128">
        <v>0</v>
      </c>
      <c r="G128" s="8">
        <v>0</v>
      </c>
      <c r="H128">
        <v>0</v>
      </c>
      <c r="I128" s="8">
        <v>0</v>
      </c>
      <c r="J128">
        <v>1</v>
      </c>
      <c r="K128">
        <v>0</v>
      </c>
      <c r="L128">
        <v>0</v>
      </c>
      <c r="M128" s="8">
        <v>7.8618679999999996E-2</v>
      </c>
      <c r="N128">
        <v>1</v>
      </c>
      <c r="O128" s="8">
        <v>0.947474225</v>
      </c>
      <c r="P128">
        <v>10</v>
      </c>
      <c r="Q128" s="8">
        <v>3.4717342000000002</v>
      </c>
      <c r="R128">
        <v>0</v>
      </c>
      <c r="S128">
        <v>0</v>
      </c>
      <c r="T128" s="8">
        <v>0</v>
      </c>
      <c r="U128">
        <v>0</v>
      </c>
      <c r="V128" s="8">
        <v>0</v>
      </c>
      <c r="W128">
        <v>0</v>
      </c>
      <c r="X128" s="8">
        <v>0</v>
      </c>
      <c r="Y128">
        <v>0</v>
      </c>
      <c r="Z128" s="8">
        <v>0</v>
      </c>
      <c r="AA128">
        <v>0</v>
      </c>
      <c r="AB128" s="8">
        <v>0</v>
      </c>
      <c r="AD128">
        <f t="shared" si="6"/>
        <v>4.4978271049999998</v>
      </c>
      <c r="AE128" t="s">
        <v>15</v>
      </c>
    </row>
  </sheetData>
  <autoFilter ref="C3:AD129">
    <sortState ref="C4:AD129">
      <sortCondition ref="C3:C12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10</vt:i4>
      </vt:variant>
    </vt:vector>
  </HeadingPairs>
  <TitlesOfParts>
    <vt:vector size="10" baseType="lpstr">
      <vt:lpstr>CH+N</vt:lpstr>
      <vt:lpstr>inhoud</vt:lpstr>
      <vt:lpstr>primer</vt:lpstr>
      <vt:lpstr>data6</vt:lpstr>
      <vt:lpstr>biovolumes</vt:lpstr>
      <vt:lpstr>metrieken</vt:lpstr>
      <vt:lpstr>indices1</vt:lpstr>
      <vt:lpstr>indices2</vt:lpstr>
      <vt:lpstr>divPigm</vt:lpstr>
      <vt:lpstr>vetzuren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Michiel perneel</cp:lastModifiedBy>
  <dcterms:created xsi:type="dcterms:W3CDTF">2017-03-08T09:13:39Z</dcterms:created>
  <dcterms:modified xsi:type="dcterms:W3CDTF">2018-03-19T16:15:55Z</dcterms:modified>
</cp:coreProperties>
</file>