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Output data\"/>
    </mc:Choice>
  </mc:AlternateContent>
  <xr:revisionPtr revIDLastSave="0" documentId="13_ncr:1_{D98B4901-6571-477B-95AE-AA7DBCC1D081}" xr6:coauthVersionLast="46" xr6:coauthVersionMax="46" xr10:uidLastSave="{00000000-0000-0000-0000-000000000000}"/>
  <bookViews>
    <workbookView xWindow="-108" yWindow="-108" windowWidth="23256" windowHeight="12576" firstSheet="1" activeTab="1" xr2:uid="{808344BB-C544-4C1E-89E7-BC64A5B4799F}"/>
  </bookViews>
  <sheets>
    <sheet name="Oxide and ppm calculations" sheetId="2" r:id="rId1"/>
    <sheet name="Major element oxide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2" i="4" l="1"/>
  <c r="AC42" i="4"/>
  <c r="AD42" i="4"/>
  <c r="AE42" i="4"/>
  <c r="AF42" i="4"/>
  <c r="AG42" i="4"/>
  <c r="AB43" i="4"/>
  <c r="AC43" i="4"/>
  <c r="AH43" i="4" s="1"/>
  <c r="AD43" i="4"/>
  <c r="AE43" i="4"/>
  <c r="AF43" i="4"/>
  <c r="AG43" i="4"/>
  <c r="AB44" i="4"/>
  <c r="AC44" i="4"/>
  <c r="AD44" i="4"/>
  <c r="AE44" i="4"/>
  <c r="AH44" i="4" s="1"/>
  <c r="AF44" i="4"/>
  <c r="AG44" i="4"/>
  <c r="AB45" i="4"/>
  <c r="AC45" i="4"/>
  <c r="AH45" i="4" s="1"/>
  <c r="AD45" i="4"/>
  <c r="AE45" i="4"/>
  <c r="AF45" i="4"/>
  <c r="AG45" i="4"/>
  <c r="AB46" i="4"/>
  <c r="AC46" i="4"/>
  <c r="AD46" i="4"/>
  <c r="AE46" i="4"/>
  <c r="AH46" i="4" s="1"/>
  <c r="AF46" i="4"/>
  <c r="AG46" i="4"/>
  <c r="AB47" i="4"/>
  <c r="AC47" i="4"/>
  <c r="AD47" i="4"/>
  <c r="AE47" i="4"/>
  <c r="AF47" i="4"/>
  <c r="AG47" i="4"/>
  <c r="AB48" i="4"/>
  <c r="AC48" i="4"/>
  <c r="AD48" i="4"/>
  <c r="AE48" i="4"/>
  <c r="AH48" i="4" s="1"/>
  <c r="AF48" i="4"/>
  <c r="AG48" i="4"/>
  <c r="AB49" i="4"/>
  <c r="AC49" i="4"/>
  <c r="AH49" i="4" s="1"/>
  <c r="AD49" i="4"/>
  <c r="AE49" i="4"/>
  <c r="AF49" i="4"/>
  <c r="AG49" i="4"/>
  <c r="AB50" i="4"/>
  <c r="AC50" i="4"/>
  <c r="AD50" i="4"/>
  <c r="AE50" i="4"/>
  <c r="AH50" i="4" s="1"/>
  <c r="AF50" i="4"/>
  <c r="AG50" i="4"/>
  <c r="AB51" i="4"/>
  <c r="AC51" i="4"/>
  <c r="AH51" i="4" s="1"/>
  <c r="AD51" i="4"/>
  <c r="AE51" i="4"/>
  <c r="AF51" i="4"/>
  <c r="AG51" i="4"/>
  <c r="AB52" i="4"/>
  <c r="AC52" i="4"/>
  <c r="AD52" i="4"/>
  <c r="AE52" i="4"/>
  <c r="AF52" i="4"/>
  <c r="AG52" i="4"/>
  <c r="AB53" i="4"/>
  <c r="AC53" i="4"/>
  <c r="AD53" i="4"/>
  <c r="AE53" i="4"/>
  <c r="AF53" i="4"/>
  <c r="AG53" i="4"/>
  <c r="AB54" i="4"/>
  <c r="AC54" i="4"/>
  <c r="AD54" i="4"/>
  <c r="AE54" i="4"/>
  <c r="AH54" i="4" s="1"/>
  <c r="AF54" i="4"/>
  <c r="AG54" i="4"/>
  <c r="AB55" i="4"/>
  <c r="AC55" i="4"/>
  <c r="AH55" i="4" s="1"/>
  <c r="AD55" i="4"/>
  <c r="AE55" i="4"/>
  <c r="AF55" i="4"/>
  <c r="AG55" i="4"/>
  <c r="AB56" i="4"/>
  <c r="AC56" i="4"/>
  <c r="AD56" i="4"/>
  <c r="AH56" i="4" s="1"/>
  <c r="AE56" i="4"/>
  <c r="AF56" i="4"/>
  <c r="AG56" i="4"/>
  <c r="AB57" i="4"/>
  <c r="AH57" i="4" s="1"/>
  <c r="AC57" i="4"/>
  <c r="AD57" i="4"/>
  <c r="AE57" i="4"/>
  <c r="AF57" i="4"/>
  <c r="AG57" i="4"/>
  <c r="AB58" i="4"/>
  <c r="AC58" i="4"/>
  <c r="AD58" i="4"/>
  <c r="AE58" i="4"/>
  <c r="AF58" i="4"/>
  <c r="AG58" i="4"/>
  <c r="AB59" i="4"/>
  <c r="AC59" i="4"/>
  <c r="AH59" i="4" s="1"/>
  <c r="AD59" i="4"/>
  <c r="AE59" i="4"/>
  <c r="AF59" i="4"/>
  <c r="AG59" i="4"/>
  <c r="AB60" i="4"/>
  <c r="AC60" i="4"/>
  <c r="AD60" i="4"/>
  <c r="AH60" i="4" s="1"/>
  <c r="AE60" i="4"/>
  <c r="AF60" i="4"/>
  <c r="AG60" i="4"/>
  <c r="AB61" i="4"/>
  <c r="AH61" i="4" s="1"/>
  <c r="AC61" i="4"/>
  <c r="AD61" i="4"/>
  <c r="AE61" i="4"/>
  <c r="AF61" i="4"/>
  <c r="AG61" i="4"/>
  <c r="AB62" i="4"/>
  <c r="AC62" i="4"/>
  <c r="AD62" i="4"/>
  <c r="AH62" i="4" s="1"/>
  <c r="AE62" i="4"/>
  <c r="AF62" i="4"/>
  <c r="AG62" i="4"/>
  <c r="AB63" i="4"/>
  <c r="AC63" i="4"/>
  <c r="AD63" i="4"/>
  <c r="AE63" i="4"/>
  <c r="AF63" i="4"/>
  <c r="AG63" i="4"/>
  <c r="AB64" i="4"/>
  <c r="AC64" i="4"/>
  <c r="AD64" i="4"/>
  <c r="AE64" i="4"/>
  <c r="AH64" i="4" s="1"/>
  <c r="AF64" i="4"/>
  <c r="AG64" i="4"/>
  <c r="AB65" i="4"/>
  <c r="AC65" i="4"/>
  <c r="AH65" i="4" s="1"/>
  <c r="AD65" i="4"/>
  <c r="AE65" i="4"/>
  <c r="AF65" i="4"/>
  <c r="AG65" i="4"/>
  <c r="AB66" i="4"/>
  <c r="AC66" i="4"/>
  <c r="AD66" i="4"/>
  <c r="AH66" i="4" s="1"/>
  <c r="AE66" i="4"/>
  <c r="AF66" i="4"/>
  <c r="AG66" i="4"/>
  <c r="AB67" i="4"/>
  <c r="AH67" i="4" s="1"/>
  <c r="AC67" i="4"/>
  <c r="AD67" i="4"/>
  <c r="AE67" i="4"/>
  <c r="AF67" i="4"/>
  <c r="AG67" i="4"/>
  <c r="AB68" i="4"/>
  <c r="AC68" i="4"/>
  <c r="AD68" i="4"/>
  <c r="AE68" i="4"/>
  <c r="AF68" i="4"/>
  <c r="AG68" i="4"/>
  <c r="AB69" i="4"/>
  <c r="AC69" i="4"/>
  <c r="AD69" i="4"/>
  <c r="AE69" i="4"/>
  <c r="AF69" i="4"/>
  <c r="AG69" i="4"/>
  <c r="AB70" i="4"/>
  <c r="AC70" i="4"/>
  <c r="AD70" i="4"/>
  <c r="AE70" i="4"/>
  <c r="AH70" i="4" s="1"/>
  <c r="AF70" i="4"/>
  <c r="AG70" i="4"/>
  <c r="AB71" i="4"/>
  <c r="AH71" i="4" s="1"/>
  <c r="AC71" i="4"/>
  <c r="AD71" i="4"/>
  <c r="AE71" i="4"/>
  <c r="AF71" i="4"/>
  <c r="AG71" i="4"/>
  <c r="AB72" i="4"/>
  <c r="AC72" i="4"/>
  <c r="AD72" i="4"/>
  <c r="AH72" i="4" s="1"/>
  <c r="AE72" i="4"/>
  <c r="AF72" i="4"/>
  <c r="AG72" i="4"/>
  <c r="AB73" i="4"/>
  <c r="AH73" i="4" s="1"/>
  <c r="AC73" i="4"/>
  <c r="AD73" i="4"/>
  <c r="AE73" i="4"/>
  <c r="AF73" i="4"/>
  <c r="AG73" i="4"/>
  <c r="AB74" i="4"/>
  <c r="AC74" i="4"/>
  <c r="AD74" i="4"/>
  <c r="AE74" i="4"/>
  <c r="AF74" i="4"/>
  <c r="AG74" i="4"/>
  <c r="AB75" i="4"/>
  <c r="AH75" i="4" s="1"/>
  <c r="AC75" i="4"/>
  <c r="AD75" i="4"/>
  <c r="AE75" i="4"/>
  <c r="AF75" i="4"/>
  <c r="AG75" i="4"/>
  <c r="AD41" i="4"/>
  <c r="AE41" i="4"/>
  <c r="AF41" i="4"/>
  <c r="AG41" i="4"/>
  <c r="AC41" i="4"/>
  <c r="AH53" i="4"/>
  <c r="AH69" i="4"/>
  <c r="AB41" i="4"/>
  <c r="AH74" i="4"/>
  <c r="AH68" i="4"/>
  <c r="AH63" i="4"/>
  <c r="AH58" i="4"/>
  <c r="AH52" i="4"/>
  <c r="AH47" i="4"/>
  <c r="AH42" i="4"/>
  <c r="X58" i="4"/>
  <c r="W56" i="4"/>
  <c r="W42" i="4"/>
  <c r="V70" i="4"/>
  <c r="V46" i="4"/>
  <c r="U52" i="4"/>
  <c r="U68" i="4"/>
  <c r="V4" i="4"/>
  <c r="W8" i="4"/>
  <c r="W24" i="4"/>
  <c r="V6" i="4"/>
  <c r="V26" i="4"/>
  <c r="N4" i="4"/>
  <c r="O4" i="4"/>
  <c r="Z4" i="4" s="1"/>
  <c r="P4" i="4"/>
  <c r="V42" i="4" s="1"/>
  <c r="Q4" i="4"/>
  <c r="R4" i="4"/>
  <c r="U42" i="4" s="1"/>
  <c r="S4" i="4"/>
  <c r="T4" i="4"/>
  <c r="N5" i="4"/>
  <c r="O5" i="4"/>
  <c r="P5" i="4"/>
  <c r="Q5" i="4"/>
  <c r="R5" i="4"/>
  <c r="S5" i="4"/>
  <c r="T5" i="4"/>
  <c r="N6" i="4"/>
  <c r="O6" i="4"/>
  <c r="P6" i="4"/>
  <c r="Q6" i="4"/>
  <c r="R6" i="4"/>
  <c r="U44" i="4" s="1"/>
  <c r="S6" i="4"/>
  <c r="T6" i="4"/>
  <c r="N7" i="4"/>
  <c r="O7" i="4"/>
  <c r="P7" i="4"/>
  <c r="V45" i="4" s="1"/>
  <c r="Q7" i="4"/>
  <c r="R7" i="4"/>
  <c r="S7" i="4"/>
  <c r="T7" i="4"/>
  <c r="N8" i="4"/>
  <c r="O8" i="4"/>
  <c r="P8" i="4"/>
  <c r="W46" i="4" s="1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V10" i="4" s="1"/>
  <c r="S10" i="4"/>
  <c r="T10" i="4"/>
  <c r="N11" i="4"/>
  <c r="O11" i="4"/>
  <c r="P11" i="4"/>
  <c r="Q11" i="4"/>
  <c r="R11" i="4"/>
  <c r="S11" i="4"/>
  <c r="T11" i="4"/>
  <c r="N12" i="4"/>
  <c r="O12" i="4"/>
  <c r="P12" i="4"/>
  <c r="W12" i="4" s="1"/>
  <c r="Q12" i="4"/>
  <c r="R12" i="4"/>
  <c r="S12" i="4"/>
  <c r="T12" i="4"/>
  <c r="N13" i="4"/>
  <c r="O13" i="4"/>
  <c r="P13" i="4"/>
  <c r="Q13" i="4"/>
  <c r="R13" i="4"/>
  <c r="S13" i="4"/>
  <c r="T13" i="4"/>
  <c r="N14" i="4"/>
  <c r="O14" i="4"/>
  <c r="P14" i="4"/>
  <c r="Q14" i="4"/>
  <c r="R14" i="4"/>
  <c r="V14" i="4" s="1"/>
  <c r="S14" i="4"/>
  <c r="T14" i="4"/>
  <c r="N15" i="4"/>
  <c r="O15" i="4"/>
  <c r="P15" i="4"/>
  <c r="Q15" i="4"/>
  <c r="R15" i="4"/>
  <c r="S15" i="4"/>
  <c r="T15" i="4"/>
  <c r="N16" i="4"/>
  <c r="O16" i="4"/>
  <c r="Z16" i="4" s="1"/>
  <c r="P16" i="4"/>
  <c r="W16" i="4" s="1"/>
  <c r="Q16" i="4"/>
  <c r="R16" i="4"/>
  <c r="S16" i="4"/>
  <c r="T16" i="4"/>
  <c r="N17" i="4"/>
  <c r="O17" i="4"/>
  <c r="P17" i="4"/>
  <c r="Q17" i="4"/>
  <c r="R17" i="4"/>
  <c r="S17" i="4"/>
  <c r="T17" i="4"/>
  <c r="N18" i="4"/>
  <c r="O18" i="4"/>
  <c r="P18" i="4"/>
  <c r="W18" i="4" s="1"/>
  <c r="Q18" i="4"/>
  <c r="R18" i="4"/>
  <c r="U56" i="4" s="1"/>
  <c r="S18" i="4"/>
  <c r="T18" i="4"/>
  <c r="N19" i="4"/>
  <c r="O19" i="4"/>
  <c r="P19" i="4"/>
  <c r="Q19" i="4"/>
  <c r="R19" i="4"/>
  <c r="S19" i="4"/>
  <c r="T19" i="4"/>
  <c r="N20" i="4"/>
  <c r="O20" i="4"/>
  <c r="P20" i="4"/>
  <c r="W20" i="4" s="1"/>
  <c r="Q20" i="4"/>
  <c r="R20" i="4"/>
  <c r="S20" i="4"/>
  <c r="T20" i="4"/>
  <c r="N21" i="4"/>
  <c r="O21" i="4"/>
  <c r="P21" i="4"/>
  <c r="Q21" i="4"/>
  <c r="R21" i="4"/>
  <c r="S21" i="4"/>
  <c r="T21" i="4"/>
  <c r="N22" i="4"/>
  <c r="O22" i="4"/>
  <c r="P22" i="4"/>
  <c r="Q22" i="4"/>
  <c r="R22" i="4"/>
  <c r="V22" i="4" s="1"/>
  <c r="S22" i="4"/>
  <c r="T22" i="4"/>
  <c r="N23" i="4"/>
  <c r="O23" i="4"/>
  <c r="P23" i="4"/>
  <c r="Q23" i="4"/>
  <c r="R23" i="4"/>
  <c r="S23" i="4"/>
  <c r="T23" i="4"/>
  <c r="N24" i="4"/>
  <c r="O24" i="4"/>
  <c r="P24" i="4"/>
  <c r="Q24" i="4"/>
  <c r="R24" i="4"/>
  <c r="S24" i="4"/>
  <c r="T24" i="4"/>
  <c r="N25" i="4"/>
  <c r="O25" i="4"/>
  <c r="P25" i="4"/>
  <c r="Q25" i="4"/>
  <c r="R25" i="4"/>
  <c r="S25" i="4"/>
  <c r="T25" i="4"/>
  <c r="N26" i="4"/>
  <c r="O26" i="4"/>
  <c r="P26" i="4"/>
  <c r="Q26" i="4"/>
  <c r="R26" i="4"/>
  <c r="U64" i="4" s="1"/>
  <c r="S26" i="4"/>
  <c r="T26" i="4"/>
  <c r="N27" i="4"/>
  <c r="O27" i="4"/>
  <c r="P27" i="4"/>
  <c r="Q27" i="4"/>
  <c r="R27" i="4"/>
  <c r="S27" i="4"/>
  <c r="T27" i="4"/>
  <c r="N28" i="4"/>
  <c r="O28" i="4"/>
  <c r="P28" i="4"/>
  <c r="W66" i="4" s="1"/>
  <c r="Q28" i="4"/>
  <c r="R28" i="4"/>
  <c r="S28" i="4"/>
  <c r="T28" i="4"/>
  <c r="N29" i="4"/>
  <c r="O29" i="4"/>
  <c r="P29" i="4"/>
  <c r="Q29" i="4"/>
  <c r="R29" i="4"/>
  <c r="S29" i="4"/>
  <c r="T29" i="4"/>
  <c r="N30" i="4"/>
  <c r="O30" i="4"/>
  <c r="P30" i="4"/>
  <c r="Q30" i="4"/>
  <c r="R30" i="4"/>
  <c r="V30" i="4" s="1"/>
  <c r="S30" i="4"/>
  <c r="T30" i="4"/>
  <c r="N31" i="4"/>
  <c r="O31" i="4"/>
  <c r="P31" i="4"/>
  <c r="Q31" i="4"/>
  <c r="R31" i="4"/>
  <c r="S31" i="4"/>
  <c r="T31" i="4"/>
  <c r="N32" i="4"/>
  <c r="O32" i="4"/>
  <c r="Z32" i="4" s="1"/>
  <c r="P32" i="4"/>
  <c r="W70" i="4" s="1"/>
  <c r="Q32" i="4"/>
  <c r="R32" i="4"/>
  <c r="S32" i="4"/>
  <c r="T32" i="4"/>
  <c r="N33" i="4"/>
  <c r="O33" i="4"/>
  <c r="P33" i="4"/>
  <c r="Q33" i="4"/>
  <c r="R33" i="4"/>
  <c r="S33" i="4"/>
  <c r="T33" i="4"/>
  <c r="N34" i="4"/>
  <c r="O34" i="4"/>
  <c r="P34" i="4"/>
  <c r="Q34" i="4"/>
  <c r="R34" i="4"/>
  <c r="U72" i="4" s="1"/>
  <c r="S34" i="4"/>
  <c r="T34" i="4"/>
  <c r="N35" i="4"/>
  <c r="O35" i="4"/>
  <c r="P35" i="4"/>
  <c r="Q35" i="4"/>
  <c r="R35" i="4"/>
  <c r="S35" i="4"/>
  <c r="T35" i="4"/>
  <c r="N36" i="4"/>
  <c r="O36" i="4"/>
  <c r="P36" i="4"/>
  <c r="W36" i="4" s="1"/>
  <c r="Q36" i="4"/>
  <c r="R36" i="4"/>
  <c r="S36" i="4"/>
  <c r="T36" i="4"/>
  <c r="N37" i="4"/>
  <c r="O37" i="4"/>
  <c r="P37" i="4"/>
  <c r="Q37" i="4"/>
  <c r="R37" i="4"/>
  <c r="S37" i="4"/>
  <c r="T37" i="4"/>
  <c r="T3" i="4"/>
  <c r="S3" i="4"/>
  <c r="R3" i="4"/>
  <c r="V3" i="4" s="1"/>
  <c r="Q3" i="4"/>
  <c r="O3" i="4"/>
  <c r="N3" i="4"/>
  <c r="P3" i="4"/>
  <c r="M4" i="4"/>
  <c r="M3" i="4"/>
  <c r="M5" i="4"/>
  <c r="M6" i="4"/>
  <c r="M7" i="4"/>
  <c r="X45" i="4" s="1"/>
  <c r="M8" i="4"/>
  <c r="M9" i="4"/>
  <c r="M10" i="4"/>
  <c r="M11" i="4"/>
  <c r="X49" i="4" s="1"/>
  <c r="M12" i="4"/>
  <c r="M13" i="4"/>
  <c r="M14" i="4"/>
  <c r="M15" i="4"/>
  <c r="X53" i="4" s="1"/>
  <c r="M16" i="4"/>
  <c r="M17" i="4"/>
  <c r="M18" i="4"/>
  <c r="M19" i="4"/>
  <c r="X57" i="4" s="1"/>
  <c r="M20" i="4"/>
  <c r="X20" i="4" s="1"/>
  <c r="M21" i="4"/>
  <c r="M22" i="4"/>
  <c r="M23" i="4"/>
  <c r="X61" i="4" s="1"/>
  <c r="M24" i="4"/>
  <c r="M25" i="4"/>
  <c r="M26" i="4"/>
  <c r="M27" i="4"/>
  <c r="X65" i="4" s="1"/>
  <c r="M28" i="4"/>
  <c r="M29" i="4"/>
  <c r="M30" i="4"/>
  <c r="M31" i="4"/>
  <c r="X69" i="4" s="1"/>
  <c r="M32" i="4"/>
  <c r="M33" i="4"/>
  <c r="M34" i="4"/>
  <c r="M35" i="4"/>
  <c r="X73" i="4" s="1"/>
  <c r="M36" i="4"/>
  <c r="M37" i="4"/>
  <c r="E6" i="2"/>
  <c r="G6" i="2" s="1"/>
  <c r="L6" i="2"/>
  <c r="Q6" i="2"/>
  <c r="R6" i="2"/>
  <c r="W6" i="2"/>
  <c r="Y6" i="2"/>
  <c r="AD6" i="2"/>
  <c r="AE6" i="2"/>
  <c r="AK6" i="2"/>
  <c r="AM6" i="2"/>
  <c r="AR6" i="2"/>
  <c r="AS6" i="2"/>
  <c r="AY6" i="2"/>
  <c r="E7" i="2"/>
  <c r="G7" i="2"/>
  <c r="H7" i="2"/>
  <c r="J7" i="2"/>
  <c r="L7" i="2"/>
  <c r="M7" i="2"/>
  <c r="O7" i="2"/>
  <c r="Q7" i="2"/>
  <c r="R7" i="2"/>
  <c r="T7" i="2"/>
  <c r="U7" i="2"/>
  <c r="W7" i="2"/>
  <c r="Y7" i="2"/>
  <c r="Z7" i="2"/>
  <c r="AB7" i="2"/>
  <c r="AD7" i="2"/>
  <c r="AE7" i="2"/>
  <c r="AG7" i="2"/>
  <c r="AI7" i="2"/>
  <c r="AK7" i="2"/>
  <c r="AM7" i="2"/>
  <c r="AN7" i="2"/>
  <c r="AP7" i="2"/>
  <c r="AR7" i="2"/>
  <c r="AS7" i="2"/>
  <c r="AU7" i="2"/>
  <c r="AW7" i="2"/>
  <c r="AY7" i="2"/>
  <c r="E8" i="2"/>
  <c r="G8" i="2"/>
  <c r="H8" i="2"/>
  <c r="J8" i="2"/>
  <c r="L8" i="2"/>
  <c r="M8" i="2"/>
  <c r="O8" i="2"/>
  <c r="Q8" i="2"/>
  <c r="R8" i="2"/>
  <c r="T8" i="2"/>
  <c r="U8" i="2"/>
  <c r="W8" i="2"/>
  <c r="Y8" i="2"/>
  <c r="Z8" i="2"/>
  <c r="AB8" i="2"/>
  <c r="AD8" i="2"/>
  <c r="AE8" i="2"/>
  <c r="AG8" i="2"/>
  <c r="AI8" i="2"/>
  <c r="AK8" i="2"/>
  <c r="AM8" i="2"/>
  <c r="AN8" i="2"/>
  <c r="AP8" i="2"/>
  <c r="AR8" i="2"/>
  <c r="AS8" i="2"/>
  <c r="AU8" i="2"/>
  <c r="AW8" i="2"/>
  <c r="AY8" i="2"/>
  <c r="E9" i="2"/>
  <c r="G9" i="2"/>
  <c r="R9" i="2"/>
  <c r="AE9" i="2"/>
  <c r="AG9" i="2"/>
  <c r="AS9" i="2"/>
  <c r="E10" i="2"/>
  <c r="J10" i="2"/>
  <c r="L10" i="2"/>
  <c r="Q10" i="2"/>
  <c r="R10" i="2"/>
  <c r="W10" i="2"/>
  <c r="Y10" i="2"/>
  <c r="AD10" i="2"/>
  <c r="AE10" i="2"/>
  <c r="AK10" i="2"/>
  <c r="AM10" i="2"/>
  <c r="AR10" i="2"/>
  <c r="AS10" i="2"/>
  <c r="AY10" i="2"/>
  <c r="E11" i="2"/>
  <c r="G11" i="2" s="1"/>
  <c r="H11" i="2"/>
  <c r="J11" i="2"/>
  <c r="L11" i="2"/>
  <c r="O11" i="2"/>
  <c r="Q11" i="2"/>
  <c r="R11" i="2"/>
  <c r="U11" i="2"/>
  <c r="W11" i="2"/>
  <c r="Y11" i="2"/>
  <c r="AB11" i="2"/>
  <c r="AD11" i="2"/>
  <c r="AE11" i="2"/>
  <c r="AI11" i="2"/>
  <c r="AK11" i="2"/>
  <c r="AM11" i="2"/>
  <c r="AP11" i="2"/>
  <c r="AR11" i="2"/>
  <c r="AS11" i="2"/>
  <c r="AW11" i="2"/>
  <c r="AY11" i="2"/>
  <c r="E12" i="2"/>
  <c r="G12" i="2"/>
  <c r="H12" i="2"/>
  <c r="J12" i="2"/>
  <c r="L12" i="2"/>
  <c r="M12" i="2"/>
  <c r="O12" i="2"/>
  <c r="Q12" i="2"/>
  <c r="R12" i="2"/>
  <c r="T12" i="2"/>
  <c r="U12" i="2"/>
  <c r="W12" i="2"/>
  <c r="Y12" i="2"/>
  <c r="Z12" i="2"/>
  <c r="AB12" i="2"/>
  <c r="AD12" i="2"/>
  <c r="AE12" i="2"/>
  <c r="AG12" i="2"/>
  <c r="AI12" i="2"/>
  <c r="AK12" i="2"/>
  <c r="AM12" i="2"/>
  <c r="AN12" i="2"/>
  <c r="AP12" i="2"/>
  <c r="AR12" i="2"/>
  <c r="AS12" i="2"/>
  <c r="AU12" i="2"/>
  <c r="AW12" i="2"/>
  <c r="AY12" i="2"/>
  <c r="E13" i="2"/>
  <c r="G13" i="2"/>
  <c r="L13" i="2"/>
  <c r="M13" i="2"/>
  <c r="R13" i="2"/>
  <c r="T13" i="2"/>
  <c r="Y13" i="2"/>
  <c r="Z13" i="2"/>
  <c r="AE13" i="2"/>
  <c r="AG13" i="2"/>
  <c r="AM13" i="2"/>
  <c r="AN13" i="2"/>
  <c r="AS13" i="2"/>
  <c r="AU13" i="2"/>
  <c r="E14" i="2"/>
  <c r="J14" i="2" s="1"/>
  <c r="L14" i="2"/>
  <c r="Q14" i="2"/>
  <c r="R14" i="2"/>
  <c r="Y14" i="2"/>
  <c r="AD14" i="2"/>
  <c r="AE14" i="2"/>
  <c r="AM14" i="2"/>
  <c r="AR14" i="2"/>
  <c r="AS14" i="2"/>
  <c r="E15" i="2"/>
  <c r="G15" i="2" s="1"/>
  <c r="H15" i="2"/>
  <c r="J15" i="2"/>
  <c r="L15" i="2"/>
  <c r="O15" i="2"/>
  <c r="Q15" i="2"/>
  <c r="R15" i="2"/>
  <c r="U15" i="2"/>
  <c r="W15" i="2"/>
  <c r="Y15" i="2"/>
  <c r="AB15" i="2"/>
  <c r="AD15" i="2"/>
  <c r="AE15" i="2"/>
  <c r="AI15" i="2"/>
  <c r="AK15" i="2"/>
  <c r="AM15" i="2"/>
  <c r="AP15" i="2"/>
  <c r="AR15" i="2"/>
  <c r="AS15" i="2"/>
  <c r="AW15" i="2"/>
  <c r="AY15" i="2"/>
  <c r="E16" i="2"/>
  <c r="G16" i="2"/>
  <c r="H16" i="2"/>
  <c r="J16" i="2"/>
  <c r="L16" i="2"/>
  <c r="M16" i="2"/>
  <c r="O16" i="2"/>
  <c r="Q16" i="2"/>
  <c r="R16" i="2"/>
  <c r="T16" i="2"/>
  <c r="U16" i="2"/>
  <c r="W16" i="2"/>
  <c r="Y16" i="2"/>
  <c r="Z16" i="2"/>
  <c r="AB16" i="2"/>
  <c r="AD16" i="2"/>
  <c r="AE16" i="2"/>
  <c r="AG16" i="2"/>
  <c r="AI16" i="2"/>
  <c r="AK16" i="2"/>
  <c r="AM16" i="2"/>
  <c r="AN16" i="2"/>
  <c r="AP16" i="2"/>
  <c r="AR16" i="2"/>
  <c r="AS16" i="2"/>
  <c r="AU16" i="2"/>
  <c r="AW16" i="2"/>
  <c r="AY16" i="2"/>
  <c r="E17" i="2"/>
  <c r="G17" i="2" s="1"/>
  <c r="L17" i="2"/>
  <c r="M17" i="2"/>
  <c r="R17" i="2"/>
  <c r="Y17" i="2"/>
  <c r="Z17" i="2"/>
  <c r="AE17" i="2"/>
  <c r="AM17" i="2"/>
  <c r="AN17" i="2"/>
  <c r="AS17" i="2"/>
  <c r="E18" i="2"/>
  <c r="E19" i="2"/>
  <c r="G19" i="2" s="1"/>
  <c r="H19" i="2"/>
  <c r="J19" i="2"/>
  <c r="L19" i="2"/>
  <c r="O19" i="2"/>
  <c r="Q19" i="2"/>
  <c r="R19" i="2"/>
  <c r="U19" i="2"/>
  <c r="W19" i="2"/>
  <c r="Y19" i="2"/>
  <c r="AB19" i="2"/>
  <c r="AD19" i="2"/>
  <c r="AE19" i="2"/>
  <c r="AI19" i="2"/>
  <c r="AK19" i="2"/>
  <c r="AM19" i="2"/>
  <c r="AP19" i="2"/>
  <c r="AR19" i="2"/>
  <c r="AS19" i="2"/>
  <c r="AW19" i="2"/>
  <c r="AY19" i="2"/>
  <c r="E20" i="2"/>
  <c r="G20" i="2"/>
  <c r="H20" i="2"/>
  <c r="J20" i="2"/>
  <c r="L20" i="2"/>
  <c r="M20" i="2"/>
  <c r="O20" i="2"/>
  <c r="Q20" i="2"/>
  <c r="R20" i="2"/>
  <c r="T20" i="2"/>
  <c r="U20" i="2"/>
  <c r="W20" i="2"/>
  <c r="Y20" i="2"/>
  <c r="Z20" i="2"/>
  <c r="AB20" i="2"/>
  <c r="AD20" i="2"/>
  <c r="AE20" i="2"/>
  <c r="AG20" i="2"/>
  <c r="AI20" i="2"/>
  <c r="AM20" i="2"/>
  <c r="AN20" i="2"/>
  <c r="AP20" i="2"/>
  <c r="AR20" i="2"/>
  <c r="AS20" i="2"/>
  <c r="AU20" i="2"/>
  <c r="AW20" i="2"/>
  <c r="AY20" i="2"/>
  <c r="BA20" i="2"/>
  <c r="E21" i="2"/>
  <c r="G21" i="2"/>
  <c r="H21" i="2"/>
  <c r="J21" i="2"/>
  <c r="L21" i="2"/>
  <c r="M21" i="2"/>
  <c r="O21" i="2"/>
  <c r="Q21" i="2"/>
  <c r="R21" i="2"/>
  <c r="T21" i="2"/>
  <c r="U21" i="2"/>
  <c r="W21" i="2"/>
  <c r="Y21" i="2"/>
  <c r="Z21" i="2"/>
  <c r="AB21" i="2"/>
  <c r="AD21" i="2"/>
  <c r="AE21" i="2"/>
  <c r="AG21" i="2"/>
  <c r="AI21" i="2"/>
  <c r="AK21" i="2"/>
  <c r="AM21" i="2"/>
  <c r="AN21" i="2"/>
  <c r="AP21" i="2"/>
  <c r="AR21" i="2"/>
  <c r="AS21" i="2"/>
  <c r="AU21" i="2"/>
  <c r="AW21" i="2"/>
  <c r="AY21" i="2"/>
  <c r="E22" i="2"/>
  <c r="U22" i="2"/>
  <c r="E23" i="2"/>
  <c r="G23" i="2"/>
  <c r="J23" i="2"/>
  <c r="L23" i="2"/>
  <c r="M23" i="2"/>
  <c r="Q23" i="2"/>
  <c r="R23" i="2"/>
  <c r="T23" i="2"/>
  <c r="W23" i="2"/>
  <c r="Y23" i="2"/>
  <c r="Z23" i="2"/>
  <c r="AD23" i="2"/>
  <c r="AE23" i="2"/>
  <c r="AG23" i="2"/>
  <c r="AI23" i="2"/>
  <c r="AK23" i="2"/>
  <c r="AM23" i="2"/>
  <c r="AN23" i="2"/>
  <c r="AP23" i="2"/>
  <c r="AR23" i="2"/>
  <c r="AS23" i="2"/>
  <c r="AU23" i="2"/>
  <c r="AW23" i="2"/>
  <c r="AY23" i="2"/>
  <c r="E24" i="2"/>
  <c r="G24" i="2"/>
  <c r="R24" i="2"/>
  <c r="T24" i="2"/>
  <c r="AE24" i="2"/>
  <c r="AG24" i="2"/>
  <c r="AS24" i="2"/>
  <c r="AU24" i="2"/>
  <c r="E25" i="2"/>
  <c r="J25" i="2"/>
  <c r="L25" i="2"/>
  <c r="R25" i="2"/>
  <c r="W25" i="2"/>
  <c r="Y25" i="2"/>
  <c r="AE25" i="2"/>
  <c r="AK25" i="2"/>
  <c r="AM25" i="2"/>
  <c r="AS25" i="2"/>
  <c r="AY25" i="2"/>
  <c r="E26" i="2"/>
  <c r="G26" i="2" s="1"/>
  <c r="H26" i="2"/>
  <c r="J26" i="2"/>
  <c r="L26" i="2"/>
  <c r="O26" i="2"/>
  <c r="Q26" i="2"/>
  <c r="R26" i="2"/>
  <c r="U26" i="2"/>
  <c r="W26" i="2"/>
  <c r="Y26" i="2"/>
  <c r="AB26" i="2"/>
  <c r="AD26" i="2"/>
  <c r="AE26" i="2"/>
  <c r="AI26" i="2"/>
  <c r="AK26" i="2"/>
  <c r="AM26" i="2"/>
  <c r="AP26" i="2"/>
  <c r="AR26" i="2"/>
  <c r="AS26" i="2"/>
  <c r="AU26" i="2"/>
  <c r="AW26" i="2"/>
  <c r="AY26" i="2"/>
  <c r="E27" i="2"/>
  <c r="G27" i="2"/>
  <c r="H27" i="2"/>
  <c r="J27" i="2"/>
  <c r="L27" i="2"/>
  <c r="M27" i="2"/>
  <c r="O27" i="2"/>
  <c r="Q27" i="2"/>
  <c r="R27" i="2"/>
  <c r="T27" i="2"/>
  <c r="U27" i="2"/>
  <c r="W27" i="2"/>
  <c r="Y27" i="2"/>
  <c r="Z27" i="2"/>
  <c r="AB27" i="2"/>
  <c r="AD27" i="2"/>
  <c r="AE27" i="2"/>
  <c r="AG27" i="2"/>
  <c r="AI27" i="2"/>
  <c r="AK27" i="2"/>
  <c r="AM27" i="2"/>
  <c r="AN27" i="2"/>
  <c r="AP27" i="2"/>
  <c r="AR27" i="2"/>
  <c r="AS27" i="2"/>
  <c r="AU27" i="2"/>
  <c r="AW27" i="2"/>
  <c r="AY27" i="2"/>
  <c r="E28" i="2"/>
  <c r="AE28" i="2"/>
  <c r="E29" i="2"/>
  <c r="J29" i="2"/>
  <c r="L29" i="2"/>
  <c r="R29" i="2"/>
  <c r="W29" i="2"/>
  <c r="Y29" i="2"/>
  <c r="AE29" i="2"/>
  <c r="AK29" i="2"/>
  <c r="AM29" i="2"/>
  <c r="AS29" i="2"/>
  <c r="AY29" i="2"/>
  <c r="E30" i="2"/>
  <c r="G30" i="2" s="1"/>
  <c r="H30" i="2"/>
  <c r="J30" i="2"/>
  <c r="L30" i="2"/>
  <c r="O30" i="2"/>
  <c r="Q30" i="2"/>
  <c r="R30" i="2"/>
  <c r="U30" i="2"/>
  <c r="W30" i="2"/>
  <c r="Y30" i="2"/>
  <c r="AB30" i="2"/>
  <c r="AD30" i="2"/>
  <c r="AE30" i="2"/>
  <c r="AI30" i="2"/>
  <c r="AK30" i="2"/>
  <c r="AM30" i="2"/>
  <c r="AP30" i="2"/>
  <c r="AR30" i="2"/>
  <c r="AS30" i="2"/>
  <c r="AW30" i="2"/>
  <c r="AY30" i="2"/>
  <c r="E31" i="2"/>
  <c r="G31" i="2"/>
  <c r="H31" i="2"/>
  <c r="J31" i="2"/>
  <c r="L31" i="2"/>
  <c r="M31" i="2"/>
  <c r="O31" i="2"/>
  <c r="Q31" i="2"/>
  <c r="R31" i="2"/>
  <c r="T31" i="2"/>
  <c r="U31" i="2"/>
  <c r="W31" i="2"/>
  <c r="Y31" i="2"/>
  <c r="Z31" i="2"/>
  <c r="AB31" i="2"/>
  <c r="AD31" i="2"/>
  <c r="AE31" i="2"/>
  <c r="AG31" i="2"/>
  <c r="AI31" i="2"/>
  <c r="AK31" i="2"/>
  <c r="AM31" i="2"/>
  <c r="AN31" i="2"/>
  <c r="AP31" i="2"/>
  <c r="AR31" i="2"/>
  <c r="AS31" i="2"/>
  <c r="AU31" i="2"/>
  <c r="AW31" i="2"/>
  <c r="AY31" i="2"/>
  <c r="E32" i="2"/>
  <c r="G32" i="2"/>
  <c r="H32" i="2"/>
  <c r="BA32" i="2" s="1"/>
  <c r="M32" i="2"/>
  <c r="O32" i="2"/>
  <c r="R32" i="2"/>
  <c r="U32" i="2"/>
  <c r="Y32" i="2"/>
  <c r="Z32" i="2"/>
  <c r="AE32" i="2"/>
  <c r="AG32" i="2"/>
  <c r="AI32" i="2"/>
  <c r="AN32" i="2"/>
  <c r="AP32" i="2"/>
  <c r="AS32" i="2"/>
  <c r="AW32" i="2"/>
  <c r="E33" i="2"/>
  <c r="L33" i="2"/>
  <c r="M33" i="2"/>
  <c r="W33" i="2"/>
  <c r="AD33" i="2"/>
  <c r="AE33" i="2"/>
  <c r="AN33" i="2"/>
  <c r="AU33" i="2"/>
  <c r="AY33" i="2"/>
  <c r="E34" i="2"/>
  <c r="H34" i="2"/>
  <c r="J34" i="2"/>
  <c r="O34" i="2"/>
  <c r="Q34" i="2"/>
  <c r="R34" i="2"/>
  <c r="W34" i="2"/>
  <c r="Y34" i="2"/>
  <c r="Z34" i="2"/>
  <c r="AD34" i="2"/>
  <c r="AE34" i="2"/>
  <c r="AG34" i="2"/>
  <c r="AK34" i="2"/>
  <c r="AM34" i="2"/>
  <c r="AN34" i="2"/>
  <c r="AR34" i="2"/>
  <c r="AS34" i="2"/>
  <c r="AU34" i="2"/>
  <c r="AY34" i="2"/>
  <c r="E35" i="2"/>
  <c r="J35" i="2"/>
  <c r="L35" i="2"/>
  <c r="Q35" i="2"/>
  <c r="R35" i="2"/>
  <c r="W35" i="2"/>
  <c r="Y35" i="2"/>
  <c r="AD35" i="2"/>
  <c r="AE35" i="2"/>
  <c r="AK35" i="2"/>
  <c r="AM35" i="2"/>
  <c r="AR35" i="2"/>
  <c r="AS35" i="2"/>
  <c r="AY35" i="2"/>
  <c r="E36" i="2"/>
  <c r="G36" i="2"/>
  <c r="H36" i="2"/>
  <c r="J36" i="2"/>
  <c r="L36" i="2"/>
  <c r="M36" i="2"/>
  <c r="O36" i="2"/>
  <c r="Q36" i="2"/>
  <c r="R36" i="2"/>
  <c r="T36" i="2"/>
  <c r="U36" i="2"/>
  <c r="W36" i="2"/>
  <c r="Y36" i="2"/>
  <c r="Z36" i="2"/>
  <c r="AB36" i="2"/>
  <c r="AD36" i="2"/>
  <c r="AE36" i="2"/>
  <c r="AG36" i="2"/>
  <c r="AI36" i="2"/>
  <c r="AK36" i="2"/>
  <c r="AM36" i="2"/>
  <c r="AN36" i="2"/>
  <c r="AP36" i="2"/>
  <c r="AR36" i="2"/>
  <c r="AS36" i="2"/>
  <c r="AU36" i="2"/>
  <c r="AW36" i="2"/>
  <c r="AY36" i="2"/>
  <c r="E37" i="2"/>
  <c r="J37" i="2" s="1"/>
  <c r="G37" i="2"/>
  <c r="H37" i="2"/>
  <c r="L37" i="2"/>
  <c r="M37" i="2"/>
  <c r="O37" i="2"/>
  <c r="R37" i="2"/>
  <c r="T37" i="2"/>
  <c r="U37" i="2"/>
  <c r="Y37" i="2"/>
  <c r="Z37" i="2"/>
  <c r="AB37" i="2"/>
  <c r="AE37" i="2"/>
  <c r="AG37" i="2"/>
  <c r="AI37" i="2"/>
  <c r="AM37" i="2"/>
  <c r="AN37" i="2"/>
  <c r="AP37" i="2"/>
  <c r="AS37" i="2"/>
  <c r="AU37" i="2"/>
  <c r="AW37" i="2"/>
  <c r="E38" i="2"/>
  <c r="G38" i="2"/>
  <c r="L38" i="2"/>
  <c r="M38" i="2"/>
  <c r="R38" i="2"/>
  <c r="T38" i="2"/>
  <c r="Y38" i="2"/>
  <c r="Z38" i="2"/>
  <c r="AE38" i="2"/>
  <c r="AG38" i="2"/>
  <c r="AM38" i="2"/>
  <c r="AN38" i="2"/>
  <c r="AS38" i="2"/>
  <c r="AU38" i="2"/>
  <c r="AY38" i="2"/>
  <c r="E39" i="2"/>
  <c r="H39" i="2"/>
  <c r="J39" i="2"/>
  <c r="L39" i="2"/>
  <c r="O39" i="2"/>
  <c r="Q39" i="2"/>
  <c r="R39" i="2"/>
  <c r="U39" i="2"/>
  <c r="W39" i="2"/>
  <c r="Y39" i="2"/>
  <c r="AB39" i="2"/>
  <c r="AD39" i="2"/>
  <c r="AE39" i="2"/>
  <c r="AI39" i="2"/>
  <c r="AK39" i="2"/>
  <c r="AM39" i="2"/>
  <c r="AP39" i="2"/>
  <c r="AR39" i="2"/>
  <c r="AS39" i="2"/>
  <c r="AW39" i="2"/>
  <c r="AY39" i="2"/>
  <c r="E40" i="2"/>
  <c r="G40" i="2"/>
  <c r="H40" i="2"/>
  <c r="J40" i="2"/>
  <c r="L40" i="2"/>
  <c r="M40" i="2"/>
  <c r="O40" i="2"/>
  <c r="Q40" i="2"/>
  <c r="R40" i="2"/>
  <c r="T40" i="2"/>
  <c r="U40" i="2"/>
  <c r="W40" i="2"/>
  <c r="Y40" i="2"/>
  <c r="Z40" i="2"/>
  <c r="AB40" i="2"/>
  <c r="AD40" i="2"/>
  <c r="AE40" i="2"/>
  <c r="AG40" i="2"/>
  <c r="AI40" i="2"/>
  <c r="AK40" i="2"/>
  <c r="AM40" i="2"/>
  <c r="AN40" i="2"/>
  <c r="AP40" i="2"/>
  <c r="AR40" i="2"/>
  <c r="AS40" i="2"/>
  <c r="AU40" i="2"/>
  <c r="AW40" i="2"/>
  <c r="AY40" i="2"/>
  <c r="E41" i="2"/>
  <c r="G41" i="2"/>
  <c r="L41" i="2"/>
  <c r="M41" i="2"/>
  <c r="O41" i="2"/>
  <c r="T41" i="2"/>
  <c r="U41" i="2"/>
  <c r="Y41" i="2"/>
  <c r="AB41" i="2"/>
  <c r="AE41" i="2"/>
  <c r="AG41" i="2"/>
  <c r="AM41" i="2"/>
  <c r="AN41" i="2"/>
  <c r="AP41" i="2"/>
  <c r="AU41" i="2"/>
  <c r="AW41" i="2"/>
  <c r="E42" i="2"/>
  <c r="G42" i="2"/>
  <c r="J42" i="2"/>
  <c r="L42" i="2"/>
  <c r="M42" i="2"/>
  <c r="Q42" i="2"/>
  <c r="R42" i="2"/>
  <c r="T42" i="2"/>
  <c r="W42" i="2"/>
  <c r="Y42" i="2"/>
  <c r="Z42" i="2"/>
  <c r="AD42" i="2"/>
  <c r="AE42" i="2"/>
  <c r="AG42" i="2"/>
  <c r="AK42" i="2"/>
  <c r="AM42" i="2"/>
  <c r="AN42" i="2"/>
  <c r="AR42" i="2"/>
  <c r="AS42" i="2"/>
  <c r="AU42" i="2"/>
  <c r="AY42" i="2"/>
  <c r="E43" i="2"/>
  <c r="H43" i="2"/>
  <c r="L43" i="2"/>
  <c r="O43" i="2"/>
  <c r="Q43" i="2"/>
  <c r="T43" i="2"/>
  <c r="U43" i="2"/>
  <c r="W43" i="2"/>
  <c r="Z43" i="2"/>
  <c r="AB43" i="2"/>
  <c r="AD43" i="2"/>
  <c r="AG43" i="2"/>
  <c r="AI43" i="2"/>
  <c r="AK43" i="2"/>
  <c r="AN43" i="2"/>
  <c r="AP43" i="2"/>
  <c r="AR43" i="2"/>
  <c r="AU43" i="2"/>
  <c r="AW43" i="2"/>
  <c r="AY43" i="2"/>
  <c r="E44" i="2"/>
  <c r="J44" i="2" s="1"/>
  <c r="H44" i="2"/>
  <c r="L44" i="2"/>
  <c r="O44" i="2"/>
  <c r="R44" i="2"/>
  <c r="U44" i="2"/>
  <c r="Y44" i="2"/>
  <c r="AB44" i="2"/>
  <c r="AE44" i="2"/>
  <c r="AG44" i="2"/>
  <c r="AI44" i="2"/>
  <c r="AM44" i="2"/>
  <c r="AN44" i="2"/>
  <c r="AP44" i="2"/>
  <c r="AS44" i="2"/>
  <c r="AU44" i="2"/>
  <c r="AW44" i="2"/>
  <c r="E45" i="2"/>
  <c r="H45" i="2" s="1"/>
  <c r="G45" i="2"/>
  <c r="J45" i="2"/>
  <c r="L45" i="2"/>
  <c r="M45" i="2"/>
  <c r="Q45" i="2"/>
  <c r="R45" i="2"/>
  <c r="T45" i="2"/>
  <c r="W45" i="2"/>
  <c r="Y45" i="2"/>
  <c r="Z45" i="2"/>
  <c r="AD45" i="2"/>
  <c r="AE45" i="2"/>
  <c r="AG45" i="2"/>
  <c r="AK45" i="2"/>
  <c r="AM45" i="2"/>
  <c r="AN45" i="2"/>
  <c r="AR45" i="2"/>
  <c r="AS45" i="2"/>
  <c r="AU45" i="2"/>
  <c r="AY45" i="2"/>
  <c r="E46" i="2"/>
  <c r="L46" i="2"/>
  <c r="R46" i="2"/>
  <c r="Y46" i="2"/>
  <c r="AE46" i="2"/>
  <c r="AN46" i="2"/>
  <c r="AU46" i="2"/>
  <c r="E47" i="2"/>
  <c r="L47" i="2" s="1"/>
  <c r="R47" i="2"/>
  <c r="Y47" i="2"/>
  <c r="AE47" i="2"/>
  <c r="AS47" i="2"/>
  <c r="E48" i="2"/>
  <c r="G48" i="2"/>
  <c r="H48" i="2"/>
  <c r="BA48" i="2" s="1"/>
  <c r="J48" i="2"/>
  <c r="L48" i="2"/>
  <c r="M48" i="2"/>
  <c r="O48" i="2"/>
  <c r="Q48" i="2"/>
  <c r="R48" i="2"/>
  <c r="T48" i="2"/>
  <c r="U48" i="2"/>
  <c r="W48" i="2"/>
  <c r="Y48" i="2"/>
  <c r="Z48" i="2"/>
  <c r="AB48" i="2"/>
  <c r="AD48" i="2"/>
  <c r="AE48" i="2"/>
  <c r="AG48" i="2"/>
  <c r="AI48" i="2"/>
  <c r="AK48" i="2"/>
  <c r="AM48" i="2"/>
  <c r="AN48" i="2"/>
  <c r="AP48" i="2"/>
  <c r="AR48" i="2"/>
  <c r="AS48" i="2"/>
  <c r="AU48" i="2"/>
  <c r="AW48" i="2"/>
  <c r="AY48" i="2"/>
  <c r="E49" i="2"/>
  <c r="J49" i="2" s="1"/>
  <c r="G49" i="2"/>
  <c r="H49" i="2"/>
  <c r="BA49" i="2" s="1"/>
  <c r="L49" i="2"/>
  <c r="M49" i="2"/>
  <c r="O49" i="2"/>
  <c r="R49" i="2"/>
  <c r="T49" i="2"/>
  <c r="U49" i="2"/>
  <c r="Y49" i="2"/>
  <c r="Z49" i="2"/>
  <c r="AB49" i="2"/>
  <c r="AE49" i="2"/>
  <c r="AG49" i="2"/>
  <c r="AI49" i="2"/>
  <c r="AM49" i="2"/>
  <c r="AN49" i="2"/>
  <c r="AP49" i="2"/>
  <c r="AS49" i="2"/>
  <c r="AU49" i="2"/>
  <c r="AW49" i="2"/>
  <c r="E50" i="2"/>
  <c r="H50" i="2" s="1"/>
  <c r="G50" i="2"/>
  <c r="L50" i="2"/>
  <c r="M50" i="2"/>
  <c r="R50" i="2"/>
  <c r="T50" i="2"/>
  <c r="Y50" i="2"/>
  <c r="Z50" i="2"/>
  <c r="AE50" i="2"/>
  <c r="AG50" i="2"/>
  <c r="AM50" i="2"/>
  <c r="AN50" i="2"/>
  <c r="AS50" i="2"/>
  <c r="AU50" i="2"/>
  <c r="E51" i="2"/>
  <c r="Y51" i="2" s="1"/>
  <c r="AE51" i="2"/>
  <c r="E52" i="2"/>
  <c r="G52" i="2"/>
  <c r="H52" i="2"/>
  <c r="BA52" i="2" s="1"/>
  <c r="J52" i="2"/>
  <c r="L52" i="2"/>
  <c r="M52" i="2"/>
  <c r="O52" i="2"/>
  <c r="Q52" i="2"/>
  <c r="R52" i="2"/>
  <c r="T52" i="2"/>
  <c r="U52" i="2"/>
  <c r="W52" i="2"/>
  <c r="Y52" i="2"/>
  <c r="Z52" i="2"/>
  <c r="AB52" i="2"/>
  <c r="AD52" i="2"/>
  <c r="AE52" i="2"/>
  <c r="AG52" i="2"/>
  <c r="AI52" i="2"/>
  <c r="AK52" i="2"/>
  <c r="AM52" i="2"/>
  <c r="AN52" i="2"/>
  <c r="AP52" i="2"/>
  <c r="AR52" i="2"/>
  <c r="AS52" i="2"/>
  <c r="AU52" i="2"/>
  <c r="AW52" i="2"/>
  <c r="AY52" i="2"/>
  <c r="E53" i="2"/>
  <c r="J53" i="2" s="1"/>
  <c r="G53" i="2"/>
  <c r="H53" i="2"/>
  <c r="L53" i="2"/>
  <c r="M53" i="2"/>
  <c r="O53" i="2"/>
  <c r="R53" i="2"/>
  <c r="T53" i="2"/>
  <c r="U53" i="2"/>
  <c r="Y53" i="2"/>
  <c r="Z53" i="2"/>
  <c r="AB53" i="2"/>
  <c r="AE53" i="2"/>
  <c r="AG53" i="2"/>
  <c r="AI53" i="2"/>
  <c r="AM53" i="2"/>
  <c r="AN53" i="2"/>
  <c r="AP53" i="2"/>
  <c r="AS53" i="2"/>
  <c r="AU53" i="2"/>
  <c r="AW53" i="2"/>
  <c r="E54" i="2"/>
  <c r="G54" i="2" s="1"/>
  <c r="L54" i="2"/>
  <c r="M54" i="2"/>
  <c r="R54" i="2"/>
  <c r="Y54" i="2"/>
  <c r="Z54" i="2"/>
  <c r="AE54" i="2"/>
  <c r="AM54" i="2"/>
  <c r="AN54" i="2"/>
  <c r="AS54" i="2"/>
  <c r="E55" i="2"/>
  <c r="Q55" i="2" s="1"/>
  <c r="R55" i="2"/>
  <c r="AE55" i="2"/>
  <c r="AS55" i="2"/>
  <c r="E56" i="2"/>
  <c r="G56" i="2"/>
  <c r="H56" i="2"/>
  <c r="J56" i="2"/>
  <c r="L56" i="2"/>
  <c r="M56" i="2"/>
  <c r="O56" i="2"/>
  <c r="Q56" i="2"/>
  <c r="R56" i="2"/>
  <c r="T56" i="2"/>
  <c r="U56" i="2"/>
  <c r="W56" i="2"/>
  <c r="Y56" i="2"/>
  <c r="Z56" i="2"/>
  <c r="AB56" i="2"/>
  <c r="AD56" i="2"/>
  <c r="AE56" i="2"/>
  <c r="AG56" i="2"/>
  <c r="AI56" i="2"/>
  <c r="AK56" i="2"/>
  <c r="AM56" i="2"/>
  <c r="AN56" i="2"/>
  <c r="AP56" i="2"/>
  <c r="AR56" i="2"/>
  <c r="AS56" i="2"/>
  <c r="AU56" i="2"/>
  <c r="AW56" i="2"/>
  <c r="AY56" i="2"/>
  <c r="E57" i="2"/>
  <c r="G57" i="2"/>
  <c r="M57" i="2"/>
  <c r="O57" i="2"/>
  <c r="U57" i="2"/>
  <c r="Y57" i="2"/>
  <c r="AE57" i="2"/>
  <c r="AG57" i="2"/>
  <c r="AN57" i="2"/>
  <c r="AP57" i="2"/>
  <c r="AW57" i="2"/>
  <c r="E58" i="2"/>
  <c r="G58" i="2" s="1"/>
  <c r="J58" i="2"/>
  <c r="L58" i="2"/>
  <c r="M58" i="2"/>
  <c r="R58" i="2"/>
  <c r="T58" i="2"/>
  <c r="W58" i="2"/>
  <c r="Z58" i="2"/>
  <c r="AD58" i="2"/>
  <c r="AE58" i="2"/>
  <c r="AK58" i="2"/>
  <c r="AM58" i="2"/>
  <c r="AN58" i="2"/>
  <c r="AS58" i="2"/>
  <c r="AU58" i="2"/>
  <c r="AY58" i="2"/>
  <c r="E59" i="2"/>
  <c r="H59" i="2"/>
  <c r="O59" i="2"/>
  <c r="Q59" i="2"/>
  <c r="W59" i="2"/>
  <c r="Y59" i="2"/>
  <c r="AE59" i="2"/>
  <c r="AI59" i="2"/>
  <c r="AP59" i="2"/>
  <c r="AR59" i="2"/>
  <c r="AY59" i="2"/>
  <c r="E60" i="2"/>
  <c r="G60" i="2"/>
  <c r="H60" i="2"/>
  <c r="J60" i="2"/>
  <c r="L60" i="2"/>
  <c r="M60" i="2"/>
  <c r="O60" i="2"/>
  <c r="Q60" i="2"/>
  <c r="R60" i="2"/>
  <c r="T60" i="2"/>
  <c r="U60" i="2"/>
  <c r="W60" i="2"/>
  <c r="Y60" i="2"/>
  <c r="Z60" i="2"/>
  <c r="AB60" i="2"/>
  <c r="AD60" i="2"/>
  <c r="AE60" i="2"/>
  <c r="AG60" i="2"/>
  <c r="AI60" i="2"/>
  <c r="AK60" i="2"/>
  <c r="AM60" i="2"/>
  <c r="AN60" i="2"/>
  <c r="AP60" i="2"/>
  <c r="AR60" i="2"/>
  <c r="AS60" i="2"/>
  <c r="AU60" i="2"/>
  <c r="AW60" i="2"/>
  <c r="AY60" i="2"/>
  <c r="E61" i="2"/>
  <c r="G61" i="2" s="1"/>
  <c r="H61" i="2"/>
  <c r="BA61" i="2" s="1"/>
  <c r="L61" i="2"/>
  <c r="M61" i="2"/>
  <c r="R61" i="2"/>
  <c r="T61" i="2"/>
  <c r="U61" i="2"/>
  <c r="Z61" i="2"/>
  <c r="AB61" i="2"/>
  <c r="AE61" i="2"/>
  <c r="AI61" i="2"/>
  <c r="AM61" i="2"/>
  <c r="AN61" i="2"/>
  <c r="AS61" i="2"/>
  <c r="AU61" i="2"/>
  <c r="AW61" i="2"/>
  <c r="E62" i="2"/>
  <c r="G62" i="2"/>
  <c r="M62" i="2"/>
  <c r="Q62" i="2"/>
  <c r="W62" i="2"/>
  <c r="Y62" i="2"/>
  <c r="AE62" i="2"/>
  <c r="AG62" i="2"/>
  <c r="AN62" i="2"/>
  <c r="AR62" i="2"/>
  <c r="AY62" i="2"/>
  <c r="E63" i="2"/>
  <c r="H63" i="2" s="1"/>
  <c r="J63" i="2"/>
  <c r="L63" i="2"/>
  <c r="O63" i="2"/>
  <c r="R63" i="2"/>
  <c r="U63" i="2"/>
  <c r="W63" i="2"/>
  <c r="AB63" i="2"/>
  <c r="AD63" i="2"/>
  <c r="AE63" i="2"/>
  <c r="AK63" i="2"/>
  <c r="AM63" i="2"/>
  <c r="AP63" i="2"/>
  <c r="AS63" i="2"/>
  <c r="AW63" i="2"/>
  <c r="AY63" i="2"/>
  <c r="E64" i="2"/>
  <c r="G64" i="2"/>
  <c r="H64" i="2"/>
  <c r="J64" i="2"/>
  <c r="L64" i="2"/>
  <c r="M64" i="2"/>
  <c r="O64" i="2"/>
  <c r="Q64" i="2"/>
  <c r="R64" i="2"/>
  <c r="T64" i="2"/>
  <c r="U64" i="2"/>
  <c r="W64" i="2"/>
  <c r="Y64" i="2"/>
  <c r="Z64" i="2"/>
  <c r="AB64" i="2"/>
  <c r="AD64" i="2"/>
  <c r="AE64" i="2"/>
  <c r="AG64" i="2"/>
  <c r="AI64" i="2"/>
  <c r="AK64" i="2"/>
  <c r="AM64" i="2"/>
  <c r="AN64" i="2"/>
  <c r="AP64" i="2"/>
  <c r="AR64" i="2"/>
  <c r="AS64" i="2"/>
  <c r="AU64" i="2"/>
  <c r="AW64" i="2"/>
  <c r="AY64" i="2"/>
  <c r="E65" i="2"/>
  <c r="G65" i="2"/>
  <c r="M65" i="2"/>
  <c r="O65" i="2"/>
  <c r="U65" i="2"/>
  <c r="Y65" i="2"/>
  <c r="AE65" i="2"/>
  <c r="AG65" i="2"/>
  <c r="AN65" i="2"/>
  <c r="AP65" i="2"/>
  <c r="AW65" i="2"/>
  <c r="E66" i="2"/>
  <c r="G66" i="2" s="1"/>
  <c r="J66" i="2"/>
  <c r="L66" i="2"/>
  <c r="M66" i="2"/>
  <c r="R66" i="2"/>
  <c r="T66" i="2"/>
  <c r="W66" i="2"/>
  <c r="Z66" i="2"/>
  <c r="AD66" i="2"/>
  <c r="AE66" i="2"/>
  <c r="AK66" i="2"/>
  <c r="AM66" i="2"/>
  <c r="AN66" i="2"/>
  <c r="AS66" i="2"/>
  <c r="AU66" i="2"/>
  <c r="AY66" i="2"/>
  <c r="E67" i="2"/>
  <c r="H67" i="2"/>
  <c r="O67" i="2"/>
  <c r="Q67" i="2"/>
  <c r="W67" i="2"/>
  <c r="Y67" i="2"/>
  <c r="AE67" i="2"/>
  <c r="AI67" i="2"/>
  <c r="AP67" i="2"/>
  <c r="AR67" i="2"/>
  <c r="AY67" i="2"/>
  <c r="E68" i="2"/>
  <c r="G68" i="2"/>
  <c r="H68" i="2"/>
  <c r="J68" i="2"/>
  <c r="L68" i="2"/>
  <c r="M68" i="2"/>
  <c r="O68" i="2"/>
  <c r="Q68" i="2"/>
  <c r="R68" i="2"/>
  <c r="T68" i="2"/>
  <c r="U68" i="2"/>
  <c r="W68" i="2"/>
  <c r="Y68" i="2"/>
  <c r="Z68" i="2"/>
  <c r="AB68" i="2"/>
  <c r="AD68" i="2"/>
  <c r="AE68" i="2"/>
  <c r="AG68" i="2"/>
  <c r="AI68" i="2"/>
  <c r="AK68" i="2"/>
  <c r="AM68" i="2"/>
  <c r="AN68" i="2"/>
  <c r="AP68" i="2"/>
  <c r="AR68" i="2"/>
  <c r="AS68" i="2"/>
  <c r="AU68" i="2"/>
  <c r="AW68" i="2"/>
  <c r="AY68" i="2"/>
  <c r="E69" i="2"/>
  <c r="G69" i="2" s="1"/>
  <c r="H69" i="2"/>
  <c r="BA69" i="2" s="1"/>
  <c r="L69" i="2"/>
  <c r="M69" i="2"/>
  <c r="R69" i="2"/>
  <c r="T69" i="2"/>
  <c r="U69" i="2"/>
  <c r="Z69" i="2"/>
  <c r="AB69" i="2"/>
  <c r="AE69" i="2"/>
  <c r="AI69" i="2"/>
  <c r="AM69" i="2"/>
  <c r="AN69" i="2"/>
  <c r="AS69" i="2"/>
  <c r="AU69" i="2"/>
  <c r="AW69" i="2"/>
  <c r="E70" i="2"/>
  <c r="G70" i="2"/>
  <c r="M70" i="2"/>
  <c r="Q70" i="2"/>
  <c r="U70" i="2"/>
  <c r="W70" i="2"/>
  <c r="AB70" i="2"/>
  <c r="AD70" i="2"/>
  <c r="AI70" i="2"/>
  <c r="AK70" i="2"/>
  <c r="AP70" i="2"/>
  <c r="AR70" i="2"/>
  <c r="AW70" i="2"/>
  <c r="AY70" i="2"/>
  <c r="E71" i="2"/>
  <c r="G71" i="2"/>
  <c r="H71" i="2"/>
  <c r="BA71" i="2" s="1"/>
  <c r="J71" i="2"/>
  <c r="L71" i="2"/>
  <c r="M71" i="2"/>
  <c r="O71" i="2"/>
  <c r="Q71" i="2"/>
  <c r="R71" i="2"/>
  <c r="T71" i="2"/>
  <c r="U71" i="2"/>
  <c r="W71" i="2"/>
  <c r="Y71" i="2"/>
  <c r="Z71" i="2"/>
  <c r="AB71" i="2"/>
  <c r="AD71" i="2"/>
  <c r="AE71" i="2"/>
  <c r="AG71" i="2"/>
  <c r="AI71" i="2"/>
  <c r="AK71" i="2"/>
  <c r="AM71" i="2"/>
  <c r="AN71" i="2"/>
  <c r="AP71" i="2"/>
  <c r="AR71" i="2"/>
  <c r="AS71" i="2"/>
  <c r="AU71" i="2"/>
  <c r="AW71" i="2"/>
  <c r="AY71" i="2"/>
  <c r="E72" i="2"/>
  <c r="H72" i="2" s="1"/>
  <c r="G72" i="2"/>
  <c r="L72" i="2"/>
  <c r="M72" i="2"/>
  <c r="R72" i="2"/>
  <c r="T72" i="2"/>
  <c r="Y72" i="2"/>
  <c r="Z72" i="2"/>
  <c r="AE72" i="2"/>
  <c r="AG72" i="2"/>
  <c r="AM72" i="2"/>
  <c r="AN72" i="2"/>
  <c r="AS72" i="2"/>
  <c r="AU72" i="2"/>
  <c r="E73" i="2"/>
  <c r="G73" i="2" s="1"/>
  <c r="L73" i="2"/>
  <c r="R73" i="2"/>
  <c r="Y73" i="2"/>
  <c r="AE73" i="2"/>
  <c r="AM73" i="2"/>
  <c r="AS73" i="2"/>
  <c r="E74" i="2"/>
  <c r="G74" i="2" s="1"/>
  <c r="H74" i="2"/>
  <c r="J74" i="2"/>
  <c r="L74" i="2"/>
  <c r="O74" i="2"/>
  <c r="Q74" i="2"/>
  <c r="R74" i="2"/>
  <c r="U74" i="2"/>
  <c r="W74" i="2"/>
  <c r="Y74" i="2"/>
  <c r="AB74" i="2"/>
  <c r="AD74" i="2"/>
  <c r="AE74" i="2"/>
  <c r="AI74" i="2"/>
  <c r="AK74" i="2"/>
  <c r="AM74" i="2"/>
  <c r="AP74" i="2"/>
  <c r="AR74" i="2"/>
  <c r="AS74" i="2"/>
  <c r="AW74" i="2"/>
  <c r="AY74" i="2"/>
  <c r="E75" i="2"/>
  <c r="G75" i="2"/>
  <c r="H75" i="2"/>
  <c r="BA75" i="2" s="1"/>
  <c r="J75" i="2"/>
  <c r="L75" i="2"/>
  <c r="M75" i="2"/>
  <c r="O75" i="2"/>
  <c r="Q75" i="2"/>
  <c r="R75" i="2"/>
  <c r="T75" i="2"/>
  <c r="U75" i="2"/>
  <c r="W75" i="2"/>
  <c r="Y75" i="2"/>
  <c r="Z75" i="2"/>
  <c r="AB75" i="2"/>
  <c r="AD75" i="2"/>
  <c r="AE75" i="2"/>
  <c r="AG75" i="2"/>
  <c r="AI75" i="2"/>
  <c r="AK75" i="2"/>
  <c r="AM75" i="2"/>
  <c r="AN75" i="2"/>
  <c r="AP75" i="2"/>
  <c r="AR75" i="2"/>
  <c r="AS75" i="2"/>
  <c r="AU75" i="2"/>
  <c r="AW75" i="2"/>
  <c r="AY75" i="2"/>
  <c r="E76" i="2"/>
  <c r="H76" i="2" s="1"/>
  <c r="G76" i="2"/>
  <c r="M76" i="2"/>
  <c r="T76" i="2"/>
  <c r="Y76" i="2"/>
  <c r="Z76" i="2"/>
  <c r="AE76" i="2"/>
  <c r="AG76" i="2"/>
  <c r="AM76" i="2"/>
  <c r="AN76" i="2"/>
  <c r="AS76" i="2"/>
  <c r="AU76" i="2"/>
  <c r="E77" i="2"/>
  <c r="E78" i="2"/>
  <c r="AH41" i="4" l="1"/>
  <c r="X71" i="4"/>
  <c r="AD20" i="4"/>
  <c r="AC20" i="4"/>
  <c r="AB10" i="4"/>
  <c r="X4" i="4"/>
  <c r="X42" i="4"/>
  <c r="W37" i="4"/>
  <c r="AC37" i="4" s="1"/>
  <c r="V75" i="4"/>
  <c r="W75" i="4"/>
  <c r="Y36" i="4"/>
  <c r="Y74" i="4"/>
  <c r="V35" i="4"/>
  <c r="U73" i="4"/>
  <c r="Z35" i="4"/>
  <c r="Z73" i="4"/>
  <c r="W33" i="4"/>
  <c r="V71" i="4"/>
  <c r="W71" i="4"/>
  <c r="Y32" i="4"/>
  <c r="Y70" i="4"/>
  <c r="V31" i="4"/>
  <c r="U69" i="4"/>
  <c r="Z31" i="4"/>
  <c r="Z69" i="4"/>
  <c r="W29" i="4"/>
  <c r="W67" i="4"/>
  <c r="V67" i="4"/>
  <c r="Y67" i="4"/>
  <c r="Y28" i="4"/>
  <c r="Y66" i="4"/>
  <c r="V27" i="4"/>
  <c r="U65" i="4"/>
  <c r="Z27" i="4"/>
  <c r="Z65" i="4"/>
  <c r="W25" i="4"/>
  <c r="W63" i="4"/>
  <c r="V63" i="4"/>
  <c r="Y24" i="4"/>
  <c r="Y62" i="4"/>
  <c r="V23" i="4"/>
  <c r="U61" i="4"/>
  <c r="Z23" i="4"/>
  <c r="Z61" i="4"/>
  <c r="W21" i="4"/>
  <c r="W59" i="4"/>
  <c r="V59" i="4"/>
  <c r="Y20" i="4"/>
  <c r="Y58" i="4"/>
  <c r="V19" i="4"/>
  <c r="U57" i="4"/>
  <c r="Z19" i="4"/>
  <c r="Z57" i="4"/>
  <c r="W17" i="4"/>
  <c r="V55" i="4"/>
  <c r="W55" i="4"/>
  <c r="Y16" i="4"/>
  <c r="Y54" i="4"/>
  <c r="V15" i="4"/>
  <c r="U53" i="4"/>
  <c r="Z15" i="4"/>
  <c r="Z53" i="4"/>
  <c r="W13" i="4"/>
  <c r="V51" i="4"/>
  <c r="W51" i="4"/>
  <c r="Y51" i="4"/>
  <c r="Y12" i="4"/>
  <c r="Y50" i="4"/>
  <c r="Y11" i="4"/>
  <c r="U49" i="4"/>
  <c r="Z11" i="4"/>
  <c r="Z49" i="4"/>
  <c r="W9" i="4"/>
  <c r="W47" i="4"/>
  <c r="V47" i="4"/>
  <c r="Y8" i="4"/>
  <c r="Y46" i="4"/>
  <c r="Y7" i="4"/>
  <c r="U45" i="4"/>
  <c r="Z7" i="4"/>
  <c r="Z45" i="4"/>
  <c r="W5" i="4"/>
  <c r="V43" i="4"/>
  <c r="W43" i="4"/>
  <c r="Y4" i="4"/>
  <c r="Y42" i="4"/>
  <c r="X34" i="4"/>
  <c r="X72" i="4"/>
  <c r="X30" i="4"/>
  <c r="X68" i="4"/>
  <c r="X26" i="4"/>
  <c r="X64" i="4"/>
  <c r="X22" i="4"/>
  <c r="X60" i="4"/>
  <c r="X18" i="4"/>
  <c r="X56" i="4"/>
  <c r="X14" i="4"/>
  <c r="X52" i="4"/>
  <c r="X10" i="4"/>
  <c r="X48" i="4"/>
  <c r="X6" i="4"/>
  <c r="X44" i="4"/>
  <c r="W41" i="4"/>
  <c r="W3" i="4"/>
  <c r="Y37" i="4"/>
  <c r="V36" i="4"/>
  <c r="U74" i="4"/>
  <c r="Z74" i="4"/>
  <c r="W34" i="4"/>
  <c r="V72" i="4"/>
  <c r="W72" i="4"/>
  <c r="Y33" i="4"/>
  <c r="V32" i="4"/>
  <c r="U70" i="4"/>
  <c r="Z70" i="4"/>
  <c r="W30" i="4"/>
  <c r="AB30" i="4" s="1"/>
  <c r="W68" i="4"/>
  <c r="V68" i="4"/>
  <c r="Y29" i="4"/>
  <c r="AE29" i="4" s="1"/>
  <c r="V28" i="4"/>
  <c r="U66" i="4"/>
  <c r="Z66" i="4"/>
  <c r="W26" i="4"/>
  <c r="AC26" i="4" s="1"/>
  <c r="V64" i="4"/>
  <c r="W64" i="4"/>
  <c r="Y25" i="4"/>
  <c r="V24" i="4"/>
  <c r="U62" i="4"/>
  <c r="Z62" i="4"/>
  <c r="W22" i="4"/>
  <c r="W60" i="4"/>
  <c r="V60" i="4"/>
  <c r="Y21" i="4"/>
  <c r="V20" i="4"/>
  <c r="U58" i="4"/>
  <c r="Z58" i="4"/>
  <c r="Y17" i="4"/>
  <c r="V16" i="4"/>
  <c r="AB16" i="4" s="1"/>
  <c r="U54" i="4"/>
  <c r="Z54" i="4"/>
  <c r="W14" i="4"/>
  <c r="V52" i="4"/>
  <c r="W52" i="4"/>
  <c r="Y13" i="4"/>
  <c r="V12" i="4"/>
  <c r="U50" i="4"/>
  <c r="Z50" i="4"/>
  <c r="W10" i="4"/>
  <c r="W48" i="4"/>
  <c r="V48" i="4"/>
  <c r="Y9" i="4"/>
  <c r="V8" i="4"/>
  <c r="U46" i="4"/>
  <c r="Z46" i="4"/>
  <c r="W6" i="4"/>
  <c r="V44" i="4"/>
  <c r="W44" i="4"/>
  <c r="Y5" i="4"/>
  <c r="AE5" i="4" s="1"/>
  <c r="Z42" i="4"/>
  <c r="V18" i="4"/>
  <c r="W4" i="4"/>
  <c r="U48" i="4"/>
  <c r="V50" i="4"/>
  <c r="W50" i="4"/>
  <c r="Y63" i="4"/>
  <c r="Y47" i="4"/>
  <c r="Z28" i="4"/>
  <c r="Z12" i="4"/>
  <c r="X37" i="4"/>
  <c r="X75" i="4"/>
  <c r="X33" i="4"/>
  <c r="X29" i="4"/>
  <c r="X25" i="4"/>
  <c r="X63" i="4"/>
  <c r="X21" i="4"/>
  <c r="X59" i="4"/>
  <c r="X17" i="4"/>
  <c r="X55" i="4"/>
  <c r="X13" i="4"/>
  <c r="X9" i="4"/>
  <c r="X5" i="4"/>
  <c r="X43" i="4"/>
  <c r="Z3" i="4"/>
  <c r="Z41" i="4"/>
  <c r="Y41" i="4"/>
  <c r="Y3" i="4"/>
  <c r="AE3" i="4" s="1"/>
  <c r="V37" i="4"/>
  <c r="U75" i="4"/>
  <c r="Z37" i="4"/>
  <c r="Z75" i="4"/>
  <c r="W35" i="4"/>
  <c r="W73" i="4"/>
  <c r="V73" i="4"/>
  <c r="Y34" i="4"/>
  <c r="AE34" i="4" s="1"/>
  <c r="Y72" i="4"/>
  <c r="V33" i="4"/>
  <c r="U71" i="4"/>
  <c r="Z33" i="4"/>
  <c r="AF33" i="4" s="1"/>
  <c r="Z71" i="4"/>
  <c r="W31" i="4"/>
  <c r="V69" i="4"/>
  <c r="W69" i="4"/>
  <c r="Y30" i="4"/>
  <c r="AE30" i="4" s="1"/>
  <c r="Y68" i="4"/>
  <c r="V29" i="4"/>
  <c r="U67" i="4"/>
  <c r="Z29" i="4"/>
  <c r="Z67" i="4"/>
  <c r="W27" i="4"/>
  <c r="V65" i="4"/>
  <c r="W65" i="4"/>
  <c r="Y26" i="4"/>
  <c r="Y64" i="4"/>
  <c r="V25" i="4"/>
  <c r="AB25" i="4" s="1"/>
  <c r="U63" i="4"/>
  <c r="Z25" i="4"/>
  <c r="Z63" i="4"/>
  <c r="W23" i="4"/>
  <c r="AC23" i="4" s="1"/>
  <c r="V61" i="4"/>
  <c r="Y22" i="4"/>
  <c r="Y60" i="4"/>
  <c r="V21" i="4"/>
  <c r="AB21" i="4" s="1"/>
  <c r="U59" i="4"/>
  <c r="Z21" i="4"/>
  <c r="Z59" i="4"/>
  <c r="W19" i="4"/>
  <c r="V57" i="4"/>
  <c r="W57" i="4"/>
  <c r="Y18" i="4"/>
  <c r="AE18" i="4" s="1"/>
  <c r="Y56" i="4"/>
  <c r="V17" i="4"/>
  <c r="U55" i="4"/>
  <c r="Z17" i="4"/>
  <c r="AF17" i="4" s="1"/>
  <c r="Z55" i="4"/>
  <c r="W15" i="4"/>
  <c r="W53" i="4"/>
  <c r="V53" i="4"/>
  <c r="Y14" i="4"/>
  <c r="Y52" i="4"/>
  <c r="V13" i="4"/>
  <c r="U51" i="4"/>
  <c r="Z13" i="4"/>
  <c r="AF13" i="4" s="1"/>
  <c r="Z51" i="4"/>
  <c r="W11" i="4"/>
  <c r="V49" i="4"/>
  <c r="W49" i="4"/>
  <c r="Y10" i="4"/>
  <c r="Y48" i="4"/>
  <c r="V9" i="4"/>
  <c r="AB9" i="4" s="1"/>
  <c r="U47" i="4"/>
  <c r="Z9" i="4"/>
  <c r="Z47" i="4"/>
  <c r="W7" i="4"/>
  <c r="W45" i="4"/>
  <c r="Y6" i="4"/>
  <c r="AE6" i="4" s="1"/>
  <c r="Y44" i="4"/>
  <c r="V5" i="4"/>
  <c r="U43" i="4"/>
  <c r="Z5" i="4"/>
  <c r="Z43" i="4"/>
  <c r="V34" i="4"/>
  <c r="W32" i="4"/>
  <c r="U41" i="4"/>
  <c r="U60" i="4"/>
  <c r="V56" i="4"/>
  <c r="X47" i="4"/>
  <c r="Y75" i="4"/>
  <c r="Y59" i="4"/>
  <c r="Y43" i="4"/>
  <c r="Z24" i="4"/>
  <c r="Z8" i="4"/>
  <c r="AF8" i="4" s="1"/>
  <c r="X36" i="4"/>
  <c r="X74" i="4"/>
  <c r="X32" i="4"/>
  <c r="AD32" i="4" s="1"/>
  <c r="X70" i="4"/>
  <c r="X28" i="4"/>
  <c r="X66" i="4"/>
  <c r="X24" i="4"/>
  <c r="AD24" i="4" s="1"/>
  <c r="X62" i="4"/>
  <c r="X16" i="4"/>
  <c r="X54" i="4"/>
  <c r="X12" i="4"/>
  <c r="AD12" i="4" s="1"/>
  <c r="X50" i="4"/>
  <c r="X8" i="4"/>
  <c r="X46" i="4"/>
  <c r="X41" i="4"/>
  <c r="X3" i="4"/>
  <c r="W74" i="4"/>
  <c r="V74" i="4"/>
  <c r="Y35" i="4"/>
  <c r="AE35" i="4" s="1"/>
  <c r="Y73" i="4"/>
  <c r="Z34" i="4"/>
  <c r="Z72" i="4"/>
  <c r="Y31" i="4"/>
  <c r="Y69" i="4"/>
  <c r="Z30" i="4"/>
  <c r="Z68" i="4"/>
  <c r="Y27" i="4"/>
  <c r="AE27" i="4" s="1"/>
  <c r="Y65" i="4"/>
  <c r="Z26" i="4"/>
  <c r="Z64" i="4"/>
  <c r="V62" i="4"/>
  <c r="W62" i="4"/>
  <c r="Y23" i="4"/>
  <c r="Y61" i="4"/>
  <c r="Z22" i="4"/>
  <c r="AF22" i="4" s="1"/>
  <c r="Z60" i="4"/>
  <c r="W58" i="4"/>
  <c r="V58" i="4"/>
  <c r="Y19" i="4"/>
  <c r="AE19" i="4" s="1"/>
  <c r="Y57" i="4"/>
  <c r="Z18" i="4"/>
  <c r="Z56" i="4"/>
  <c r="W54" i="4"/>
  <c r="V54" i="4"/>
  <c r="Y15" i="4"/>
  <c r="Y53" i="4"/>
  <c r="Z14" i="4"/>
  <c r="AF14" i="4" s="1"/>
  <c r="Z52" i="4"/>
  <c r="Y49" i="4"/>
  <c r="Z10" i="4"/>
  <c r="AF10" i="4" s="1"/>
  <c r="Z48" i="4"/>
  <c r="Y45" i="4"/>
  <c r="Z6" i="4"/>
  <c r="Z44" i="4"/>
  <c r="W28" i="4"/>
  <c r="AC28" i="4" s="1"/>
  <c r="V41" i="4"/>
  <c r="V66" i="4"/>
  <c r="W61" i="4"/>
  <c r="X67" i="4"/>
  <c r="X51" i="4"/>
  <c r="Y71" i="4"/>
  <c r="Y55" i="4"/>
  <c r="Z36" i="4"/>
  <c r="AF36" i="4" s="1"/>
  <c r="Z20" i="4"/>
  <c r="AF20" i="4" s="1"/>
  <c r="X35" i="4"/>
  <c r="X31" i="4"/>
  <c r="AD31" i="4" s="1"/>
  <c r="X27" i="4"/>
  <c r="X23" i="4"/>
  <c r="X19" i="4"/>
  <c r="X15" i="4"/>
  <c r="AD15" i="4" s="1"/>
  <c r="X11" i="4"/>
  <c r="X7" i="4"/>
  <c r="V11" i="4"/>
  <c r="AB11" i="4" s="1"/>
  <c r="V7" i="4"/>
  <c r="AB7" i="4" s="1"/>
  <c r="R76" i="2"/>
  <c r="AK73" i="2"/>
  <c r="Q73" i="2"/>
  <c r="BA68" i="2"/>
  <c r="G67" i="2"/>
  <c r="M67" i="2"/>
  <c r="T67" i="2"/>
  <c r="Z67" i="2"/>
  <c r="AG67" i="2"/>
  <c r="AN67" i="2"/>
  <c r="AU67" i="2"/>
  <c r="J65" i="2"/>
  <c r="Q65" i="2"/>
  <c r="W65" i="2"/>
  <c r="AD65" i="2"/>
  <c r="AK65" i="2"/>
  <c r="AR65" i="2"/>
  <c r="AY65" i="2"/>
  <c r="H62" i="2"/>
  <c r="O62" i="2"/>
  <c r="U62" i="2"/>
  <c r="AB62" i="2"/>
  <c r="AI62" i="2"/>
  <c r="AP62" i="2"/>
  <c r="AW62" i="2"/>
  <c r="BA60" i="2"/>
  <c r="G59" i="2"/>
  <c r="M59" i="2"/>
  <c r="T59" i="2"/>
  <c r="Z59" i="2"/>
  <c r="AG59" i="2"/>
  <c r="AN59" i="2"/>
  <c r="AU59" i="2"/>
  <c r="J57" i="2"/>
  <c r="Q57" i="2"/>
  <c r="W57" i="2"/>
  <c r="AD57" i="2"/>
  <c r="AK57" i="2"/>
  <c r="AR57" i="2"/>
  <c r="AY57" i="2"/>
  <c r="AR55" i="2"/>
  <c r="AD55" i="2"/>
  <c r="H28" i="2"/>
  <c r="O28" i="2"/>
  <c r="U28" i="2"/>
  <c r="AB28" i="2"/>
  <c r="AI28" i="2"/>
  <c r="AP28" i="2"/>
  <c r="AW28" i="2"/>
  <c r="J28" i="2"/>
  <c r="Q28" i="2"/>
  <c r="W28" i="2"/>
  <c r="AD28" i="2"/>
  <c r="AK28" i="2"/>
  <c r="AR28" i="2"/>
  <c r="AY28" i="2"/>
  <c r="L28" i="2"/>
  <c r="Y28" i="2"/>
  <c r="AM28" i="2"/>
  <c r="M28" i="2"/>
  <c r="Z28" i="2"/>
  <c r="AN28" i="2"/>
  <c r="G28" i="2"/>
  <c r="AG28" i="2"/>
  <c r="R28" i="2"/>
  <c r="AS28" i="2"/>
  <c r="T28" i="2"/>
  <c r="AU28" i="2"/>
  <c r="G55" i="2"/>
  <c r="M55" i="2"/>
  <c r="T55" i="2"/>
  <c r="Z55" i="2"/>
  <c r="AG55" i="2"/>
  <c r="AN55" i="2"/>
  <c r="AU55" i="2"/>
  <c r="H55" i="2"/>
  <c r="BA55" i="2" s="1"/>
  <c r="O55" i="2"/>
  <c r="U55" i="2"/>
  <c r="AB55" i="2"/>
  <c r="AI55" i="2"/>
  <c r="AP55" i="2"/>
  <c r="AW55" i="2"/>
  <c r="G51" i="2"/>
  <c r="M51" i="2"/>
  <c r="T51" i="2"/>
  <c r="Z51" i="2"/>
  <c r="AG51" i="2"/>
  <c r="AN51" i="2"/>
  <c r="AU51" i="2"/>
  <c r="H51" i="2"/>
  <c r="O51" i="2"/>
  <c r="U51" i="2"/>
  <c r="AB51" i="2"/>
  <c r="AI51" i="2"/>
  <c r="AP51" i="2"/>
  <c r="AW51" i="2"/>
  <c r="J51" i="2"/>
  <c r="Q51" i="2"/>
  <c r="W51" i="2"/>
  <c r="AD51" i="2"/>
  <c r="AK51" i="2"/>
  <c r="AR51" i="2"/>
  <c r="AY51" i="2"/>
  <c r="AY73" i="2"/>
  <c r="AD73" i="2"/>
  <c r="H70" i="2"/>
  <c r="O70" i="2"/>
  <c r="AY76" i="2"/>
  <c r="AR76" i="2"/>
  <c r="AK76" i="2"/>
  <c r="AD76" i="2"/>
  <c r="W76" i="2"/>
  <c r="Q76" i="2"/>
  <c r="J76" i="2"/>
  <c r="AU74" i="2"/>
  <c r="AN74" i="2"/>
  <c r="AG74" i="2"/>
  <c r="Z74" i="2"/>
  <c r="T74" i="2"/>
  <c r="M74" i="2"/>
  <c r="BA74" i="2" s="1"/>
  <c r="AW73" i="2"/>
  <c r="AP73" i="2"/>
  <c r="AI73" i="2"/>
  <c r="AB73" i="2"/>
  <c r="U73" i="2"/>
  <c r="O73" i="2"/>
  <c r="H73" i="2"/>
  <c r="AY72" i="2"/>
  <c r="AR72" i="2"/>
  <c r="AK72" i="2"/>
  <c r="AD72" i="2"/>
  <c r="W72" i="2"/>
  <c r="Q72" i="2"/>
  <c r="J72" i="2"/>
  <c r="AU70" i="2"/>
  <c r="AN70" i="2"/>
  <c r="AG70" i="2"/>
  <c r="Z70" i="2"/>
  <c r="T70" i="2"/>
  <c r="L70" i="2"/>
  <c r="AP69" i="2"/>
  <c r="AG69" i="2"/>
  <c r="Y69" i="2"/>
  <c r="O69" i="2"/>
  <c r="AW67" i="2"/>
  <c r="AM67" i="2"/>
  <c r="AD67" i="2"/>
  <c r="U67" i="2"/>
  <c r="L67" i="2"/>
  <c r="AR66" i="2"/>
  <c r="AG66" i="2"/>
  <c r="Y66" i="2"/>
  <c r="Q66" i="2"/>
  <c r="AU65" i="2"/>
  <c r="AM65" i="2"/>
  <c r="AB65" i="2"/>
  <c r="T65" i="2"/>
  <c r="L65" i="2"/>
  <c r="AR63" i="2"/>
  <c r="AI63" i="2"/>
  <c r="Y63" i="2"/>
  <c r="Q63" i="2"/>
  <c r="AU62" i="2"/>
  <c r="AM62" i="2"/>
  <c r="AD62" i="2"/>
  <c r="T62" i="2"/>
  <c r="L62" i="2"/>
  <c r="AP61" i="2"/>
  <c r="AG61" i="2"/>
  <c r="Y61" i="2"/>
  <c r="O61" i="2"/>
  <c r="AW59" i="2"/>
  <c r="AM59" i="2"/>
  <c r="AD59" i="2"/>
  <c r="U59" i="2"/>
  <c r="L59" i="2"/>
  <c r="AR58" i="2"/>
  <c r="AG58" i="2"/>
  <c r="Y58" i="2"/>
  <c r="Q58" i="2"/>
  <c r="AU57" i="2"/>
  <c r="AM57" i="2"/>
  <c r="AB57" i="2"/>
  <c r="T57" i="2"/>
  <c r="L57" i="2"/>
  <c r="AM55" i="2"/>
  <c r="Y55" i="2"/>
  <c r="L55" i="2"/>
  <c r="AU54" i="2"/>
  <c r="AG54" i="2"/>
  <c r="T54" i="2"/>
  <c r="BA53" i="2"/>
  <c r="AS51" i="2"/>
  <c r="R51" i="2"/>
  <c r="AM47" i="2"/>
  <c r="G46" i="2"/>
  <c r="M46" i="2"/>
  <c r="T46" i="2"/>
  <c r="Z46" i="2"/>
  <c r="AG46" i="2"/>
  <c r="AP46" i="2"/>
  <c r="AW46" i="2"/>
  <c r="H46" i="2"/>
  <c r="O46" i="2"/>
  <c r="U46" i="2"/>
  <c r="AB46" i="2"/>
  <c r="AI46" i="2"/>
  <c r="AR46" i="2"/>
  <c r="AY46" i="2"/>
  <c r="J46" i="2"/>
  <c r="Q46" i="2"/>
  <c r="W46" i="2"/>
  <c r="AD46" i="2"/>
  <c r="AM46" i="2"/>
  <c r="AS46" i="2"/>
  <c r="G18" i="2"/>
  <c r="M18" i="2"/>
  <c r="T18" i="2"/>
  <c r="Z18" i="2"/>
  <c r="AG18" i="2"/>
  <c r="AN18" i="2"/>
  <c r="AU18" i="2"/>
  <c r="H18" i="2"/>
  <c r="O18" i="2"/>
  <c r="U18" i="2"/>
  <c r="AB18" i="2"/>
  <c r="AI18" i="2"/>
  <c r="AP18" i="2"/>
  <c r="AW18" i="2"/>
  <c r="J18" i="2"/>
  <c r="W18" i="2"/>
  <c r="AK18" i="2"/>
  <c r="AY18" i="2"/>
  <c r="L18" i="2"/>
  <c r="Y18" i="2"/>
  <c r="AM18" i="2"/>
  <c r="Q18" i="2"/>
  <c r="AR18" i="2"/>
  <c r="R18" i="2"/>
  <c r="AS18" i="2"/>
  <c r="AD18" i="2"/>
  <c r="AE18" i="2"/>
  <c r="L76" i="2"/>
  <c r="AR73" i="2"/>
  <c r="W73" i="2"/>
  <c r="J73" i="2"/>
  <c r="AW76" i="2"/>
  <c r="AP76" i="2"/>
  <c r="AI76" i="2"/>
  <c r="AB76" i="2"/>
  <c r="U76" i="2"/>
  <c r="BA76" i="2" s="1"/>
  <c r="O76" i="2"/>
  <c r="AU73" i="2"/>
  <c r="AN73" i="2"/>
  <c r="AG73" i="2"/>
  <c r="Z73" i="2"/>
  <c r="T73" i="2"/>
  <c r="M73" i="2"/>
  <c r="AW72" i="2"/>
  <c r="AP72" i="2"/>
  <c r="AI72" i="2"/>
  <c r="AB72" i="2"/>
  <c r="U72" i="2"/>
  <c r="BA72" i="2" s="1"/>
  <c r="O72" i="2"/>
  <c r="AS70" i="2"/>
  <c r="AM70" i="2"/>
  <c r="AE70" i="2"/>
  <c r="Y70" i="2"/>
  <c r="R70" i="2"/>
  <c r="J70" i="2"/>
  <c r="J69" i="2"/>
  <c r="Q69" i="2"/>
  <c r="W69" i="2"/>
  <c r="AD69" i="2"/>
  <c r="AK69" i="2"/>
  <c r="AR69" i="2"/>
  <c r="AY69" i="2"/>
  <c r="AS67" i="2"/>
  <c r="AK67" i="2"/>
  <c r="AB67" i="2"/>
  <c r="R67" i="2"/>
  <c r="J67" i="2"/>
  <c r="H66" i="2"/>
  <c r="BA66" i="2" s="1"/>
  <c r="O66" i="2"/>
  <c r="U66" i="2"/>
  <c r="AB66" i="2"/>
  <c r="AI66" i="2"/>
  <c r="AP66" i="2"/>
  <c r="AW66" i="2"/>
  <c r="AS65" i="2"/>
  <c r="AI65" i="2"/>
  <c r="Z65" i="2"/>
  <c r="R65" i="2"/>
  <c r="H65" i="2"/>
  <c r="BA64" i="2"/>
  <c r="G63" i="2"/>
  <c r="M63" i="2"/>
  <c r="BA63" i="2" s="1"/>
  <c r="T63" i="2"/>
  <c r="Z63" i="2"/>
  <c r="AG63" i="2"/>
  <c r="AN63" i="2"/>
  <c r="AU63" i="2"/>
  <c r="AS62" i="2"/>
  <c r="AK62" i="2"/>
  <c r="Z62" i="2"/>
  <c r="R62" i="2"/>
  <c r="J62" i="2"/>
  <c r="J61" i="2"/>
  <c r="Q61" i="2"/>
  <c r="W61" i="2"/>
  <c r="AD61" i="2"/>
  <c r="AK61" i="2"/>
  <c r="AR61" i="2"/>
  <c r="AY61" i="2"/>
  <c r="AS59" i="2"/>
  <c r="AK59" i="2"/>
  <c r="AB59" i="2"/>
  <c r="R59" i="2"/>
  <c r="J59" i="2"/>
  <c r="H58" i="2"/>
  <c r="O58" i="2"/>
  <c r="U58" i="2"/>
  <c r="AB58" i="2"/>
  <c r="AI58" i="2"/>
  <c r="AP58" i="2"/>
  <c r="AW58" i="2"/>
  <c r="AS57" i="2"/>
  <c r="AI57" i="2"/>
  <c r="Z57" i="2"/>
  <c r="R57" i="2"/>
  <c r="H57" i="2"/>
  <c r="BA57" i="2" s="1"/>
  <c r="BA56" i="2"/>
  <c r="AY55" i="2"/>
  <c r="AK55" i="2"/>
  <c r="W55" i="2"/>
  <c r="J55" i="2"/>
  <c r="H54" i="2"/>
  <c r="O54" i="2"/>
  <c r="U54" i="2"/>
  <c r="AB54" i="2"/>
  <c r="AI54" i="2"/>
  <c r="AP54" i="2"/>
  <c r="AW54" i="2"/>
  <c r="J54" i="2"/>
  <c r="Q54" i="2"/>
  <c r="W54" i="2"/>
  <c r="AD54" i="2"/>
  <c r="AK54" i="2"/>
  <c r="AR54" i="2"/>
  <c r="AY54" i="2"/>
  <c r="AM51" i="2"/>
  <c r="L51" i="2"/>
  <c r="G47" i="2"/>
  <c r="M47" i="2"/>
  <c r="T47" i="2"/>
  <c r="Z47" i="2"/>
  <c r="AG47" i="2"/>
  <c r="AN47" i="2"/>
  <c r="AU47" i="2"/>
  <c r="H47" i="2"/>
  <c r="O47" i="2"/>
  <c r="U47" i="2"/>
  <c r="AB47" i="2"/>
  <c r="AI47" i="2"/>
  <c r="AP47" i="2"/>
  <c r="AW47" i="2"/>
  <c r="J47" i="2"/>
  <c r="Q47" i="2"/>
  <c r="W47" i="2"/>
  <c r="AD47" i="2"/>
  <c r="AK47" i="2"/>
  <c r="AR47" i="2"/>
  <c r="AY47" i="2"/>
  <c r="Z44" i="2"/>
  <c r="T44" i="2"/>
  <c r="M44" i="2"/>
  <c r="BA44" i="2" s="1"/>
  <c r="G44" i="2"/>
  <c r="G43" i="2"/>
  <c r="M43" i="2"/>
  <c r="BA43" i="2" s="1"/>
  <c r="J41" i="2"/>
  <c r="Q41" i="2"/>
  <c r="W41" i="2"/>
  <c r="AD41" i="2"/>
  <c r="AK41" i="2"/>
  <c r="AR41" i="2"/>
  <c r="AY41" i="2"/>
  <c r="BA31" i="2"/>
  <c r="J22" i="2"/>
  <c r="Q22" i="2"/>
  <c r="W22" i="2"/>
  <c r="AD22" i="2"/>
  <c r="AK22" i="2"/>
  <c r="AR22" i="2"/>
  <c r="AY22" i="2"/>
  <c r="G22" i="2"/>
  <c r="O22" i="2"/>
  <c r="Y22" i="2"/>
  <c r="AG22" i="2"/>
  <c r="AP22" i="2"/>
  <c r="H22" i="2"/>
  <c r="R22" i="2"/>
  <c r="Z22" i="2"/>
  <c r="AI22" i="2"/>
  <c r="AS22" i="2"/>
  <c r="L22" i="2"/>
  <c r="AB22" i="2"/>
  <c r="AU22" i="2"/>
  <c r="M22" i="2"/>
  <c r="AE22" i="2"/>
  <c r="AW22" i="2"/>
  <c r="T22" i="2"/>
  <c r="AM22" i="2"/>
  <c r="AY50" i="2"/>
  <c r="AR50" i="2"/>
  <c r="AK50" i="2"/>
  <c r="AD50" i="2"/>
  <c r="W50" i="2"/>
  <c r="Q50" i="2"/>
  <c r="J50" i="2"/>
  <c r="BA37" i="2"/>
  <c r="BA36" i="2"/>
  <c r="H33" i="2"/>
  <c r="O33" i="2"/>
  <c r="U33" i="2"/>
  <c r="AB33" i="2"/>
  <c r="AI33" i="2"/>
  <c r="AP33" i="2"/>
  <c r="AW33" i="2"/>
  <c r="G33" i="2"/>
  <c r="Q33" i="2"/>
  <c r="Y33" i="2"/>
  <c r="AG33" i="2"/>
  <c r="AR33" i="2"/>
  <c r="J33" i="2"/>
  <c r="R33" i="2"/>
  <c r="Z33" i="2"/>
  <c r="AK33" i="2"/>
  <c r="AS33" i="2"/>
  <c r="BA12" i="2"/>
  <c r="AY53" i="2"/>
  <c r="AR53" i="2"/>
  <c r="AK53" i="2"/>
  <c r="AD53" i="2"/>
  <c r="W53" i="2"/>
  <c r="Q53" i="2"/>
  <c r="AW50" i="2"/>
  <c r="AP50" i="2"/>
  <c r="AI50" i="2"/>
  <c r="AB50" i="2"/>
  <c r="U50" i="2"/>
  <c r="BA50" i="2" s="1"/>
  <c r="O50" i="2"/>
  <c r="AY49" i="2"/>
  <c r="AR49" i="2"/>
  <c r="AK49" i="2"/>
  <c r="AD49" i="2"/>
  <c r="W49" i="2"/>
  <c r="Q49" i="2"/>
  <c r="AW45" i="2"/>
  <c r="AP45" i="2"/>
  <c r="AI45" i="2"/>
  <c r="AB45" i="2"/>
  <c r="U45" i="2"/>
  <c r="BA45" i="2" s="1"/>
  <c r="O45" i="2"/>
  <c r="AY44" i="2"/>
  <c r="AR44" i="2"/>
  <c r="AK44" i="2"/>
  <c r="AD44" i="2"/>
  <c r="W44" i="2"/>
  <c r="Q44" i="2"/>
  <c r="AS43" i="2"/>
  <c r="AM43" i="2"/>
  <c r="AE43" i="2"/>
  <c r="Y43" i="2"/>
  <c r="R43" i="2"/>
  <c r="J43" i="2"/>
  <c r="H42" i="2"/>
  <c r="O42" i="2"/>
  <c r="U42" i="2"/>
  <c r="AB42" i="2"/>
  <c r="AI42" i="2"/>
  <c r="AP42" i="2"/>
  <c r="AW42" i="2"/>
  <c r="AS41" i="2"/>
  <c r="AI41" i="2"/>
  <c r="Z41" i="2"/>
  <c r="R41" i="2"/>
  <c r="H41" i="2"/>
  <c r="BA41" i="2" s="1"/>
  <c r="BA40" i="2"/>
  <c r="G39" i="2"/>
  <c r="M39" i="2"/>
  <c r="T39" i="2"/>
  <c r="Z39" i="2"/>
  <c r="AG39" i="2"/>
  <c r="AN39" i="2"/>
  <c r="AU39" i="2"/>
  <c r="H38" i="2"/>
  <c r="O38" i="2"/>
  <c r="U38" i="2"/>
  <c r="AB38" i="2"/>
  <c r="AI38" i="2"/>
  <c r="AP38" i="2"/>
  <c r="AW38" i="2"/>
  <c r="J38" i="2"/>
  <c r="Q38" i="2"/>
  <c r="W38" i="2"/>
  <c r="AD38" i="2"/>
  <c r="AK38" i="2"/>
  <c r="AR38" i="2"/>
  <c r="G35" i="2"/>
  <c r="M35" i="2"/>
  <c r="T35" i="2"/>
  <c r="Z35" i="2"/>
  <c r="AG35" i="2"/>
  <c r="AN35" i="2"/>
  <c r="AU35" i="2"/>
  <c r="H35" i="2"/>
  <c r="BA35" i="2" s="1"/>
  <c r="O35" i="2"/>
  <c r="U35" i="2"/>
  <c r="AB35" i="2"/>
  <c r="AI35" i="2"/>
  <c r="AP35" i="2"/>
  <c r="AW35" i="2"/>
  <c r="AM33" i="2"/>
  <c r="T33" i="2"/>
  <c r="AN22" i="2"/>
  <c r="H24" i="2"/>
  <c r="O24" i="2"/>
  <c r="U24" i="2"/>
  <c r="AB24" i="2"/>
  <c r="AI24" i="2"/>
  <c r="AP24" i="2"/>
  <c r="AW24" i="2"/>
  <c r="J24" i="2"/>
  <c r="Q24" i="2"/>
  <c r="W24" i="2"/>
  <c r="AD24" i="2"/>
  <c r="AK24" i="2"/>
  <c r="AR24" i="2"/>
  <c r="AY24" i="2"/>
  <c r="BA16" i="2"/>
  <c r="G34" i="2"/>
  <c r="M34" i="2"/>
  <c r="T34" i="2"/>
  <c r="J32" i="2"/>
  <c r="Q32" i="2"/>
  <c r="W32" i="2"/>
  <c r="AD32" i="2"/>
  <c r="AK32" i="2"/>
  <c r="AR32" i="2"/>
  <c r="AY32" i="2"/>
  <c r="BA30" i="2"/>
  <c r="G29" i="2"/>
  <c r="M29" i="2"/>
  <c r="T29" i="2"/>
  <c r="Z29" i="2"/>
  <c r="AG29" i="2"/>
  <c r="AN29" i="2"/>
  <c r="AU29" i="2"/>
  <c r="H29" i="2"/>
  <c r="BA29" i="2" s="1"/>
  <c r="O29" i="2"/>
  <c r="U29" i="2"/>
  <c r="AB29" i="2"/>
  <c r="AI29" i="2"/>
  <c r="AP29" i="2"/>
  <c r="AW29" i="2"/>
  <c r="G25" i="2"/>
  <c r="M25" i="2"/>
  <c r="T25" i="2"/>
  <c r="Z25" i="2"/>
  <c r="AG25" i="2"/>
  <c r="AN25" i="2"/>
  <c r="AU25" i="2"/>
  <c r="H25" i="2"/>
  <c r="BA25" i="2" s="1"/>
  <c r="O25" i="2"/>
  <c r="U25" i="2"/>
  <c r="AB25" i="2"/>
  <c r="AI25" i="2"/>
  <c r="AP25" i="2"/>
  <c r="AW25" i="2"/>
  <c r="AN24" i="2"/>
  <c r="Z24" i="2"/>
  <c r="M24" i="2"/>
  <c r="H9" i="2"/>
  <c r="O9" i="2"/>
  <c r="U9" i="2"/>
  <c r="AB9" i="2"/>
  <c r="AI9" i="2"/>
  <c r="AP9" i="2"/>
  <c r="AW9" i="2"/>
  <c r="J9" i="2"/>
  <c r="Q9" i="2"/>
  <c r="W9" i="2"/>
  <c r="AD9" i="2"/>
  <c r="AK9" i="2"/>
  <c r="AR9" i="2"/>
  <c r="AY9" i="2"/>
  <c r="L9" i="2"/>
  <c r="Y9" i="2"/>
  <c r="AM9" i="2"/>
  <c r="M9" i="2"/>
  <c r="Z9" i="2"/>
  <c r="AN9" i="2"/>
  <c r="AY37" i="2"/>
  <c r="AR37" i="2"/>
  <c r="AK37" i="2"/>
  <c r="AD37" i="2"/>
  <c r="W37" i="2"/>
  <c r="Q37" i="2"/>
  <c r="AW34" i="2"/>
  <c r="AP34" i="2"/>
  <c r="AI34" i="2"/>
  <c r="AB34" i="2"/>
  <c r="U34" i="2"/>
  <c r="L34" i="2"/>
  <c r="AU32" i="2"/>
  <c r="AM32" i="2"/>
  <c r="AB32" i="2"/>
  <c r="T32" i="2"/>
  <c r="L32" i="2"/>
  <c r="AR29" i="2"/>
  <c r="AD29" i="2"/>
  <c r="Q29" i="2"/>
  <c r="BA27" i="2"/>
  <c r="AR25" i="2"/>
  <c r="AD25" i="2"/>
  <c r="Q25" i="2"/>
  <c r="AM24" i="2"/>
  <c r="Y24" i="2"/>
  <c r="L24" i="2"/>
  <c r="AU9" i="2"/>
  <c r="T9" i="2"/>
  <c r="AU30" i="2"/>
  <c r="AN30" i="2"/>
  <c r="AG30" i="2"/>
  <c r="Z30" i="2"/>
  <c r="T30" i="2"/>
  <c r="M30" i="2"/>
  <c r="AN26" i="2"/>
  <c r="AG26" i="2"/>
  <c r="Z26" i="2"/>
  <c r="T26" i="2"/>
  <c r="M26" i="2"/>
  <c r="BA26" i="2" s="1"/>
  <c r="H23" i="2"/>
  <c r="BA23" i="2" s="1"/>
  <c r="O23" i="2"/>
  <c r="U23" i="2"/>
  <c r="AB23" i="2"/>
  <c r="BA21" i="2"/>
  <c r="AU17" i="2"/>
  <c r="AG17" i="2"/>
  <c r="T17" i="2"/>
  <c r="AY14" i="2"/>
  <c r="AK14" i="2"/>
  <c r="W14" i="2"/>
  <c r="H13" i="2"/>
  <c r="BA13" i="2" s="1"/>
  <c r="O13" i="2"/>
  <c r="U13" i="2"/>
  <c r="AB13" i="2"/>
  <c r="AI13" i="2"/>
  <c r="AP13" i="2"/>
  <c r="AW13" i="2"/>
  <c r="J13" i="2"/>
  <c r="Q13" i="2"/>
  <c r="W13" i="2"/>
  <c r="AD13" i="2"/>
  <c r="AK13" i="2"/>
  <c r="AR13" i="2"/>
  <c r="AY13" i="2"/>
  <c r="G10" i="2"/>
  <c r="M10" i="2"/>
  <c r="T10" i="2"/>
  <c r="Z10" i="2"/>
  <c r="AG10" i="2"/>
  <c r="AN10" i="2"/>
  <c r="AU10" i="2"/>
  <c r="H10" i="2"/>
  <c r="O10" i="2"/>
  <c r="U10" i="2"/>
  <c r="AB10" i="2"/>
  <c r="AI10" i="2"/>
  <c r="AP10" i="2"/>
  <c r="AW10" i="2"/>
  <c r="H17" i="2"/>
  <c r="BA17" i="2" s="1"/>
  <c r="O17" i="2"/>
  <c r="U17" i="2"/>
  <c r="AB17" i="2"/>
  <c r="AI17" i="2"/>
  <c r="AP17" i="2"/>
  <c r="AW17" i="2"/>
  <c r="J17" i="2"/>
  <c r="Q17" i="2"/>
  <c r="W17" i="2"/>
  <c r="AD17" i="2"/>
  <c r="AK17" i="2"/>
  <c r="AR17" i="2"/>
  <c r="AY17" i="2"/>
  <c r="G14" i="2"/>
  <c r="M14" i="2"/>
  <c r="T14" i="2"/>
  <c r="Z14" i="2"/>
  <c r="AG14" i="2"/>
  <c r="AN14" i="2"/>
  <c r="AU14" i="2"/>
  <c r="H14" i="2"/>
  <c r="O14" i="2"/>
  <c r="U14" i="2"/>
  <c r="AB14" i="2"/>
  <c r="AI14" i="2"/>
  <c r="AP14" i="2"/>
  <c r="AW14" i="2"/>
  <c r="BA8" i="2"/>
  <c r="BA7" i="2"/>
  <c r="J6" i="2"/>
  <c r="AU19" i="2"/>
  <c r="AN19" i="2"/>
  <c r="AG19" i="2"/>
  <c r="Z19" i="2"/>
  <c r="T19" i="2"/>
  <c r="M19" i="2"/>
  <c r="BA19" i="2" s="1"/>
  <c r="AU15" i="2"/>
  <c r="AN15" i="2"/>
  <c r="AG15" i="2"/>
  <c r="Z15" i="2"/>
  <c r="T15" i="2"/>
  <c r="M15" i="2"/>
  <c r="BA15" i="2" s="1"/>
  <c r="AU11" i="2"/>
  <c r="AN11" i="2"/>
  <c r="AG11" i="2"/>
  <c r="Z11" i="2"/>
  <c r="T11" i="2"/>
  <c r="M11" i="2"/>
  <c r="BA11" i="2" s="1"/>
  <c r="AW6" i="2"/>
  <c r="AP6" i="2"/>
  <c r="AI6" i="2"/>
  <c r="AB6" i="2"/>
  <c r="U6" i="2"/>
  <c r="O6" i="2"/>
  <c r="H6" i="2"/>
  <c r="AU6" i="2"/>
  <c r="AN6" i="2"/>
  <c r="AG6" i="2"/>
  <c r="Z6" i="2"/>
  <c r="T6" i="2"/>
  <c r="M6" i="2"/>
  <c r="AE31" i="4" l="1"/>
  <c r="AC32" i="4"/>
  <c r="AB24" i="4"/>
  <c r="AC3" i="4"/>
  <c r="AE32" i="4"/>
  <c r="AD35" i="4"/>
  <c r="AB34" i="4"/>
  <c r="AB29" i="4"/>
  <c r="AF37" i="4"/>
  <c r="AD5" i="4"/>
  <c r="AD25" i="4"/>
  <c r="AB12" i="4"/>
  <c r="AC14" i="4"/>
  <c r="AB20" i="4"/>
  <c r="AC22" i="4"/>
  <c r="AB36" i="4"/>
  <c r="AG36" i="4" s="1"/>
  <c r="AD18" i="4"/>
  <c r="AD34" i="4"/>
  <c r="AE11" i="4"/>
  <c r="AF15" i="4"/>
  <c r="AC17" i="4"/>
  <c r="AF27" i="4"/>
  <c r="AC29" i="4"/>
  <c r="AF35" i="4"/>
  <c r="AE36" i="4"/>
  <c r="AC12" i="4"/>
  <c r="AB26" i="4"/>
  <c r="AE14" i="4"/>
  <c r="AC19" i="4"/>
  <c r="AE7" i="4"/>
  <c r="AF16" i="4"/>
  <c r="AE24" i="4"/>
  <c r="AD19" i="4"/>
  <c r="AB5" i="4"/>
  <c r="AC7" i="4"/>
  <c r="AG7" i="4" s="1"/>
  <c r="AC27" i="4"/>
  <c r="AD17" i="4"/>
  <c r="AD37" i="4"/>
  <c r="AC4" i="4"/>
  <c r="AB4" i="4"/>
  <c r="AE17" i="4"/>
  <c r="AE25" i="4"/>
  <c r="AD10" i="4"/>
  <c r="AD26" i="4"/>
  <c r="AE4" i="4"/>
  <c r="AC9" i="4"/>
  <c r="AG9" i="4" s="1"/>
  <c r="AB19" i="4"/>
  <c r="AE28" i="4"/>
  <c r="AB31" i="4"/>
  <c r="AB22" i="4"/>
  <c r="AD7" i="4"/>
  <c r="AD23" i="4"/>
  <c r="AF6" i="4"/>
  <c r="AE15" i="4"/>
  <c r="AF18" i="4"/>
  <c r="AE23" i="4"/>
  <c r="AF26" i="4"/>
  <c r="AF30" i="4"/>
  <c r="AF34" i="4"/>
  <c r="AD8" i="4"/>
  <c r="AD16" i="4"/>
  <c r="AD28" i="4"/>
  <c r="AD36" i="4"/>
  <c r="AC11" i="4"/>
  <c r="AG11" i="4" s="1"/>
  <c r="AB13" i="4"/>
  <c r="AF21" i="4"/>
  <c r="AE22" i="4"/>
  <c r="AF25" i="4"/>
  <c r="AE26" i="4"/>
  <c r="AC31" i="4"/>
  <c r="AB33" i="4"/>
  <c r="AD9" i="4"/>
  <c r="AD29" i="4"/>
  <c r="AF12" i="4"/>
  <c r="AB18" i="4"/>
  <c r="AB8" i="4"/>
  <c r="AC10" i="4"/>
  <c r="AG10" i="4" s="1"/>
  <c r="AE13" i="4"/>
  <c r="AC18" i="4"/>
  <c r="AE21" i="4"/>
  <c r="AB32" i="4"/>
  <c r="AC34" i="4"/>
  <c r="AE37" i="4"/>
  <c r="AC24" i="4"/>
  <c r="AF7" i="4"/>
  <c r="AE8" i="4"/>
  <c r="AE16" i="4"/>
  <c r="AC21" i="4"/>
  <c r="AB23" i="4"/>
  <c r="AG23" i="4" s="1"/>
  <c r="AF32" i="4"/>
  <c r="AD4" i="4"/>
  <c r="AB14" i="4"/>
  <c r="AF24" i="4"/>
  <c r="AG24" i="4" s="1"/>
  <c r="AC5" i="4"/>
  <c r="AF23" i="4"/>
  <c r="AD11" i="4"/>
  <c r="AD27" i="4"/>
  <c r="AD3" i="4"/>
  <c r="AF5" i="4"/>
  <c r="AF9" i="4"/>
  <c r="AE10" i="4"/>
  <c r="AC15" i="4"/>
  <c r="AB17" i="4"/>
  <c r="AG17" i="4" s="1"/>
  <c r="AF29" i="4"/>
  <c r="AC35" i="4"/>
  <c r="AB37" i="4"/>
  <c r="AG37" i="4" s="1"/>
  <c r="AF3" i="4"/>
  <c r="AD13" i="4"/>
  <c r="AD21" i="4"/>
  <c r="AG21" i="4" s="1"/>
  <c r="AD33" i="4"/>
  <c r="AF28" i="4"/>
  <c r="AC6" i="4"/>
  <c r="AE9" i="4"/>
  <c r="AB28" i="4"/>
  <c r="AC30" i="4"/>
  <c r="AG30" i="4" s="1"/>
  <c r="AE33" i="4"/>
  <c r="AB3" i="4"/>
  <c r="AG3" i="4" s="1"/>
  <c r="AD6" i="4"/>
  <c r="AD14" i="4"/>
  <c r="AD22" i="4"/>
  <c r="AD30" i="4"/>
  <c r="AF4" i="4"/>
  <c r="AF11" i="4"/>
  <c r="AE12" i="4"/>
  <c r="AC13" i="4"/>
  <c r="AB15" i="4"/>
  <c r="AG15" i="4" s="1"/>
  <c r="AF19" i="4"/>
  <c r="AE20" i="4"/>
  <c r="AG20" i="4" s="1"/>
  <c r="AC25" i="4"/>
  <c r="AG25" i="4" s="1"/>
  <c r="AB27" i="4"/>
  <c r="AG27" i="4" s="1"/>
  <c r="AF31" i="4"/>
  <c r="AC33" i="4"/>
  <c r="AB35" i="4"/>
  <c r="AG35" i="4" s="1"/>
  <c r="AB6" i="4"/>
  <c r="AG6" i="4" s="1"/>
  <c r="AC16" i="4"/>
  <c r="AC36" i="4"/>
  <c r="AC8" i="4"/>
  <c r="AG8" i="4" s="1"/>
  <c r="BA18" i="2"/>
  <c r="BA46" i="2"/>
  <c r="BA59" i="2"/>
  <c r="BA14" i="2"/>
  <c r="BA34" i="2"/>
  <c r="BA24" i="2"/>
  <c r="BA39" i="2"/>
  <c r="BA33" i="2"/>
  <c r="BA65" i="2"/>
  <c r="BA73" i="2"/>
  <c r="BA28" i="2"/>
  <c r="BA62" i="2"/>
  <c r="BA10" i="2"/>
  <c r="BA54" i="2"/>
  <c r="BA70" i="2"/>
  <c r="BA51" i="2"/>
  <c r="BA67" i="2"/>
  <c r="BA22" i="2"/>
  <c r="BA6" i="2"/>
  <c r="BA9" i="2"/>
  <c r="BA38" i="2"/>
  <c r="BA42" i="2"/>
  <c r="BA47" i="2"/>
  <c r="BA58" i="2"/>
  <c r="AG13" i="4" l="1"/>
  <c r="AG31" i="4"/>
  <c r="AG14" i="4"/>
  <c r="AG4" i="4"/>
  <c r="AG29" i="4"/>
  <c r="AG18" i="4"/>
  <c r="AG33" i="4"/>
  <c r="AG19" i="4"/>
  <c r="AG16" i="4"/>
  <c r="AG26" i="4"/>
  <c r="AG28" i="4"/>
  <c r="AG32" i="4"/>
  <c r="AG12" i="4"/>
  <c r="AG22" i="4"/>
  <c r="AG5" i="4"/>
  <c r="AG34" i="4"/>
</calcChain>
</file>

<file path=xl/sharedStrings.xml><?xml version="1.0" encoding="utf-8"?>
<sst xmlns="http://schemas.openxmlformats.org/spreadsheetml/2006/main" count="433" uniqueCount="209">
  <si>
    <t>/</t>
  </si>
  <si>
    <t>Blank 1</t>
  </si>
  <si>
    <t>Blank 2</t>
  </si>
  <si>
    <t>AGV-1</t>
  </si>
  <si>
    <t>SRM5</t>
  </si>
  <si>
    <t>BCS-267</t>
  </si>
  <si>
    <t>SRM4</t>
  </si>
  <si>
    <t>GA</t>
  </si>
  <si>
    <t>SRM3</t>
  </si>
  <si>
    <t>NIM-G</t>
  </si>
  <si>
    <t>SRM2</t>
  </si>
  <si>
    <t>BCR-1</t>
  </si>
  <si>
    <t>SRM1</t>
  </si>
  <si>
    <t>G-27</t>
  </si>
  <si>
    <t>PZ-06 3phi</t>
  </si>
  <si>
    <t>G-26</t>
  </si>
  <si>
    <t>PZ-0405 1phi</t>
  </si>
  <si>
    <t>G-25</t>
  </si>
  <si>
    <t>PZ-0203 6phi</t>
  </si>
  <si>
    <t>G-24</t>
  </si>
  <si>
    <t>PZ-0203 2phi</t>
  </si>
  <si>
    <t>G-23</t>
  </si>
  <si>
    <t>PZ-0203 1phi</t>
  </si>
  <si>
    <t>G-22 bis</t>
  </si>
  <si>
    <t>PZ-01 4phi</t>
  </si>
  <si>
    <t>G-22</t>
  </si>
  <si>
    <t>G-21</t>
  </si>
  <si>
    <t>AU-0607 5phi</t>
  </si>
  <si>
    <t>G-20</t>
  </si>
  <si>
    <t>AU-0607 0phi</t>
  </si>
  <si>
    <t>G-19</t>
  </si>
  <si>
    <t>AU-05 1phi</t>
  </si>
  <si>
    <t>G-18</t>
  </si>
  <si>
    <t>AU-0304 3phi</t>
  </si>
  <si>
    <t>G-17</t>
  </si>
  <si>
    <t>AU-0304 2phi</t>
  </si>
  <si>
    <t>G-16</t>
  </si>
  <si>
    <t>AU-0102 6phi</t>
  </si>
  <si>
    <t>G-15</t>
  </si>
  <si>
    <t>AM-1112 1phi</t>
  </si>
  <si>
    <t>G-14</t>
  </si>
  <si>
    <t>AM-0809 4phi</t>
  </si>
  <si>
    <t>G-13 bis</t>
  </si>
  <si>
    <t>AM-0607 6phi</t>
  </si>
  <si>
    <t>G-13</t>
  </si>
  <si>
    <t>G-12</t>
  </si>
  <si>
    <t>AM-0607 3phi</t>
  </si>
  <si>
    <t>G-11</t>
  </si>
  <si>
    <t>AM-0607 2phi</t>
  </si>
  <si>
    <t>G-10</t>
  </si>
  <si>
    <t>AM-0607 1phi</t>
  </si>
  <si>
    <t>G-9</t>
  </si>
  <si>
    <t>AM-0405 3phi</t>
  </si>
  <si>
    <t>G-8</t>
  </si>
  <si>
    <t>AM-03 1phi</t>
  </si>
  <si>
    <t>G-7</t>
  </si>
  <si>
    <t>AL-1314 2phi</t>
  </si>
  <si>
    <t>G-6</t>
  </si>
  <si>
    <t>AL-1112 4phi</t>
  </si>
  <si>
    <t>G-5 bis</t>
  </si>
  <si>
    <t>AL-0708 5phi</t>
  </si>
  <si>
    <t>G-5_</t>
  </si>
  <si>
    <t>G-5</t>
  </si>
  <si>
    <t>G-4</t>
  </si>
  <si>
    <t>AL-0708 2phi</t>
  </si>
  <si>
    <t>G-3</t>
  </si>
  <si>
    <t>AL-0708 1phi</t>
  </si>
  <si>
    <t>G-2</t>
  </si>
  <si>
    <t>AL-0304 6phi</t>
  </si>
  <si>
    <t>G-1</t>
  </si>
  <si>
    <t>AL-0102 1phi</t>
  </si>
  <si>
    <t>M-31</t>
  </si>
  <si>
    <t>L3-5B 1phi</t>
  </si>
  <si>
    <t>M-30</t>
  </si>
  <si>
    <t>L3-5B 0phi</t>
  </si>
  <si>
    <t>M-29</t>
  </si>
  <si>
    <t>L3-5A 1phi</t>
  </si>
  <si>
    <t>M-28</t>
  </si>
  <si>
    <t>L3-4C 5phi</t>
  </si>
  <si>
    <t>M-27</t>
  </si>
  <si>
    <t>L3-4B 6phi</t>
  </si>
  <si>
    <t>M-26</t>
  </si>
  <si>
    <t>L3-4B 3phi</t>
  </si>
  <si>
    <t>M-25</t>
  </si>
  <si>
    <t>L3-4B 1phi</t>
  </si>
  <si>
    <t>M-24</t>
  </si>
  <si>
    <t>L3-4B 0phi</t>
  </si>
  <si>
    <t>M-23</t>
  </si>
  <si>
    <t>L3-3A 0phi</t>
  </si>
  <si>
    <t>M-22</t>
  </si>
  <si>
    <t>L3-2C 6phi</t>
  </si>
  <si>
    <t>M-21 bis</t>
  </si>
  <si>
    <t>L3-2C 4phi</t>
  </si>
  <si>
    <t>M-21</t>
  </si>
  <si>
    <t>M-20</t>
  </si>
  <si>
    <t>L3-2B 2phi</t>
  </si>
  <si>
    <t>M-19</t>
  </si>
  <si>
    <t>L3-2A 0phi</t>
  </si>
  <si>
    <t>M-18</t>
  </si>
  <si>
    <t>L2-5A 4phi</t>
  </si>
  <si>
    <t>M-17</t>
  </si>
  <si>
    <t>L2-4D 2phi</t>
  </si>
  <si>
    <t>M-16</t>
  </si>
  <si>
    <t>L2-4A 4phi</t>
  </si>
  <si>
    <t>M-15</t>
  </si>
  <si>
    <t>L2-4A 1phi</t>
  </si>
  <si>
    <t>M-14</t>
  </si>
  <si>
    <t>L2-4 5phi</t>
  </si>
  <si>
    <t>M-13</t>
  </si>
  <si>
    <t>L2-3F 3phi</t>
  </si>
  <si>
    <t>M-12_</t>
  </si>
  <si>
    <t>L2-3D 2phi</t>
  </si>
  <si>
    <t>M-12</t>
  </si>
  <si>
    <t>M-11</t>
  </si>
  <si>
    <t>L2-3B 3phi</t>
  </si>
  <si>
    <t>M-10 bis</t>
  </si>
  <si>
    <t>L2-3 5phi</t>
  </si>
  <si>
    <t>M-10</t>
  </si>
  <si>
    <t>M-9</t>
  </si>
  <si>
    <t>L2-2C 1phi</t>
  </si>
  <si>
    <t>M-8</t>
  </si>
  <si>
    <t>L2-2C 0phi</t>
  </si>
  <si>
    <t>M-7</t>
  </si>
  <si>
    <t>L1-5B 3phi</t>
  </si>
  <si>
    <t>M-6</t>
  </si>
  <si>
    <t>L1-5A 2phi</t>
  </si>
  <si>
    <t>M-5</t>
  </si>
  <si>
    <t>L1-4D 0phi</t>
  </si>
  <si>
    <t>M-4</t>
  </si>
  <si>
    <t>L1-3FG 5phi</t>
  </si>
  <si>
    <t>M-3</t>
  </si>
  <si>
    <t>L1-3FG 3phi</t>
  </si>
  <si>
    <t>M-2</t>
  </si>
  <si>
    <t>L1-3FG 0phi</t>
  </si>
  <si>
    <t>M-1 bis</t>
  </si>
  <si>
    <t>L1-3CDAE 6phi</t>
  </si>
  <si>
    <t>M-1</t>
  </si>
  <si>
    <t>element mass (µg/g) (ppm)</t>
  </si>
  <si>
    <t>measurement results (mg/l)</t>
  </si>
  <si>
    <t>oxide %</t>
  </si>
  <si>
    <t>acid volume (l) (HNO3 3%)</t>
  </si>
  <si>
    <t>acid mass (g) (HNO3 3%)</t>
  </si>
  <si>
    <t>sample mass (mg)</t>
  </si>
  <si>
    <t>Sample Labels (ICP)</t>
  </si>
  <si>
    <t>Field code</t>
  </si>
  <si>
    <t>Total oxide %</t>
  </si>
  <si>
    <t>Ti</t>
  </si>
  <si>
    <t>Si</t>
  </si>
  <si>
    <t>2x Na</t>
  </si>
  <si>
    <t>Mg</t>
  </si>
  <si>
    <t>2x K</t>
  </si>
  <si>
    <t>2x Fe</t>
  </si>
  <si>
    <t>Ca</t>
  </si>
  <si>
    <t>2x AL</t>
  </si>
  <si>
    <t>TiO2</t>
  </si>
  <si>
    <t>SiO2</t>
  </si>
  <si>
    <t>Na2O</t>
  </si>
  <si>
    <t>MgO</t>
  </si>
  <si>
    <t>K2O</t>
  </si>
  <si>
    <t>Fe2O3</t>
  </si>
  <si>
    <t>CaO</t>
  </si>
  <si>
    <t>AL2O3</t>
  </si>
  <si>
    <t>dilution factor</t>
  </si>
  <si>
    <t>trace element</t>
  </si>
  <si>
    <t>Zr 343.823</t>
  </si>
  <si>
    <t>Zn 213.857</t>
  </si>
  <si>
    <t>Y 371.029</t>
  </si>
  <si>
    <t>Ti 334.941</t>
  </si>
  <si>
    <t>Sr 407.771</t>
  </si>
  <si>
    <t>Si 251.611</t>
  </si>
  <si>
    <t>Sc 361.383</t>
  </si>
  <si>
    <t>Rb 780.026</t>
  </si>
  <si>
    <t>P 213.618</t>
  </si>
  <si>
    <t>molar mass</t>
  </si>
  <si>
    <t>Na 589.592</t>
  </si>
  <si>
    <t>Mn 257.610</t>
  </si>
  <si>
    <t>Mg 285.213</t>
  </si>
  <si>
    <t>La 333.749</t>
  </si>
  <si>
    <t>K 766.491</t>
  </si>
  <si>
    <t>Fe 238.204</t>
  </si>
  <si>
    <t>Cr 267.716</t>
  </si>
  <si>
    <t>Ca 315.887</t>
  </si>
  <si>
    <t>Ba 455.403</t>
  </si>
  <si>
    <t>Al 396.152</t>
  </si>
  <si>
    <t>Oxide %</t>
  </si>
  <si>
    <t>Constants</t>
  </si>
  <si>
    <t>Molar mass (g/mol)</t>
  </si>
  <si>
    <t>Albite (NaAlSi3O8)</t>
  </si>
  <si>
    <t>Quartz (SiO2)</t>
  </si>
  <si>
    <t>Kaolinite (Al2(Si2O5)(OH)4)</t>
  </si>
  <si>
    <t>Orthoclase/Microcline (KAlSi3O8)</t>
  </si>
  <si>
    <t>oxide%/Molar mass*element in oxide (=mols of element)</t>
  </si>
  <si>
    <t>Fe3+</t>
  </si>
  <si>
    <t>Ca2+</t>
  </si>
  <si>
    <t>AL3+</t>
  </si>
  <si>
    <t>K+</t>
  </si>
  <si>
    <t>Mg2+</t>
  </si>
  <si>
    <t>Na+</t>
  </si>
  <si>
    <t>Si4+</t>
  </si>
  <si>
    <t>Ti4+</t>
  </si>
  <si>
    <t>Mineral calculations (grams)</t>
  </si>
  <si>
    <t>Mineral calculations (%)</t>
  </si>
  <si>
    <t>Total</t>
  </si>
  <si>
    <t>Remaining</t>
  </si>
  <si>
    <t>Potassium ratio muscovite</t>
  </si>
  <si>
    <t>6phi</t>
  </si>
  <si>
    <t>5phi &amp; 4phi</t>
  </si>
  <si>
    <t>&lt;3phi</t>
  </si>
  <si>
    <t>Muscovite (KAl2(AlSi3)O10(OH)2)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</si>
</sst>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B0F0"/>
      <name val="Arial"/>
      <family val="2"/>
    </font>
    <font>
      <i/>
      <sz val="10"/>
      <color rgb="FF00B0F0"/>
      <name val="Arial"/>
      <family val="2"/>
    </font>
    <font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i/>
      <sz val="10"/>
      <color theme="5" tint="-0.249977111117893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theme="5" tint="-0.499984740745262"/>
      <name val="Arial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0">
    <xf numFmtId="0" fontId="0" fillId="0" borderId="0" xfId="0"/>
    <xf numFmtId="0" fontId="0" fillId="0" borderId="2" xfId="0" applyBorder="1"/>
    <xf numFmtId="164" fontId="2" fillId="0" borderId="3" xfId="0" applyNumberFormat="1" applyFont="1" applyBorder="1"/>
    <xf numFmtId="164" fontId="3" fillId="0" borderId="3" xfId="0" applyNumberFormat="1" applyFont="1" applyBorder="1"/>
    <xf numFmtId="0" fontId="0" fillId="0" borderId="4" xfId="0" applyBorder="1"/>
    <xf numFmtId="165" fontId="2" fillId="0" borderId="3" xfId="0" applyNumberFormat="1" applyFont="1" applyBorder="1"/>
    <xf numFmtId="0" fontId="2" fillId="0" borderId="0" xfId="0" applyFont="1"/>
    <xf numFmtId="0" fontId="0" fillId="0" borderId="5" xfId="0" applyBorder="1"/>
    <xf numFmtId="164" fontId="2" fillId="0" borderId="6" xfId="0" applyNumberFormat="1" applyFont="1" applyBorder="1"/>
    <xf numFmtId="164" fontId="3" fillId="0" borderId="6" xfId="0" applyNumberFormat="1" applyFont="1" applyBorder="1"/>
    <xf numFmtId="164" fontId="4" fillId="0" borderId="0" xfId="0" applyNumberFormat="1" applyFont="1"/>
    <xf numFmtId="165" fontId="2" fillId="0" borderId="6" xfId="0" applyNumberFormat="1" applyFont="1" applyBorder="1"/>
    <xf numFmtId="2" fontId="0" fillId="0" borderId="0" xfId="0" applyNumberFormat="1"/>
    <xf numFmtId="1" fontId="0" fillId="0" borderId="5" xfId="0" applyNumberFormat="1" applyBorder="1"/>
    <xf numFmtId="164" fontId="5" fillId="0" borderId="6" xfId="0" applyNumberFormat="1" applyFont="1" applyBorder="1"/>
    <xf numFmtId="164" fontId="6" fillId="0" borderId="6" xfId="0" applyNumberFormat="1" applyFont="1" applyBorder="1"/>
    <xf numFmtId="2" fontId="0" fillId="0" borderId="5" xfId="0" applyNumberFormat="1" applyBorder="1"/>
    <xf numFmtId="1" fontId="0" fillId="0" borderId="0" xfId="0" applyNumberFormat="1"/>
    <xf numFmtId="164" fontId="7" fillId="0" borderId="0" xfId="0" applyNumberFormat="1" applyFont="1"/>
    <xf numFmtId="165" fontId="5" fillId="0" borderId="6" xfId="0" applyNumberFormat="1" applyFont="1" applyBorder="1"/>
    <xf numFmtId="0" fontId="5" fillId="0" borderId="0" xfId="0" applyFont="1"/>
    <xf numFmtId="164" fontId="8" fillId="0" borderId="6" xfId="0" applyNumberFormat="1" applyFont="1" applyBorder="1"/>
    <xf numFmtId="164" fontId="9" fillId="0" borderId="6" xfId="0" applyNumberFormat="1" applyFont="1" applyBorder="1"/>
    <xf numFmtId="164" fontId="8" fillId="0" borderId="0" xfId="0" applyNumberFormat="1" applyFont="1"/>
    <xf numFmtId="165" fontId="8" fillId="0" borderId="6" xfId="0" applyNumberFormat="1" applyFont="1" applyBorder="1"/>
    <xf numFmtId="0" fontId="0" fillId="3" borderId="0" xfId="0" applyFill="1"/>
    <xf numFmtId="2" fontId="0" fillId="3" borderId="0" xfId="0" applyNumberFormat="1" applyFill="1"/>
    <xf numFmtId="1" fontId="0" fillId="3" borderId="5" xfId="0" applyNumberFormat="1" applyFill="1" applyBorder="1"/>
    <xf numFmtId="164" fontId="8" fillId="3" borderId="6" xfId="0" applyNumberFormat="1" applyFont="1" applyFill="1" applyBorder="1"/>
    <xf numFmtId="164" fontId="9" fillId="3" borderId="6" xfId="0" applyNumberFormat="1" applyFont="1" applyFill="1" applyBorder="1"/>
    <xf numFmtId="2" fontId="0" fillId="3" borderId="5" xfId="0" applyNumberFormat="1" applyFill="1" applyBorder="1"/>
    <xf numFmtId="1" fontId="0" fillId="3" borderId="0" xfId="0" applyNumberFormat="1" applyFill="1"/>
    <xf numFmtId="164" fontId="10" fillId="3" borderId="0" xfId="0" applyNumberFormat="1" applyFont="1" applyFill="1"/>
    <xf numFmtId="165" fontId="8" fillId="3" borderId="6" xfId="0" applyNumberFormat="1" applyFont="1" applyFill="1" applyBorder="1"/>
    <xf numFmtId="164" fontId="8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1" fontId="0" fillId="4" borderId="5" xfId="0" applyNumberFormat="1" applyFill="1" applyBorder="1"/>
    <xf numFmtId="164" fontId="8" fillId="4" borderId="6" xfId="0" applyNumberFormat="1" applyFont="1" applyFill="1" applyBorder="1"/>
    <xf numFmtId="164" fontId="9" fillId="4" borderId="6" xfId="0" applyNumberFormat="1" applyFont="1" applyFill="1" applyBorder="1"/>
    <xf numFmtId="2" fontId="0" fillId="4" borderId="5" xfId="0" applyNumberFormat="1" applyFill="1" applyBorder="1"/>
    <xf numFmtId="1" fontId="0" fillId="4" borderId="0" xfId="0" applyNumberFormat="1" applyFill="1"/>
    <xf numFmtId="164" fontId="10" fillId="4" borderId="0" xfId="0" applyNumberFormat="1" applyFont="1" applyFill="1"/>
    <xf numFmtId="165" fontId="8" fillId="4" borderId="6" xfId="0" applyNumberFormat="1" applyFont="1" applyFill="1" applyBorder="1"/>
    <xf numFmtId="164" fontId="8" fillId="4" borderId="0" xfId="0" applyNumberFormat="1" applyFont="1" applyFill="1"/>
    <xf numFmtId="0" fontId="8" fillId="3" borderId="0" xfId="0" applyFont="1" applyFill="1"/>
    <xf numFmtId="0" fontId="0" fillId="0" borderId="6" xfId="0" applyBorder="1"/>
    <xf numFmtId="0" fontId="8" fillId="0" borderId="0" xfId="0" applyFont="1"/>
    <xf numFmtId="0" fontId="1" fillId="2" borderId="1" xfId="1"/>
    <xf numFmtId="0" fontId="11" fillId="0" borderId="7" xfId="0" applyFont="1" applyBorder="1"/>
    <xf numFmtId="0" fontId="8" fillId="0" borderId="8" xfId="0" applyFont="1" applyBorder="1"/>
    <xf numFmtId="0" fontId="9" fillId="0" borderId="8" xfId="0" applyFont="1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5" borderId="0" xfId="0" applyFill="1"/>
    <xf numFmtId="0" fontId="0" fillId="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/>
    <xf numFmtId="0" fontId="0" fillId="0" borderId="0" xfId="0" applyFill="1" applyBorder="1"/>
    <xf numFmtId="2" fontId="0" fillId="7" borderId="5" xfId="0" applyNumberFormat="1" applyFill="1" applyBorder="1"/>
    <xf numFmtId="164" fontId="0" fillId="7" borderId="0" xfId="0" applyNumberFormat="1" applyFill="1"/>
    <xf numFmtId="2" fontId="0" fillId="0" borderId="16" xfId="0" applyNumberFormat="1" applyBorder="1"/>
  </cellXfs>
  <cellStyles count="2">
    <cellStyle name="Invoer" xfId="1" builtinId="20"/>
    <cellStyle name="Standaard" xfId="0" builtinId="0"/>
  </cellStyles>
  <dxfs count="3">
    <dxf>
      <font>
        <b val="0"/>
        <i/>
        <strike/>
        <color theme="1" tint="0.24994659260841701"/>
      </font>
    </dxf>
    <dxf>
      <font>
        <b val="0"/>
        <i/>
        <strike/>
        <color theme="1" tint="0.24994659260841701"/>
      </font>
    </dxf>
    <dxf>
      <font>
        <b val="0"/>
        <i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AF6-0C2E-4DFA-870B-75F08D047C0D}">
  <dimension ref="A1:BA78"/>
  <sheetViews>
    <sheetView topLeftCell="AK1" zoomScale="96" zoomScaleNormal="96" workbookViewId="0">
      <selection activeCell="AR2" sqref="AR2"/>
    </sheetView>
  </sheetViews>
  <sheetFormatPr defaultRowHeight="14.4" x14ac:dyDescent="0.3"/>
  <cols>
    <col min="1" max="1" width="13.6640625" customWidth="1"/>
    <col min="2" max="2" width="18" bestFit="1" customWidth="1"/>
    <col min="3" max="3" width="16.77734375" bestFit="1" customWidth="1"/>
    <col min="4" max="4" width="22.44140625" bestFit="1" customWidth="1"/>
    <col min="5" max="5" width="24.109375" bestFit="1" customWidth="1"/>
    <col min="6" max="6" width="25.5546875" bestFit="1" customWidth="1"/>
    <col min="7" max="7" width="24.77734375" bestFit="1" customWidth="1"/>
    <col min="8" max="8" width="7.6640625" bestFit="1" customWidth="1"/>
    <col min="9" max="9" width="25.5546875" bestFit="1" customWidth="1"/>
    <col min="10" max="10" width="24.77734375" bestFit="1" customWidth="1"/>
    <col min="11" max="11" width="25.5546875" bestFit="1" customWidth="1"/>
    <col min="12" max="12" width="24.77734375" bestFit="1" customWidth="1"/>
    <col min="13" max="13" width="7.6640625" bestFit="1" customWidth="1"/>
    <col min="14" max="14" width="25.5546875" bestFit="1" customWidth="1"/>
    <col min="15" max="15" width="24.77734375" bestFit="1" customWidth="1"/>
    <col min="16" max="16" width="25.5546875" bestFit="1" customWidth="1"/>
    <col min="17" max="17" width="24.77734375" bestFit="1" customWidth="1"/>
    <col min="18" max="18" width="7.6640625" bestFit="1" customWidth="1"/>
    <col min="19" max="19" width="25.5546875" bestFit="1" customWidth="1"/>
    <col min="20" max="20" width="24.77734375" bestFit="1" customWidth="1"/>
    <col min="21" max="21" width="7.6640625" bestFit="1" customWidth="1"/>
    <col min="22" max="22" width="25.5546875" bestFit="1" customWidth="1"/>
    <col min="23" max="23" width="24.77734375" bestFit="1" customWidth="1"/>
    <col min="24" max="24" width="25.5546875" bestFit="1" customWidth="1"/>
    <col min="25" max="25" width="24.77734375" bestFit="1" customWidth="1"/>
    <col min="26" max="26" width="7.6640625" bestFit="1" customWidth="1"/>
    <col min="27" max="27" width="25.5546875" bestFit="1" customWidth="1"/>
    <col min="28" max="28" width="24.77734375" bestFit="1" customWidth="1"/>
    <col min="29" max="29" width="25.5546875" bestFit="1" customWidth="1"/>
    <col min="30" max="30" width="24.77734375" bestFit="1" customWidth="1"/>
    <col min="31" max="31" width="7.6640625" bestFit="1" customWidth="1"/>
    <col min="32" max="32" width="25.5546875" bestFit="1" customWidth="1"/>
    <col min="33" max="33" width="24.77734375" bestFit="1" customWidth="1"/>
    <col min="34" max="34" width="25.5546875" bestFit="1" customWidth="1"/>
    <col min="35" max="35" width="24.77734375" bestFit="1" customWidth="1"/>
    <col min="36" max="36" width="25.5546875" bestFit="1" customWidth="1"/>
    <col min="37" max="37" width="24.77734375" bestFit="1" customWidth="1"/>
    <col min="38" max="38" width="25.5546875" bestFit="1" customWidth="1"/>
    <col min="39" max="39" width="24.77734375" bestFit="1" customWidth="1"/>
    <col min="40" max="40" width="10" bestFit="1" customWidth="1"/>
    <col min="41" max="41" width="23.5546875" bestFit="1" customWidth="1"/>
    <col min="42" max="42" width="22.88671875" bestFit="1" customWidth="1"/>
    <col min="43" max="43" width="23.5546875" bestFit="1" customWidth="1"/>
    <col min="44" max="44" width="22.88671875" bestFit="1" customWidth="1"/>
    <col min="45" max="45" width="7.33203125" bestFit="1" customWidth="1"/>
    <col min="46" max="46" width="23.5546875" bestFit="1" customWidth="1"/>
    <col min="47" max="47" width="22.88671875" bestFit="1" customWidth="1"/>
    <col min="48" max="48" width="23.5546875" bestFit="1" customWidth="1"/>
    <col min="49" max="49" width="22.88671875" bestFit="1" customWidth="1"/>
    <col min="50" max="50" width="23.5546875" bestFit="1" customWidth="1"/>
    <col min="51" max="51" width="26.5546875" bestFit="1" customWidth="1"/>
    <col min="53" max="53" width="12" bestFit="1" customWidth="1"/>
  </cols>
  <sheetData>
    <row r="1" spans="1:53" x14ac:dyDescent="0.3">
      <c r="F1" s="50" t="s">
        <v>183</v>
      </c>
      <c r="G1" s="53" t="s">
        <v>173</v>
      </c>
      <c r="H1" s="52"/>
      <c r="I1" s="50" t="s">
        <v>182</v>
      </c>
      <c r="J1" s="49" t="s">
        <v>163</v>
      </c>
      <c r="K1" s="50" t="s">
        <v>181</v>
      </c>
      <c r="L1" s="53" t="s">
        <v>173</v>
      </c>
      <c r="M1" s="52"/>
      <c r="N1" s="50" t="s">
        <v>180</v>
      </c>
      <c r="O1" s="49" t="s">
        <v>163</v>
      </c>
      <c r="P1" s="50" t="s">
        <v>179</v>
      </c>
      <c r="Q1" s="53" t="s">
        <v>173</v>
      </c>
      <c r="R1" s="52"/>
      <c r="S1" s="50" t="s">
        <v>178</v>
      </c>
      <c r="T1" s="53" t="s">
        <v>173</v>
      </c>
      <c r="U1" s="52"/>
      <c r="V1" s="51" t="s">
        <v>177</v>
      </c>
      <c r="W1" s="49" t="s">
        <v>163</v>
      </c>
      <c r="X1" s="50" t="s">
        <v>176</v>
      </c>
      <c r="Y1" s="53" t="s">
        <v>173</v>
      </c>
      <c r="Z1" s="52"/>
      <c r="AA1" s="50" t="s">
        <v>175</v>
      </c>
      <c r="AB1" s="49" t="s">
        <v>163</v>
      </c>
      <c r="AC1" s="50" t="s">
        <v>174</v>
      </c>
      <c r="AD1" s="53" t="s">
        <v>173</v>
      </c>
      <c r="AE1" s="52"/>
      <c r="AF1" s="50" t="s">
        <v>172</v>
      </c>
      <c r="AG1" s="49" t="s">
        <v>163</v>
      </c>
      <c r="AH1" s="50" t="s">
        <v>171</v>
      </c>
      <c r="AI1" s="49" t="s">
        <v>163</v>
      </c>
      <c r="AJ1" s="51" t="s">
        <v>170</v>
      </c>
      <c r="AK1" s="49" t="s">
        <v>163</v>
      </c>
      <c r="AL1" s="50" t="s">
        <v>169</v>
      </c>
      <c r="AM1" s="53"/>
      <c r="AN1" s="52"/>
      <c r="AO1" s="50" t="s">
        <v>168</v>
      </c>
      <c r="AP1" s="49" t="s">
        <v>163</v>
      </c>
      <c r="AQ1" s="50" t="s">
        <v>167</v>
      </c>
      <c r="AR1" s="53"/>
      <c r="AS1" s="52"/>
      <c r="AT1" s="51" t="s">
        <v>166</v>
      </c>
      <c r="AU1" s="49" t="s">
        <v>163</v>
      </c>
      <c r="AV1" s="50" t="s">
        <v>165</v>
      </c>
      <c r="AW1" s="49" t="s">
        <v>163</v>
      </c>
      <c r="AX1" s="50" t="s">
        <v>164</v>
      </c>
      <c r="AY1" s="49" t="s">
        <v>163</v>
      </c>
    </row>
    <row r="2" spans="1:53" x14ac:dyDescent="0.3">
      <c r="A2" s="48" t="s">
        <v>162</v>
      </c>
      <c r="B2" s="48">
        <v>10</v>
      </c>
      <c r="F2" s="46" t="s">
        <v>161</v>
      </c>
      <c r="G2">
        <v>101.96</v>
      </c>
      <c r="H2" s="7"/>
      <c r="I2" s="46"/>
      <c r="J2" s="7"/>
      <c r="K2" s="46" t="s">
        <v>160</v>
      </c>
      <c r="L2">
        <v>56.08</v>
      </c>
      <c r="M2" s="7"/>
      <c r="N2" s="46"/>
      <c r="O2" s="7"/>
      <c r="P2" s="46" t="s">
        <v>159</v>
      </c>
      <c r="Q2">
        <v>159.69999999999999</v>
      </c>
      <c r="R2" s="7"/>
      <c r="S2" s="46" t="s">
        <v>158</v>
      </c>
      <c r="T2">
        <v>94.2</v>
      </c>
      <c r="U2" s="7"/>
      <c r="V2" s="46"/>
      <c r="W2" s="7"/>
      <c r="X2" s="46" t="s">
        <v>157</v>
      </c>
      <c r="Y2">
        <v>40.299999999999997</v>
      </c>
      <c r="Z2" s="7"/>
      <c r="AA2" s="46"/>
      <c r="AB2" s="7"/>
      <c r="AC2" s="46" t="s">
        <v>156</v>
      </c>
      <c r="AD2">
        <v>61.98</v>
      </c>
      <c r="AE2" s="7"/>
      <c r="AF2" s="46"/>
      <c r="AG2" s="7"/>
      <c r="AH2" s="46"/>
      <c r="AI2" s="7"/>
      <c r="AJ2" s="46"/>
      <c r="AK2" s="7"/>
      <c r="AL2" s="46" t="s">
        <v>155</v>
      </c>
      <c r="AM2">
        <v>60.08</v>
      </c>
      <c r="AN2" s="7"/>
      <c r="AO2" s="46"/>
      <c r="AP2" s="7"/>
      <c r="AQ2" s="46" t="s">
        <v>154</v>
      </c>
      <c r="AR2">
        <v>79.88</v>
      </c>
      <c r="AS2" s="7"/>
      <c r="AT2" s="46"/>
      <c r="AU2" s="7"/>
      <c r="AV2" s="46"/>
      <c r="AW2" s="7"/>
      <c r="AX2" s="46"/>
      <c r="AY2" s="7"/>
    </row>
    <row r="3" spans="1:53" x14ac:dyDescent="0.3">
      <c r="F3" s="46" t="s">
        <v>153</v>
      </c>
      <c r="G3">
        <v>53.96</v>
      </c>
      <c r="H3" s="7"/>
      <c r="I3" s="46"/>
      <c r="J3" s="7"/>
      <c r="K3" s="46" t="s">
        <v>152</v>
      </c>
      <c r="L3">
        <v>40.08</v>
      </c>
      <c r="M3" s="7"/>
      <c r="N3" s="46"/>
      <c r="O3" s="7"/>
      <c r="P3" s="46" t="s">
        <v>151</v>
      </c>
      <c r="Q3">
        <v>111.7</v>
      </c>
      <c r="R3" s="7"/>
      <c r="S3" s="46" t="s">
        <v>150</v>
      </c>
      <c r="T3">
        <v>78.2</v>
      </c>
      <c r="U3" s="7"/>
      <c r="V3" s="46"/>
      <c r="W3" s="7"/>
      <c r="X3" s="46" t="s">
        <v>149</v>
      </c>
      <c r="Y3">
        <v>24.3</v>
      </c>
      <c r="Z3" s="7"/>
      <c r="AA3" s="46"/>
      <c r="AB3" s="7"/>
      <c r="AC3" s="46" t="s">
        <v>148</v>
      </c>
      <c r="AD3">
        <v>45.98</v>
      </c>
      <c r="AE3" s="7"/>
      <c r="AF3" s="46"/>
      <c r="AG3" s="7"/>
      <c r="AH3" s="46"/>
      <c r="AI3" s="7"/>
      <c r="AJ3" s="46"/>
      <c r="AK3" s="7"/>
      <c r="AL3" s="46" t="s">
        <v>147</v>
      </c>
      <c r="AM3">
        <v>28.08</v>
      </c>
      <c r="AN3" s="7"/>
      <c r="AO3" s="46"/>
      <c r="AP3" s="7"/>
      <c r="AQ3" s="46" t="s">
        <v>146</v>
      </c>
      <c r="AR3">
        <v>47.88</v>
      </c>
      <c r="AS3" s="7"/>
      <c r="AT3" s="46"/>
      <c r="AU3" s="7"/>
      <c r="AV3" s="46"/>
      <c r="AW3" s="7"/>
      <c r="AX3" s="46"/>
      <c r="AY3" s="7"/>
    </row>
    <row r="4" spans="1:53" x14ac:dyDescent="0.3">
      <c r="F4" s="46"/>
      <c r="H4" s="7"/>
      <c r="I4" s="46"/>
      <c r="J4" s="7"/>
      <c r="K4" s="46"/>
      <c r="M4" s="7"/>
      <c r="N4" s="46"/>
      <c r="O4" s="7"/>
      <c r="P4" s="46"/>
      <c r="R4" s="7"/>
      <c r="S4" s="46"/>
      <c r="U4" s="7"/>
      <c r="V4" s="46"/>
      <c r="W4" s="7"/>
      <c r="X4" s="46"/>
      <c r="Z4" s="7"/>
      <c r="AA4" s="46"/>
      <c r="AB4" s="7"/>
      <c r="AC4" s="46"/>
      <c r="AE4" s="7"/>
      <c r="AF4" s="46"/>
      <c r="AG4" s="7"/>
      <c r="AH4" s="46"/>
      <c r="AI4" s="7"/>
      <c r="AJ4" s="46"/>
      <c r="AK4" s="7"/>
      <c r="AL4" s="46"/>
      <c r="AN4" s="7"/>
      <c r="AO4" s="46"/>
      <c r="AP4" s="7"/>
      <c r="AQ4" s="46"/>
      <c r="AS4" s="7"/>
      <c r="AT4" s="46"/>
      <c r="AU4" s="7"/>
      <c r="AV4" s="46"/>
      <c r="AW4" s="7"/>
      <c r="AX4" s="46"/>
      <c r="AY4" s="7"/>
      <c r="BA4" t="s">
        <v>145</v>
      </c>
    </row>
    <row r="5" spans="1:53" x14ac:dyDescent="0.3">
      <c r="A5" t="s">
        <v>144</v>
      </c>
      <c r="B5" s="47" t="s">
        <v>143</v>
      </c>
      <c r="C5" t="s">
        <v>142</v>
      </c>
      <c r="D5" t="s">
        <v>141</v>
      </c>
      <c r="E5" t="s">
        <v>140</v>
      </c>
      <c r="F5" s="46" t="s">
        <v>138</v>
      </c>
      <c r="G5" t="s">
        <v>137</v>
      </c>
      <c r="H5" s="7" t="s">
        <v>139</v>
      </c>
      <c r="I5" s="46" t="s">
        <v>138</v>
      </c>
      <c r="J5" s="7" t="s">
        <v>137</v>
      </c>
      <c r="K5" s="46" t="s">
        <v>138</v>
      </c>
      <c r="L5" t="s">
        <v>137</v>
      </c>
      <c r="M5" s="7" t="s">
        <v>139</v>
      </c>
      <c r="N5" s="46" t="s">
        <v>138</v>
      </c>
      <c r="O5" s="7" t="s">
        <v>137</v>
      </c>
      <c r="P5" s="46" t="s">
        <v>138</v>
      </c>
      <c r="Q5" t="s">
        <v>137</v>
      </c>
      <c r="R5" s="7" t="s">
        <v>139</v>
      </c>
      <c r="S5" s="46" t="s">
        <v>138</v>
      </c>
      <c r="T5" t="s">
        <v>137</v>
      </c>
      <c r="U5" s="7" t="s">
        <v>139</v>
      </c>
      <c r="V5" s="46" t="s">
        <v>138</v>
      </c>
      <c r="W5" s="7" t="s">
        <v>137</v>
      </c>
      <c r="X5" s="46" t="s">
        <v>138</v>
      </c>
      <c r="Y5" t="s">
        <v>137</v>
      </c>
      <c r="Z5" s="7" t="s">
        <v>139</v>
      </c>
      <c r="AA5" s="46" t="s">
        <v>138</v>
      </c>
      <c r="AB5" s="7" t="s">
        <v>137</v>
      </c>
      <c r="AC5" s="46" t="s">
        <v>138</v>
      </c>
      <c r="AD5" t="s">
        <v>137</v>
      </c>
      <c r="AE5" s="7" t="s">
        <v>139</v>
      </c>
      <c r="AF5" s="46" t="s">
        <v>138</v>
      </c>
      <c r="AG5" s="7" t="s">
        <v>137</v>
      </c>
      <c r="AH5" s="46" t="s">
        <v>138</v>
      </c>
      <c r="AI5" s="7" t="s">
        <v>137</v>
      </c>
      <c r="AJ5" s="46" t="s">
        <v>138</v>
      </c>
      <c r="AK5" s="7" t="s">
        <v>137</v>
      </c>
      <c r="AL5" s="46" t="s">
        <v>138</v>
      </c>
      <c r="AM5" t="s">
        <v>137</v>
      </c>
      <c r="AN5" s="7" t="s">
        <v>139</v>
      </c>
      <c r="AO5" s="46" t="s">
        <v>138</v>
      </c>
      <c r="AP5" s="7" t="s">
        <v>137</v>
      </c>
      <c r="AQ5" s="46" t="s">
        <v>138</v>
      </c>
      <c r="AR5" t="s">
        <v>137</v>
      </c>
      <c r="AS5" s="7" t="s">
        <v>139</v>
      </c>
      <c r="AT5" s="46" t="s">
        <v>138</v>
      </c>
      <c r="AU5" s="7" t="s">
        <v>137</v>
      </c>
      <c r="AV5" s="46" t="s">
        <v>138</v>
      </c>
      <c r="AW5" s="7" t="s">
        <v>137</v>
      </c>
      <c r="AX5" s="46" t="s">
        <v>138</v>
      </c>
      <c r="AY5" s="7" t="s">
        <v>137</v>
      </c>
    </row>
    <row r="6" spans="1:53" s="25" customFormat="1" x14ac:dyDescent="0.3">
      <c r="A6" s="25" t="s">
        <v>135</v>
      </c>
      <c r="B6" s="45" t="s">
        <v>136</v>
      </c>
      <c r="C6" s="25">
        <v>101</v>
      </c>
      <c r="D6" s="25">
        <v>50.8</v>
      </c>
      <c r="E6" s="25">
        <f t="shared" ref="E6:E37" si="0">D6/1000</f>
        <v>5.0799999999999998E-2</v>
      </c>
      <c r="F6" s="28">
        <v>13.103999999999999</v>
      </c>
      <c r="G6" s="31">
        <f t="shared" ref="G6:G37" si="1">F6*E6*$B$2/C6*10^6</f>
        <v>65909.227722772266</v>
      </c>
      <c r="H6" s="30">
        <f t="shared" ref="H6:H37" si="2">F6*E6*$B$2/C6*($G$2/$G$3)*100</f>
        <v>12.453863711293293</v>
      </c>
      <c r="I6" s="28">
        <v>4.6600000000000003E-2</v>
      </c>
      <c r="J6" s="27">
        <f t="shared" ref="J6:J37" si="3">I6*E6*$B$2/C6*10^6</f>
        <v>234.38415841584157</v>
      </c>
      <c r="K6" s="28">
        <v>0.3765</v>
      </c>
      <c r="L6" s="31">
        <f t="shared" ref="L6:L37" si="4">K6*E6*$B$2/C6*10^6</f>
        <v>1893.6831683168316</v>
      </c>
      <c r="M6" s="30">
        <f t="shared" ref="M6:M37" si="5">K6*E6*$B$2/C6*($L$2/$L$3)*100</f>
        <v>0.26496445129542895</v>
      </c>
      <c r="N6" s="29">
        <v>8.0000000000000002E-3</v>
      </c>
      <c r="O6" s="27">
        <f t="shared" ref="O6:O37" si="6">N6*E6*$B$2/C6*10^6</f>
        <v>40.237623762376238</v>
      </c>
      <c r="P6" s="28">
        <v>3.1194999999999999</v>
      </c>
      <c r="Q6" s="31">
        <f t="shared" ref="Q6:Q37" si="7">P6*E6*$B$2/C6*10^6</f>
        <v>15690.158415841583</v>
      </c>
      <c r="R6" s="30">
        <f t="shared" ref="R6:R37" si="8">P6*E6*$B$2/C6*($Q$2/$Q$3)*100</f>
        <v>2.2432572059175473</v>
      </c>
      <c r="S6" s="28">
        <v>3.6153</v>
      </c>
      <c r="T6" s="31">
        <f t="shared" ref="T6:T37" si="9">S6*E6*$B$2/C6*10^6</f>
        <v>18183.885148514855</v>
      </c>
      <c r="U6" s="30">
        <f t="shared" ref="U6:U37" si="10">S6*E6*$B$2/C6*($T$2/$T$3)*100</f>
        <v>2.1904373158441164</v>
      </c>
      <c r="V6" s="29">
        <v>4.4000000000000003E-3</v>
      </c>
      <c r="W6" s="27">
        <f t="shared" ref="W6:W37" si="11">V6*E6*$B$2/C6*10^6</f>
        <v>22.130693069306933</v>
      </c>
      <c r="X6" s="28">
        <v>0.81259999999999999</v>
      </c>
      <c r="Y6" s="31">
        <f t="shared" ref="Y6:Y37" si="12">X6*E6*$B$2/C6*10^6</f>
        <v>4087.1366336633655</v>
      </c>
      <c r="Z6" s="30">
        <f t="shared" ref="Z6:Z37" si="13">X6*E6*$B$2/C6*($Y$2/$Y$3)*100</f>
        <v>0.67782554047997379</v>
      </c>
      <c r="AA6" s="28">
        <v>2.7799999999999998E-2</v>
      </c>
      <c r="AB6" s="27">
        <f t="shared" ref="AB6:AB37" si="14">AA6*E6*$B$2/C6*10^6</f>
        <v>139.82574257425742</v>
      </c>
      <c r="AC6" s="28">
        <v>1.3492999999999999</v>
      </c>
      <c r="AD6" s="31">
        <f t="shared" ref="AD6:AD37" si="15">AC6*E6*$B$2/C6*10^6</f>
        <v>6786.5782178217823</v>
      </c>
      <c r="AE6" s="30">
        <f t="shared" ref="AE6:AE37" si="16">AC6*E6*$B$2/C6*($AD$2/$AD$3)*100</f>
        <v>0.91481539352021335</v>
      </c>
      <c r="AF6" s="28">
        <v>0.12529999999999999</v>
      </c>
      <c r="AG6" s="27">
        <f t="shared" ref="AG6:AG37" si="17">AF6*E6*$B$2/C6*10^6</f>
        <v>630.22178217821784</v>
      </c>
      <c r="AH6" s="28">
        <v>2.64E-2</v>
      </c>
      <c r="AI6" s="27">
        <f t="shared" ref="AI6:AI37" si="18">AH6*E6*$B$2/C6*10^6</f>
        <v>132.78415841584155</v>
      </c>
      <c r="AJ6" s="34">
        <v>1.4E-3</v>
      </c>
      <c r="AK6" s="27">
        <f t="shared" ref="AK6:AK19" si="19">AJ6*E6*$B$2/C6*10^6</f>
        <v>7.0415841584158407</v>
      </c>
      <c r="AL6" s="33">
        <v>67.590999999999994</v>
      </c>
      <c r="AM6" s="31">
        <f t="shared" ref="AM6:AM37" si="20">AL6*E6*$B$2/C6*10^6</f>
        <v>339962.65346534655</v>
      </c>
      <c r="AN6" s="30">
        <f t="shared" ref="AN6:AN37" si="21">AL6*E6*$B$2/C6*($AM$2/$AM$3)*100</f>
        <v>72.738448077628277</v>
      </c>
      <c r="AO6" s="34">
        <v>1.5100000000000001E-2</v>
      </c>
      <c r="AP6" s="27">
        <f t="shared" ref="AP6:AP37" si="22">AO6*E6*$B$2/C6*10^6</f>
        <v>75.948514851485143</v>
      </c>
      <c r="AQ6" s="28">
        <v>0.67679999999999996</v>
      </c>
      <c r="AR6" s="31">
        <f t="shared" ref="AR6:AR37" si="23">AQ6*E6*$B$2/C6*10^6</f>
        <v>3404.1029702970295</v>
      </c>
      <c r="AS6" s="30">
        <f t="shared" ref="AS6:AS37" si="24">AQ6*E6*$B$2/C6*($AR$2/$AR$3)*100</f>
        <v>0.5679192674756196</v>
      </c>
      <c r="AT6" s="29">
        <v>2.7000000000000001E-3</v>
      </c>
      <c r="AU6" s="27">
        <f t="shared" ref="AU6:AU37" si="25">AT6*E6*$B$2/C6*10^6</f>
        <v>13.58019801980198</v>
      </c>
      <c r="AV6" s="28">
        <v>1.3299999999999999E-2</v>
      </c>
      <c r="AW6" s="27">
        <f t="shared" ref="AW6:AW37" si="26">AV6*E6*$B$2/C6*10^6</f>
        <v>66.895049504950492</v>
      </c>
      <c r="AX6" s="28">
        <v>2.7199999999999998E-2</v>
      </c>
      <c r="AY6" s="27">
        <f t="shared" ref="AY6:AY37" si="27">AX6*E6*$B$2/C6*10^6</f>
        <v>136.80792079207922</v>
      </c>
      <c r="BA6" s="26">
        <f t="shared" ref="BA6:BA37" si="28">SUM(H6,M6,R6,U6,Z6,AE6,AN6,AS6)</f>
        <v>92.051530963454468</v>
      </c>
    </row>
    <row r="7" spans="1:53" s="25" customFormat="1" x14ac:dyDescent="0.3">
      <c r="A7" s="25" t="s">
        <v>135</v>
      </c>
      <c r="B7" s="25" t="s">
        <v>134</v>
      </c>
      <c r="C7" s="25">
        <v>100.8</v>
      </c>
      <c r="D7" s="25">
        <v>50.8</v>
      </c>
      <c r="E7" s="25">
        <f t="shared" si="0"/>
        <v>5.0799999999999998E-2</v>
      </c>
      <c r="F7" s="28">
        <v>13.241</v>
      </c>
      <c r="G7" s="31">
        <f t="shared" si="1"/>
        <v>66730.436507936523</v>
      </c>
      <c r="H7" s="30">
        <f t="shared" si="2"/>
        <v>12.609035037711649</v>
      </c>
      <c r="I7" s="28">
        <v>4.7100000000000003E-2</v>
      </c>
      <c r="J7" s="27">
        <f t="shared" si="3"/>
        <v>237.36904761904762</v>
      </c>
      <c r="K7" s="28">
        <v>0.38379999999999997</v>
      </c>
      <c r="L7" s="31">
        <f t="shared" si="4"/>
        <v>1934.2301587301586</v>
      </c>
      <c r="M7" s="30">
        <f t="shared" si="5"/>
        <v>0.27063779266863097</v>
      </c>
      <c r="N7" s="29">
        <v>7.7999999999999996E-3</v>
      </c>
      <c r="O7" s="27">
        <f t="shared" si="6"/>
        <v>39.309523809523803</v>
      </c>
      <c r="P7" s="28">
        <v>3.1474000000000002</v>
      </c>
      <c r="Q7" s="31">
        <f t="shared" si="7"/>
        <v>15861.896825396827</v>
      </c>
      <c r="R7" s="30">
        <f t="shared" si="8"/>
        <v>2.267811032243396</v>
      </c>
      <c r="S7" s="28">
        <v>3.6676000000000002</v>
      </c>
      <c r="T7" s="31">
        <f t="shared" si="9"/>
        <v>18483.539682539686</v>
      </c>
      <c r="U7" s="30">
        <f t="shared" si="10"/>
        <v>2.2265338083059314</v>
      </c>
      <c r="V7" s="29">
        <v>3.8999999999999998E-3</v>
      </c>
      <c r="W7" s="27">
        <f t="shared" si="11"/>
        <v>19.654761904761902</v>
      </c>
      <c r="X7" s="28">
        <v>0.81689999999999996</v>
      </c>
      <c r="Y7" s="31">
        <f t="shared" si="12"/>
        <v>4116.9166666666661</v>
      </c>
      <c r="Z7" s="30">
        <f t="shared" si="13"/>
        <v>0.68276436899862814</v>
      </c>
      <c r="AA7" s="28">
        <v>2.8000000000000001E-2</v>
      </c>
      <c r="AB7" s="27">
        <f t="shared" si="14"/>
        <v>141.11111111111111</v>
      </c>
      <c r="AC7" s="28">
        <v>1.3596999999999999</v>
      </c>
      <c r="AD7" s="31">
        <f t="shared" si="15"/>
        <v>6852.4563492063498</v>
      </c>
      <c r="AE7" s="30">
        <f t="shared" si="16"/>
        <v>0.92369561662420518</v>
      </c>
      <c r="AF7" s="28">
        <v>0.12889999999999999</v>
      </c>
      <c r="AG7" s="27">
        <f t="shared" si="17"/>
        <v>649.61507936507928</v>
      </c>
      <c r="AH7" s="28">
        <v>2.7799999999999998E-2</v>
      </c>
      <c r="AI7" s="27">
        <f t="shared" si="18"/>
        <v>140.10317460317461</v>
      </c>
      <c r="AJ7" s="34">
        <v>1.5E-3</v>
      </c>
      <c r="AK7" s="27">
        <f t="shared" si="19"/>
        <v>7.5595238095238102</v>
      </c>
      <c r="AL7" s="33">
        <v>68.326999999999998</v>
      </c>
      <c r="AM7" s="31">
        <f t="shared" si="20"/>
        <v>344346.38888888893</v>
      </c>
      <c r="AN7" s="30">
        <f t="shared" si="21"/>
        <v>73.6763926084204</v>
      </c>
      <c r="AO7" s="34">
        <v>1.52E-2</v>
      </c>
      <c r="AP7" s="27">
        <f t="shared" si="22"/>
        <v>76.603174603174594</v>
      </c>
      <c r="AQ7" s="28">
        <v>0.68389999999999995</v>
      </c>
      <c r="AR7" s="31">
        <f t="shared" si="23"/>
        <v>3446.6388888888882</v>
      </c>
      <c r="AS7" s="30">
        <f t="shared" si="24"/>
        <v>0.57501569432841337</v>
      </c>
      <c r="AT7" s="29">
        <v>2.5999999999999999E-3</v>
      </c>
      <c r="AU7" s="27">
        <f t="shared" si="25"/>
        <v>13.103174603174603</v>
      </c>
      <c r="AV7" s="28">
        <v>1.4500000000000001E-2</v>
      </c>
      <c r="AW7" s="27">
        <f t="shared" si="26"/>
        <v>73.075396825396837</v>
      </c>
      <c r="AX7" s="28">
        <v>3.5000000000000003E-2</v>
      </c>
      <c r="AY7" s="27">
        <f t="shared" si="27"/>
        <v>176.38888888888891</v>
      </c>
      <c r="BA7" s="26">
        <f t="shared" si="28"/>
        <v>93.231885959301252</v>
      </c>
    </row>
    <row r="8" spans="1:53" x14ac:dyDescent="0.3">
      <c r="A8" t="s">
        <v>133</v>
      </c>
      <c r="B8" t="s">
        <v>132</v>
      </c>
      <c r="C8">
        <v>100.7</v>
      </c>
      <c r="D8">
        <v>50.84</v>
      </c>
      <c r="E8">
        <f t="shared" si="0"/>
        <v>5.0840000000000003E-2</v>
      </c>
      <c r="F8" s="21">
        <v>8.9920000000000009</v>
      </c>
      <c r="G8" s="17">
        <f t="shared" si="1"/>
        <v>45397.545183714006</v>
      </c>
      <c r="H8" s="16">
        <f t="shared" si="2"/>
        <v>8.5780832226306138</v>
      </c>
      <c r="I8" s="21">
        <v>0.158</v>
      </c>
      <c r="J8" s="13">
        <f t="shared" si="3"/>
        <v>797.68818272095336</v>
      </c>
      <c r="K8" s="21">
        <v>0.25600000000000001</v>
      </c>
      <c r="L8" s="17">
        <f t="shared" si="4"/>
        <v>1292.4568023833167</v>
      </c>
      <c r="M8" s="16">
        <f t="shared" si="5"/>
        <v>0.18084076216980141</v>
      </c>
      <c r="N8" s="22">
        <v>5.9999999999999995E-4</v>
      </c>
      <c r="O8" s="13">
        <f t="shared" si="6"/>
        <v>3.0291956305858982</v>
      </c>
      <c r="P8" s="21">
        <v>0.1047</v>
      </c>
      <c r="Q8" s="17">
        <f t="shared" si="7"/>
        <v>528.59463753723935</v>
      </c>
      <c r="R8" s="16">
        <f t="shared" si="8"/>
        <v>7.5574363128645572E-2</v>
      </c>
      <c r="S8" s="21">
        <v>7.9626999999999999</v>
      </c>
      <c r="T8" s="17">
        <f t="shared" si="9"/>
        <v>40200.960079443896</v>
      </c>
      <c r="U8" s="16">
        <f t="shared" si="10"/>
        <v>4.8426220453754665</v>
      </c>
      <c r="V8" s="22">
        <v>8.9999999999999998E-4</v>
      </c>
      <c r="W8" s="13">
        <f t="shared" si="11"/>
        <v>4.5437934458788476</v>
      </c>
      <c r="X8" s="21">
        <v>3.6299999999999999E-2</v>
      </c>
      <c r="Y8" s="17">
        <f t="shared" si="12"/>
        <v>183.26633565044685</v>
      </c>
      <c r="Z8" s="16">
        <f t="shared" si="13"/>
        <v>3.039355278482719E-2</v>
      </c>
      <c r="AA8" s="21">
        <v>3.0999999999999999E-3</v>
      </c>
      <c r="AB8" s="13">
        <f t="shared" si="14"/>
        <v>15.650844091360479</v>
      </c>
      <c r="AC8" s="21">
        <v>1.7472000000000001</v>
      </c>
      <c r="AD8" s="17">
        <f t="shared" si="15"/>
        <v>8821.0176762661376</v>
      </c>
      <c r="AE8" s="16">
        <f t="shared" si="16"/>
        <v>1.1890532309155617</v>
      </c>
      <c r="AF8" s="21">
        <v>0.04</v>
      </c>
      <c r="AG8" s="13">
        <f t="shared" si="17"/>
        <v>201.94637537239325</v>
      </c>
      <c r="AH8" s="21">
        <v>2.7900000000000001E-2</v>
      </c>
      <c r="AI8" s="13">
        <f t="shared" si="18"/>
        <v>140.85759682224432</v>
      </c>
      <c r="AJ8" s="23">
        <v>2.0000000000000001E-4</v>
      </c>
      <c r="AK8" s="13">
        <f t="shared" si="19"/>
        <v>1.0097318768619663</v>
      </c>
      <c r="AL8" s="24">
        <v>80.347999999999999</v>
      </c>
      <c r="AM8" s="17">
        <f t="shared" si="20"/>
        <v>405649.68421052635</v>
      </c>
      <c r="AN8" s="16">
        <f t="shared" si="21"/>
        <v>86.79285266156846</v>
      </c>
      <c r="AO8" s="23">
        <v>3.0300000000000001E-2</v>
      </c>
      <c r="AP8" s="13">
        <f t="shared" si="22"/>
        <v>152.9743793445879</v>
      </c>
      <c r="AQ8" s="21">
        <v>2.29E-2</v>
      </c>
      <c r="AR8" s="17">
        <f t="shared" si="23"/>
        <v>115.61429990069513</v>
      </c>
      <c r="AS8" s="16">
        <f t="shared" si="24"/>
        <v>1.9288367326790991E-2</v>
      </c>
      <c r="AT8" s="22">
        <v>4.0000000000000002E-4</v>
      </c>
      <c r="AU8" s="13">
        <f t="shared" si="25"/>
        <v>2.0194637537239326</v>
      </c>
      <c r="AV8" s="21">
        <v>-1E-4</v>
      </c>
      <c r="AW8" s="13">
        <f t="shared" si="26"/>
        <v>-0.50486593843098315</v>
      </c>
      <c r="AX8" s="21">
        <v>4.4999999999999997E-3</v>
      </c>
      <c r="AY8" s="13">
        <f t="shared" si="27"/>
        <v>22.718967229394238</v>
      </c>
      <c r="BA8" s="12">
        <f t="shared" si="28"/>
        <v>101.70870820590017</v>
      </c>
    </row>
    <row r="9" spans="1:53" x14ac:dyDescent="0.3">
      <c r="A9" t="s">
        <v>131</v>
      </c>
      <c r="B9" t="s">
        <v>130</v>
      </c>
      <c r="C9">
        <v>100.7</v>
      </c>
      <c r="D9">
        <v>50.84</v>
      </c>
      <c r="E9">
        <f t="shared" si="0"/>
        <v>5.0840000000000003E-2</v>
      </c>
      <c r="F9" s="21">
        <v>9.7059999999999995</v>
      </c>
      <c r="G9" s="17">
        <f t="shared" si="1"/>
        <v>49002.287984111223</v>
      </c>
      <c r="H9" s="16">
        <f t="shared" si="2"/>
        <v>9.2592166101926967</v>
      </c>
      <c r="I9" s="21">
        <v>7.0099999999999996E-2</v>
      </c>
      <c r="J9" s="13">
        <f t="shared" si="3"/>
        <v>353.91102284011913</v>
      </c>
      <c r="K9" s="21">
        <v>0.81120000000000003</v>
      </c>
      <c r="L9" s="17">
        <f t="shared" si="4"/>
        <v>4095.4724925521355</v>
      </c>
      <c r="M9" s="16">
        <f t="shared" si="5"/>
        <v>0.5730391651255583</v>
      </c>
      <c r="N9" s="22">
        <v>3.7000000000000002E-3</v>
      </c>
      <c r="O9" s="13">
        <f t="shared" si="6"/>
        <v>18.680039721946375</v>
      </c>
      <c r="P9" s="21">
        <v>0.2863</v>
      </c>
      <c r="Q9" s="17">
        <f t="shared" si="7"/>
        <v>1445.4311817279047</v>
      </c>
      <c r="R9" s="16">
        <f t="shared" si="8"/>
        <v>0.20665654406620085</v>
      </c>
      <c r="S9" s="21">
        <v>4.4046000000000003</v>
      </c>
      <c r="T9" s="17">
        <f t="shared" si="9"/>
        <v>22237.325124131086</v>
      </c>
      <c r="U9" s="16">
        <f t="shared" si="10"/>
        <v>2.6787161466664302</v>
      </c>
      <c r="V9" s="22">
        <v>1.1000000000000001E-3</v>
      </c>
      <c r="W9" s="13">
        <f t="shared" si="11"/>
        <v>5.5535253227408159</v>
      </c>
      <c r="X9" s="21">
        <v>8.5199999999999998E-2</v>
      </c>
      <c r="Y9" s="17">
        <f t="shared" si="12"/>
        <v>430.14577954319765</v>
      </c>
      <c r="Z9" s="16">
        <f t="shared" si="13"/>
        <v>7.1336933809015901E-2</v>
      </c>
      <c r="AA9" s="21">
        <v>8.0000000000000002E-3</v>
      </c>
      <c r="AB9" s="13">
        <f t="shared" si="14"/>
        <v>40.389275074478647</v>
      </c>
      <c r="AC9" s="21">
        <v>3.4664000000000001</v>
      </c>
      <c r="AD9" s="17">
        <f t="shared" si="15"/>
        <v>17500.672889771598</v>
      </c>
      <c r="AE9" s="16">
        <f t="shared" si="16"/>
        <v>2.359051121592092</v>
      </c>
      <c r="AF9" s="21">
        <v>2.5000000000000001E-2</v>
      </c>
      <c r="AG9" s="13">
        <f t="shared" si="17"/>
        <v>126.21648460774578</v>
      </c>
      <c r="AH9" s="21">
        <v>1.8700000000000001E-2</v>
      </c>
      <c r="AI9" s="13">
        <f t="shared" si="18"/>
        <v>94.409930486593851</v>
      </c>
      <c r="AJ9" s="23">
        <v>2.0000000000000001E-4</v>
      </c>
      <c r="AK9" s="13">
        <f t="shared" si="19"/>
        <v>1.0097318768619663</v>
      </c>
      <c r="AL9" s="24">
        <v>79.763000000000005</v>
      </c>
      <c r="AM9" s="17">
        <f t="shared" si="20"/>
        <v>402696.21847070521</v>
      </c>
      <c r="AN9" s="16">
        <f t="shared" si="21"/>
        <v>86.160928795299043</v>
      </c>
      <c r="AO9" s="23">
        <v>2.7099999999999999E-2</v>
      </c>
      <c r="AP9" s="13">
        <f t="shared" si="22"/>
        <v>136.81866931479644</v>
      </c>
      <c r="AQ9" s="21">
        <v>7.3899999999999993E-2</v>
      </c>
      <c r="AR9" s="17">
        <f t="shared" si="23"/>
        <v>373.09592850049648</v>
      </c>
      <c r="AS9" s="16">
        <f t="shared" si="24"/>
        <v>6.2244993251085325E-2</v>
      </c>
      <c r="AT9" s="22">
        <v>2.0000000000000001E-4</v>
      </c>
      <c r="AU9" s="13">
        <f t="shared" si="25"/>
        <v>1.0097318768619663</v>
      </c>
      <c r="AV9" s="21">
        <v>8.9999999999999998E-4</v>
      </c>
      <c r="AW9" s="13">
        <f t="shared" si="26"/>
        <v>4.5437934458788476</v>
      </c>
      <c r="AX9" s="21">
        <v>3.3999999999999998E-3</v>
      </c>
      <c r="AY9" s="13">
        <f t="shared" si="27"/>
        <v>17.165441906653427</v>
      </c>
      <c r="BA9" s="12">
        <f t="shared" si="28"/>
        <v>101.37119031000212</v>
      </c>
    </row>
    <row r="10" spans="1:53" x14ac:dyDescent="0.3">
      <c r="A10" t="s">
        <v>129</v>
      </c>
      <c r="B10" t="s">
        <v>128</v>
      </c>
      <c r="C10">
        <v>100.9</v>
      </c>
      <c r="D10">
        <v>50.93</v>
      </c>
      <c r="E10">
        <f t="shared" si="0"/>
        <v>5.0930000000000003E-2</v>
      </c>
      <c r="F10" s="21">
        <v>16.48</v>
      </c>
      <c r="G10" s="17">
        <f t="shared" si="1"/>
        <v>83183.984142715562</v>
      </c>
      <c r="H10" s="16">
        <f t="shared" si="2"/>
        <v>15.718011532971236</v>
      </c>
      <c r="I10" s="21">
        <v>0.10050000000000001</v>
      </c>
      <c r="J10" s="13">
        <f t="shared" si="3"/>
        <v>507.28097125867203</v>
      </c>
      <c r="K10" s="21">
        <v>1.5033000000000001</v>
      </c>
      <c r="L10" s="17">
        <f t="shared" si="4"/>
        <v>7588.0147670961342</v>
      </c>
      <c r="M10" s="16">
        <f t="shared" si="5"/>
        <v>1.0617162378711358</v>
      </c>
      <c r="N10" s="22">
        <v>3.3999999999999998E-3</v>
      </c>
      <c r="O10" s="13">
        <f t="shared" si="6"/>
        <v>17.161744301288405</v>
      </c>
      <c r="P10" s="21">
        <v>1.9238999999999999</v>
      </c>
      <c r="Q10" s="17">
        <f t="shared" si="7"/>
        <v>9711.0234886025755</v>
      </c>
      <c r="R10" s="16">
        <f t="shared" si="8"/>
        <v>1.3884068497133673</v>
      </c>
      <c r="S10" s="21">
        <v>6.2869000000000002</v>
      </c>
      <c r="T10" s="17">
        <f t="shared" si="9"/>
        <v>31733.57948463826</v>
      </c>
      <c r="U10" s="16">
        <f t="shared" si="10"/>
        <v>3.8226383471265009</v>
      </c>
      <c r="V10" s="22">
        <v>7.1000000000000004E-3</v>
      </c>
      <c r="W10" s="13">
        <f t="shared" si="11"/>
        <v>35.837760158572848</v>
      </c>
      <c r="X10" s="21">
        <v>0.54610000000000003</v>
      </c>
      <c r="Y10" s="17">
        <f t="shared" si="12"/>
        <v>2756.4789890981174</v>
      </c>
      <c r="Z10" s="16">
        <f t="shared" si="13"/>
        <v>0.45714445786277413</v>
      </c>
      <c r="AA10" s="21">
        <v>4.0099999999999997E-2</v>
      </c>
      <c r="AB10" s="13">
        <f t="shared" si="14"/>
        <v>202.40763131813679</v>
      </c>
      <c r="AC10" s="21">
        <v>5.3780000000000001</v>
      </c>
      <c r="AD10" s="17">
        <f t="shared" si="15"/>
        <v>27145.841427155599</v>
      </c>
      <c r="AE10" s="16">
        <f t="shared" si="16"/>
        <v>3.6591980244782607</v>
      </c>
      <c r="AF10" s="21">
        <v>6.9699999999999998E-2</v>
      </c>
      <c r="AG10" s="13">
        <f t="shared" si="17"/>
        <v>351.81575817641226</v>
      </c>
      <c r="AH10" s="21">
        <v>3.1E-2</v>
      </c>
      <c r="AI10" s="13">
        <f t="shared" si="18"/>
        <v>156.4747274529237</v>
      </c>
      <c r="AJ10" s="23">
        <v>8.0000000000000004E-4</v>
      </c>
      <c r="AK10" s="13">
        <f t="shared" si="19"/>
        <v>4.0380574826560949</v>
      </c>
      <c r="AL10" s="24">
        <v>67.668999999999997</v>
      </c>
      <c r="AM10" s="17">
        <f t="shared" si="20"/>
        <v>341564.13974231912</v>
      </c>
      <c r="AN10" s="16">
        <f t="shared" si="21"/>
        <v>73.081102263954904</v>
      </c>
      <c r="AO10" s="23">
        <v>0.04</v>
      </c>
      <c r="AP10" s="13">
        <f t="shared" si="22"/>
        <v>201.90287413280475</v>
      </c>
      <c r="AQ10" s="21">
        <v>0.3992</v>
      </c>
      <c r="AR10" s="17">
        <f t="shared" si="23"/>
        <v>2014.9906838453917</v>
      </c>
      <c r="AS10" s="16">
        <f t="shared" si="24"/>
        <v>0.33616845410520019</v>
      </c>
      <c r="AT10" s="22">
        <v>5.3E-3</v>
      </c>
      <c r="AU10" s="13">
        <f t="shared" si="25"/>
        <v>26.75213082259663</v>
      </c>
      <c r="AV10" s="21">
        <v>7.7999999999999996E-3</v>
      </c>
      <c r="AW10" s="13">
        <f t="shared" si="26"/>
        <v>39.371060455896931</v>
      </c>
      <c r="AX10" s="21">
        <v>4.87E-2</v>
      </c>
      <c r="AY10" s="13">
        <f t="shared" si="27"/>
        <v>245.81674925668983</v>
      </c>
      <c r="BA10" s="12">
        <f t="shared" si="28"/>
        <v>99.524386168083382</v>
      </c>
    </row>
    <row r="11" spans="1:53" x14ac:dyDescent="0.3">
      <c r="A11" t="s">
        <v>127</v>
      </c>
      <c r="B11" t="s">
        <v>126</v>
      </c>
      <c r="C11">
        <v>100.4</v>
      </c>
      <c r="D11">
        <v>50.91</v>
      </c>
      <c r="E11">
        <f t="shared" si="0"/>
        <v>5.0909999999999997E-2</v>
      </c>
      <c r="F11" s="21">
        <v>9.0909999999999993</v>
      </c>
      <c r="G11" s="17">
        <f t="shared" si="1"/>
        <v>46097.88944223107</v>
      </c>
      <c r="H11" s="16">
        <f t="shared" si="2"/>
        <v>8.71041661884707</v>
      </c>
      <c r="I11" s="21">
        <v>0.16320000000000001</v>
      </c>
      <c r="J11" s="13">
        <f t="shared" si="3"/>
        <v>827.54103585657379</v>
      </c>
      <c r="K11" s="21">
        <v>0.23780000000000001</v>
      </c>
      <c r="L11" s="17">
        <f t="shared" si="4"/>
        <v>1205.8165338645417</v>
      </c>
      <c r="M11" s="16">
        <f t="shared" si="5"/>
        <v>0.16871804196388099</v>
      </c>
      <c r="N11" s="22">
        <v>-2.0000000000000001E-4</v>
      </c>
      <c r="O11" s="13">
        <f t="shared" si="6"/>
        <v>-1.0141434262948206</v>
      </c>
      <c r="P11" s="21">
        <v>7.2900000000000006E-2</v>
      </c>
      <c r="Q11" s="17">
        <f t="shared" si="7"/>
        <v>369.65527888446218</v>
      </c>
      <c r="R11" s="16">
        <f t="shared" si="8"/>
        <v>5.2850445870947713E-2</v>
      </c>
      <c r="S11" s="21">
        <v>8.1847999999999992</v>
      </c>
      <c r="T11" s="17">
        <f t="shared" si="9"/>
        <v>41502.805577689236</v>
      </c>
      <c r="U11" s="16">
        <f t="shared" si="10"/>
        <v>4.9994428202280377</v>
      </c>
      <c r="V11" s="22">
        <v>6.9999999999999999E-4</v>
      </c>
      <c r="W11" s="13">
        <f t="shared" si="11"/>
        <v>3.549501992031872</v>
      </c>
      <c r="X11" s="21">
        <v>2.7799999999999998E-2</v>
      </c>
      <c r="Y11" s="17">
        <f t="shared" si="12"/>
        <v>140.96593625498005</v>
      </c>
      <c r="Z11" s="16">
        <f t="shared" si="13"/>
        <v>2.337830136245142E-2</v>
      </c>
      <c r="AA11" s="21">
        <v>2.3999999999999998E-3</v>
      </c>
      <c r="AB11" s="13">
        <f t="shared" si="14"/>
        <v>12.169721115537845</v>
      </c>
      <c r="AC11" s="21">
        <v>1.7581</v>
      </c>
      <c r="AD11" s="17">
        <f t="shared" si="15"/>
        <v>8914.8277888446191</v>
      </c>
      <c r="AE11" s="16">
        <f t="shared" si="16"/>
        <v>1.2016986219064585</v>
      </c>
      <c r="AF11" s="21">
        <v>4.7E-2</v>
      </c>
      <c r="AG11" s="13">
        <f t="shared" si="17"/>
        <v>238.3237051792828</v>
      </c>
      <c r="AH11" s="21">
        <v>2.8299999999999999E-2</v>
      </c>
      <c r="AI11" s="13">
        <f t="shared" si="18"/>
        <v>143.50129482071711</v>
      </c>
      <c r="AJ11" s="23">
        <v>2.0000000000000001E-4</v>
      </c>
      <c r="AK11" s="13">
        <f t="shared" si="19"/>
        <v>1.0141434262948206</v>
      </c>
      <c r="AL11" s="24">
        <v>79.051000000000002</v>
      </c>
      <c r="AM11" s="17">
        <f t="shared" si="20"/>
        <v>400845.25996015937</v>
      </c>
      <c r="AN11" s="16">
        <f t="shared" si="21"/>
        <v>85.764897501447209</v>
      </c>
      <c r="AO11" s="23">
        <v>0.03</v>
      </c>
      <c r="AP11" s="13">
        <f t="shared" si="22"/>
        <v>152.12151394422307</v>
      </c>
      <c r="AQ11" s="21">
        <v>2.01E-2</v>
      </c>
      <c r="AR11" s="17">
        <f t="shared" si="23"/>
        <v>101.92141434262948</v>
      </c>
      <c r="AS11" s="16">
        <f t="shared" si="24"/>
        <v>1.7003931866518884E-2</v>
      </c>
      <c r="AT11" s="22">
        <v>5.9999999999999995E-4</v>
      </c>
      <c r="AU11" s="13">
        <f t="shared" si="25"/>
        <v>3.0424302788844613</v>
      </c>
      <c r="AV11" s="21">
        <v>-5.0000000000000001E-4</v>
      </c>
      <c r="AW11" s="13">
        <f t="shared" si="26"/>
        <v>-2.5353585657370514</v>
      </c>
      <c r="AX11" s="21">
        <v>7.1999999999999998E-3</v>
      </c>
      <c r="AY11" s="13">
        <f t="shared" si="27"/>
        <v>36.509163346613541</v>
      </c>
      <c r="BA11" s="12">
        <f t="shared" si="28"/>
        <v>100.93840628349257</v>
      </c>
    </row>
    <row r="12" spans="1:53" x14ac:dyDescent="0.3">
      <c r="A12" t="s">
        <v>125</v>
      </c>
      <c r="B12" t="s">
        <v>124</v>
      </c>
      <c r="C12">
        <v>99.9</v>
      </c>
      <c r="D12">
        <v>50.82</v>
      </c>
      <c r="E12">
        <f t="shared" si="0"/>
        <v>5.0819999999999997E-2</v>
      </c>
      <c r="F12" s="21">
        <v>12.599</v>
      </c>
      <c r="G12" s="17">
        <f t="shared" si="1"/>
        <v>64092.210210210207</v>
      </c>
      <c r="H12" s="16">
        <f t="shared" si="2"/>
        <v>12.110529564553433</v>
      </c>
      <c r="I12" s="21">
        <v>0.1062</v>
      </c>
      <c r="J12" s="13">
        <f t="shared" si="3"/>
        <v>540.24864864864855</v>
      </c>
      <c r="K12" s="21">
        <v>0.79620000000000002</v>
      </c>
      <c r="L12" s="17">
        <f t="shared" si="4"/>
        <v>4050.3387387387384</v>
      </c>
      <c r="M12" s="16">
        <f t="shared" si="5"/>
        <v>0.56672404308500113</v>
      </c>
      <c r="N12" s="22">
        <v>6.9999999999999999E-4</v>
      </c>
      <c r="O12" s="13">
        <f t="shared" si="6"/>
        <v>3.5609609609609603</v>
      </c>
      <c r="P12" s="21">
        <v>0.2959</v>
      </c>
      <c r="Q12" s="17">
        <f t="shared" si="7"/>
        <v>1505.2690690690686</v>
      </c>
      <c r="R12" s="16">
        <f t="shared" si="8"/>
        <v>0.21521170128051054</v>
      </c>
      <c r="S12" s="21">
        <v>6.8728999999999996</v>
      </c>
      <c r="T12" s="17">
        <f t="shared" si="9"/>
        <v>34963.040840840833</v>
      </c>
      <c r="U12" s="16">
        <f t="shared" si="10"/>
        <v>4.2116604184235378</v>
      </c>
      <c r="V12" s="22">
        <v>1E-3</v>
      </c>
      <c r="W12" s="13">
        <f t="shared" si="11"/>
        <v>5.0870870870870872</v>
      </c>
      <c r="X12" s="21">
        <v>0.1011</v>
      </c>
      <c r="Y12" s="17">
        <f t="shared" si="12"/>
        <v>514.30450450450439</v>
      </c>
      <c r="Z12" s="16">
        <f t="shared" si="13"/>
        <v>8.5294121528936326E-2</v>
      </c>
      <c r="AA12" s="21">
        <v>6.6E-3</v>
      </c>
      <c r="AB12" s="13">
        <f t="shared" si="14"/>
        <v>33.574774774774774</v>
      </c>
      <c r="AC12" s="21">
        <v>3.7282999999999999</v>
      </c>
      <c r="AD12" s="17">
        <f t="shared" si="15"/>
        <v>18966.186786786784</v>
      </c>
      <c r="AE12" s="16">
        <f t="shared" si="16"/>
        <v>2.5565990801327643</v>
      </c>
      <c r="AF12" s="21">
        <v>4.1799999999999997E-2</v>
      </c>
      <c r="AG12" s="13">
        <f t="shared" si="17"/>
        <v>212.64024024024019</v>
      </c>
      <c r="AH12" s="21">
        <v>2.86E-2</v>
      </c>
      <c r="AI12" s="13">
        <f t="shared" si="18"/>
        <v>145.49069069069068</v>
      </c>
      <c r="AJ12" s="23">
        <v>4.0000000000000002E-4</v>
      </c>
      <c r="AK12" s="13">
        <f t="shared" si="19"/>
        <v>2.0348348348348346</v>
      </c>
      <c r="AL12" s="24">
        <v>74.869</v>
      </c>
      <c r="AM12" s="17">
        <f t="shared" si="20"/>
        <v>380865.12312312308</v>
      </c>
      <c r="AN12" s="16">
        <f t="shared" si="21"/>
        <v>81.489945146856257</v>
      </c>
      <c r="AO12" s="23">
        <v>3.5099999999999999E-2</v>
      </c>
      <c r="AP12" s="13">
        <f t="shared" si="22"/>
        <v>178.55675675675673</v>
      </c>
      <c r="AQ12" s="21">
        <v>9.3799999999999994E-2</v>
      </c>
      <c r="AR12" s="17">
        <f t="shared" si="23"/>
        <v>477.1687687687687</v>
      </c>
      <c r="AS12" s="16">
        <f t="shared" si="24"/>
        <v>7.9607855574873085E-2</v>
      </c>
      <c r="AT12" s="22">
        <v>2.9999999999999997E-4</v>
      </c>
      <c r="AU12" s="13">
        <f t="shared" si="25"/>
        <v>1.5261261261261259</v>
      </c>
      <c r="AV12" s="21">
        <v>5.0000000000000001E-4</v>
      </c>
      <c r="AW12" s="13">
        <f t="shared" si="26"/>
        <v>2.5435435435435436</v>
      </c>
      <c r="AX12" s="21">
        <v>5.8999999999999999E-3</v>
      </c>
      <c r="AY12" s="13">
        <f t="shared" si="27"/>
        <v>30.013813813813808</v>
      </c>
      <c r="BA12" s="12">
        <f t="shared" si="28"/>
        <v>101.31557193143531</v>
      </c>
    </row>
    <row r="13" spans="1:53" x14ac:dyDescent="0.3">
      <c r="A13" t="s">
        <v>123</v>
      </c>
      <c r="B13" t="s">
        <v>122</v>
      </c>
      <c r="C13">
        <v>100.6</v>
      </c>
      <c r="D13">
        <v>50.87</v>
      </c>
      <c r="E13">
        <f t="shared" si="0"/>
        <v>5.0869999999999999E-2</v>
      </c>
      <c r="F13" s="21">
        <v>13.035</v>
      </c>
      <c r="G13" s="17">
        <f t="shared" si="1"/>
        <v>65913.563618290267</v>
      </c>
      <c r="H13" s="16">
        <f t="shared" si="2"/>
        <v>12.454682999482717</v>
      </c>
      <c r="I13" s="21">
        <v>8.8499999999999995E-2</v>
      </c>
      <c r="J13" s="13">
        <f t="shared" si="3"/>
        <v>447.51441351888678</v>
      </c>
      <c r="K13" s="21">
        <v>1.2209000000000001</v>
      </c>
      <c r="L13" s="17">
        <f t="shared" si="4"/>
        <v>6173.6762425447323</v>
      </c>
      <c r="M13" s="16">
        <f t="shared" si="5"/>
        <v>0.86382176567342472</v>
      </c>
      <c r="N13" s="22">
        <v>1.6000000000000001E-3</v>
      </c>
      <c r="O13" s="13">
        <f t="shared" si="6"/>
        <v>8.0906560636182903</v>
      </c>
      <c r="P13" s="21">
        <v>0.47320000000000001</v>
      </c>
      <c r="Q13" s="17">
        <f t="shared" si="7"/>
        <v>2392.8115308151091</v>
      </c>
      <c r="R13" s="16">
        <f t="shared" si="8"/>
        <v>0.34210564142450578</v>
      </c>
      <c r="S13" s="21">
        <v>5.6059999999999999</v>
      </c>
      <c r="T13" s="17">
        <f t="shared" si="9"/>
        <v>28347.636182902588</v>
      </c>
      <c r="U13" s="16">
        <f t="shared" si="10"/>
        <v>3.414766404641207</v>
      </c>
      <c r="V13" s="22">
        <v>8.0000000000000004E-4</v>
      </c>
      <c r="W13" s="13">
        <f t="shared" si="11"/>
        <v>4.0453280318091451</v>
      </c>
      <c r="X13" s="21">
        <v>0.1552</v>
      </c>
      <c r="Y13" s="17">
        <f t="shared" si="12"/>
        <v>784.7936381709743</v>
      </c>
      <c r="Z13" s="16">
        <f t="shared" si="13"/>
        <v>0.13015301900530971</v>
      </c>
      <c r="AA13" s="21">
        <v>9.4999999999999998E-3</v>
      </c>
      <c r="AB13" s="13">
        <f t="shared" si="14"/>
        <v>48.038270377733596</v>
      </c>
      <c r="AC13" s="21">
        <v>4.6040000000000001</v>
      </c>
      <c r="AD13" s="17">
        <f t="shared" si="15"/>
        <v>23280.86282306163</v>
      </c>
      <c r="AE13" s="16">
        <f t="shared" si="16"/>
        <v>3.1382076506597656</v>
      </c>
      <c r="AF13" s="21">
        <v>4.7800000000000002E-2</v>
      </c>
      <c r="AG13" s="13">
        <f t="shared" si="17"/>
        <v>241.7083499005964</v>
      </c>
      <c r="AH13" s="21">
        <v>2.5000000000000001E-2</v>
      </c>
      <c r="AI13" s="13">
        <f t="shared" si="18"/>
        <v>126.4165009940358</v>
      </c>
      <c r="AJ13" s="23">
        <v>4.0000000000000002E-4</v>
      </c>
      <c r="AK13" s="13">
        <f t="shared" si="19"/>
        <v>2.0226640159045726</v>
      </c>
      <c r="AL13" s="24">
        <v>73.248000000000005</v>
      </c>
      <c r="AM13" s="17">
        <f t="shared" si="20"/>
        <v>370390.23459244537</v>
      </c>
      <c r="AN13" s="16">
        <f t="shared" si="21"/>
        <v>79.248736803112962</v>
      </c>
      <c r="AO13" s="23">
        <v>3.7100000000000001E-2</v>
      </c>
      <c r="AP13" s="13">
        <f t="shared" si="22"/>
        <v>187.60208747514912</v>
      </c>
      <c r="AQ13" s="21">
        <v>0.12820000000000001</v>
      </c>
      <c r="AR13" s="17">
        <f t="shared" si="23"/>
        <v>648.26381709741554</v>
      </c>
      <c r="AS13" s="16">
        <f t="shared" si="24"/>
        <v>0.10815228427264315</v>
      </c>
      <c r="AT13" s="22">
        <v>2.9999999999999997E-4</v>
      </c>
      <c r="AU13" s="13">
        <f t="shared" si="25"/>
        <v>1.5169980119284294</v>
      </c>
      <c r="AV13" s="21">
        <v>8.9999999999999998E-4</v>
      </c>
      <c r="AW13" s="13">
        <f t="shared" si="26"/>
        <v>4.5509940357852878</v>
      </c>
      <c r="AX13" s="21">
        <v>3.8E-3</v>
      </c>
      <c r="AY13" s="13">
        <f t="shared" si="27"/>
        <v>19.215308151093438</v>
      </c>
      <c r="BA13" s="12">
        <f t="shared" si="28"/>
        <v>99.70062656827254</v>
      </c>
    </row>
    <row r="14" spans="1:53" x14ac:dyDescent="0.3">
      <c r="A14" t="s">
        <v>121</v>
      </c>
      <c r="B14" t="s">
        <v>120</v>
      </c>
      <c r="C14">
        <v>100.8</v>
      </c>
      <c r="D14">
        <v>50.86</v>
      </c>
      <c r="E14">
        <f t="shared" si="0"/>
        <v>5.0860000000000002E-2</v>
      </c>
      <c r="F14" s="21">
        <v>10.036</v>
      </c>
      <c r="G14" s="17">
        <f t="shared" si="1"/>
        <v>50637.992063492056</v>
      </c>
      <c r="H14" s="16">
        <f t="shared" si="2"/>
        <v>9.5682907168155111</v>
      </c>
      <c r="I14" s="21">
        <v>7.1900000000000006E-2</v>
      </c>
      <c r="J14" s="13">
        <f t="shared" si="3"/>
        <v>362.78115079365085</v>
      </c>
      <c r="K14" s="21">
        <v>0.1973</v>
      </c>
      <c r="L14" s="17">
        <f t="shared" si="4"/>
        <v>995.50376984126979</v>
      </c>
      <c r="M14" s="16">
        <f t="shared" si="5"/>
        <v>0.1392910464388683</v>
      </c>
      <c r="N14" s="22">
        <v>2.9999999999999997E-4</v>
      </c>
      <c r="O14" s="13">
        <f t="shared" si="6"/>
        <v>1.5136904761904761</v>
      </c>
      <c r="P14" s="21">
        <v>0.33210000000000001</v>
      </c>
      <c r="Q14" s="17">
        <f t="shared" si="7"/>
        <v>1675.6553571428574</v>
      </c>
      <c r="R14" s="16">
        <f t="shared" si="8"/>
        <v>0.23957221175981586</v>
      </c>
      <c r="S14" s="21">
        <v>7.9020000000000001</v>
      </c>
      <c r="T14" s="17">
        <f t="shared" si="9"/>
        <v>39870.607142857145</v>
      </c>
      <c r="U14" s="16">
        <f t="shared" si="10"/>
        <v>4.8028276123492875</v>
      </c>
      <c r="V14" s="22">
        <v>2E-3</v>
      </c>
      <c r="W14" s="13">
        <f t="shared" si="11"/>
        <v>10.091269841269842</v>
      </c>
      <c r="X14" s="21">
        <v>8.3099999999999993E-2</v>
      </c>
      <c r="Y14" s="17">
        <f t="shared" si="12"/>
        <v>419.29226190476186</v>
      </c>
      <c r="Z14" s="16">
        <f t="shared" si="13"/>
        <v>6.9536947138937863E-2</v>
      </c>
      <c r="AA14" s="21">
        <v>3.8999999999999998E-3</v>
      </c>
      <c r="AB14" s="13">
        <f t="shared" si="14"/>
        <v>19.677976190476194</v>
      </c>
      <c r="AC14" s="21">
        <v>1.8811</v>
      </c>
      <c r="AD14" s="17">
        <f t="shared" si="15"/>
        <v>9491.3438492063488</v>
      </c>
      <c r="AE14" s="16">
        <f t="shared" si="16"/>
        <v>1.2794116828486506</v>
      </c>
      <c r="AF14" s="21">
        <v>7.5200000000000003E-2</v>
      </c>
      <c r="AG14" s="13">
        <f t="shared" si="17"/>
        <v>379.43174603174612</v>
      </c>
      <c r="AH14" s="21">
        <v>4.1599999999999998E-2</v>
      </c>
      <c r="AI14" s="13">
        <f t="shared" si="18"/>
        <v>209.89841269841273</v>
      </c>
      <c r="AJ14" s="23">
        <v>4.0000000000000002E-4</v>
      </c>
      <c r="AK14" s="13">
        <f t="shared" si="19"/>
        <v>2.0182539682539682</v>
      </c>
      <c r="AL14" s="24">
        <v>78.265000000000001</v>
      </c>
      <c r="AM14" s="17">
        <f t="shared" si="20"/>
        <v>394896.61706349213</v>
      </c>
      <c r="AN14" s="16">
        <f t="shared" si="21"/>
        <v>84.492125189368267</v>
      </c>
      <c r="AO14" s="23">
        <v>1.12E-2</v>
      </c>
      <c r="AP14" s="13">
        <f t="shared" si="22"/>
        <v>56.51111111111112</v>
      </c>
      <c r="AQ14" s="21">
        <v>8.5999999999999993E-2</v>
      </c>
      <c r="AR14" s="17">
        <f t="shared" si="23"/>
        <v>433.92460317460319</v>
      </c>
      <c r="AS14" s="16">
        <f t="shared" si="24"/>
        <v>7.2393269218018585E-2</v>
      </c>
      <c r="AT14" s="22">
        <v>6.9999999999999999E-4</v>
      </c>
      <c r="AU14" s="13">
        <f t="shared" si="25"/>
        <v>3.531944444444445</v>
      </c>
      <c r="AV14" s="21">
        <v>1.1000000000000001E-3</v>
      </c>
      <c r="AW14" s="13">
        <f t="shared" si="26"/>
        <v>5.5501984126984132</v>
      </c>
      <c r="AX14" s="21">
        <v>7.6E-3</v>
      </c>
      <c r="AY14" s="13">
        <f t="shared" si="27"/>
        <v>38.346825396825402</v>
      </c>
      <c r="BA14" s="12">
        <f t="shared" si="28"/>
        <v>100.66344867593736</v>
      </c>
    </row>
    <row r="15" spans="1:53" x14ac:dyDescent="0.3">
      <c r="A15" t="s">
        <v>119</v>
      </c>
      <c r="B15" t="s">
        <v>118</v>
      </c>
      <c r="C15">
        <v>100.9</v>
      </c>
      <c r="D15">
        <v>50.85</v>
      </c>
      <c r="E15">
        <f t="shared" si="0"/>
        <v>5.0849999999999999E-2</v>
      </c>
      <c r="F15" s="21">
        <v>9.3800000000000008</v>
      </c>
      <c r="G15" s="17">
        <f t="shared" si="1"/>
        <v>47271.853320118928</v>
      </c>
      <c r="H15" s="16">
        <f t="shared" si="2"/>
        <v>8.9322427066703582</v>
      </c>
      <c r="I15" s="21">
        <v>6.7299999999999999E-2</v>
      </c>
      <c r="J15" s="13">
        <f t="shared" si="3"/>
        <v>339.16798810703659</v>
      </c>
      <c r="K15" s="21">
        <v>0.20710000000000001</v>
      </c>
      <c r="L15" s="17">
        <f t="shared" si="4"/>
        <v>1043.7101090188305</v>
      </c>
      <c r="M15" s="16">
        <f t="shared" si="5"/>
        <v>0.14603608511421162</v>
      </c>
      <c r="N15" s="22">
        <v>1E-4</v>
      </c>
      <c r="O15" s="13">
        <f t="shared" si="6"/>
        <v>0.50396432111000988</v>
      </c>
      <c r="P15" s="21">
        <v>0.32229999999999998</v>
      </c>
      <c r="Q15" s="17">
        <f t="shared" si="7"/>
        <v>1624.2770069375617</v>
      </c>
      <c r="R15" s="16">
        <f t="shared" si="8"/>
        <v>0.23222653357916614</v>
      </c>
      <c r="S15" s="21">
        <v>7.3912000000000004</v>
      </c>
      <c r="T15" s="17">
        <f t="shared" si="9"/>
        <v>37249.010901883055</v>
      </c>
      <c r="U15" s="16">
        <f t="shared" si="10"/>
        <v>4.4870291904825876</v>
      </c>
      <c r="V15" s="22">
        <v>1.5E-3</v>
      </c>
      <c r="W15" s="13">
        <f t="shared" si="11"/>
        <v>7.5594648166501486</v>
      </c>
      <c r="X15" s="21">
        <v>7.46E-2</v>
      </c>
      <c r="Y15" s="17">
        <f t="shared" si="12"/>
        <v>375.95738354806736</v>
      </c>
      <c r="Z15" s="16">
        <f t="shared" si="13"/>
        <v>6.235013397937083E-2</v>
      </c>
      <c r="AA15" s="21">
        <v>3.7000000000000002E-3</v>
      </c>
      <c r="AB15" s="13">
        <f t="shared" si="14"/>
        <v>18.646679881070366</v>
      </c>
      <c r="AC15" s="21">
        <v>1.7737000000000001</v>
      </c>
      <c r="AD15" s="17">
        <f t="shared" si="15"/>
        <v>8938.8151635282466</v>
      </c>
      <c r="AE15" s="16">
        <f t="shared" si="16"/>
        <v>1.2049320657578961</v>
      </c>
      <c r="AF15" s="21">
        <v>8.1600000000000006E-2</v>
      </c>
      <c r="AG15" s="13">
        <f t="shared" si="17"/>
        <v>411.23488602576811</v>
      </c>
      <c r="AH15" s="21">
        <v>3.8399999999999997E-2</v>
      </c>
      <c r="AI15" s="13">
        <f t="shared" si="18"/>
        <v>193.52229930624378</v>
      </c>
      <c r="AJ15" s="23">
        <v>2.9999999999999997E-4</v>
      </c>
      <c r="AK15" s="13">
        <f t="shared" si="19"/>
        <v>1.5118929633300295</v>
      </c>
      <c r="AL15" s="24">
        <v>78.646000000000001</v>
      </c>
      <c r="AM15" s="17">
        <f t="shared" si="20"/>
        <v>396347.77998017834</v>
      </c>
      <c r="AN15" s="16">
        <f t="shared" si="21"/>
        <v>84.802616172397137</v>
      </c>
      <c r="AO15" s="23">
        <v>1.0800000000000001E-2</v>
      </c>
      <c r="AP15" s="13">
        <f t="shared" si="22"/>
        <v>54.428146679881067</v>
      </c>
      <c r="AQ15" s="21">
        <v>8.3799999999999999E-2</v>
      </c>
      <c r="AR15" s="17">
        <f t="shared" si="23"/>
        <v>422.3221010901882</v>
      </c>
      <c r="AS15" s="16">
        <f t="shared" si="24"/>
        <v>7.0457580273776577E-2</v>
      </c>
      <c r="AT15" s="22">
        <v>5.9999999999999995E-4</v>
      </c>
      <c r="AU15" s="13">
        <f t="shared" si="25"/>
        <v>3.0237859266600591</v>
      </c>
      <c r="AV15" s="21">
        <v>8.9999999999999998E-4</v>
      </c>
      <c r="AW15" s="13">
        <f t="shared" si="26"/>
        <v>4.5356788899900886</v>
      </c>
      <c r="AX15" s="21">
        <v>7.4999999999999997E-3</v>
      </c>
      <c r="AY15" s="13">
        <f t="shared" si="27"/>
        <v>37.797324083250736</v>
      </c>
      <c r="BA15" s="12">
        <f t="shared" si="28"/>
        <v>99.937890468254508</v>
      </c>
    </row>
    <row r="16" spans="1:53" s="25" customFormat="1" x14ac:dyDescent="0.3">
      <c r="A16" s="25" t="s">
        <v>116</v>
      </c>
      <c r="B16" s="25" t="s">
        <v>117</v>
      </c>
      <c r="C16" s="25">
        <v>100.2</v>
      </c>
      <c r="D16" s="25">
        <v>50.89</v>
      </c>
      <c r="E16" s="25">
        <f t="shared" si="0"/>
        <v>5.0889999999999998E-2</v>
      </c>
      <c r="F16" s="28">
        <v>14.308999999999999</v>
      </c>
      <c r="G16" s="31">
        <f t="shared" si="1"/>
        <v>72673.154690618743</v>
      </c>
      <c r="H16" s="30">
        <f t="shared" si="2"/>
        <v>13.731940052363765</v>
      </c>
      <c r="I16" s="28">
        <v>5.4800000000000001E-2</v>
      </c>
      <c r="J16" s="27">
        <f t="shared" si="3"/>
        <v>278.32055888223556</v>
      </c>
      <c r="K16" s="28">
        <v>0.91439999999999999</v>
      </c>
      <c r="L16" s="31">
        <f t="shared" si="4"/>
        <v>4644.0934131736522</v>
      </c>
      <c r="M16" s="30">
        <f t="shared" si="5"/>
        <v>0.64980229194306005</v>
      </c>
      <c r="N16" s="29">
        <v>5.3E-3</v>
      </c>
      <c r="O16" s="27">
        <f t="shared" si="6"/>
        <v>26.917864271457084</v>
      </c>
      <c r="P16" s="28">
        <v>2.6716000000000002</v>
      </c>
      <c r="Q16" s="31">
        <f t="shared" si="7"/>
        <v>13568.63512974052</v>
      </c>
      <c r="R16" s="30">
        <f t="shared" si="8"/>
        <v>1.9399382544490247</v>
      </c>
      <c r="S16" s="28">
        <v>5.3468</v>
      </c>
      <c r="T16" s="31">
        <f t="shared" si="9"/>
        <v>27155.554091816364</v>
      </c>
      <c r="U16" s="30">
        <f t="shared" si="10"/>
        <v>3.2711677691164982</v>
      </c>
      <c r="V16" s="29">
        <v>4.2200000000000001E-2</v>
      </c>
      <c r="W16" s="27">
        <f t="shared" si="11"/>
        <v>214.32714570858283</v>
      </c>
      <c r="X16" s="28">
        <v>0.6079</v>
      </c>
      <c r="Y16" s="31">
        <f t="shared" si="12"/>
        <v>3087.4282435129739</v>
      </c>
      <c r="Z16" s="30">
        <f t="shared" si="13"/>
        <v>0.51203028071429157</v>
      </c>
      <c r="AA16" s="28">
        <v>3.15E-2</v>
      </c>
      <c r="AB16" s="27">
        <f t="shared" si="14"/>
        <v>159.98353293413172</v>
      </c>
      <c r="AC16" s="28">
        <v>3.9331999999999998</v>
      </c>
      <c r="AD16" s="31">
        <f t="shared" si="15"/>
        <v>19976.102594810378</v>
      </c>
      <c r="AE16" s="30">
        <f t="shared" si="16"/>
        <v>2.6927334467732646</v>
      </c>
      <c r="AF16" s="28">
        <v>0.30030000000000001</v>
      </c>
      <c r="AG16" s="27">
        <f t="shared" si="17"/>
        <v>1525.1763473053891</v>
      </c>
      <c r="AH16" s="28">
        <v>4.0599999999999997E-2</v>
      </c>
      <c r="AI16" s="27">
        <f t="shared" si="18"/>
        <v>206.200998003992</v>
      </c>
      <c r="AJ16" s="34">
        <v>1E-3</v>
      </c>
      <c r="AK16" s="27">
        <f t="shared" si="19"/>
        <v>5.0788423153692603</v>
      </c>
      <c r="AL16" s="33">
        <v>67.274000000000001</v>
      </c>
      <c r="AM16" s="31">
        <f t="shared" si="20"/>
        <v>341674.03792415169</v>
      </c>
      <c r="AN16" s="30">
        <f t="shared" si="21"/>
        <v>73.104616091463797</v>
      </c>
      <c r="AO16" s="34">
        <v>1.54E-2</v>
      </c>
      <c r="AP16" s="27">
        <f t="shared" si="22"/>
        <v>78.214171656686617</v>
      </c>
      <c r="AQ16" s="28">
        <v>0.68620000000000003</v>
      </c>
      <c r="AR16" s="31">
        <f t="shared" si="23"/>
        <v>3485.1015968063875</v>
      </c>
      <c r="AS16" s="30">
        <f t="shared" si="24"/>
        <v>0.58143257216561028</v>
      </c>
      <c r="AT16" s="29">
        <v>1.1900000000000001E-2</v>
      </c>
      <c r="AU16" s="27">
        <f t="shared" si="25"/>
        <v>60.438223552894215</v>
      </c>
      <c r="AV16" s="28">
        <v>1.23E-2</v>
      </c>
      <c r="AW16" s="27">
        <f t="shared" si="26"/>
        <v>62.469760479041909</v>
      </c>
      <c r="AX16" s="28">
        <v>0.1988</v>
      </c>
      <c r="AY16" s="27">
        <f t="shared" si="27"/>
        <v>1009.6738522954091</v>
      </c>
      <c r="BA16" s="26">
        <f t="shared" si="28"/>
        <v>96.483660758989302</v>
      </c>
    </row>
    <row r="17" spans="1:53" s="25" customFormat="1" x14ac:dyDescent="0.3">
      <c r="A17" s="25" t="s">
        <v>116</v>
      </c>
      <c r="B17" s="25" t="s">
        <v>115</v>
      </c>
      <c r="C17" s="25">
        <v>100.4</v>
      </c>
      <c r="D17" s="25">
        <v>51</v>
      </c>
      <c r="E17" s="25">
        <f t="shared" si="0"/>
        <v>5.0999999999999997E-2</v>
      </c>
      <c r="F17" s="28">
        <v>14.542999999999999</v>
      </c>
      <c r="G17" s="31">
        <f t="shared" si="1"/>
        <v>73873.804780876482</v>
      </c>
      <c r="H17" s="30">
        <f t="shared" si="2"/>
        <v>13.958808627609645</v>
      </c>
      <c r="I17" s="28">
        <v>5.5800000000000002E-2</v>
      </c>
      <c r="J17" s="27">
        <f t="shared" si="3"/>
        <v>283.44621513944219</v>
      </c>
      <c r="K17" s="28">
        <v>0.9496</v>
      </c>
      <c r="L17" s="31">
        <f t="shared" si="4"/>
        <v>4823.6653386454173</v>
      </c>
      <c r="M17" s="30">
        <f t="shared" si="5"/>
        <v>0.67492802442922906</v>
      </c>
      <c r="N17" s="29">
        <v>5.0000000000000001E-3</v>
      </c>
      <c r="O17" s="27">
        <f t="shared" si="6"/>
        <v>25.398406374501988</v>
      </c>
      <c r="P17" s="28">
        <v>2.7141999999999999</v>
      </c>
      <c r="Q17" s="31">
        <f t="shared" si="7"/>
        <v>13787.270916334661</v>
      </c>
      <c r="R17" s="30">
        <f t="shared" si="8"/>
        <v>1.9711971041527707</v>
      </c>
      <c r="S17" s="28">
        <v>5.3907999999999996</v>
      </c>
      <c r="T17" s="31">
        <f t="shared" si="9"/>
        <v>27383.545816733062</v>
      </c>
      <c r="U17" s="30">
        <f t="shared" si="10"/>
        <v>3.2986317339338287</v>
      </c>
      <c r="V17" s="29">
        <v>4.2999999999999997E-2</v>
      </c>
      <c r="W17" s="27">
        <f t="shared" si="11"/>
        <v>218.42629482071709</v>
      </c>
      <c r="X17" s="28">
        <v>0.61419999999999997</v>
      </c>
      <c r="Y17" s="31">
        <f t="shared" si="12"/>
        <v>3119.940239043824</v>
      </c>
      <c r="Z17" s="30">
        <f t="shared" si="13"/>
        <v>0.51742218779204152</v>
      </c>
      <c r="AA17" s="28">
        <v>3.2300000000000002E-2</v>
      </c>
      <c r="AB17" s="27">
        <f t="shared" si="14"/>
        <v>164.07370517928288</v>
      </c>
      <c r="AC17" s="28">
        <v>3.9973999999999998</v>
      </c>
      <c r="AD17" s="31">
        <f t="shared" si="15"/>
        <v>20305.517928286848</v>
      </c>
      <c r="AE17" s="30">
        <f t="shared" si="16"/>
        <v>2.7371378886368398</v>
      </c>
      <c r="AF17" s="28">
        <v>0.30009999999999998</v>
      </c>
      <c r="AG17" s="27">
        <f t="shared" si="17"/>
        <v>1524.4123505976095</v>
      </c>
      <c r="AH17" s="28">
        <v>4.3099999999999999E-2</v>
      </c>
      <c r="AI17" s="27">
        <f t="shared" si="18"/>
        <v>218.93426294820713</v>
      </c>
      <c r="AJ17" s="32">
        <v>1E-3</v>
      </c>
      <c r="AK17" s="27">
        <f t="shared" si="19"/>
        <v>5.0796812749003992</v>
      </c>
      <c r="AL17" s="33">
        <v>68.453000000000003</v>
      </c>
      <c r="AM17" s="31">
        <f t="shared" si="20"/>
        <v>347719.42231075693</v>
      </c>
      <c r="AN17" s="30">
        <f t="shared" si="21"/>
        <v>74.398087223754544</v>
      </c>
      <c r="AO17" s="32">
        <v>1.5699999999999999E-2</v>
      </c>
      <c r="AP17" s="27">
        <f t="shared" si="22"/>
        <v>79.750996015936238</v>
      </c>
      <c r="AQ17" s="28">
        <v>0.70289999999999997</v>
      </c>
      <c r="AR17" s="31">
        <f t="shared" si="23"/>
        <v>3570.5079681274892</v>
      </c>
      <c r="AS17" s="30">
        <f t="shared" si="24"/>
        <v>0.59568123745619006</v>
      </c>
      <c r="AT17" s="29">
        <v>1.1900000000000001E-2</v>
      </c>
      <c r="AU17" s="27">
        <f t="shared" si="25"/>
        <v>60.448207171314735</v>
      </c>
      <c r="AV17" s="28">
        <v>1.29E-2</v>
      </c>
      <c r="AW17" s="27">
        <f t="shared" si="26"/>
        <v>65.52788844621513</v>
      </c>
      <c r="AX17" s="28">
        <v>0.20780000000000001</v>
      </c>
      <c r="AY17" s="27">
        <f t="shared" si="27"/>
        <v>1055.5577689243025</v>
      </c>
      <c r="BA17" s="26">
        <f t="shared" si="28"/>
        <v>98.151894027765096</v>
      </c>
    </row>
    <row r="18" spans="1:53" x14ac:dyDescent="0.3">
      <c r="A18" t="s">
        <v>114</v>
      </c>
      <c r="B18" t="s">
        <v>113</v>
      </c>
      <c r="C18">
        <v>100.8</v>
      </c>
      <c r="D18">
        <v>50.94</v>
      </c>
      <c r="E18">
        <f t="shared" si="0"/>
        <v>5.0939999999999999E-2</v>
      </c>
      <c r="F18" s="21">
        <v>14.522</v>
      </c>
      <c r="G18" s="17">
        <f t="shared" si="1"/>
        <v>73387.96428571429</v>
      </c>
      <c r="H18" s="16">
        <f t="shared" si="2"/>
        <v>13.867006743090119</v>
      </c>
      <c r="I18" s="21">
        <v>6.4500000000000002E-2</v>
      </c>
      <c r="J18" s="13">
        <f t="shared" si="3"/>
        <v>325.95535714285711</v>
      </c>
      <c r="K18" s="21">
        <v>1.3077000000000001</v>
      </c>
      <c r="L18" s="17">
        <f t="shared" si="4"/>
        <v>6608.5553571428572</v>
      </c>
      <c r="M18" s="16">
        <f t="shared" si="5"/>
        <v>0.92467012082976907</v>
      </c>
      <c r="N18" s="22">
        <v>5.1000000000000004E-3</v>
      </c>
      <c r="O18" s="13">
        <f t="shared" si="6"/>
        <v>25.773214285714289</v>
      </c>
      <c r="P18" s="21">
        <v>2.8807</v>
      </c>
      <c r="Q18" s="17">
        <f t="shared" si="7"/>
        <v>14557.823214285716</v>
      </c>
      <c r="R18" s="16">
        <f t="shared" si="8"/>
        <v>2.0813646976915208</v>
      </c>
      <c r="S18" s="21">
        <v>7.1680000000000001</v>
      </c>
      <c r="T18" s="17">
        <f t="shared" si="9"/>
        <v>36224</v>
      </c>
      <c r="U18" s="16">
        <f t="shared" si="10"/>
        <v>4.3635560102301785</v>
      </c>
      <c r="V18" s="22">
        <v>7.1999999999999998E-3</v>
      </c>
      <c r="W18" s="13">
        <f t="shared" si="11"/>
        <v>36.385714285714286</v>
      </c>
      <c r="X18" s="21">
        <v>0.47160000000000002</v>
      </c>
      <c r="Y18" s="17">
        <f t="shared" si="12"/>
        <v>2383.264285714286</v>
      </c>
      <c r="Z18" s="16">
        <f t="shared" si="13"/>
        <v>0.3952491798941799</v>
      </c>
      <c r="AA18" s="21">
        <v>7.6200000000000004E-2</v>
      </c>
      <c r="AB18" s="13">
        <f t="shared" si="14"/>
        <v>385.08214285714286</v>
      </c>
      <c r="AC18" s="21">
        <v>4.2610000000000001</v>
      </c>
      <c r="AD18" s="17">
        <f t="shared" si="15"/>
        <v>21533.267857142859</v>
      </c>
      <c r="AE18" s="16">
        <f t="shared" si="16"/>
        <v>2.9026358020567953</v>
      </c>
      <c r="AF18" s="21">
        <v>0.33500000000000002</v>
      </c>
      <c r="AG18" s="13">
        <f t="shared" si="17"/>
        <v>1692.9464285714287</v>
      </c>
      <c r="AH18" s="21">
        <v>4.87E-2</v>
      </c>
      <c r="AI18" s="13">
        <f t="shared" si="18"/>
        <v>246.10892857142855</v>
      </c>
      <c r="AJ18" s="23">
        <v>6.9999999999999999E-4</v>
      </c>
      <c r="AK18" s="13">
        <f t="shared" si="19"/>
        <v>3.5374999999999996</v>
      </c>
      <c r="AL18" s="24">
        <v>67.995000000000005</v>
      </c>
      <c r="AM18" s="17">
        <f t="shared" si="20"/>
        <v>343617.58928571432</v>
      </c>
      <c r="AN18" s="16">
        <f t="shared" si="21"/>
        <v>73.520458562271088</v>
      </c>
      <c r="AO18" s="23">
        <v>1.8800000000000001E-2</v>
      </c>
      <c r="AP18" s="13">
        <f t="shared" si="22"/>
        <v>95.007142857142853</v>
      </c>
      <c r="AQ18" s="21">
        <v>1.1011</v>
      </c>
      <c r="AR18" s="17">
        <f t="shared" si="23"/>
        <v>5564.4875000000002</v>
      </c>
      <c r="AS18" s="16">
        <f t="shared" si="24"/>
        <v>0.92834432226399333</v>
      </c>
      <c r="AT18" s="22">
        <v>3.8999999999999998E-3</v>
      </c>
      <c r="AU18" s="13">
        <f t="shared" si="25"/>
        <v>19.708928571428572</v>
      </c>
      <c r="AV18" s="21">
        <v>1.06E-2</v>
      </c>
      <c r="AW18" s="13">
        <f t="shared" si="26"/>
        <v>53.567857142857143</v>
      </c>
      <c r="AX18" s="21">
        <v>4.6399999999999997E-2</v>
      </c>
      <c r="AY18" s="13">
        <f t="shared" si="27"/>
        <v>234.48571428571424</v>
      </c>
      <c r="BA18" s="12">
        <f t="shared" si="28"/>
        <v>98.983285438327641</v>
      </c>
    </row>
    <row r="19" spans="1:53" s="35" customFormat="1" x14ac:dyDescent="0.3">
      <c r="A19" s="35" t="s">
        <v>111</v>
      </c>
      <c r="B19" s="35" t="s">
        <v>112</v>
      </c>
      <c r="C19" s="35">
        <v>100.1</v>
      </c>
      <c r="D19" s="35">
        <v>50.92</v>
      </c>
      <c r="E19" s="35">
        <f t="shared" si="0"/>
        <v>5.092E-2</v>
      </c>
      <c r="F19" s="38">
        <v>11.494</v>
      </c>
      <c r="G19" s="41">
        <f t="shared" si="1"/>
        <v>58468.979020979023</v>
      </c>
      <c r="H19" s="40">
        <f t="shared" si="2"/>
        <v>11.047993144883286</v>
      </c>
      <c r="I19" s="38">
        <v>6.8099999999999994E-2</v>
      </c>
      <c r="J19" s="37">
        <f t="shared" si="3"/>
        <v>346.41878121878125</v>
      </c>
      <c r="K19" s="38">
        <v>0.52710000000000001</v>
      </c>
      <c r="L19" s="41">
        <f t="shared" si="4"/>
        <v>2681.3118881118885</v>
      </c>
      <c r="M19" s="40">
        <f t="shared" si="5"/>
        <v>0.37516958753821034</v>
      </c>
      <c r="N19" s="39">
        <v>1.1999999999999999E-3</v>
      </c>
      <c r="O19" s="37">
        <f t="shared" si="6"/>
        <v>6.1042957042957031</v>
      </c>
      <c r="P19" s="38">
        <v>1.0411999999999999</v>
      </c>
      <c r="Q19" s="41">
        <f t="shared" si="7"/>
        <v>5296.4939060939059</v>
      </c>
      <c r="R19" s="40">
        <f t="shared" si="8"/>
        <v>0.75725163545496565</v>
      </c>
      <c r="S19" s="38">
        <v>6.9699</v>
      </c>
      <c r="T19" s="41">
        <f t="shared" si="9"/>
        <v>35455.275524475524</v>
      </c>
      <c r="U19" s="40">
        <f t="shared" si="10"/>
        <v>4.2709551846618856</v>
      </c>
      <c r="V19" s="39">
        <v>2.5999999999999999E-3</v>
      </c>
      <c r="W19" s="37">
        <f t="shared" si="11"/>
        <v>13.225974025974029</v>
      </c>
      <c r="X19" s="38">
        <v>0.23400000000000001</v>
      </c>
      <c r="Y19" s="41">
        <f t="shared" si="12"/>
        <v>1190.3376623376626</v>
      </c>
      <c r="Z19" s="40">
        <f t="shared" si="13"/>
        <v>0.19740990860990862</v>
      </c>
      <c r="AA19" s="38">
        <v>1.3599999999999999E-2</v>
      </c>
      <c r="AB19" s="37">
        <f t="shared" si="14"/>
        <v>69.182017982017996</v>
      </c>
      <c r="AC19" s="38">
        <v>2.7008999999999999</v>
      </c>
      <c r="AD19" s="41">
        <f t="shared" si="15"/>
        <v>13739.243556443558</v>
      </c>
      <c r="AE19" s="40">
        <f t="shared" si="16"/>
        <v>1.8520189552596167</v>
      </c>
      <c r="AF19" s="38">
        <v>0.14480000000000001</v>
      </c>
      <c r="AG19" s="37">
        <f t="shared" si="17"/>
        <v>736.58501498501505</v>
      </c>
      <c r="AH19" s="38">
        <v>3.9600000000000003E-2</v>
      </c>
      <c r="AI19" s="37">
        <f t="shared" si="18"/>
        <v>201.44175824175829</v>
      </c>
      <c r="AJ19" s="44">
        <v>2.9999999999999997E-4</v>
      </c>
      <c r="AK19" s="37">
        <f t="shared" si="19"/>
        <v>1.5260739260739258</v>
      </c>
      <c r="AL19" s="43">
        <v>73.304000000000002</v>
      </c>
      <c r="AM19" s="41">
        <f t="shared" si="20"/>
        <v>372891.07692307694</v>
      </c>
      <c r="AN19" s="40">
        <f t="shared" si="21"/>
        <v>79.78381731317117</v>
      </c>
      <c r="AO19" s="44">
        <v>1.49E-2</v>
      </c>
      <c r="AP19" s="37">
        <f t="shared" si="22"/>
        <v>75.795004995005002</v>
      </c>
      <c r="AQ19" s="38">
        <v>0.23549999999999999</v>
      </c>
      <c r="AR19" s="41">
        <f t="shared" si="23"/>
        <v>1197.9680319680319</v>
      </c>
      <c r="AS19" s="40">
        <f t="shared" si="24"/>
        <v>0.19986150040435749</v>
      </c>
      <c r="AT19" s="39">
        <v>1E-3</v>
      </c>
      <c r="AU19" s="37">
        <f t="shared" si="25"/>
        <v>5.0869130869130874</v>
      </c>
      <c r="AV19" s="38">
        <v>3.8E-3</v>
      </c>
      <c r="AW19" s="37">
        <f t="shared" si="26"/>
        <v>19.33026973026973</v>
      </c>
      <c r="AX19" s="38">
        <v>1.4200000000000001E-2</v>
      </c>
      <c r="AY19" s="37">
        <f t="shared" si="27"/>
        <v>72.23416583416585</v>
      </c>
      <c r="BA19" s="36">
        <f t="shared" si="28"/>
        <v>98.484477229983398</v>
      </c>
    </row>
    <row r="20" spans="1:53" s="35" customFormat="1" x14ac:dyDescent="0.3">
      <c r="A20" s="35" t="s">
        <v>111</v>
      </c>
      <c r="B20" s="35" t="s">
        <v>110</v>
      </c>
      <c r="C20" s="35">
        <v>100.1</v>
      </c>
      <c r="D20" s="35">
        <v>50.92</v>
      </c>
      <c r="E20" s="35">
        <f t="shared" si="0"/>
        <v>5.092E-2</v>
      </c>
      <c r="F20" s="38">
        <v>11.476000000000001</v>
      </c>
      <c r="G20" s="41">
        <f t="shared" si="1"/>
        <v>58377.414585414597</v>
      </c>
      <c r="H20" s="40">
        <f t="shared" si="2"/>
        <v>11.030691606984565</v>
      </c>
      <c r="I20" s="38">
        <v>6.8099999999999994E-2</v>
      </c>
      <c r="J20" s="37">
        <f t="shared" si="3"/>
        <v>346.41878121878125</v>
      </c>
      <c r="K20" s="38">
        <v>0.52739999999999998</v>
      </c>
      <c r="L20" s="41">
        <f t="shared" si="4"/>
        <v>2682.8379620379619</v>
      </c>
      <c r="M20" s="40">
        <f t="shared" si="5"/>
        <v>0.37538311604563102</v>
      </c>
      <c r="N20" s="39">
        <v>1.1000000000000001E-3</v>
      </c>
      <c r="O20" s="37">
        <f t="shared" si="6"/>
        <v>5.595604395604397</v>
      </c>
      <c r="P20" s="38">
        <v>1.0416000000000001</v>
      </c>
      <c r="Q20" s="41">
        <f t="shared" si="7"/>
        <v>5298.5286713286723</v>
      </c>
      <c r="R20" s="40">
        <f t="shared" si="8"/>
        <v>0.75754255041288177</v>
      </c>
      <c r="S20" s="38">
        <v>6.9295999999999998</v>
      </c>
      <c r="T20" s="41">
        <f t="shared" si="9"/>
        <v>35250.272927072925</v>
      </c>
      <c r="U20" s="40">
        <f t="shared" si="10"/>
        <v>4.2462604983763041</v>
      </c>
      <c r="V20" s="39">
        <v>2.3E-3</v>
      </c>
      <c r="W20" s="37">
        <f t="shared" si="11"/>
        <v>11.699900099900098</v>
      </c>
      <c r="X20" s="38">
        <v>0.23469999999999999</v>
      </c>
      <c r="Y20" s="41">
        <f t="shared" si="12"/>
        <v>1193.8985014985017</v>
      </c>
      <c r="Z20" s="40">
        <f t="shared" si="13"/>
        <v>0.19800045107156222</v>
      </c>
      <c r="AA20" s="38">
        <v>1.37E-2</v>
      </c>
      <c r="AB20" s="37">
        <f t="shared" si="14"/>
        <v>69.690709290709307</v>
      </c>
      <c r="AC20" s="38">
        <v>2.6890999999999998</v>
      </c>
      <c r="AD20" s="41">
        <f t="shared" si="15"/>
        <v>13679.217982017981</v>
      </c>
      <c r="AE20" s="40">
        <f t="shared" si="16"/>
        <v>1.8439276435960734</v>
      </c>
      <c r="AF20" s="38">
        <v>0.14269999999999999</v>
      </c>
      <c r="AG20" s="37">
        <f t="shared" si="17"/>
        <v>725.90249750249745</v>
      </c>
      <c r="AH20" s="38">
        <v>4.3099999999999999E-2</v>
      </c>
      <c r="AI20" s="37">
        <f t="shared" si="18"/>
        <v>219.24595404595408</v>
      </c>
      <c r="AJ20" s="42">
        <v>2.9999999999999997E-4</v>
      </c>
      <c r="AK20" s="37"/>
      <c r="AL20" s="43">
        <v>73.275000000000006</v>
      </c>
      <c r="AM20" s="41">
        <f t="shared" si="20"/>
        <v>372743.55644355656</v>
      </c>
      <c r="AN20" s="40">
        <f t="shared" si="21"/>
        <v>79.752253814561541</v>
      </c>
      <c r="AO20" s="42">
        <v>1.49E-2</v>
      </c>
      <c r="AP20" s="37">
        <f t="shared" si="22"/>
        <v>75.795004995005002</v>
      </c>
      <c r="AQ20" s="38">
        <v>0.23250000000000001</v>
      </c>
      <c r="AR20" s="41">
        <f t="shared" si="23"/>
        <v>1182.7072927072929</v>
      </c>
      <c r="AS20" s="40">
        <f t="shared" si="24"/>
        <v>0.19731549402977974</v>
      </c>
      <c r="AT20" s="39">
        <v>8.9999999999999998E-4</v>
      </c>
      <c r="AU20" s="37">
        <f t="shared" si="25"/>
        <v>4.5782217782217778</v>
      </c>
      <c r="AV20" s="38">
        <v>4.4999999999999997E-3</v>
      </c>
      <c r="AW20" s="37">
        <f t="shared" si="26"/>
        <v>22.891108891108889</v>
      </c>
      <c r="AX20" s="38">
        <v>9.5999999999999992E-3</v>
      </c>
      <c r="AY20" s="37">
        <f t="shared" si="27"/>
        <v>48.834365634365625</v>
      </c>
      <c r="BA20" s="36">
        <f t="shared" si="28"/>
        <v>98.401375175078343</v>
      </c>
    </row>
    <row r="21" spans="1:53" x14ac:dyDescent="0.3">
      <c r="A21" t="s">
        <v>109</v>
      </c>
      <c r="B21" t="s">
        <v>108</v>
      </c>
      <c r="C21">
        <v>101</v>
      </c>
      <c r="D21">
        <v>50.91</v>
      </c>
      <c r="E21">
        <f t="shared" si="0"/>
        <v>5.0909999999999997E-2</v>
      </c>
      <c r="F21" s="21">
        <v>15.968</v>
      </c>
      <c r="G21" s="17">
        <f t="shared" si="1"/>
        <v>80488.205940594038</v>
      </c>
      <c r="H21" s="16">
        <f t="shared" si="2"/>
        <v>15.208631352303497</v>
      </c>
      <c r="I21" s="21">
        <v>5.6500000000000002E-2</v>
      </c>
      <c r="J21" s="13">
        <f t="shared" si="3"/>
        <v>284.79356435643564</v>
      </c>
      <c r="K21" s="21">
        <v>1.4399</v>
      </c>
      <c r="L21" s="17">
        <f t="shared" si="4"/>
        <v>7257.951386138614</v>
      </c>
      <c r="M21" s="16">
        <f t="shared" si="5"/>
        <v>1.0155337169028282</v>
      </c>
      <c r="N21" s="22">
        <v>2.3999999999999998E-3</v>
      </c>
      <c r="O21" s="13">
        <f t="shared" si="6"/>
        <v>12.097425742574256</v>
      </c>
      <c r="P21" s="21">
        <v>1.7745</v>
      </c>
      <c r="Q21" s="17">
        <f t="shared" si="7"/>
        <v>8944.5341584158396</v>
      </c>
      <c r="R21" s="16">
        <f t="shared" si="8"/>
        <v>1.2788201478057382</v>
      </c>
      <c r="S21" s="21">
        <v>6.4250999999999996</v>
      </c>
      <c r="T21" s="17">
        <f t="shared" si="9"/>
        <v>32386.320891089101</v>
      </c>
      <c r="U21" s="16">
        <f t="shared" si="10"/>
        <v>3.9012678106657206</v>
      </c>
      <c r="V21" s="22">
        <v>7.7999999999999996E-3</v>
      </c>
      <c r="W21" s="13">
        <f t="shared" si="11"/>
        <v>39.316633663366332</v>
      </c>
      <c r="X21" s="21">
        <v>0.38600000000000001</v>
      </c>
      <c r="Y21" s="17">
        <f t="shared" si="12"/>
        <v>1945.6693069306932</v>
      </c>
      <c r="Z21" s="16">
        <f t="shared" si="13"/>
        <v>0.32267684390661289</v>
      </c>
      <c r="AA21" s="21">
        <v>3.6799999999999999E-2</v>
      </c>
      <c r="AB21" s="13">
        <f t="shared" si="14"/>
        <v>185.4938613861386</v>
      </c>
      <c r="AC21" s="21">
        <v>5.1684000000000001</v>
      </c>
      <c r="AD21" s="17">
        <f t="shared" si="15"/>
        <v>26051.806336633661</v>
      </c>
      <c r="AE21" s="16">
        <f t="shared" si="16"/>
        <v>3.5117245688224323</v>
      </c>
      <c r="AF21" s="21">
        <v>0.3327</v>
      </c>
      <c r="AG21" s="13">
        <f t="shared" si="17"/>
        <v>1677.0056435643562</v>
      </c>
      <c r="AH21" s="21">
        <v>4.36E-2</v>
      </c>
      <c r="AI21" s="13">
        <f t="shared" si="18"/>
        <v>219.76990099009899</v>
      </c>
      <c r="AJ21" s="23">
        <v>8.0000000000000004E-4</v>
      </c>
      <c r="AK21" s="13">
        <f t="shared" ref="AK21:AK45" si="29">AJ21*E21*$B$2/C21*10^6</f>
        <v>4.0324752475247525</v>
      </c>
      <c r="AL21" s="24">
        <v>67.572999999999993</v>
      </c>
      <c r="AM21" s="17">
        <f t="shared" si="20"/>
        <v>340608.06237623753</v>
      </c>
      <c r="AN21" s="16">
        <f t="shared" si="21"/>
        <v>72.876539841753399</v>
      </c>
      <c r="AO21" s="23">
        <v>1.9400000000000001E-2</v>
      </c>
      <c r="AP21" s="13">
        <f t="shared" si="22"/>
        <v>97.787524752475235</v>
      </c>
      <c r="AQ21" s="21">
        <v>0.60429999999999995</v>
      </c>
      <c r="AR21" s="17">
        <f t="shared" si="23"/>
        <v>3046.0309900990092</v>
      </c>
      <c r="AS21" s="16">
        <f t="shared" si="24"/>
        <v>0.50818077587533173</v>
      </c>
      <c r="AT21" s="22">
        <v>4.4000000000000003E-3</v>
      </c>
      <c r="AU21" s="13">
        <f t="shared" si="25"/>
        <v>22.178613861386136</v>
      </c>
      <c r="AV21" s="21">
        <v>7.7999999999999996E-3</v>
      </c>
      <c r="AW21" s="13">
        <f t="shared" si="26"/>
        <v>39.316633663366332</v>
      </c>
      <c r="AX21" s="21">
        <v>3.04E-2</v>
      </c>
      <c r="AY21" s="13">
        <f t="shared" si="27"/>
        <v>153.23405940594057</v>
      </c>
      <c r="BA21" s="12">
        <f t="shared" si="28"/>
        <v>98.623375058035563</v>
      </c>
    </row>
    <row r="22" spans="1:53" x14ac:dyDescent="0.3">
      <c r="A22" t="s">
        <v>107</v>
      </c>
      <c r="B22" t="s">
        <v>106</v>
      </c>
      <c r="C22">
        <v>100.5</v>
      </c>
      <c r="D22">
        <v>50.87</v>
      </c>
      <c r="E22">
        <f t="shared" si="0"/>
        <v>5.0869999999999999E-2</v>
      </c>
      <c r="F22" s="21">
        <v>11.445</v>
      </c>
      <c r="G22" s="17">
        <f t="shared" si="1"/>
        <v>57931.059701492537</v>
      </c>
      <c r="H22" s="16">
        <f t="shared" si="2"/>
        <v>10.946350717502185</v>
      </c>
      <c r="I22" s="21">
        <v>5.3900000000000003E-2</v>
      </c>
      <c r="J22" s="13">
        <f t="shared" si="3"/>
        <v>272.82517412935323</v>
      </c>
      <c r="K22" s="21">
        <v>1.7271000000000001</v>
      </c>
      <c r="L22" s="17">
        <f t="shared" si="4"/>
        <v>8742.0474626865671</v>
      </c>
      <c r="M22" s="16">
        <f t="shared" si="5"/>
        <v>1.2231886769148272</v>
      </c>
      <c r="N22" s="22">
        <v>4.7999999999999996E-3</v>
      </c>
      <c r="O22" s="13">
        <f t="shared" si="6"/>
        <v>24.296119402985074</v>
      </c>
      <c r="P22" s="21">
        <v>2.0406</v>
      </c>
      <c r="Q22" s="17">
        <f t="shared" si="7"/>
        <v>10328.887761194028</v>
      </c>
      <c r="R22" s="16">
        <f t="shared" si="8"/>
        <v>1.4767442931626553</v>
      </c>
      <c r="S22" s="21">
        <v>4.3156999999999996</v>
      </c>
      <c r="T22" s="17">
        <f t="shared" si="9"/>
        <v>21844.742189054723</v>
      </c>
      <c r="U22" s="16">
        <f t="shared" si="10"/>
        <v>2.6314254657403517</v>
      </c>
      <c r="V22" s="22">
        <v>2.1399999999999999E-2</v>
      </c>
      <c r="W22" s="13">
        <f t="shared" si="11"/>
        <v>108.32019900497512</v>
      </c>
      <c r="X22" s="21">
        <v>0.34429999999999999</v>
      </c>
      <c r="Y22" s="17">
        <f t="shared" si="12"/>
        <v>1742.74039800995</v>
      </c>
      <c r="Z22" s="16">
        <f t="shared" si="13"/>
        <v>0.28902237876461312</v>
      </c>
      <c r="AA22" s="21">
        <v>4.6199999999999998E-2</v>
      </c>
      <c r="AB22" s="13">
        <f t="shared" si="14"/>
        <v>233.85014925373133</v>
      </c>
      <c r="AC22" s="21">
        <v>3.5261</v>
      </c>
      <c r="AD22" s="17">
        <f t="shared" si="15"/>
        <v>17848.030547263679</v>
      </c>
      <c r="AE22" s="16">
        <f t="shared" si="16"/>
        <v>2.4058741481500716</v>
      </c>
      <c r="AF22" s="21">
        <v>0.18640000000000001</v>
      </c>
      <c r="AG22" s="13">
        <f t="shared" si="17"/>
        <v>943.49930348258715</v>
      </c>
      <c r="AH22" s="21">
        <v>2.7300000000000001E-2</v>
      </c>
      <c r="AI22" s="13">
        <f t="shared" si="18"/>
        <v>138.18417910447764</v>
      </c>
      <c r="AJ22" s="23">
        <v>8.0000000000000004E-4</v>
      </c>
      <c r="AK22" s="13">
        <f t="shared" si="29"/>
        <v>4.0493532338308462</v>
      </c>
      <c r="AL22" s="24">
        <v>65.471000000000004</v>
      </c>
      <c r="AM22" s="17">
        <f t="shared" si="20"/>
        <v>331394.00696517411</v>
      </c>
      <c r="AN22" s="16">
        <f t="shared" si="21"/>
        <v>70.905099495967463</v>
      </c>
      <c r="AO22" s="23">
        <v>2.2200000000000001E-2</v>
      </c>
      <c r="AP22" s="13">
        <f t="shared" si="22"/>
        <v>112.36955223880598</v>
      </c>
      <c r="AQ22" s="21">
        <v>0.55640000000000001</v>
      </c>
      <c r="AR22" s="17">
        <f t="shared" si="23"/>
        <v>2816.3251741293529</v>
      </c>
      <c r="AS22" s="16">
        <f t="shared" si="24"/>
        <v>0.46985809296042746</v>
      </c>
      <c r="AT22" s="22">
        <v>7.6E-3</v>
      </c>
      <c r="AU22" s="13">
        <f t="shared" si="25"/>
        <v>38.468855721393034</v>
      </c>
      <c r="AV22" s="21">
        <v>3.1300000000000001E-2</v>
      </c>
      <c r="AW22" s="13">
        <f t="shared" si="26"/>
        <v>158.43094527363181</v>
      </c>
      <c r="AX22" s="21">
        <v>0.12139999999999999</v>
      </c>
      <c r="AY22" s="13">
        <f t="shared" si="27"/>
        <v>614.4893532338308</v>
      </c>
      <c r="BA22" s="12">
        <f t="shared" si="28"/>
        <v>90.347563269162592</v>
      </c>
    </row>
    <row r="23" spans="1:53" x14ac:dyDescent="0.3">
      <c r="A23" t="s">
        <v>105</v>
      </c>
      <c r="B23" t="s">
        <v>104</v>
      </c>
      <c r="C23">
        <v>100.2</v>
      </c>
      <c r="D23">
        <v>50.88</v>
      </c>
      <c r="E23">
        <f t="shared" si="0"/>
        <v>5.0880000000000002E-2</v>
      </c>
      <c r="F23" s="21">
        <v>9.4369999999999994</v>
      </c>
      <c r="G23" s="17">
        <f t="shared" si="1"/>
        <v>47919.616766467065</v>
      </c>
      <c r="H23" s="16">
        <f t="shared" si="2"/>
        <v>9.0546407070218322</v>
      </c>
      <c r="I23" s="21">
        <v>5.9499999999999997E-2</v>
      </c>
      <c r="J23" s="13">
        <f t="shared" si="3"/>
        <v>302.13173652694604</v>
      </c>
      <c r="K23" s="21">
        <v>0.34570000000000001</v>
      </c>
      <c r="L23" s="17">
        <f t="shared" si="4"/>
        <v>1755.4107784431139</v>
      </c>
      <c r="M23" s="16">
        <f t="shared" si="5"/>
        <v>0.24561735642487487</v>
      </c>
      <c r="N23" s="22">
        <v>2.0000000000000001E-4</v>
      </c>
      <c r="O23" s="13">
        <f t="shared" si="6"/>
        <v>1.0155688622754491</v>
      </c>
      <c r="P23" s="21">
        <v>0.29620000000000002</v>
      </c>
      <c r="Q23" s="17">
        <f t="shared" si="7"/>
        <v>1504.0574850299404</v>
      </c>
      <c r="R23" s="16">
        <f t="shared" si="8"/>
        <v>0.21503847838789744</v>
      </c>
      <c r="S23" s="21">
        <v>6.7092999999999998</v>
      </c>
      <c r="T23" s="17">
        <f t="shared" si="9"/>
        <v>34068.78083832335</v>
      </c>
      <c r="U23" s="16">
        <f t="shared" si="10"/>
        <v>4.1039375383248835</v>
      </c>
      <c r="V23" s="22">
        <v>1.6000000000000001E-3</v>
      </c>
      <c r="W23" s="13">
        <f t="shared" si="11"/>
        <v>8.1245508982035926</v>
      </c>
      <c r="X23" s="21">
        <v>8.4400000000000003E-2</v>
      </c>
      <c r="Y23" s="17">
        <f t="shared" si="12"/>
        <v>428.57005988023957</v>
      </c>
      <c r="Z23" s="16">
        <f t="shared" si="13"/>
        <v>7.1075610753801033E-2</v>
      </c>
      <c r="AA23" s="21">
        <v>2.2200000000000001E-2</v>
      </c>
      <c r="AB23" s="13">
        <f t="shared" si="14"/>
        <v>112.72814371257485</v>
      </c>
      <c r="AC23" s="21">
        <v>1.8767</v>
      </c>
      <c r="AD23" s="17">
        <f t="shared" si="15"/>
        <v>9529.5904191616773</v>
      </c>
      <c r="AE23" s="16">
        <f t="shared" si="16"/>
        <v>1.2845672339705105</v>
      </c>
      <c r="AF23" s="21">
        <v>6.4500000000000002E-2</v>
      </c>
      <c r="AG23" s="13">
        <f t="shared" si="17"/>
        <v>327.52095808383234</v>
      </c>
      <c r="AH23" s="21">
        <v>3.5000000000000003E-2</v>
      </c>
      <c r="AI23" s="13">
        <f t="shared" si="18"/>
        <v>177.7245508982036</v>
      </c>
      <c r="AJ23" s="23">
        <v>4.0000000000000002E-4</v>
      </c>
      <c r="AK23" s="13">
        <f t="shared" si="29"/>
        <v>2.0311377245508981</v>
      </c>
      <c r="AL23" s="24">
        <v>78.489999999999995</v>
      </c>
      <c r="AM23" s="17">
        <f t="shared" si="20"/>
        <v>398559.99999999994</v>
      </c>
      <c r="AN23" s="16">
        <f t="shared" si="21"/>
        <v>85.275943019943014</v>
      </c>
      <c r="AO23" s="23">
        <v>1.3299999999999999E-2</v>
      </c>
      <c r="AP23" s="13">
        <f t="shared" si="22"/>
        <v>67.535329341317365</v>
      </c>
      <c r="AQ23" s="21">
        <v>0.13850000000000001</v>
      </c>
      <c r="AR23" s="17">
        <f t="shared" si="23"/>
        <v>703.28143712574865</v>
      </c>
      <c r="AS23" s="16">
        <f t="shared" si="24"/>
        <v>0.11733108019549873</v>
      </c>
      <c r="AT23" s="22">
        <v>5.9999999999999995E-4</v>
      </c>
      <c r="AU23" s="13">
        <f t="shared" si="25"/>
        <v>3.0467065868263465</v>
      </c>
      <c r="AV23" s="21">
        <v>5.0000000000000001E-4</v>
      </c>
      <c r="AW23" s="13">
        <f t="shared" si="26"/>
        <v>2.5389221556886228</v>
      </c>
      <c r="AX23" s="21">
        <v>1.32E-2</v>
      </c>
      <c r="AY23" s="13">
        <f t="shared" si="27"/>
        <v>67.027544910179628</v>
      </c>
      <c r="BA23" s="12">
        <f t="shared" si="28"/>
        <v>100.36815102502231</v>
      </c>
    </row>
    <row r="24" spans="1:53" x14ac:dyDescent="0.3">
      <c r="A24" t="s">
        <v>103</v>
      </c>
      <c r="B24" t="s">
        <v>102</v>
      </c>
      <c r="C24">
        <v>100.8</v>
      </c>
      <c r="D24">
        <v>50.89</v>
      </c>
      <c r="E24">
        <f t="shared" si="0"/>
        <v>5.0889999999999998E-2</v>
      </c>
      <c r="F24" s="21">
        <v>14.752000000000001</v>
      </c>
      <c r="G24" s="17">
        <f t="shared" si="1"/>
        <v>74477.111111111124</v>
      </c>
      <c r="H24" s="16">
        <f t="shared" si="2"/>
        <v>14.072806243307801</v>
      </c>
      <c r="I24" s="21">
        <v>6.2399999999999997E-2</v>
      </c>
      <c r="J24" s="13">
        <f t="shared" si="3"/>
        <v>315.0333333333333</v>
      </c>
      <c r="K24" s="21">
        <v>1.4218</v>
      </c>
      <c r="L24" s="17">
        <f t="shared" si="4"/>
        <v>7178.1152777777779</v>
      </c>
      <c r="M24" s="16">
        <f t="shared" si="5"/>
        <v>1.0043630358726992</v>
      </c>
      <c r="N24" s="22">
        <v>6.7999999999999996E-3</v>
      </c>
      <c r="O24" s="13">
        <f t="shared" si="6"/>
        <v>34.330555555555549</v>
      </c>
      <c r="P24" s="21">
        <v>1.6561999999999999</v>
      </c>
      <c r="Q24" s="17">
        <f t="shared" si="7"/>
        <v>8361.5097222222212</v>
      </c>
      <c r="R24" s="16">
        <f t="shared" si="8"/>
        <v>1.1954638340545107</v>
      </c>
      <c r="S24" s="21">
        <v>6.1071999999999997</v>
      </c>
      <c r="T24" s="17">
        <f t="shared" si="9"/>
        <v>30832.87777777778</v>
      </c>
      <c r="U24" s="16">
        <f t="shared" si="10"/>
        <v>3.7141394970161978</v>
      </c>
      <c r="V24" s="22">
        <v>9.2899999999999996E-2</v>
      </c>
      <c r="W24" s="13">
        <f t="shared" si="11"/>
        <v>469.01597222222216</v>
      </c>
      <c r="X24" s="21">
        <v>0.17899999999999999</v>
      </c>
      <c r="Y24" s="17">
        <f t="shared" si="12"/>
        <v>903.7013888888888</v>
      </c>
      <c r="Z24" s="16">
        <f t="shared" si="13"/>
        <v>0.14987311099679926</v>
      </c>
      <c r="AA24" s="21">
        <v>9.8799999999999999E-2</v>
      </c>
      <c r="AB24" s="13">
        <f t="shared" si="14"/>
        <v>498.80277777777775</v>
      </c>
      <c r="AC24" s="21">
        <v>5.1902999999999997</v>
      </c>
      <c r="AD24" s="17">
        <f t="shared" si="15"/>
        <v>26203.806249999998</v>
      </c>
      <c r="AE24" s="16">
        <f t="shared" si="16"/>
        <v>3.5322138133427576</v>
      </c>
      <c r="AF24" s="21">
        <v>0.2369</v>
      </c>
      <c r="AG24" s="13">
        <f t="shared" si="17"/>
        <v>1196.0159722222222</v>
      </c>
      <c r="AH24" s="21">
        <v>3.27E-2</v>
      </c>
      <c r="AI24" s="13">
        <f t="shared" si="18"/>
        <v>165.08958333333331</v>
      </c>
      <c r="AJ24" s="23">
        <v>1E-3</v>
      </c>
      <c r="AK24" s="13">
        <f t="shared" si="29"/>
        <v>5.0486111111111107</v>
      </c>
      <c r="AL24" s="24">
        <v>69.201999999999998</v>
      </c>
      <c r="AM24" s="17">
        <f t="shared" si="20"/>
        <v>349373.98611111107</v>
      </c>
      <c r="AN24" s="16">
        <f t="shared" si="21"/>
        <v>74.752097883032604</v>
      </c>
      <c r="AO24" s="23">
        <v>2.6599999999999999E-2</v>
      </c>
      <c r="AP24" s="13">
        <f t="shared" si="22"/>
        <v>134.29305555555555</v>
      </c>
      <c r="AQ24" s="21">
        <v>1.3485</v>
      </c>
      <c r="AR24" s="17">
        <f t="shared" si="23"/>
        <v>6808.0520833333339</v>
      </c>
      <c r="AS24" s="16">
        <f t="shared" si="24"/>
        <v>1.1358128663673071</v>
      </c>
      <c r="AT24" s="22">
        <v>6.0900000000000003E-2</v>
      </c>
      <c r="AU24" s="13">
        <f t="shared" si="25"/>
        <v>307.46041666666667</v>
      </c>
      <c r="AV24" s="21">
        <v>4.1999999999999997E-3</v>
      </c>
      <c r="AW24" s="13">
        <f t="shared" si="26"/>
        <v>21.204166666666662</v>
      </c>
      <c r="AX24" s="21">
        <v>0.52549999999999997</v>
      </c>
      <c r="AY24" s="13">
        <f t="shared" si="27"/>
        <v>2653.0451388888882</v>
      </c>
      <c r="BA24" s="12">
        <f t="shared" si="28"/>
        <v>99.556770283990673</v>
      </c>
    </row>
    <row r="25" spans="1:53" x14ac:dyDescent="0.3">
      <c r="A25" t="s">
        <v>101</v>
      </c>
      <c r="B25" t="s">
        <v>100</v>
      </c>
      <c r="C25">
        <v>100.2</v>
      </c>
      <c r="D25">
        <v>50.82</v>
      </c>
      <c r="E25">
        <f t="shared" si="0"/>
        <v>5.0819999999999997E-2</v>
      </c>
      <c r="F25" s="21">
        <v>24.34</v>
      </c>
      <c r="G25" s="17">
        <f t="shared" si="1"/>
        <v>123448.98203592814</v>
      </c>
      <c r="H25" s="16">
        <f t="shared" si="2"/>
        <v>23.326275404713183</v>
      </c>
      <c r="I25" s="21">
        <v>8.9399999999999993E-2</v>
      </c>
      <c r="J25" s="13">
        <f t="shared" si="3"/>
        <v>453.42395209580832</v>
      </c>
      <c r="K25" s="21">
        <v>0.78890000000000005</v>
      </c>
      <c r="L25" s="17">
        <f t="shared" si="4"/>
        <v>4001.1874251497006</v>
      </c>
      <c r="M25" s="16">
        <f t="shared" si="5"/>
        <v>0.55984678343910987</v>
      </c>
      <c r="N25" s="22">
        <v>1.04E-2</v>
      </c>
      <c r="O25" s="13">
        <f t="shared" si="6"/>
        <v>52.747305389221545</v>
      </c>
      <c r="P25" s="21">
        <v>4.0293999999999999</v>
      </c>
      <c r="Q25" s="17">
        <f t="shared" si="7"/>
        <v>20436.537724550897</v>
      </c>
      <c r="R25" s="16">
        <f t="shared" si="8"/>
        <v>2.9218577212271959</v>
      </c>
      <c r="S25" s="21">
        <v>11.499700000000001</v>
      </c>
      <c r="T25" s="17">
        <f t="shared" si="9"/>
        <v>58324.82574850299</v>
      </c>
      <c r="U25" s="16">
        <f t="shared" si="10"/>
        <v>7.0258293932339928</v>
      </c>
      <c r="V25" s="22">
        <v>3.7000000000000002E-3</v>
      </c>
      <c r="W25" s="13">
        <f t="shared" si="11"/>
        <v>18.765868263473052</v>
      </c>
      <c r="X25" s="21">
        <v>1.2573000000000001</v>
      </c>
      <c r="Y25" s="17">
        <f t="shared" si="12"/>
        <v>6376.8449101796414</v>
      </c>
      <c r="Z25" s="16">
        <f t="shared" si="13"/>
        <v>1.0575590530051009</v>
      </c>
      <c r="AA25" s="21">
        <v>5.6300000000000003E-2</v>
      </c>
      <c r="AB25" s="13">
        <f t="shared" si="14"/>
        <v>285.54550898203593</v>
      </c>
      <c r="AC25" s="21">
        <v>1.6106</v>
      </c>
      <c r="AD25" s="17">
        <f t="shared" si="15"/>
        <v>8168.7317365269455</v>
      </c>
      <c r="AE25" s="16">
        <f t="shared" si="16"/>
        <v>1.1011265616136148</v>
      </c>
      <c r="AF25" s="21">
        <v>0.15040000000000001</v>
      </c>
      <c r="AG25" s="13">
        <f t="shared" si="17"/>
        <v>762.80718562874245</v>
      </c>
      <c r="AH25" s="21">
        <v>8.7900000000000006E-2</v>
      </c>
      <c r="AI25" s="13">
        <f t="shared" si="18"/>
        <v>445.81616766467062</v>
      </c>
      <c r="AJ25" s="23">
        <v>3.7000000000000002E-3</v>
      </c>
      <c r="AK25" s="13">
        <f t="shared" si="29"/>
        <v>18.765868263473052</v>
      </c>
      <c r="AL25" s="24">
        <v>53.453000000000003</v>
      </c>
      <c r="AM25" s="17">
        <f t="shared" si="20"/>
        <v>271105.93413173652</v>
      </c>
      <c r="AN25" s="16">
        <f t="shared" si="21"/>
        <v>58.005856562089498</v>
      </c>
      <c r="AO25" s="23">
        <v>1.3100000000000001E-2</v>
      </c>
      <c r="AP25" s="13">
        <f t="shared" si="22"/>
        <v>66.44131736526947</v>
      </c>
      <c r="AQ25" s="21">
        <v>1.0036</v>
      </c>
      <c r="AR25" s="17">
        <f t="shared" si="23"/>
        <v>5090.1149700598799</v>
      </c>
      <c r="AS25" s="16">
        <f t="shared" si="24"/>
        <v>0.84920297370171915</v>
      </c>
      <c r="AT25" s="22">
        <v>1.6999999999999999E-3</v>
      </c>
      <c r="AU25" s="13">
        <f t="shared" si="25"/>
        <v>8.6221556886227528</v>
      </c>
      <c r="AV25" s="21">
        <v>1.44E-2</v>
      </c>
      <c r="AW25" s="13">
        <f t="shared" si="26"/>
        <v>73.034730538922148</v>
      </c>
      <c r="AX25" s="21">
        <v>4.2099999999999999E-2</v>
      </c>
      <c r="AY25" s="13">
        <f t="shared" si="27"/>
        <v>213.52514970059875</v>
      </c>
      <c r="BA25" s="12">
        <f t="shared" si="28"/>
        <v>94.847554453023406</v>
      </c>
    </row>
    <row r="26" spans="1:53" x14ac:dyDescent="0.3">
      <c r="A26" t="s">
        <v>99</v>
      </c>
      <c r="B26" t="s">
        <v>98</v>
      </c>
      <c r="C26">
        <v>100.6</v>
      </c>
      <c r="D26">
        <v>50.88</v>
      </c>
      <c r="E26">
        <f t="shared" si="0"/>
        <v>5.0880000000000002E-2</v>
      </c>
      <c r="F26" s="21">
        <v>12.269</v>
      </c>
      <c r="G26" s="17">
        <f t="shared" si="1"/>
        <v>62052.357852882713</v>
      </c>
      <c r="H26" s="16">
        <f t="shared" si="2"/>
        <v>11.725089708450557</v>
      </c>
      <c r="I26" s="21">
        <v>7.0000000000000007E-2</v>
      </c>
      <c r="J26" s="13">
        <f t="shared" si="3"/>
        <v>354.03578528827046</v>
      </c>
      <c r="K26" s="21">
        <v>3.6185999999999998</v>
      </c>
      <c r="L26" s="17">
        <f t="shared" si="4"/>
        <v>18301.62703777336</v>
      </c>
      <c r="M26" s="16">
        <f t="shared" si="5"/>
        <v>2.5607665775407442</v>
      </c>
      <c r="N26" s="22">
        <v>5.1000000000000004E-3</v>
      </c>
      <c r="O26" s="13">
        <f t="shared" si="6"/>
        <v>25.794035785288276</v>
      </c>
      <c r="P26" s="21">
        <v>1.2887999999999999</v>
      </c>
      <c r="Q26" s="17">
        <f t="shared" si="7"/>
        <v>6518.3045725646125</v>
      </c>
      <c r="R26" s="16">
        <f t="shared" si="8"/>
        <v>0.93193665195932718</v>
      </c>
      <c r="S26" s="21">
        <v>4.266</v>
      </c>
      <c r="T26" s="17">
        <f t="shared" si="9"/>
        <v>21575.952286282307</v>
      </c>
      <c r="U26" s="16">
        <f t="shared" si="10"/>
        <v>2.5990469378104772</v>
      </c>
      <c r="V26" s="22">
        <v>4.8999999999999998E-3</v>
      </c>
      <c r="W26" s="13">
        <f t="shared" si="11"/>
        <v>24.78250497017893</v>
      </c>
      <c r="X26" s="21">
        <v>0.41549999999999998</v>
      </c>
      <c r="Y26" s="17">
        <f t="shared" si="12"/>
        <v>2101.4552683896618</v>
      </c>
      <c r="Z26" s="16">
        <f t="shared" si="13"/>
        <v>0.34851295191812087</v>
      </c>
      <c r="AA26" s="21">
        <v>2.9700000000000001E-2</v>
      </c>
      <c r="AB26" s="13">
        <f t="shared" si="14"/>
        <v>150.21232604373759</v>
      </c>
      <c r="AC26" s="21">
        <v>4.2832999999999997</v>
      </c>
      <c r="AD26" s="17">
        <f t="shared" si="15"/>
        <v>21663.449701789268</v>
      </c>
      <c r="AE26" s="16">
        <f t="shared" si="16"/>
        <v>2.9201840202629379</v>
      </c>
      <c r="AF26" s="21">
        <v>7.9799999999999996E-2</v>
      </c>
      <c r="AG26" s="13">
        <f t="shared" si="17"/>
        <v>403.60079522862827</v>
      </c>
      <c r="AH26" s="21">
        <v>0.02</v>
      </c>
      <c r="AI26" s="13">
        <f t="shared" si="18"/>
        <v>101.15308151093441</v>
      </c>
      <c r="AJ26" s="23">
        <v>1.1000000000000001E-3</v>
      </c>
      <c r="AK26" s="13">
        <f t="shared" si="29"/>
        <v>5.5634194831013923</v>
      </c>
      <c r="AL26" s="24">
        <v>71.653000000000006</v>
      </c>
      <c r="AM26" s="17">
        <f t="shared" si="20"/>
        <v>362396.08747514919</v>
      </c>
      <c r="AN26" s="16">
        <f t="shared" si="21"/>
        <v>77.53830817488236</v>
      </c>
      <c r="AO26" s="23">
        <v>3.4000000000000002E-2</v>
      </c>
      <c r="AP26" s="13">
        <f t="shared" si="22"/>
        <v>171.96023856858849</v>
      </c>
      <c r="AQ26" s="21">
        <v>0.58989999999999998</v>
      </c>
      <c r="AR26" s="17">
        <f t="shared" si="23"/>
        <v>2983.5101391650096</v>
      </c>
      <c r="AS26" s="16">
        <f t="shared" si="24"/>
        <v>0.49775018779553243</v>
      </c>
      <c r="AT26" s="22">
        <v>2.3E-3</v>
      </c>
      <c r="AU26" s="13">
        <f t="shared" si="25"/>
        <v>11.632604373757456</v>
      </c>
      <c r="AV26" s="21">
        <v>2.5000000000000001E-3</v>
      </c>
      <c r="AW26" s="13">
        <f t="shared" si="26"/>
        <v>12.644135188866802</v>
      </c>
      <c r="AX26" s="21">
        <v>2.7900000000000001E-2</v>
      </c>
      <c r="AY26" s="13">
        <f t="shared" si="27"/>
        <v>141.1085487077535</v>
      </c>
      <c r="BA26" s="12">
        <f t="shared" si="28"/>
        <v>99.121595210620058</v>
      </c>
    </row>
    <row r="27" spans="1:53" x14ac:dyDescent="0.3">
      <c r="A27" t="s">
        <v>97</v>
      </c>
      <c r="B27" t="s">
        <v>96</v>
      </c>
      <c r="C27">
        <v>101.4</v>
      </c>
      <c r="D27">
        <v>50.88</v>
      </c>
      <c r="E27">
        <f t="shared" si="0"/>
        <v>5.0880000000000002E-2</v>
      </c>
      <c r="F27" s="21">
        <v>10.996</v>
      </c>
      <c r="G27" s="17">
        <f t="shared" si="1"/>
        <v>55175.195266272189</v>
      </c>
      <c r="H27" s="16">
        <f t="shared" si="2"/>
        <v>10.425616955798947</v>
      </c>
      <c r="I27" s="21">
        <v>5.3800000000000001E-2</v>
      </c>
      <c r="J27" s="13">
        <f t="shared" si="3"/>
        <v>269.9550295857988</v>
      </c>
      <c r="K27" s="21">
        <v>0.2208</v>
      </c>
      <c r="L27" s="17">
        <f t="shared" si="4"/>
        <v>1107.9195266272191</v>
      </c>
      <c r="M27" s="16">
        <f t="shared" si="5"/>
        <v>0.15502027707897817</v>
      </c>
      <c r="N27" s="22">
        <v>6.9999999999999999E-4</v>
      </c>
      <c r="O27" s="13">
        <f t="shared" si="6"/>
        <v>3.5124260355029584</v>
      </c>
      <c r="P27" s="21">
        <v>0.35899999999999999</v>
      </c>
      <c r="Q27" s="17">
        <f t="shared" si="7"/>
        <v>1801.3727810650887</v>
      </c>
      <c r="R27" s="16">
        <f t="shared" si="8"/>
        <v>0.2575463143563963</v>
      </c>
      <c r="S27" s="21">
        <v>7.6970999999999998</v>
      </c>
      <c r="T27" s="17">
        <f t="shared" si="9"/>
        <v>38622.134911242603</v>
      </c>
      <c r="U27" s="16">
        <f t="shared" si="10"/>
        <v>4.6524362003056954</v>
      </c>
      <c r="V27" s="22">
        <v>1.6999999999999999E-3</v>
      </c>
      <c r="W27" s="13">
        <f t="shared" si="11"/>
        <v>8.5301775147928982</v>
      </c>
      <c r="X27" s="21">
        <v>8.2799999999999999E-2</v>
      </c>
      <c r="Y27" s="17">
        <f t="shared" si="12"/>
        <v>415.46982248520709</v>
      </c>
      <c r="Z27" s="16">
        <f t="shared" si="13"/>
        <v>6.8903019943019936E-2</v>
      </c>
      <c r="AA27" s="21">
        <v>5.8999999999999999E-3</v>
      </c>
      <c r="AB27" s="13">
        <f t="shared" si="14"/>
        <v>29.60473372781065</v>
      </c>
      <c r="AC27" s="21">
        <v>2.7056</v>
      </c>
      <c r="AD27" s="17">
        <f t="shared" si="15"/>
        <v>13576.028402366866</v>
      </c>
      <c r="AE27" s="16">
        <f t="shared" si="16"/>
        <v>1.8300179216587613</v>
      </c>
      <c r="AF27" s="21">
        <v>6.3600000000000004E-2</v>
      </c>
      <c r="AG27" s="13">
        <f t="shared" si="17"/>
        <v>319.12899408284028</v>
      </c>
      <c r="AH27" s="21">
        <v>5.0700000000000002E-2</v>
      </c>
      <c r="AI27" s="13">
        <f t="shared" si="18"/>
        <v>254.4</v>
      </c>
      <c r="AJ27" s="23">
        <v>2.9999999999999997E-4</v>
      </c>
      <c r="AK27" s="13">
        <f t="shared" si="29"/>
        <v>1.5053254437869821</v>
      </c>
      <c r="AL27" s="24">
        <v>77.623000000000005</v>
      </c>
      <c r="AM27" s="17">
        <f t="shared" si="20"/>
        <v>389492.92307692306</v>
      </c>
      <c r="AN27" s="16">
        <f t="shared" si="21"/>
        <v>83.33595020819638</v>
      </c>
      <c r="AO27" s="23">
        <v>1.2E-2</v>
      </c>
      <c r="AP27" s="13">
        <f t="shared" si="22"/>
        <v>60.213017751479292</v>
      </c>
      <c r="AQ27" s="21">
        <v>0.15390000000000001</v>
      </c>
      <c r="AR27" s="17">
        <f t="shared" si="23"/>
        <v>772.23195266272182</v>
      </c>
      <c r="AS27" s="16">
        <f t="shared" si="24"/>
        <v>0.12883435333896867</v>
      </c>
      <c r="AT27" s="22">
        <v>2.9999999999999997E-4</v>
      </c>
      <c r="AU27" s="13">
        <f t="shared" si="25"/>
        <v>1.5053254437869821</v>
      </c>
      <c r="AV27" s="21">
        <v>1.5E-3</v>
      </c>
      <c r="AW27" s="13">
        <f t="shared" si="26"/>
        <v>7.5266272189349115</v>
      </c>
      <c r="AX27" s="21">
        <v>1.0800000000000001E-2</v>
      </c>
      <c r="AY27" s="13">
        <f t="shared" si="27"/>
        <v>54.191715976331359</v>
      </c>
      <c r="BA27" s="12">
        <f t="shared" si="28"/>
        <v>100.85432525067715</v>
      </c>
    </row>
    <row r="28" spans="1:53" x14ac:dyDescent="0.3">
      <c r="A28" t="s">
        <v>95</v>
      </c>
      <c r="B28" t="s">
        <v>94</v>
      </c>
      <c r="C28">
        <v>100.6</v>
      </c>
      <c r="D28">
        <v>50.88</v>
      </c>
      <c r="E28">
        <f t="shared" si="0"/>
        <v>5.0880000000000002E-2</v>
      </c>
      <c r="F28" s="21">
        <v>16.831</v>
      </c>
      <c r="G28" s="17">
        <f t="shared" si="1"/>
        <v>85125.375745526835</v>
      </c>
      <c r="H28" s="16">
        <f t="shared" si="2"/>
        <v>16.084846758735942</v>
      </c>
      <c r="I28" s="21">
        <v>6.7799999999999999E-2</v>
      </c>
      <c r="J28" s="13">
        <f t="shared" si="3"/>
        <v>342.90894632206761</v>
      </c>
      <c r="K28" s="21">
        <v>0.42099999999999999</v>
      </c>
      <c r="L28" s="17">
        <f t="shared" si="4"/>
        <v>2129.2723658051691</v>
      </c>
      <c r="M28" s="16">
        <f t="shared" si="5"/>
        <v>0.29792812942703062</v>
      </c>
      <c r="N28" s="22">
        <v>1.8700000000000001E-2</v>
      </c>
      <c r="O28" s="13">
        <f t="shared" si="6"/>
        <v>94.578131212723662</v>
      </c>
      <c r="P28" s="21">
        <v>0.56710000000000005</v>
      </c>
      <c r="Q28" s="17">
        <f t="shared" si="7"/>
        <v>2868.1956262425451</v>
      </c>
      <c r="R28" s="16">
        <f t="shared" si="8"/>
        <v>0.41007237377881334</v>
      </c>
      <c r="S28" s="21">
        <v>10.125299999999999</v>
      </c>
      <c r="T28" s="17">
        <f t="shared" si="9"/>
        <v>51210.264811133202</v>
      </c>
      <c r="U28" s="16">
        <f t="shared" si="10"/>
        <v>6.168806835305304</v>
      </c>
      <c r="V28" s="22">
        <v>1.9E-3</v>
      </c>
      <c r="W28" s="13">
        <f t="shared" si="11"/>
        <v>9.6095427435387695</v>
      </c>
      <c r="X28" s="21">
        <v>0.1328</v>
      </c>
      <c r="Y28" s="17">
        <f t="shared" si="12"/>
        <v>671.65646123260433</v>
      </c>
      <c r="Z28" s="16">
        <f t="shared" si="13"/>
        <v>0.11138993986697102</v>
      </c>
      <c r="AA28" s="21">
        <v>5.0999999999999997E-2</v>
      </c>
      <c r="AB28" s="13">
        <f t="shared" si="14"/>
        <v>257.9403578528827</v>
      </c>
      <c r="AC28" s="21">
        <v>5.2172000000000001</v>
      </c>
      <c r="AD28" s="17">
        <f t="shared" si="15"/>
        <v>26386.792842942352</v>
      </c>
      <c r="AE28" s="16">
        <f t="shared" si="16"/>
        <v>3.5568799921826164</v>
      </c>
      <c r="AF28" s="21">
        <v>8.1900000000000001E-2</v>
      </c>
      <c r="AG28" s="13">
        <f t="shared" si="17"/>
        <v>414.22186878727638</v>
      </c>
      <c r="AH28" s="21">
        <v>7.22E-2</v>
      </c>
      <c r="AI28" s="13">
        <f t="shared" si="18"/>
        <v>365.1626242544732</v>
      </c>
      <c r="AJ28" s="23">
        <v>4.0000000000000002E-4</v>
      </c>
      <c r="AK28" s="13">
        <f t="shared" si="29"/>
        <v>2.0230616302186881</v>
      </c>
      <c r="AL28" s="24">
        <v>67.363</v>
      </c>
      <c r="AM28" s="17">
        <f t="shared" si="20"/>
        <v>340698.75149105373</v>
      </c>
      <c r="AN28" s="16">
        <f t="shared" si="21"/>
        <v>72.895943695094417</v>
      </c>
      <c r="AO28" s="23">
        <v>1.8200000000000001E-2</v>
      </c>
      <c r="AP28" s="13">
        <f t="shared" si="22"/>
        <v>92.049304174950322</v>
      </c>
      <c r="AQ28" s="21">
        <v>0.13669999999999999</v>
      </c>
      <c r="AR28" s="17">
        <f t="shared" si="23"/>
        <v>691.38131212723658</v>
      </c>
      <c r="AS28" s="16">
        <f t="shared" si="24"/>
        <v>0.1153457377041012</v>
      </c>
      <c r="AT28" s="22">
        <v>6.9999999999999999E-4</v>
      </c>
      <c r="AU28" s="13">
        <f t="shared" si="25"/>
        <v>3.5403578528827042</v>
      </c>
      <c r="AV28" s="21">
        <v>2.5999999999999999E-3</v>
      </c>
      <c r="AW28" s="13">
        <f t="shared" si="26"/>
        <v>13.149900596421469</v>
      </c>
      <c r="AX28" s="21">
        <v>8.2000000000000007E-3</v>
      </c>
      <c r="AY28" s="13">
        <f t="shared" si="27"/>
        <v>41.472763419483108</v>
      </c>
      <c r="BA28" s="12">
        <f t="shared" si="28"/>
        <v>99.641213462095195</v>
      </c>
    </row>
    <row r="29" spans="1:53" s="25" customFormat="1" x14ac:dyDescent="0.3">
      <c r="A29" s="25" t="s">
        <v>92</v>
      </c>
      <c r="B29" s="25" t="s">
        <v>93</v>
      </c>
      <c r="C29" s="25">
        <v>100.8</v>
      </c>
      <c r="D29" s="25">
        <v>50.75</v>
      </c>
      <c r="E29" s="25">
        <f t="shared" si="0"/>
        <v>5.0750000000000003E-2</v>
      </c>
      <c r="F29" s="28">
        <v>18.231000000000002</v>
      </c>
      <c r="G29" s="31">
        <f t="shared" si="1"/>
        <v>91788.020833333358</v>
      </c>
      <c r="H29" s="30">
        <f t="shared" si="2"/>
        <v>17.343785404311841</v>
      </c>
      <c r="I29" s="28">
        <v>6.3100000000000003E-2</v>
      </c>
      <c r="J29" s="27">
        <f t="shared" si="3"/>
        <v>317.69097222222223</v>
      </c>
      <c r="K29" s="28">
        <v>0.75860000000000005</v>
      </c>
      <c r="L29" s="31">
        <f t="shared" si="4"/>
        <v>3819.3402777777783</v>
      </c>
      <c r="M29" s="30">
        <f t="shared" si="5"/>
        <v>0.53440270154136182</v>
      </c>
      <c r="N29" s="29">
        <v>2.3999999999999998E-3</v>
      </c>
      <c r="O29" s="27">
        <f t="shared" si="6"/>
        <v>12.083333333333334</v>
      </c>
      <c r="P29" s="28">
        <v>0.89900000000000002</v>
      </c>
      <c r="Q29" s="31">
        <f t="shared" si="7"/>
        <v>4526.2152777777783</v>
      </c>
      <c r="R29" s="30">
        <f t="shared" si="8"/>
        <v>0.6471231690788819</v>
      </c>
      <c r="S29" s="28">
        <v>7.9257999999999997</v>
      </c>
      <c r="T29" s="31">
        <f t="shared" si="9"/>
        <v>39904.201388888883</v>
      </c>
      <c r="U29" s="30">
        <f t="shared" si="10"/>
        <v>4.8068743872549016</v>
      </c>
      <c r="V29" s="29">
        <v>3.8E-3</v>
      </c>
      <c r="W29" s="27">
        <f t="shared" si="11"/>
        <v>19.131944444444446</v>
      </c>
      <c r="X29" s="28">
        <v>0.2316</v>
      </c>
      <c r="Y29" s="31">
        <f t="shared" si="12"/>
        <v>1166.0416666666667</v>
      </c>
      <c r="Z29" s="30">
        <f t="shared" si="13"/>
        <v>0.19338057270233197</v>
      </c>
      <c r="AA29" s="28">
        <v>1.5699999999999999E-2</v>
      </c>
      <c r="AB29" s="27">
        <f t="shared" si="14"/>
        <v>79.045138888888886</v>
      </c>
      <c r="AC29" s="28">
        <v>7.4111000000000002</v>
      </c>
      <c r="AD29" s="31">
        <f t="shared" si="15"/>
        <v>37312.829861111117</v>
      </c>
      <c r="AE29" s="30">
        <f t="shared" si="16"/>
        <v>5.0296850691423822</v>
      </c>
      <c r="AF29" s="28">
        <v>0.13650000000000001</v>
      </c>
      <c r="AG29" s="27">
        <f t="shared" si="17"/>
        <v>687.23958333333348</v>
      </c>
      <c r="AH29" s="28">
        <v>5.8000000000000003E-2</v>
      </c>
      <c r="AI29" s="27">
        <f t="shared" si="18"/>
        <v>292.01388888888891</v>
      </c>
      <c r="AJ29" s="34">
        <v>2.9999999999999997E-4</v>
      </c>
      <c r="AK29" s="27">
        <f t="shared" si="29"/>
        <v>1.5104166666666667</v>
      </c>
      <c r="AL29" s="33">
        <v>64.183000000000007</v>
      </c>
      <c r="AM29" s="31">
        <f t="shared" si="20"/>
        <v>323143.57638888893</v>
      </c>
      <c r="AN29" s="30">
        <f t="shared" si="21"/>
        <v>69.13983642964547</v>
      </c>
      <c r="AO29" s="34">
        <v>1.8800000000000001E-2</v>
      </c>
      <c r="AP29" s="27">
        <f t="shared" si="22"/>
        <v>94.652777777777786</v>
      </c>
      <c r="AQ29" s="28">
        <v>0.26169999999999999</v>
      </c>
      <c r="AR29" s="31">
        <f t="shared" si="23"/>
        <v>1317.5868055555557</v>
      </c>
      <c r="AS29" s="30">
        <f t="shared" si="24"/>
        <v>0.2198179490972802</v>
      </c>
      <c r="AT29" s="29">
        <v>8.9999999999999998E-4</v>
      </c>
      <c r="AU29" s="27">
        <f t="shared" si="25"/>
        <v>4.53125</v>
      </c>
      <c r="AV29" s="28">
        <v>5.3E-3</v>
      </c>
      <c r="AW29" s="27">
        <f t="shared" si="26"/>
        <v>26.684027777777782</v>
      </c>
      <c r="AX29" s="28">
        <v>1.5100000000000001E-2</v>
      </c>
      <c r="AY29" s="27">
        <f t="shared" si="27"/>
        <v>76.024305555555571</v>
      </c>
      <c r="BA29" s="26">
        <f t="shared" si="28"/>
        <v>97.914905682774446</v>
      </c>
    </row>
    <row r="30" spans="1:53" s="25" customFormat="1" x14ac:dyDescent="0.3">
      <c r="A30" s="25" t="s">
        <v>92</v>
      </c>
      <c r="B30" s="25" t="s">
        <v>91</v>
      </c>
      <c r="C30" s="25">
        <v>100.9</v>
      </c>
      <c r="D30" s="25">
        <v>50.82</v>
      </c>
      <c r="E30" s="25">
        <f t="shared" si="0"/>
        <v>5.0819999999999997E-2</v>
      </c>
      <c r="F30" s="28">
        <v>18.288</v>
      </c>
      <c r="G30" s="31">
        <f t="shared" si="1"/>
        <v>92110.620416253703</v>
      </c>
      <c r="H30" s="30">
        <f t="shared" si="2"/>
        <v>17.404742137956315</v>
      </c>
      <c r="I30" s="28">
        <v>6.3500000000000001E-2</v>
      </c>
      <c r="J30" s="27">
        <f t="shared" si="3"/>
        <v>319.82854311199202</v>
      </c>
      <c r="K30" s="28">
        <v>0.76910000000000001</v>
      </c>
      <c r="L30" s="31">
        <f t="shared" si="4"/>
        <v>3873.7028741328045</v>
      </c>
      <c r="M30" s="30">
        <f t="shared" si="5"/>
        <v>0.5420091247040113</v>
      </c>
      <c r="N30" s="29">
        <v>2.2000000000000001E-3</v>
      </c>
      <c r="O30" s="27">
        <f t="shared" si="6"/>
        <v>11.080673934588702</v>
      </c>
      <c r="P30" s="28">
        <v>0.91620000000000001</v>
      </c>
      <c r="Q30" s="31">
        <f t="shared" si="7"/>
        <v>4614.5970267591674</v>
      </c>
      <c r="R30" s="30">
        <f t="shared" si="8"/>
        <v>0.65975930633253266</v>
      </c>
      <c r="S30" s="28">
        <v>7.8639999999999999</v>
      </c>
      <c r="T30" s="31">
        <f t="shared" si="9"/>
        <v>39608.37264618434</v>
      </c>
      <c r="U30" s="30">
        <f t="shared" si="10"/>
        <v>4.7712387509853764</v>
      </c>
      <c r="V30" s="29">
        <v>3.3E-3</v>
      </c>
      <c r="W30" s="27">
        <f t="shared" si="11"/>
        <v>16.62101090188305</v>
      </c>
      <c r="X30" s="28">
        <v>0.23449999999999999</v>
      </c>
      <c r="Y30" s="31">
        <f t="shared" si="12"/>
        <v>1181.0991080277502</v>
      </c>
      <c r="Z30" s="30">
        <f t="shared" si="13"/>
        <v>0.1958777533066598</v>
      </c>
      <c r="AA30" s="28">
        <v>1.5900000000000001E-2</v>
      </c>
      <c r="AB30" s="27">
        <f t="shared" si="14"/>
        <v>80.083052527254708</v>
      </c>
      <c r="AC30" s="28">
        <v>7.3829000000000002</v>
      </c>
      <c r="AD30" s="31">
        <f t="shared" si="15"/>
        <v>37185.230723488603</v>
      </c>
      <c r="AE30" s="30">
        <f t="shared" si="16"/>
        <v>5.0124849940013565</v>
      </c>
      <c r="AF30" s="28">
        <v>0.13739999999999999</v>
      </c>
      <c r="AG30" s="27">
        <f t="shared" si="17"/>
        <v>692.03845391476693</v>
      </c>
      <c r="AH30" s="28">
        <v>0.06</v>
      </c>
      <c r="AI30" s="27">
        <f t="shared" si="18"/>
        <v>302.20019821605547</v>
      </c>
      <c r="AJ30" s="32">
        <v>4.0000000000000002E-4</v>
      </c>
      <c r="AK30" s="27">
        <f t="shared" si="29"/>
        <v>2.0146679881070364</v>
      </c>
      <c r="AL30" s="33">
        <v>64.474000000000004</v>
      </c>
      <c r="AM30" s="31">
        <f t="shared" si="20"/>
        <v>324734.25966303266</v>
      </c>
      <c r="AN30" s="30">
        <f t="shared" si="21"/>
        <v>69.480179204255705</v>
      </c>
      <c r="AO30" s="32">
        <v>1.89E-2</v>
      </c>
      <c r="AP30" s="27">
        <f t="shared" si="22"/>
        <v>95.193062438057467</v>
      </c>
      <c r="AQ30" s="28">
        <v>0.26569999999999999</v>
      </c>
      <c r="AR30" s="31">
        <f t="shared" si="23"/>
        <v>1338.2432111000987</v>
      </c>
      <c r="AS30" s="30">
        <f t="shared" si="24"/>
        <v>0.22326413471736817</v>
      </c>
      <c r="AT30" s="29">
        <v>8.9999999999999998E-4</v>
      </c>
      <c r="AU30" s="27">
        <f t="shared" si="25"/>
        <v>4.5330029732408317</v>
      </c>
      <c r="AV30" s="28">
        <v>5.1000000000000004E-3</v>
      </c>
      <c r="AW30" s="27">
        <f t="shared" si="26"/>
        <v>25.687016848364713</v>
      </c>
      <c r="AX30" s="28">
        <v>1.8499999999999999E-2</v>
      </c>
      <c r="AY30" s="27">
        <f t="shared" si="27"/>
        <v>93.178394449950432</v>
      </c>
      <c r="BA30" s="26">
        <f t="shared" si="28"/>
        <v>98.289555406259325</v>
      </c>
    </row>
    <row r="31" spans="1:53" x14ac:dyDescent="0.3">
      <c r="A31" t="s">
        <v>90</v>
      </c>
      <c r="B31" t="s">
        <v>89</v>
      </c>
      <c r="C31">
        <v>100.8</v>
      </c>
      <c r="D31">
        <v>50.74</v>
      </c>
      <c r="E31">
        <f t="shared" si="0"/>
        <v>5.074E-2</v>
      </c>
      <c r="F31" s="21">
        <v>15.224</v>
      </c>
      <c r="G31" s="17">
        <f t="shared" si="1"/>
        <v>76633.507936507944</v>
      </c>
      <c r="H31" s="16">
        <f t="shared" si="2"/>
        <v>14.480267733888713</v>
      </c>
      <c r="I31" s="21">
        <v>6.0299999999999999E-2</v>
      </c>
      <c r="J31" s="13">
        <f t="shared" si="3"/>
        <v>303.53392857142859</v>
      </c>
      <c r="K31" s="21">
        <v>0.4078</v>
      </c>
      <c r="L31" s="17">
        <f t="shared" si="4"/>
        <v>2052.7551587301587</v>
      </c>
      <c r="M31" s="16">
        <f t="shared" si="5"/>
        <v>0.28722182959477871</v>
      </c>
      <c r="N31" s="22">
        <v>1.2200000000000001E-2</v>
      </c>
      <c r="O31" s="13">
        <f t="shared" si="6"/>
        <v>61.411507936507945</v>
      </c>
      <c r="P31" s="21">
        <v>2.5727000000000002</v>
      </c>
      <c r="Q31" s="17">
        <f t="shared" si="7"/>
        <v>12950.277579365082</v>
      </c>
      <c r="R31" s="16">
        <f t="shared" si="8"/>
        <v>1.8515302859665204</v>
      </c>
      <c r="S31" s="21">
        <v>4.1896000000000004</v>
      </c>
      <c r="T31" s="17">
        <f t="shared" si="9"/>
        <v>21089.315873015876</v>
      </c>
      <c r="U31" s="16">
        <f t="shared" si="10"/>
        <v>2.5404265412251861</v>
      </c>
      <c r="V31" s="22">
        <v>7.7000000000000002E-3</v>
      </c>
      <c r="W31" s="13">
        <f t="shared" si="11"/>
        <v>38.759722222222223</v>
      </c>
      <c r="X31" s="21">
        <v>0.61760000000000004</v>
      </c>
      <c r="Y31" s="17">
        <f t="shared" si="12"/>
        <v>3108.8317460317462</v>
      </c>
      <c r="Z31" s="16">
        <f t="shared" si="13"/>
        <v>0.51557991508263112</v>
      </c>
      <c r="AA31" s="21">
        <v>2.3099999999999999E-2</v>
      </c>
      <c r="AB31" s="13">
        <f t="shared" si="14"/>
        <v>116.27916666666668</v>
      </c>
      <c r="AC31" s="21">
        <v>1.8303</v>
      </c>
      <c r="AD31" s="17">
        <f t="shared" si="15"/>
        <v>9213.2363095238106</v>
      </c>
      <c r="AE31" s="16">
        <f t="shared" si="16"/>
        <v>1.2419234155378118</v>
      </c>
      <c r="AF31" s="21">
        <v>0.14360000000000001</v>
      </c>
      <c r="AG31" s="13">
        <f t="shared" si="17"/>
        <v>722.84365079365091</v>
      </c>
      <c r="AH31" s="21">
        <v>3.8600000000000002E-2</v>
      </c>
      <c r="AI31" s="13">
        <f t="shared" si="18"/>
        <v>194.30198412698414</v>
      </c>
      <c r="AJ31" s="23">
        <v>1.4E-3</v>
      </c>
      <c r="AK31" s="13">
        <f t="shared" si="29"/>
        <v>7.0472222222222225</v>
      </c>
      <c r="AL31" s="24">
        <v>68.256</v>
      </c>
      <c r="AM31" s="17">
        <f t="shared" si="20"/>
        <v>343582.2857142858</v>
      </c>
      <c r="AN31" s="16">
        <f t="shared" si="21"/>
        <v>73.512905006105029</v>
      </c>
      <c r="AO31" s="23">
        <v>1.3899999999999999E-2</v>
      </c>
      <c r="AP31" s="13">
        <f t="shared" si="22"/>
        <v>69.968849206349205</v>
      </c>
      <c r="AQ31" s="21">
        <v>0.96130000000000004</v>
      </c>
      <c r="AR31" s="17">
        <f t="shared" si="23"/>
        <v>4838.9248015873027</v>
      </c>
      <c r="AS31" s="16">
        <f t="shared" si="24"/>
        <v>0.807295975669995</v>
      </c>
      <c r="AT31" s="22">
        <v>5.4000000000000003E-3</v>
      </c>
      <c r="AU31" s="13">
        <f t="shared" si="25"/>
        <v>27.18214285714286</v>
      </c>
      <c r="AV31" s="21">
        <v>1.35E-2</v>
      </c>
      <c r="AW31" s="13">
        <f t="shared" si="26"/>
        <v>67.955357142857139</v>
      </c>
      <c r="AX31" s="21">
        <v>8.2500000000000004E-2</v>
      </c>
      <c r="AY31" s="13">
        <f t="shared" si="27"/>
        <v>415.28273809523813</v>
      </c>
      <c r="BA31" s="12">
        <f t="shared" si="28"/>
        <v>95.237150703070682</v>
      </c>
    </row>
    <row r="32" spans="1:53" x14ac:dyDescent="0.3">
      <c r="A32" t="s">
        <v>88</v>
      </c>
      <c r="B32" t="s">
        <v>87</v>
      </c>
      <c r="C32">
        <v>100.7</v>
      </c>
      <c r="D32">
        <v>50.86</v>
      </c>
      <c r="E32">
        <f t="shared" si="0"/>
        <v>5.0860000000000002E-2</v>
      </c>
      <c r="F32" s="21">
        <v>8.5419999999999998</v>
      </c>
      <c r="G32" s="17">
        <f t="shared" si="1"/>
        <v>43142.613704071489</v>
      </c>
      <c r="H32" s="16">
        <f t="shared" si="2"/>
        <v>8.1520031380043161</v>
      </c>
      <c r="I32" s="21">
        <v>4.2500000000000003E-2</v>
      </c>
      <c r="J32" s="13">
        <f t="shared" si="3"/>
        <v>214.65243296921551</v>
      </c>
      <c r="K32" s="21">
        <v>0.19650000000000001</v>
      </c>
      <c r="L32" s="17">
        <f t="shared" si="4"/>
        <v>992.45183714001996</v>
      </c>
      <c r="M32" s="16">
        <f t="shared" si="5"/>
        <v>0.13886401952797486</v>
      </c>
      <c r="N32" s="22">
        <v>8.9999999999999998E-4</v>
      </c>
      <c r="O32" s="13">
        <f t="shared" si="6"/>
        <v>4.5455809334657395</v>
      </c>
      <c r="P32" s="21">
        <v>0.47020000000000001</v>
      </c>
      <c r="Q32" s="17">
        <f t="shared" si="7"/>
        <v>2374.8135054617678</v>
      </c>
      <c r="R32" s="16">
        <f t="shared" si="8"/>
        <v>0.33953242329654815</v>
      </c>
      <c r="S32" s="21">
        <v>6.2159000000000004</v>
      </c>
      <c r="T32" s="17">
        <f t="shared" si="9"/>
        <v>31394.307249255216</v>
      </c>
      <c r="U32" s="16">
        <f t="shared" si="10"/>
        <v>3.7817694921737104</v>
      </c>
      <c r="V32" s="22">
        <v>1.6000000000000001E-3</v>
      </c>
      <c r="W32" s="13">
        <f t="shared" si="11"/>
        <v>8.0810327706057592</v>
      </c>
      <c r="X32" s="21">
        <v>0.10299999999999999</v>
      </c>
      <c r="Y32" s="17">
        <f t="shared" si="12"/>
        <v>520.21648460774577</v>
      </c>
      <c r="Z32" s="16">
        <f t="shared" si="13"/>
        <v>8.6274585718897748E-2</v>
      </c>
      <c r="AA32" s="21">
        <v>9.4000000000000004E-3</v>
      </c>
      <c r="AB32" s="13">
        <f t="shared" si="14"/>
        <v>47.476067527308842</v>
      </c>
      <c r="AC32" s="21">
        <v>1.6948000000000001</v>
      </c>
      <c r="AD32" s="17">
        <f t="shared" si="15"/>
        <v>8559.8339622641506</v>
      </c>
      <c r="AE32" s="16">
        <f t="shared" si="16"/>
        <v>1.1538462570272556</v>
      </c>
      <c r="AF32" s="21">
        <v>7.9799999999999996E-2</v>
      </c>
      <c r="AG32" s="13">
        <f t="shared" si="17"/>
        <v>403.04150943396229</v>
      </c>
      <c r="AH32" s="21">
        <v>4.2900000000000001E-2</v>
      </c>
      <c r="AI32" s="13">
        <f t="shared" si="18"/>
        <v>216.67269116186694</v>
      </c>
      <c r="AJ32" s="23">
        <v>2.9999999999999997E-4</v>
      </c>
      <c r="AK32" s="13">
        <f t="shared" si="29"/>
        <v>1.5151936444885798</v>
      </c>
      <c r="AL32" s="24">
        <v>80.465000000000003</v>
      </c>
      <c r="AM32" s="17">
        <f t="shared" si="20"/>
        <v>406400.18867924524</v>
      </c>
      <c r="AN32" s="16">
        <f t="shared" si="21"/>
        <v>86.953430683223147</v>
      </c>
      <c r="AO32" s="23">
        <v>9.7000000000000003E-3</v>
      </c>
      <c r="AP32" s="13">
        <f t="shared" si="22"/>
        <v>48.991261171797419</v>
      </c>
      <c r="AQ32" s="21">
        <v>7.4700000000000003E-2</v>
      </c>
      <c r="AR32" s="17">
        <f t="shared" si="23"/>
        <v>377.28321747765642</v>
      </c>
      <c r="AS32" s="16">
        <f t="shared" si="24"/>
        <v>6.294357437785128E-2</v>
      </c>
      <c r="AT32" s="22">
        <v>2.9999999999999997E-4</v>
      </c>
      <c r="AU32" s="13">
        <f t="shared" si="25"/>
        <v>1.5151936444885798</v>
      </c>
      <c r="AV32" s="21">
        <v>1.8E-3</v>
      </c>
      <c r="AW32" s="13">
        <f t="shared" si="26"/>
        <v>9.0911618669314791</v>
      </c>
      <c r="AX32" s="21">
        <v>1.4E-2</v>
      </c>
      <c r="AY32" s="13">
        <f t="shared" si="27"/>
        <v>70.709036742800407</v>
      </c>
      <c r="BA32" s="12">
        <f t="shared" si="28"/>
        <v>100.66866417334971</v>
      </c>
    </row>
    <row r="33" spans="1:53" x14ac:dyDescent="0.3">
      <c r="A33" t="s">
        <v>86</v>
      </c>
      <c r="B33" t="s">
        <v>85</v>
      </c>
      <c r="C33">
        <v>100.8</v>
      </c>
      <c r="D33">
        <v>50.79</v>
      </c>
      <c r="E33">
        <f t="shared" si="0"/>
        <v>5.0790000000000002E-2</v>
      </c>
      <c r="F33" s="21">
        <v>11.571</v>
      </c>
      <c r="G33" s="17">
        <f t="shared" si="1"/>
        <v>58302.6875</v>
      </c>
      <c r="H33" s="16">
        <f t="shared" si="2"/>
        <v>11.016571566901407</v>
      </c>
      <c r="I33" s="21">
        <v>6.1699999999999998E-2</v>
      </c>
      <c r="J33" s="13">
        <f t="shared" si="3"/>
        <v>310.88720238095237</v>
      </c>
      <c r="K33" s="21">
        <v>0.19850000000000001</v>
      </c>
      <c r="L33" s="17">
        <f t="shared" si="4"/>
        <v>1000.1800595238097</v>
      </c>
      <c r="M33" s="16">
        <f t="shared" si="5"/>
        <v>0.13994535363796221</v>
      </c>
      <c r="N33" s="22">
        <v>6.9999999999999999E-4</v>
      </c>
      <c r="O33" s="13">
        <f t="shared" si="6"/>
        <v>3.527083333333334</v>
      </c>
      <c r="P33" s="21">
        <v>0.3962</v>
      </c>
      <c r="Q33" s="17">
        <f t="shared" si="7"/>
        <v>1996.3291666666669</v>
      </c>
      <c r="R33" s="16">
        <f t="shared" si="8"/>
        <v>0.28541966689048048</v>
      </c>
      <c r="S33" s="21">
        <v>8.8803000000000001</v>
      </c>
      <c r="T33" s="17">
        <f t="shared" si="9"/>
        <v>44745.083035714291</v>
      </c>
      <c r="U33" s="16">
        <f t="shared" si="10"/>
        <v>5.3900087237394967</v>
      </c>
      <c r="V33" s="22">
        <v>1.1000000000000001E-3</v>
      </c>
      <c r="W33" s="13">
        <f t="shared" si="11"/>
        <v>5.5425595238095244</v>
      </c>
      <c r="X33" s="21">
        <v>0.13059999999999999</v>
      </c>
      <c r="Y33" s="17">
        <f t="shared" si="12"/>
        <v>658.05297619047622</v>
      </c>
      <c r="Z33" s="16">
        <f t="shared" si="13"/>
        <v>0.10913388864393493</v>
      </c>
      <c r="AA33" s="21">
        <v>6.1999999999999998E-3</v>
      </c>
      <c r="AB33" s="13">
        <f t="shared" si="14"/>
        <v>31.239880952380954</v>
      </c>
      <c r="AC33" s="21">
        <v>1.9510000000000001</v>
      </c>
      <c r="AD33" s="17">
        <f t="shared" si="15"/>
        <v>9830.4851190476202</v>
      </c>
      <c r="AE33" s="16">
        <f t="shared" si="16"/>
        <v>1.3251271589355624</v>
      </c>
      <c r="AF33" s="21">
        <v>0.1041</v>
      </c>
      <c r="AG33" s="13">
        <f t="shared" si="17"/>
        <v>524.52767857142851</v>
      </c>
      <c r="AH33" s="21">
        <v>5.91E-2</v>
      </c>
      <c r="AI33" s="13">
        <f t="shared" si="18"/>
        <v>297.78660714285718</v>
      </c>
      <c r="AJ33" s="23">
        <v>2.9999999999999997E-4</v>
      </c>
      <c r="AK33" s="13">
        <f t="shared" si="29"/>
        <v>1.5116071428571431</v>
      </c>
      <c r="AL33" s="24">
        <v>75.998999999999995</v>
      </c>
      <c r="AM33" s="17">
        <f t="shared" si="20"/>
        <v>382935.4375</v>
      </c>
      <c r="AN33" s="16">
        <f t="shared" si="21"/>
        <v>81.932909846866096</v>
      </c>
      <c r="AO33" s="23">
        <v>1.32E-2</v>
      </c>
      <c r="AP33" s="13">
        <f t="shared" si="22"/>
        <v>66.510714285714286</v>
      </c>
      <c r="AQ33" s="21">
        <v>9.9199999999999997E-2</v>
      </c>
      <c r="AR33" s="17">
        <f t="shared" si="23"/>
        <v>499.83809523809526</v>
      </c>
      <c r="AS33" s="16">
        <f t="shared" si="24"/>
        <v>8.3389864343398165E-2</v>
      </c>
      <c r="AT33" s="22">
        <v>2.9999999999999997E-4</v>
      </c>
      <c r="AU33" s="13">
        <f t="shared" si="25"/>
        <v>1.5116071428571431</v>
      </c>
      <c r="AV33" s="21">
        <v>2.3E-3</v>
      </c>
      <c r="AW33" s="13">
        <f t="shared" si="26"/>
        <v>11.588988095238097</v>
      </c>
      <c r="AX33" s="21">
        <v>8.3000000000000001E-3</v>
      </c>
      <c r="AY33" s="13">
        <f t="shared" si="27"/>
        <v>41.821130952380955</v>
      </c>
      <c r="BA33" s="12">
        <f t="shared" si="28"/>
        <v>100.28250606995834</v>
      </c>
    </row>
    <row r="34" spans="1:53" x14ac:dyDescent="0.3">
      <c r="A34" t="s">
        <v>84</v>
      </c>
      <c r="B34" t="s">
        <v>83</v>
      </c>
      <c r="C34">
        <v>100</v>
      </c>
      <c r="D34">
        <v>50.9</v>
      </c>
      <c r="E34">
        <f t="shared" si="0"/>
        <v>5.0900000000000001E-2</v>
      </c>
      <c r="F34" s="21">
        <v>15.916</v>
      </c>
      <c r="G34" s="17">
        <f t="shared" si="1"/>
        <v>81012.440000000017</v>
      </c>
      <c r="H34" s="16">
        <f t="shared" si="2"/>
        <v>15.307687884358787</v>
      </c>
      <c r="I34" s="21">
        <v>7.9600000000000004E-2</v>
      </c>
      <c r="J34" s="13">
        <f t="shared" si="3"/>
        <v>405.16400000000004</v>
      </c>
      <c r="K34" s="21">
        <v>0.31730000000000003</v>
      </c>
      <c r="L34" s="17">
        <f t="shared" si="4"/>
        <v>1615.0570000000002</v>
      </c>
      <c r="M34" s="16">
        <f t="shared" si="5"/>
        <v>0.22597903333333338</v>
      </c>
      <c r="N34" s="22">
        <v>5.0000000000000001E-4</v>
      </c>
      <c r="O34" s="13">
        <f t="shared" si="6"/>
        <v>2.5450000000000004</v>
      </c>
      <c r="P34" s="21">
        <v>0.49559999999999998</v>
      </c>
      <c r="Q34" s="17">
        <f t="shared" si="7"/>
        <v>2522.6039999999998</v>
      </c>
      <c r="R34" s="16">
        <f t="shared" si="8"/>
        <v>0.36066236239928379</v>
      </c>
      <c r="S34" s="21">
        <v>11.6669</v>
      </c>
      <c r="T34" s="17">
        <f t="shared" si="9"/>
        <v>59384.521000000001</v>
      </c>
      <c r="U34" s="16">
        <f t="shared" si="10"/>
        <v>7.1534806626598462</v>
      </c>
      <c r="V34" s="22">
        <v>1.5E-3</v>
      </c>
      <c r="W34" s="13">
        <f t="shared" si="11"/>
        <v>7.6349999999999989</v>
      </c>
      <c r="X34" s="21">
        <v>0.1421</v>
      </c>
      <c r="Y34" s="17">
        <f t="shared" si="12"/>
        <v>723.28899999999999</v>
      </c>
      <c r="Z34" s="16">
        <f t="shared" si="13"/>
        <v>0.11995286707818929</v>
      </c>
      <c r="AA34" s="21">
        <v>1.24E-2</v>
      </c>
      <c r="AB34" s="13">
        <f t="shared" si="14"/>
        <v>63.116</v>
      </c>
      <c r="AC34" s="21">
        <v>3.9350999999999998</v>
      </c>
      <c r="AD34" s="17">
        <f t="shared" si="15"/>
        <v>20029.659</v>
      </c>
      <c r="AE34" s="16">
        <f t="shared" si="16"/>
        <v>2.6999527290561112</v>
      </c>
      <c r="AF34" s="21">
        <v>0.1106</v>
      </c>
      <c r="AG34" s="13">
        <f t="shared" si="17"/>
        <v>562.95400000000006</v>
      </c>
      <c r="AH34" s="21">
        <v>7.6700000000000004E-2</v>
      </c>
      <c r="AI34" s="13">
        <f t="shared" si="18"/>
        <v>390.40300000000002</v>
      </c>
      <c r="AJ34" s="23">
        <v>2.9999999999999997E-4</v>
      </c>
      <c r="AK34" s="13">
        <f t="shared" si="29"/>
        <v>1.5269999999999997</v>
      </c>
      <c r="AL34" s="24">
        <v>74.372</v>
      </c>
      <c r="AM34" s="17">
        <f t="shared" si="20"/>
        <v>378553.48</v>
      </c>
      <c r="AN34" s="16">
        <f t="shared" si="21"/>
        <v>80.995345720797729</v>
      </c>
      <c r="AO34" s="23">
        <v>1.9300000000000001E-2</v>
      </c>
      <c r="AP34" s="13">
        <f t="shared" si="22"/>
        <v>98.236999999999995</v>
      </c>
      <c r="AQ34" s="21">
        <v>9.1999999999999998E-2</v>
      </c>
      <c r="AR34" s="17">
        <f t="shared" si="23"/>
        <v>468.28000000000003</v>
      </c>
      <c r="AS34" s="16">
        <f t="shared" si="24"/>
        <v>7.8124908939014193E-2</v>
      </c>
      <c r="AT34" s="22">
        <v>4.0000000000000002E-4</v>
      </c>
      <c r="AU34" s="13">
        <f t="shared" si="25"/>
        <v>2.036</v>
      </c>
      <c r="AV34" s="21">
        <v>-6.3E-3</v>
      </c>
      <c r="AW34" s="13">
        <f t="shared" si="26"/>
        <v>-32.066999999999993</v>
      </c>
      <c r="AX34" s="21">
        <v>5.8999999999999999E-3</v>
      </c>
      <c r="AY34" s="13">
        <f t="shared" si="27"/>
        <v>30.030999999999999</v>
      </c>
      <c r="BA34" s="12">
        <f t="shared" si="28"/>
        <v>106.94118616862229</v>
      </c>
    </row>
    <row r="35" spans="1:53" x14ac:dyDescent="0.3">
      <c r="A35" t="s">
        <v>82</v>
      </c>
      <c r="B35" t="s">
        <v>81</v>
      </c>
      <c r="C35">
        <v>101</v>
      </c>
      <c r="D35">
        <v>50.95</v>
      </c>
      <c r="E35">
        <f t="shared" si="0"/>
        <v>5.0950000000000002E-2</v>
      </c>
      <c r="F35" s="21">
        <v>17.657</v>
      </c>
      <c r="G35" s="17">
        <f t="shared" si="1"/>
        <v>89071.698019801988</v>
      </c>
      <c r="H35" s="16">
        <f t="shared" si="2"/>
        <v>16.830523221087859</v>
      </c>
      <c r="I35" s="21">
        <v>5.9200000000000003E-2</v>
      </c>
      <c r="J35" s="13">
        <f t="shared" si="3"/>
        <v>298.63762376237628</v>
      </c>
      <c r="K35" s="21">
        <v>0.75770000000000004</v>
      </c>
      <c r="L35" s="17">
        <f t="shared" si="4"/>
        <v>3822.2589108910893</v>
      </c>
      <c r="M35" s="16">
        <f t="shared" si="5"/>
        <v>0.53481107715262544</v>
      </c>
      <c r="N35" s="22">
        <v>4.4000000000000003E-3</v>
      </c>
      <c r="O35" s="13">
        <f t="shared" si="6"/>
        <v>22.196039603960397</v>
      </c>
      <c r="P35" s="21">
        <v>0.89649999999999996</v>
      </c>
      <c r="Q35" s="17">
        <f t="shared" si="7"/>
        <v>4522.4430693069307</v>
      </c>
      <c r="R35" s="16">
        <f t="shared" si="8"/>
        <v>0.64658384795731139</v>
      </c>
      <c r="S35" s="21">
        <v>8.4306000000000001</v>
      </c>
      <c r="T35" s="17">
        <f t="shared" si="9"/>
        <v>42528.620792079208</v>
      </c>
      <c r="U35" s="16">
        <f t="shared" si="10"/>
        <v>5.1230128882530206</v>
      </c>
      <c r="V35" s="22">
        <v>1.6999999999999999E-3</v>
      </c>
      <c r="W35" s="13">
        <f t="shared" si="11"/>
        <v>8.5757425742574256</v>
      </c>
      <c r="X35" s="21">
        <v>0.19900000000000001</v>
      </c>
      <c r="Y35" s="17">
        <f t="shared" si="12"/>
        <v>1003.8663366336634</v>
      </c>
      <c r="Z35" s="16">
        <f t="shared" si="13"/>
        <v>0.16648482866805198</v>
      </c>
      <c r="AA35" s="21">
        <v>3.0599999999999999E-2</v>
      </c>
      <c r="AB35" s="13">
        <f t="shared" si="14"/>
        <v>154.36336633663367</v>
      </c>
      <c r="AC35" s="21">
        <v>7.4484000000000004</v>
      </c>
      <c r="AD35" s="17">
        <f t="shared" si="15"/>
        <v>37573.859405940595</v>
      </c>
      <c r="AE35" s="16">
        <f t="shared" si="16"/>
        <v>5.0648712613749414</v>
      </c>
      <c r="AF35" s="21">
        <v>0.20499999999999999</v>
      </c>
      <c r="AG35" s="13">
        <f t="shared" si="17"/>
        <v>1034.1336633663368</v>
      </c>
      <c r="AH35" s="21">
        <v>5.6800000000000003E-2</v>
      </c>
      <c r="AI35" s="13">
        <f t="shared" si="18"/>
        <v>286.53069306930701</v>
      </c>
      <c r="AJ35" s="23">
        <v>2.9999999999999997E-4</v>
      </c>
      <c r="AK35" s="13">
        <f t="shared" si="29"/>
        <v>1.5133663366336634</v>
      </c>
      <c r="AL35" s="24">
        <v>66.766999999999996</v>
      </c>
      <c r="AM35" s="17">
        <f t="shared" si="20"/>
        <v>336809.76732673269</v>
      </c>
      <c r="AN35" s="16">
        <f t="shared" si="21"/>
        <v>72.063856200107196</v>
      </c>
      <c r="AO35" s="23">
        <v>1.9800000000000002E-2</v>
      </c>
      <c r="AP35" s="13">
        <f t="shared" si="22"/>
        <v>99.882178217821817</v>
      </c>
      <c r="AQ35" s="21">
        <v>0.12909999999999999</v>
      </c>
      <c r="AR35" s="17">
        <f t="shared" si="23"/>
        <v>651.25198019801985</v>
      </c>
      <c r="AS35" s="16">
        <f t="shared" si="24"/>
        <v>0.10865081073144908</v>
      </c>
      <c r="AT35" s="22">
        <v>8.0000000000000004E-4</v>
      </c>
      <c r="AU35" s="13">
        <f t="shared" si="25"/>
        <v>4.0356435643564357</v>
      </c>
      <c r="AV35" s="21">
        <v>-4.0000000000000001E-3</v>
      </c>
      <c r="AW35" s="13">
        <f t="shared" si="26"/>
        <v>-20.178217821782184</v>
      </c>
      <c r="AX35" s="21">
        <v>7.4999999999999997E-3</v>
      </c>
      <c r="AY35" s="13">
        <f t="shared" si="27"/>
        <v>37.834158415841586</v>
      </c>
      <c r="BA35" s="12">
        <f t="shared" si="28"/>
        <v>100.53879413533245</v>
      </c>
    </row>
    <row r="36" spans="1:53" x14ac:dyDescent="0.3">
      <c r="A36" t="s">
        <v>80</v>
      </c>
      <c r="B36" t="s">
        <v>79</v>
      </c>
      <c r="C36">
        <v>100.3</v>
      </c>
      <c r="D36">
        <v>50.93</v>
      </c>
      <c r="E36">
        <f t="shared" si="0"/>
        <v>5.0930000000000003E-2</v>
      </c>
      <c r="F36" s="21">
        <v>18.373999999999999</v>
      </c>
      <c r="G36" s="17">
        <f t="shared" si="1"/>
        <v>93298.885343968097</v>
      </c>
      <c r="H36" s="16">
        <f t="shared" si="2"/>
        <v>17.629270477522212</v>
      </c>
      <c r="I36" s="21">
        <v>6.9500000000000006E-2</v>
      </c>
      <c r="J36" s="13">
        <f t="shared" si="3"/>
        <v>352.90478564307085</v>
      </c>
      <c r="K36" s="21">
        <v>0.61309999999999998</v>
      </c>
      <c r="L36" s="17">
        <f t="shared" si="4"/>
        <v>3113.1787637088732</v>
      </c>
      <c r="M36" s="16">
        <f t="shared" si="5"/>
        <v>0.43559646973251903</v>
      </c>
      <c r="N36" s="22">
        <v>1.8700000000000001E-2</v>
      </c>
      <c r="O36" s="13">
        <f t="shared" si="6"/>
        <v>94.954237288135616</v>
      </c>
      <c r="P36" s="21">
        <v>6.6748000000000003</v>
      </c>
      <c r="Q36" s="17">
        <f t="shared" si="7"/>
        <v>33893.077168494521</v>
      </c>
      <c r="R36" s="16">
        <f t="shared" si="8"/>
        <v>4.8457694035886965</v>
      </c>
      <c r="S36" s="21">
        <v>5.1795</v>
      </c>
      <c r="T36" s="17">
        <f t="shared" si="9"/>
        <v>26300.292622133602</v>
      </c>
      <c r="U36" s="16">
        <f t="shared" si="10"/>
        <v>3.1681426662467844</v>
      </c>
      <c r="V36" s="22">
        <v>8.0000000000000002E-3</v>
      </c>
      <c r="W36" s="13">
        <f t="shared" si="11"/>
        <v>40.6221335992024</v>
      </c>
      <c r="X36" s="21">
        <v>1.5226</v>
      </c>
      <c r="Y36" s="17">
        <f t="shared" si="12"/>
        <v>7731.4075772681963</v>
      </c>
      <c r="Z36" s="16">
        <f t="shared" si="13"/>
        <v>1.2822046311271946</v>
      </c>
      <c r="AA36" s="21">
        <v>4.4299999999999999E-2</v>
      </c>
      <c r="AB36" s="13">
        <f t="shared" si="14"/>
        <v>224.94506480558326</v>
      </c>
      <c r="AC36" s="21">
        <v>2.2124999999999999</v>
      </c>
      <c r="AD36" s="17">
        <f t="shared" si="15"/>
        <v>11234.558823529413</v>
      </c>
      <c r="AE36" s="16">
        <f t="shared" si="16"/>
        <v>1.5143931184914159</v>
      </c>
      <c r="AF36" s="21">
        <v>0.50290000000000001</v>
      </c>
      <c r="AG36" s="13">
        <f t="shared" si="17"/>
        <v>2553.6088733798611</v>
      </c>
      <c r="AH36" s="21">
        <v>4.2000000000000003E-2</v>
      </c>
      <c r="AI36" s="13">
        <f t="shared" si="18"/>
        <v>213.26620139581257</v>
      </c>
      <c r="AJ36" s="23">
        <v>2.0999999999999999E-3</v>
      </c>
      <c r="AK36" s="13">
        <f t="shared" si="29"/>
        <v>10.663310069790628</v>
      </c>
      <c r="AL36" s="24">
        <v>58.595999999999997</v>
      </c>
      <c r="AM36" s="17">
        <f t="shared" si="20"/>
        <v>297536.81754735793</v>
      </c>
      <c r="AN36" s="16">
        <f t="shared" si="21"/>
        <v>63.661011389762344</v>
      </c>
      <c r="AO36" s="23">
        <v>1.8800000000000001E-2</v>
      </c>
      <c r="AP36" s="13">
        <f t="shared" si="22"/>
        <v>95.462013958125638</v>
      </c>
      <c r="AQ36" s="21">
        <v>0.93859999999999999</v>
      </c>
      <c r="AR36" s="17">
        <f t="shared" si="23"/>
        <v>4765.9918245264216</v>
      </c>
      <c r="AS36" s="16">
        <f t="shared" si="24"/>
        <v>0.79512829353210213</v>
      </c>
      <c r="AT36" s="22">
        <v>4.7000000000000002E-3</v>
      </c>
      <c r="AU36" s="13">
        <f t="shared" si="25"/>
        <v>23.86550348953141</v>
      </c>
      <c r="AV36" s="21">
        <v>2.0899999999999998E-2</v>
      </c>
      <c r="AW36" s="13">
        <f t="shared" si="26"/>
        <v>106.12532402791624</v>
      </c>
      <c r="AX36" s="21">
        <v>5.2900000000000003E-2</v>
      </c>
      <c r="AY36" s="13">
        <f t="shared" si="27"/>
        <v>268.61385842472583</v>
      </c>
      <c r="BA36" s="12">
        <f t="shared" si="28"/>
        <v>93.331516450003264</v>
      </c>
    </row>
    <row r="37" spans="1:53" x14ac:dyDescent="0.3">
      <c r="A37" t="s">
        <v>78</v>
      </c>
      <c r="B37" t="s">
        <v>77</v>
      </c>
      <c r="C37">
        <v>99.5</v>
      </c>
      <c r="D37">
        <v>50.98</v>
      </c>
      <c r="E37">
        <f t="shared" si="0"/>
        <v>5.0979999999999998E-2</v>
      </c>
      <c r="F37" s="21">
        <v>12.596</v>
      </c>
      <c r="G37" s="17">
        <f t="shared" si="1"/>
        <v>64537.093467336686</v>
      </c>
      <c r="H37" s="16">
        <f t="shared" si="2"/>
        <v>12.194592383116472</v>
      </c>
      <c r="I37" s="21">
        <v>5.5399999999999998E-2</v>
      </c>
      <c r="J37" s="13">
        <f t="shared" si="3"/>
        <v>283.84844221105527</v>
      </c>
      <c r="K37" s="21">
        <v>1.0495000000000001</v>
      </c>
      <c r="L37" s="17">
        <f t="shared" si="4"/>
        <v>5377.2371859296481</v>
      </c>
      <c r="M37" s="16">
        <f t="shared" si="5"/>
        <v>0.75238388569594483</v>
      </c>
      <c r="N37" s="22">
        <v>6.3E-3</v>
      </c>
      <c r="O37" s="13">
        <f t="shared" si="6"/>
        <v>32.278793969849239</v>
      </c>
      <c r="P37" s="21">
        <v>2.1269999999999998</v>
      </c>
      <c r="Q37" s="17">
        <f t="shared" si="7"/>
        <v>10897.935678391957</v>
      </c>
      <c r="R37" s="16">
        <f t="shared" si="8"/>
        <v>1.5581023525865672</v>
      </c>
      <c r="S37" s="21">
        <v>4.9786999999999999</v>
      </c>
      <c r="T37" s="17">
        <f t="shared" si="9"/>
        <v>25508.957386934671</v>
      </c>
      <c r="U37" s="16">
        <f t="shared" si="10"/>
        <v>3.0728181404721817</v>
      </c>
      <c r="V37" s="22">
        <v>8.3000000000000001E-3</v>
      </c>
      <c r="W37" s="13">
        <f t="shared" si="11"/>
        <v>42.526030150753776</v>
      </c>
      <c r="X37" s="21">
        <v>0.52729999999999999</v>
      </c>
      <c r="Y37" s="17">
        <f t="shared" si="12"/>
        <v>2701.6838190954772</v>
      </c>
      <c r="Z37" s="16">
        <f t="shared" si="13"/>
        <v>0.44805702843435274</v>
      </c>
      <c r="AA37" s="21">
        <v>3.9100000000000003E-2</v>
      </c>
      <c r="AB37" s="13">
        <f t="shared" si="14"/>
        <v>200.33346733668341</v>
      </c>
      <c r="AC37" s="21">
        <v>4.0285000000000002</v>
      </c>
      <c r="AD37" s="17">
        <f t="shared" si="15"/>
        <v>20640.495477386936</v>
      </c>
      <c r="AE37" s="16">
        <f t="shared" si="16"/>
        <v>2.7822921045855642</v>
      </c>
      <c r="AF37" s="21">
        <v>0.26400000000000001</v>
      </c>
      <c r="AG37" s="13">
        <f t="shared" si="17"/>
        <v>1352.6351758793971</v>
      </c>
      <c r="AH37" s="21">
        <v>3.2000000000000001E-2</v>
      </c>
      <c r="AI37" s="13">
        <f t="shared" si="18"/>
        <v>163.95577889447233</v>
      </c>
      <c r="AJ37" s="23">
        <v>8.0000000000000004E-4</v>
      </c>
      <c r="AK37" s="13">
        <f t="shared" si="29"/>
        <v>4.0988944723618097</v>
      </c>
      <c r="AL37" s="24">
        <v>70.459000000000003</v>
      </c>
      <c r="AM37" s="17">
        <f t="shared" si="20"/>
        <v>361005.00703517586</v>
      </c>
      <c r="AN37" s="16">
        <f t="shared" si="21"/>
        <v>77.240672445417985</v>
      </c>
      <c r="AO37" s="23">
        <v>1.6400000000000001E-2</v>
      </c>
      <c r="AP37" s="13">
        <f t="shared" si="22"/>
        <v>84.02733668341709</v>
      </c>
      <c r="AQ37" s="21">
        <v>0.62909999999999999</v>
      </c>
      <c r="AR37" s="17">
        <f t="shared" si="23"/>
        <v>3223.2681407035175</v>
      </c>
      <c r="AS37" s="16">
        <f t="shared" si="24"/>
        <v>0.53774991453508125</v>
      </c>
      <c r="AT37" s="22">
        <v>3.3999999999999998E-3</v>
      </c>
      <c r="AU37" s="13">
        <f t="shared" si="25"/>
        <v>17.420301507537687</v>
      </c>
      <c r="AV37" s="21">
        <v>-1E-4</v>
      </c>
      <c r="AW37" s="13">
        <f t="shared" si="26"/>
        <v>-0.51236180904522621</v>
      </c>
      <c r="AX37" s="21">
        <v>6.0199999999999997E-2</v>
      </c>
      <c r="AY37" s="13">
        <f t="shared" si="27"/>
        <v>308.44180904522608</v>
      </c>
      <c r="BA37" s="12">
        <f t="shared" si="28"/>
        <v>98.586668254844156</v>
      </c>
    </row>
    <row r="38" spans="1:53" x14ac:dyDescent="0.3">
      <c r="A38" t="s">
        <v>76</v>
      </c>
      <c r="B38" t="s">
        <v>75</v>
      </c>
      <c r="C38">
        <v>100.3</v>
      </c>
      <c r="D38">
        <v>51</v>
      </c>
      <c r="E38">
        <f t="shared" ref="E38:E69" si="30">D38/1000</f>
        <v>5.0999999999999997E-2</v>
      </c>
      <c r="F38" s="21">
        <v>13.029</v>
      </c>
      <c r="G38" s="17">
        <f t="shared" ref="G38:G69" si="31">F38*E38*$B$2/C38*10^6</f>
        <v>66249.152542372874</v>
      </c>
      <c r="H38" s="16">
        <f t="shared" ref="H38:H69" si="32">F38*E38*$B$2/C38*($G$2/$G$3)*100</f>
        <v>12.518094131245993</v>
      </c>
      <c r="I38" s="21">
        <v>6.9199999999999998E-2</v>
      </c>
      <c r="J38" s="13">
        <f t="shared" ref="J38:J69" si="33">I38*E38*$B$2/C38*10^6</f>
        <v>351.86440677966095</v>
      </c>
      <c r="K38" s="21">
        <v>0.2487</v>
      </c>
      <c r="L38" s="17">
        <f t="shared" ref="L38:L69" si="34">K38*E38*$B$2/C38*10^6</f>
        <v>1264.5762711864404</v>
      </c>
      <c r="M38" s="16">
        <f t="shared" ref="M38:M69" si="35">K38*E38*$B$2/C38*($L$2/$L$3)*100</f>
        <v>0.17693971379275344</v>
      </c>
      <c r="N38" s="22">
        <v>1.4E-3</v>
      </c>
      <c r="O38" s="13">
        <f t="shared" ref="O38:O69" si="36">N38*E38*$B$2/C38*10^6</f>
        <v>7.1186440677966107</v>
      </c>
      <c r="P38" s="21">
        <v>1.2477</v>
      </c>
      <c r="Q38" s="17">
        <f t="shared" ref="Q38:Q69" si="37">P38*E38*$B$2/C38*10^6</f>
        <v>6344.2372881355932</v>
      </c>
      <c r="R38" s="16">
        <f t="shared" ref="R38:R69" si="38">P38*E38*$B$2/C38*($Q$2/$Q$3)*100</f>
        <v>0.90704986115958297</v>
      </c>
      <c r="S38" s="21">
        <v>9.4895999999999994</v>
      </c>
      <c r="T38" s="17">
        <f t="shared" ref="T38:T69" si="39">S38*E38*$B$2/C38*10^6</f>
        <v>48252.203389830502</v>
      </c>
      <c r="U38" s="16">
        <f t="shared" ref="U38:U69" si="40">S38*E38*$B$2/C38*($T$2/$T$3)*100</f>
        <v>5.8124776973427537</v>
      </c>
      <c r="V38" s="22">
        <v>1.2999999999999999E-3</v>
      </c>
      <c r="W38" s="13">
        <f t="shared" ref="W38:W69" si="41">V38*E38*$B$2/C38*10^6</f>
        <v>6.610169491525423</v>
      </c>
      <c r="X38" s="21">
        <v>9.1399999999999995E-2</v>
      </c>
      <c r="Y38" s="17">
        <f t="shared" ref="Y38:Y69" si="42">X38*E38*$B$2/C38*10^6</f>
        <v>464.74576271186442</v>
      </c>
      <c r="Z38" s="16">
        <f t="shared" ref="Z38:Z69" si="43">X38*E38*$B$2/C38*($Y$2/$Y$3)*100</f>
        <v>7.707512031805816E-2</v>
      </c>
      <c r="AA38" s="21">
        <v>8.5000000000000006E-3</v>
      </c>
      <c r="AB38" s="13">
        <f t="shared" ref="AB38:AB69" si="44">AA38*E38*$B$2/C38*10^6</f>
        <v>43.220338983050851</v>
      </c>
      <c r="AC38" s="21">
        <v>3.5733999999999999</v>
      </c>
      <c r="AD38" s="17">
        <f t="shared" ref="AD38:AD69" si="45">AC38*E38*$B$2/C38*10^6</f>
        <v>18169.830508474573</v>
      </c>
      <c r="AE38" s="16">
        <f t="shared" ref="AE38:AE69" si="46">AC38*E38*$B$2/C38*($AD$2/$AD$3)*100</f>
        <v>2.4492520550570989</v>
      </c>
      <c r="AF38" s="21">
        <v>8.6800000000000002E-2</v>
      </c>
      <c r="AG38" s="13">
        <f t="shared" ref="AG38:AG69" si="47">AF38*E38*$B$2/C38*10^6</f>
        <v>441.3559322033899</v>
      </c>
      <c r="AH38" s="21">
        <v>6.59E-2</v>
      </c>
      <c r="AI38" s="13">
        <f t="shared" ref="AI38:AI69" si="48">AH38*E38*$B$2/C38*10^6</f>
        <v>335.08474576271186</v>
      </c>
      <c r="AJ38" s="23">
        <v>2.0000000000000001E-4</v>
      </c>
      <c r="AK38" s="13">
        <f t="shared" si="29"/>
        <v>1.0169491525423728</v>
      </c>
      <c r="AL38" s="24">
        <v>72.796000000000006</v>
      </c>
      <c r="AM38" s="17">
        <f t="shared" ref="AM38:AM69" si="49">AL38*E38*$B$2/C38*10^6</f>
        <v>370149.15254237293</v>
      </c>
      <c r="AN38" s="16">
        <f t="shared" ref="AN38:AN69" si="50">AL38*E38*$B$2/C38*($AM$2/$AM$3)*100</f>
        <v>79.197154860205714</v>
      </c>
      <c r="AO38" s="23">
        <v>1.7899999999999999E-2</v>
      </c>
      <c r="AP38" s="13">
        <f t="shared" ref="AP38:AP69" si="51">AO38*E38*$B$2/C38*10^6</f>
        <v>91.016949152542352</v>
      </c>
      <c r="AQ38" s="21">
        <v>6.3500000000000001E-2</v>
      </c>
      <c r="AR38" s="17">
        <f t="shared" ref="AR38:AR69" si="52">AQ38*E38*$B$2/C38*10^6</f>
        <v>322.88135593220335</v>
      </c>
      <c r="AS38" s="16">
        <f t="shared" ref="AS38:AS69" si="53">AQ38*E38*$B$2/C38*($AR$2/$AR$3)*100</f>
        <v>5.3867507752431917E-2</v>
      </c>
      <c r="AT38" s="22">
        <v>2.0000000000000001E-4</v>
      </c>
      <c r="AU38" s="13">
        <f t="shared" ref="AU38:AU69" si="54">AT38*E38*$B$2/C38*10^6</f>
        <v>1.0169491525423728</v>
      </c>
      <c r="AV38" s="21">
        <v>-2.7000000000000001E-3</v>
      </c>
      <c r="AW38" s="13">
        <f t="shared" ref="AW38:AW69" si="55">AV38*E38*$B$2/C38*10^6</f>
        <v>-13.728813559322033</v>
      </c>
      <c r="AX38" s="21">
        <v>9.1999999999999998E-3</v>
      </c>
      <c r="AY38" s="13">
        <f t="shared" ref="AY38:AY69" si="56">AX38*E38*$B$2/C38*10^6</f>
        <v>46.779661016949149</v>
      </c>
      <c r="BA38" s="12">
        <f t="shared" ref="BA38:BA69" si="57">SUM(H38,M38,R38,U38,Z38,AE38,AN38,AS38)</f>
        <v>101.19191094687439</v>
      </c>
    </row>
    <row r="39" spans="1:53" x14ac:dyDescent="0.3">
      <c r="A39" t="s">
        <v>74</v>
      </c>
      <c r="B39" t="s">
        <v>73</v>
      </c>
      <c r="C39">
        <v>100.3</v>
      </c>
      <c r="D39">
        <v>50.9</v>
      </c>
      <c r="E39">
        <f t="shared" si="30"/>
        <v>5.0900000000000001E-2</v>
      </c>
      <c r="F39" s="21">
        <v>7.399</v>
      </c>
      <c r="G39" s="17">
        <f t="shared" si="31"/>
        <v>37548.265204386844</v>
      </c>
      <c r="H39" s="16">
        <f t="shared" si="32"/>
        <v>7.0949242406213529</v>
      </c>
      <c r="I39" s="21">
        <v>5.6800000000000003E-2</v>
      </c>
      <c r="J39" s="13">
        <f t="shared" si="33"/>
        <v>288.24725822532406</v>
      </c>
      <c r="K39" s="21">
        <v>0.1258</v>
      </c>
      <c r="L39" s="17">
        <f t="shared" si="34"/>
        <v>638.40677966101691</v>
      </c>
      <c r="M39" s="16">
        <f t="shared" si="35"/>
        <v>8.9325978551371837E-2</v>
      </c>
      <c r="N39" s="22">
        <v>4.0000000000000002E-4</v>
      </c>
      <c r="O39" s="13">
        <f t="shared" si="36"/>
        <v>2.0299102691924231</v>
      </c>
      <c r="P39" s="21">
        <v>0.43530000000000002</v>
      </c>
      <c r="Q39" s="17">
        <f t="shared" si="37"/>
        <v>2209.0498504486545</v>
      </c>
      <c r="R39" s="16">
        <f t="shared" si="38"/>
        <v>0.31583282105340205</v>
      </c>
      <c r="S39" s="21">
        <v>6.2584999999999997</v>
      </c>
      <c r="T39" s="17">
        <f t="shared" si="39"/>
        <v>31760.483549351946</v>
      </c>
      <c r="U39" s="16">
        <f t="shared" si="40"/>
        <v>3.8258792203950809</v>
      </c>
      <c r="V39" s="22">
        <v>1.6000000000000001E-3</v>
      </c>
      <c r="W39" s="13">
        <f t="shared" si="41"/>
        <v>8.1196410767696925</v>
      </c>
      <c r="X39" s="21">
        <v>5.0900000000000001E-2</v>
      </c>
      <c r="Y39" s="17">
        <f t="shared" si="42"/>
        <v>258.30608175473583</v>
      </c>
      <c r="Z39" s="16">
        <f t="shared" si="43"/>
        <v>4.2838416027637258E-2</v>
      </c>
      <c r="AA39" s="21">
        <v>4.0000000000000001E-3</v>
      </c>
      <c r="AB39" s="13">
        <f t="shared" si="44"/>
        <v>20.299102691924229</v>
      </c>
      <c r="AC39" s="21">
        <v>1.4742999999999999</v>
      </c>
      <c r="AD39" s="17">
        <f t="shared" si="45"/>
        <v>7481.741774675972</v>
      </c>
      <c r="AE39" s="16">
        <f t="shared" si="46"/>
        <v>1.0085218686263957</v>
      </c>
      <c r="AF39" s="21">
        <v>3.7600000000000001E-2</v>
      </c>
      <c r="AG39" s="13">
        <f t="shared" si="47"/>
        <v>190.81156530408779</v>
      </c>
      <c r="AH39" s="21">
        <v>3.6999999999999998E-2</v>
      </c>
      <c r="AI39" s="13">
        <f t="shared" si="48"/>
        <v>187.7666999002991</v>
      </c>
      <c r="AJ39" s="23">
        <v>1E-4</v>
      </c>
      <c r="AK39" s="13">
        <f t="shared" si="29"/>
        <v>0.50747756729810578</v>
      </c>
      <c r="AL39" s="24">
        <v>81.617000000000004</v>
      </c>
      <c r="AM39" s="17">
        <f t="shared" si="49"/>
        <v>414187.96610169497</v>
      </c>
      <c r="AN39" s="16">
        <f t="shared" si="50"/>
        <v>88.619704428026481</v>
      </c>
      <c r="AO39" s="23">
        <v>1.2200000000000001E-2</v>
      </c>
      <c r="AP39" s="13">
        <f t="shared" si="51"/>
        <v>61.912263210368906</v>
      </c>
      <c r="AQ39" s="21">
        <v>4.5699999999999998E-2</v>
      </c>
      <c r="AR39" s="17">
        <f t="shared" si="52"/>
        <v>231.91724825523428</v>
      </c>
      <c r="AS39" s="16">
        <f t="shared" si="53"/>
        <v>3.8691624458287617E-2</v>
      </c>
      <c r="AT39" s="22">
        <v>1E-4</v>
      </c>
      <c r="AU39" s="13">
        <f t="shared" si="54"/>
        <v>0.50747756729810578</v>
      </c>
      <c r="AV39" s="21">
        <v>-7.6E-3</v>
      </c>
      <c r="AW39" s="13">
        <f t="shared" si="55"/>
        <v>-38.568295114656031</v>
      </c>
      <c r="AX39" s="21">
        <v>8.6E-3</v>
      </c>
      <c r="AY39" s="13">
        <f t="shared" si="56"/>
        <v>43.643070787637093</v>
      </c>
      <c r="BA39" s="12">
        <f t="shared" si="57"/>
        <v>101.03571859776</v>
      </c>
    </row>
    <row r="40" spans="1:53" x14ac:dyDescent="0.3">
      <c r="A40" t="s">
        <v>72</v>
      </c>
      <c r="B40" t="s">
        <v>71</v>
      </c>
      <c r="C40">
        <v>100.8</v>
      </c>
      <c r="D40">
        <v>50.91</v>
      </c>
      <c r="E40">
        <f t="shared" si="30"/>
        <v>5.0909999999999997E-2</v>
      </c>
      <c r="F40" s="21">
        <v>11.284000000000001</v>
      </c>
      <c r="G40" s="17">
        <f t="shared" si="31"/>
        <v>56990.916666666664</v>
      </c>
      <c r="H40" s="16">
        <f t="shared" si="32"/>
        <v>10.768706195947614</v>
      </c>
      <c r="I40" s="21">
        <v>7.9600000000000004E-2</v>
      </c>
      <c r="J40" s="13">
        <f t="shared" si="33"/>
        <v>402.02738095238089</v>
      </c>
      <c r="K40" s="21">
        <v>0.2177</v>
      </c>
      <c r="L40" s="17">
        <f t="shared" si="34"/>
        <v>1099.5145833333336</v>
      </c>
      <c r="M40" s="16">
        <f t="shared" si="35"/>
        <v>0.15384425607119098</v>
      </c>
      <c r="N40" s="22">
        <v>6.9999999999999999E-4</v>
      </c>
      <c r="O40" s="13">
        <f t="shared" si="36"/>
        <v>3.5354166666666664</v>
      </c>
      <c r="P40" s="21">
        <v>0.32040000000000002</v>
      </c>
      <c r="Q40" s="17">
        <f t="shared" si="37"/>
        <v>1618.2107142857144</v>
      </c>
      <c r="R40" s="16">
        <f t="shared" si="38"/>
        <v>0.23135922208722343</v>
      </c>
      <c r="S40" s="21">
        <v>9.0513999999999992</v>
      </c>
      <c r="T40" s="17">
        <f t="shared" si="39"/>
        <v>45714.957738095232</v>
      </c>
      <c r="U40" s="16">
        <f t="shared" si="40"/>
        <v>5.5068401776580185</v>
      </c>
      <c r="V40" s="22">
        <v>8.9999999999999998E-4</v>
      </c>
      <c r="W40" s="13">
        <f t="shared" si="41"/>
        <v>4.5455357142857142</v>
      </c>
      <c r="X40" s="21">
        <v>6.6400000000000001E-2</v>
      </c>
      <c r="Y40" s="17">
        <f t="shared" si="42"/>
        <v>335.35952380952381</v>
      </c>
      <c r="Z40" s="16">
        <f t="shared" si="43"/>
        <v>5.5617237899274939E-2</v>
      </c>
      <c r="AA40" s="21">
        <v>3.8E-3</v>
      </c>
      <c r="AB40" s="13">
        <f t="shared" si="44"/>
        <v>19.192261904761903</v>
      </c>
      <c r="AC40" s="21">
        <v>2.5737000000000001</v>
      </c>
      <c r="AD40" s="17">
        <f t="shared" si="45"/>
        <v>12998.716964285713</v>
      </c>
      <c r="AE40" s="16">
        <f t="shared" si="46"/>
        <v>1.7521976455990185</v>
      </c>
      <c r="AF40" s="21">
        <v>6.3399999999999998E-2</v>
      </c>
      <c r="AG40" s="13">
        <f t="shared" si="47"/>
        <v>320.20773809523808</v>
      </c>
      <c r="AH40" s="21">
        <v>5.5199999999999999E-2</v>
      </c>
      <c r="AI40" s="13">
        <f t="shared" si="48"/>
        <v>278.79285714285709</v>
      </c>
      <c r="AJ40" s="23">
        <v>2.0000000000000001E-4</v>
      </c>
      <c r="AK40" s="13">
        <f t="shared" si="29"/>
        <v>1.0101190476190478</v>
      </c>
      <c r="AL40" s="24">
        <v>75.820999999999998</v>
      </c>
      <c r="AM40" s="17">
        <f t="shared" si="49"/>
        <v>382941.18154761899</v>
      </c>
      <c r="AN40" s="16">
        <f t="shared" si="50"/>
        <v>81.934138843949256</v>
      </c>
      <c r="AO40" s="23">
        <v>1.7899999999999999E-2</v>
      </c>
      <c r="AP40" s="13">
        <f t="shared" si="51"/>
        <v>90.405654761904756</v>
      </c>
      <c r="AQ40" s="21">
        <v>4.9700000000000001E-2</v>
      </c>
      <c r="AR40" s="17">
        <f t="shared" si="52"/>
        <v>251.01458333333332</v>
      </c>
      <c r="AS40" s="16">
        <f t="shared" si="53"/>
        <v>4.187770450431634E-2</v>
      </c>
      <c r="AT40" s="22">
        <v>1E-4</v>
      </c>
      <c r="AU40" s="13">
        <f t="shared" si="54"/>
        <v>0.5050595238095239</v>
      </c>
      <c r="AV40" s="21">
        <v>-7.4999999999999997E-3</v>
      </c>
      <c r="AW40" s="13">
        <f t="shared" si="55"/>
        <v>-37.879464285714278</v>
      </c>
      <c r="AX40" s="21">
        <v>5.1999999999999998E-3</v>
      </c>
      <c r="AY40" s="13">
        <f t="shared" si="56"/>
        <v>26.263095238095236</v>
      </c>
      <c r="BA40" s="12">
        <f t="shared" si="57"/>
        <v>100.44458128371591</v>
      </c>
    </row>
    <row r="41" spans="1:53" x14ac:dyDescent="0.3">
      <c r="A41" t="s">
        <v>70</v>
      </c>
      <c r="B41" t="s">
        <v>69</v>
      </c>
      <c r="C41">
        <v>100.2</v>
      </c>
      <c r="D41">
        <v>50.89</v>
      </c>
      <c r="E41">
        <f t="shared" si="30"/>
        <v>5.0889999999999998E-2</v>
      </c>
      <c r="F41" s="21">
        <v>14.423999999999999</v>
      </c>
      <c r="G41" s="17">
        <f t="shared" si="31"/>
        <v>73257.221556886216</v>
      </c>
      <c r="H41" s="16">
        <f t="shared" si="32"/>
        <v>13.842302279355295</v>
      </c>
      <c r="I41" s="21">
        <v>0.1246</v>
      </c>
      <c r="J41" s="13">
        <f t="shared" si="33"/>
        <v>632.8237524950099</v>
      </c>
      <c r="K41" s="21">
        <v>1.1742999999999999</v>
      </c>
      <c r="L41" s="17">
        <f t="shared" si="34"/>
        <v>5964.084530938122</v>
      </c>
      <c r="M41" s="16">
        <f t="shared" si="35"/>
        <v>0.83449565991768948</v>
      </c>
      <c r="N41" s="22">
        <v>3.5000000000000001E-3</v>
      </c>
      <c r="O41" s="13">
        <f t="shared" si="36"/>
        <v>17.775948103792413</v>
      </c>
      <c r="P41" s="21">
        <v>2.8658000000000001</v>
      </c>
      <c r="Q41" s="17">
        <f t="shared" si="37"/>
        <v>14554.946307385231</v>
      </c>
      <c r="R41" s="16">
        <f t="shared" si="38"/>
        <v>2.0809533798472883</v>
      </c>
      <c r="S41" s="21">
        <v>5.4360999999999997</v>
      </c>
      <c r="T41" s="17">
        <f t="shared" si="39"/>
        <v>27609.09471057884</v>
      </c>
      <c r="U41" s="16">
        <f t="shared" si="40"/>
        <v>3.3258014344456863</v>
      </c>
      <c r="V41" s="22">
        <v>4.1999999999999997E-3</v>
      </c>
      <c r="W41" s="13">
        <f t="shared" si="41"/>
        <v>21.331137724550892</v>
      </c>
      <c r="X41" s="21">
        <v>0.85589999999999999</v>
      </c>
      <c r="Y41" s="17">
        <f t="shared" si="42"/>
        <v>4346.9811377245505</v>
      </c>
      <c r="Z41" s="16">
        <f t="shared" si="43"/>
        <v>0.72091909403415377</v>
      </c>
      <c r="AA41" s="21">
        <v>4.2200000000000001E-2</v>
      </c>
      <c r="AB41" s="13">
        <f t="shared" si="44"/>
        <v>214.32714570858283</v>
      </c>
      <c r="AC41" s="21">
        <v>4.3822000000000001</v>
      </c>
      <c r="AD41" s="17">
        <f t="shared" si="45"/>
        <v>22256.502794411175</v>
      </c>
      <c r="AE41" s="16">
        <f t="shared" si="46"/>
        <v>3.0001262357494665</v>
      </c>
      <c r="AF41" s="21">
        <v>3.5000000000000003E-2</v>
      </c>
      <c r="AG41" s="13">
        <f t="shared" si="47"/>
        <v>177.75948103792416</v>
      </c>
      <c r="AH41" s="21">
        <v>1.8100000000000002E-2</v>
      </c>
      <c r="AI41" s="13">
        <f t="shared" si="48"/>
        <v>91.927045908183629</v>
      </c>
      <c r="AJ41" s="23">
        <v>8.9999999999999998E-4</v>
      </c>
      <c r="AK41" s="13">
        <f t="shared" si="29"/>
        <v>4.5709580838323349</v>
      </c>
      <c r="AL41" s="24">
        <v>70.887</v>
      </c>
      <c r="AM41" s="17">
        <f t="shared" si="49"/>
        <v>360023.89520958083</v>
      </c>
      <c r="AN41" s="16">
        <f t="shared" si="50"/>
        <v>77.030753647406044</v>
      </c>
      <c r="AO41" s="23">
        <v>2.7300000000000001E-2</v>
      </c>
      <c r="AP41" s="13">
        <f t="shared" si="51"/>
        <v>138.65239520958085</v>
      </c>
      <c r="AQ41" s="21">
        <v>0.27210000000000001</v>
      </c>
      <c r="AR41" s="17">
        <f t="shared" si="52"/>
        <v>1381.952994011976</v>
      </c>
      <c r="AS41" s="16">
        <f t="shared" si="53"/>
        <v>0.23055640175788766</v>
      </c>
      <c r="AT41" s="22">
        <v>2.5000000000000001E-3</v>
      </c>
      <c r="AU41" s="13">
        <f t="shared" si="54"/>
        <v>12.697105788423153</v>
      </c>
      <c r="AV41" s="21">
        <v>-2.5999999999999999E-3</v>
      </c>
      <c r="AW41" s="13">
        <f t="shared" si="55"/>
        <v>-13.20499001996008</v>
      </c>
      <c r="AX41" s="21">
        <v>1.3599999999999999E-2</v>
      </c>
      <c r="AY41" s="13">
        <f t="shared" si="56"/>
        <v>69.072255489021941</v>
      </c>
      <c r="BA41" s="12">
        <f t="shared" si="57"/>
        <v>101.06590813251351</v>
      </c>
    </row>
    <row r="42" spans="1:53" x14ac:dyDescent="0.3">
      <c r="A42" t="s">
        <v>68</v>
      </c>
      <c r="B42" t="s">
        <v>67</v>
      </c>
      <c r="C42">
        <v>100.6</v>
      </c>
      <c r="D42">
        <v>50.85</v>
      </c>
      <c r="E42">
        <f t="shared" si="30"/>
        <v>5.0849999999999999E-2</v>
      </c>
      <c r="F42" s="21">
        <v>20.745999999999999</v>
      </c>
      <c r="G42" s="17">
        <f t="shared" si="31"/>
        <v>104864.22465208746</v>
      </c>
      <c r="H42" s="16">
        <f t="shared" si="32"/>
        <v>19.814596637373675</v>
      </c>
      <c r="I42" s="21">
        <v>0.18</v>
      </c>
      <c r="J42" s="13">
        <f t="shared" si="33"/>
        <v>909.84095427435398</v>
      </c>
      <c r="K42" s="21">
        <v>0.68330000000000002</v>
      </c>
      <c r="L42" s="17">
        <f t="shared" si="34"/>
        <v>3453.8573558648109</v>
      </c>
      <c r="M42" s="16">
        <f t="shared" si="35"/>
        <v>0.48326427274675304</v>
      </c>
      <c r="N42" s="22">
        <v>1.7399999999999999E-2</v>
      </c>
      <c r="O42" s="13">
        <f t="shared" si="36"/>
        <v>87.951292246520879</v>
      </c>
      <c r="P42" s="21">
        <v>11.8772</v>
      </c>
      <c r="Q42" s="17">
        <f t="shared" si="37"/>
        <v>60035.349900596426</v>
      </c>
      <c r="R42" s="16">
        <f t="shared" si="38"/>
        <v>8.5833888801479397</v>
      </c>
      <c r="S42" s="21">
        <v>5.6405000000000003</v>
      </c>
      <c r="T42" s="17">
        <f t="shared" si="39"/>
        <v>28510.87723658052</v>
      </c>
      <c r="U42" s="16">
        <f t="shared" si="40"/>
        <v>3.4344304804167329</v>
      </c>
      <c r="V42" s="22">
        <v>1.18E-2</v>
      </c>
      <c r="W42" s="13">
        <f t="shared" si="41"/>
        <v>59.645129224652095</v>
      </c>
      <c r="X42" s="21">
        <v>3.1442999999999999</v>
      </c>
      <c r="Y42" s="17">
        <f t="shared" si="42"/>
        <v>15893.405069582506</v>
      </c>
      <c r="Z42" s="16">
        <f t="shared" si="43"/>
        <v>2.6358198531036008</v>
      </c>
      <c r="AA42" s="21">
        <v>0.1128</v>
      </c>
      <c r="AB42" s="13">
        <f t="shared" si="44"/>
        <v>570.1669980119284</v>
      </c>
      <c r="AC42" s="21">
        <v>1.9368000000000001</v>
      </c>
      <c r="AD42" s="17">
        <f t="shared" si="45"/>
        <v>9789.8886679920488</v>
      </c>
      <c r="AE42" s="16">
        <f t="shared" si="46"/>
        <v>1.319654849156475</v>
      </c>
      <c r="AF42" s="21">
        <v>0.2555</v>
      </c>
      <c r="AG42" s="13">
        <f t="shared" si="47"/>
        <v>1291.4686878727637</v>
      </c>
      <c r="AH42" s="21">
        <v>0.03</v>
      </c>
      <c r="AI42" s="13">
        <f t="shared" si="48"/>
        <v>151.64015904572565</v>
      </c>
      <c r="AJ42" s="23">
        <v>3.3999999999999998E-3</v>
      </c>
      <c r="AK42" s="13">
        <f t="shared" si="29"/>
        <v>17.185884691848905</v>
      </c>
      <c r="AL42" s="24">
        <v>49.991</v>
      </c>
      <c r="AM42" s="17">
        <f t="shared" si="49"/>
        <v>252688.10636182904</v>
      </c>
      <c r="AN42" s="16">
        <f t="shared" si="50"/>
        <v>54.065176033542336</v>
      </c>
      <c r="AO42" s="23">
        <v>1.5599999999999999E-2</v>
      </c>
      <c r="AP42" s="13">
        <f t="shared" si="51"/>
        <v>78.85288270377734</v>
      </c>
      <c r="AQ42" s="21">
        <v>1.0587</v>
      </c>
      <c r="AR42" s="17">
        <f t="shared" si="52"/>
        <v>5351.3812127236588</v>
      </c>
      <c r="AS42" s="16">
        <f t="shared" si="53"/>
        <v>0.89279100098656172</v>
      </c>
      <c r="AT42" s="22">
        <v>9.2999999999999992E-3</v>
      </c>
      <c r="AU42" s="13">
        <f t="shared" si="54"/>
        <v>47.008449304174945</v>
      </c>
      <c r="AV42" s="21">
        <v>5.2999999999999999E-2</v>
      </c>
      <c r="AW42" s="13">
        <f t="shared" si="55"/>
        <v>267.89761431411534</v>
      </c>
      <c r="AX42" s="21">
        <v>6.5100000000000005E-2</v>
      </c>
      <c r="AY42" s="13">
        <f t="shared" si="56"/>
        <v>329.0591451292247</v>
      </c>
      <c r="BA42" s="12">
        <f t="shared" si="57"/>
        <v>91.229122007474075</v>
      </c>
    </row>
    <row r="43" spans="1:53" x14ac:dyDescent="0.3">
      <c r="A43" t="s">
        <v>66</v>
      </c>
      <c r="B43" t="s">
        <v>65</v>
      </c>
      <c r="C43">
        <v>100.5</v>
      </c>
      <c r="D43">
        <v>50.98</v>
      </c>
      <c r="E43">
        <f t="shared" si="30"/>
        <v>5.0979999999999998E-2</v>
      </c>
      <c r="F43" s="21">
        <v>15.595000000000001</v>
      </c>
      <c r="G43" s="17">
        <f t="shared" si="31"/>
        <v>79107.771144278609</v>
      </c>
      <c r="H43" s="16">
        <f t="shared" si="32"/>
        <v>14.947791597239894</v>
      </c>
      <c r="I43" s="21">
        <v>0.12889999999999999</v>
      </c>
      <c r="J43" s="13">
        <f t="shared" si="33"/>
        <v>653.86288557213925</v>
      </c>
      <c r="K43" s="21">
        <v>1.1333</v>
      </c>
      <c r="L43" s="17">
        <f t="shared" si="34"/>
        <v>5748.8193034825872</v>
      </c>
      <c r="M43" s="16">
        <f t="shared" si="35"/>
        <v>0.80437571491842186</v>
      </c>
      <c r="N43" s="22">
        <v>6.1999999999999998E-3</v>
      </c>
      <c r="O43" s="13">
        <f t="shared" si="36"/>
        <v>31.450348258706466</v>
      </c>
      <c r="P43" s="21">
        <v>5.6608000000000001</v>
      </c>
      <c r="Q43" s="17">
        <f t="shared" si="37"/>
        <v>28715.18248756219</v>
      </c>
      <c r="R43" s="16">
        <f t="shared" si="38"/>
        <v>4.105474165858265</v>
      </c>
      <c r="S43" s="21">
        <v>5.7690000000000001</v>
      </c>
      <c r="T43" s="17">
        <f t="shared" si="39"/>
        <v>29264.041791044776</v>
      </c>
      <c r="U43" s="16">
        <f t="shared" si="40"/>
        <v>3.5251569523227846</v>
      </c>
      <c r="V43" s="22">
        <v>4.0000000000000001E-3</v>
      </c>
      <c r="W43" s="13">
        <f t="shared" si="41"/>
        <v>20.290547263681592</v>
      </c>
      <c r="X43" s="21">
        <v>1.6999</v>
      </c>
      <c r="Y43" s="17">
        <f t="shared" si="42"/>
        <v>8622.9753233830834</v>
      </c>
      <c r="Z43" s="16">
        <f t="shared" si="43"/>
        <v>1.4300654548655896</v>
      </c>
      <c r="AA43" s="21">
        <v>8.7400000000000005E-2</v>
      </c>
      <c r="AB43" s="13">
        <f t="shared" si="44"/>
        <v>443.34845771144279</v>
      </c>
      <c r="AC43" s="21">
        <v>3.7953000000000001</v>
      </c>
      <c r="AD43" s="17">
        <f t="shared" si="45"/>
        <v>19252.178507462686</v>
      </c>
      <c r="AE43" s="16">
        <f t="shared" si="46"/>
        <v>2.5951501172086502</v>
      </c>
      <c r="AF43" s="21">
        <v>6.3600000000000004E-2</v>
      </c>
      <c r="AG43" s="13">
        <f t="shared" si="47"/>
        <v>322.61970149253727</v>
      </c>
      <c r="AH43" s="21">
        <v>2.3400000000000001E-2</v>
      </c>
      <c r="AI43" s="13">
        <f t="shared" si="48"/>
        <v>118.69970149253732</v>
      </c>
      <c r="AJ43" s="23">
        <v>2E-3</v>
      </c>
      <c r="AK43" s="13">
        <f t="shared" si="29"/>
        <v>10.145273631840796</v>
      </c>
      <c r="AL43" s="24">
        <v>65.995000000000005</v>
      </c>
      <c r="AM43" s="17">
        <f t="shared" si="49"/>
        <v>334768.66666666669</v>
      </c>
      <c r="AN43" s="16">
        <f t="shared" si="50"/>
        <v>71.627142070275411</v>
      </c>
      <c r="AO43" s="23">
        <v>2.4500000000000001E-2</v>
      </c>
      <c r="AP43" s="13">
        <f t="shared" si="51"/>
        <v>124.27960199004976</v>
      </c>
      <c r="AQ43" s="21">
        <v>0.58799999999999997</v>
      </c>
      <c r="AR43" s="17">
        <f t="shared" si="52"/>
        <v>2982.7104477611938</v>
      </c>
      <c r="AS43" s="16">
        <f t="shared" si="53"/>
        <v>0.49761677227895601</v>
      </c>
      <c r="AT43" s="22">
        <v>3.3E-3</v>
      </c>
      <c r="AU43" s="13">
        <f t="shared" si="54"/>
        <v>16.739701492537311</v>
      </c>
      <c r="AV43" s="21">
        <v>7.4000000000000003E-3</v>
      </c>
      <c r="AW43" s="13">
        <f t="shared" si="55"/>
        <v>37.537512437810946</v>
      </c>
      <c r="AX43" s="21">
        <v>2.5899999999999999E-2</v>
      </c>
      <c r="AY43" s="13">
        <f t="shared" si="56"/>
        <v>131.3812935323383</v>
      </c>
      <c r="BA43" s="12">
        <f t="shared" si="57"/>
        <v>99.53277284496798</v>
      </c>
    </row>
    <row r="44" spans="1:53" x14ac:dyDescent="0.3">
      <c r="A44" t="s">
        <v>64</v>
      </c>
      <c r="B44" t="s">
        <v>63</v>
      </c>
      <c r="C44">
        <v>99.6</v>
      </c>
      <c r="D44">
        <v>50.9</v>
      </c>
      <c r="E44">
        <f t="shared" si="30"/>
        <v>5.0900000000000001E-2</v>
      </c>
      <c r="F44" s="21">
        <v>15.725</v>
      </c>
      <c r="G44" s="17">
        <f t="shared" si="31"/>
        <v>80361.696787148612</v>
      </c>
      <c r="H44" s="16">
        <f t="shared" si="32"/>
        <v>15.1847268428793</v>
      </c>
      <c r="I44" s="21">
        <v>0.12509999999999999</v>
      </c>
      <c r="J44" s="13">
        <f t="shared" si="33"/>
        <v>639.31626506024088</v>
      </c>
      <c r="K44" s="21">
        <v>1.2255</v>
      </c>
      <c r="L44" s="17">
        <f t="shared" si="34"/>
        <v>6262.8463855421696</v>
      </c>
      <c r="M44" s="16">
        <f t="shared" si="35"/>
        <v>0.87629846632037134</v>
      </c>
      <c r="N44" s="22">
        <v>4.7999999999999996E-3</v>
      </c>
      <c r="O44" s="13">
        <f t="shared" si="36"/>
        <v>24.53012048192771</v>
      </c>
      <c r="P44" s="21">
        <v>5.2891000000000004</v>
      </c>
      <c r="Q44" s="17">
        <f t="shared" si="37"/>
        <v>27029.637550200812</v>
      </c>
      <c r="R44" s="16">
        <f t="shared" si="38"/>
        <v>3.8644880185918251</v>
      </c>
      <c r="S44" s="21">
        <v>5.6791999999999998</v>
      </c>
      <c r="T44" s="17">
        <f t="shared" si="39"/>
        <v>29023.220883534137</v>
      </c>
      <c r="U44" s="16">
        <f t="shared" si="40"/>
        <v>3.4961475795766188</v>
      </c>
      <c r="V44" s="22">
        <v>4.8999999999999998E-3</v>
      </c>
      <c r="W44" s="13">
        <f t="shared" si="41"/>
        <v>25.041164658634539</v>
      </c>
      <c r="X44" s="21">
        <v>1.6500999999999999</v>
      </c>
      <c r="Y44" s="17">
        <f t="shared" si="42"/>
        <v>8432.7399598393567</v>
      </c>
      <c r="Z44" s="16">
        <f t="shared" si="43"/>
        <v>1.3985161332573091</v>
      </c>
      <c r="AA44" s="21">
        <v>8.2500000000000004E-2</v>
      </c>
      <c r="AB44" s="13">
        <f t="shared" si="44"/>
        <v>421.61144578313258</v>
      </c>
      <c r="AC44" s="21">
        <v>4.2049000000000003</v>
      </c>
      <c r="AD44" s="17">
        <f t="shared" si="45"/>
        <v>21488.896586345385</v>
      </c>
      <c r="AE44" s="16">
        <f t="shared" si="46"/>
        <v>2.8966546551145873</v>
      </c>
      <c r="AF44" s="21">
        <v>8.0199999999999994E-2</v>
      </c>
      <c r="AG44" s="13">
        <f t="shared" si="47"/>
        <v>409.85742971887544</v>
      </c>
      <c r="AH44" s="21">
        <v>1.9E-2</v>
      </c>
      <c r="AI44" s="13">
        <f t="shared" si="48"/>
        <v>97.098393574297205</v>
      </c>
      <c r="AJ44" s="23">
        <v>1.6999999999999999E-3</v>
      </c>
      <c r="AK44" s="13">
        <f t="shared" si="29"/>
        <v>8.6877510040160661</v>
      </c>
      <c r="AL44" s="24">
        <v>66.066000000000003</v>
      </c>
      <c r="AM44" s="17">
        <f t="shared" si="49"/>
        <v>337626.44578313257</v>
      </c>
      <c r="AN44" s="16">
        <f t="shared" si="50"/>
        <v>72.238592815707293</v>
      </c>
      <c r="AO44" s="23">
        <v>2.4899999999999999E-2</v>
      </c>
      <c r="AP44" s="13">
        <f t="shared" si="51"/>
        <v>127.25</v>
      </c>
      <c r="AQ44" s="21">
        <v>0.52329999999999999</v>
      </c>
      <c r="AR44" s="17">
        <f t="shared" si="52"/>
        <v>2674.2941767068273</v>
      </c>
      <c r="AS44" s="16">
        <f t="shared" si="53"/>
        <v>0.44616252889586744</v>
      </c>
      <c r="AT44" s="22">
        <v>3.3E-3</v>
      </c>
      <c r="AU44" s="13">
        <f t="shared" si="54"/>
        <v>16.864457831325304</v>
      </c>
      <c r="AV44" s="21">
        <v>6.4000000000000003E-3</v>
      </c>
      <c r="AW44" s="13">
        <f t="shared" si="55"/>
        <v>32.706827309236957</v>
      </c>
      <c r="AX44" s="21">
        <v>2.2599999999999999E-2</v>
      </c>
      <c r="AY44" s="13">
        <f t="shared" si="56"/>
        <v>115.49598393574296</v>
      </c>
      <c r="BA44" s="12">
        <f t="shared" si="57"/>
        <v>100.40158704034317</v>
      </c>
    </row>
    <row r="45" spans="1:53" s="35" customFormat="1" x14ac:dyDescent="0.3">
      <c r="A45" s="35" t="s">
        <v>60</v>
      </c>
      <c r="B45" s="35" t="s">
        <v>62</v>
      </c>
      <c r="C45" s="35">
        <v>100.9</v>
      </c>
      <c r="D45" s="35">
        <v>50.9</v>
      </c>
      <c r="E45" s="35">
        <f t="shared" si="30"/>
        <v>5.0900000000000001E-2</v>
      </c>
      <c r="F45" s="38">
        <v>17.672000000000001</v>
      </c>
      <c r="G45" s="41">
        <f t="shared" si="31"/>
        <v>89148.146679881072</v>
      </c>
      <c r="H45" s="40">
        <f t="shared" si="32"/>
        <v>16.844968560935271</v>
      </c>
      <c r="I45" s="38">
        <v>0.15459999999999999</v>
      </c>
      <c r="J45" s="37">
        <f t="shared" si="33"/>
        <v>779.89494549058463</v>
      </c>
      <c r="K45" s="38">
        <v>1.0981000000000001</v>
      </c>
      <c r="L45" s="41">
        <f t="shared" si="34"/>
        <v>5539.4737363726463</v>
      </c>
      <c r="M45" s="40">
        <f t="shared" si="35"/>
        <v>0.77508404973996525</v>
      </c>
      <c r="N45" s="39">
        <v>1.43E-2</v>
      </c>
      <c r="O45" s="37">
        <f t="shared" si="36"/>
        <v>72.137760158572846</v>
      </c>
      <c r="P45" s="38">
        <v>9.0162999999999993</v>
      </c>
      <c r="Q45" s="41">
        <f t="shared" si="37"/>
        <v>45483.614469772037</v>
      </c>
      <c r="R45" s="40">
        <f t="shared" si="38"/>
        <v>6.5028945665376856</v>
      </c>
      <c r="S45" s="38">
        <v>5.1581000000000001</v>
      </c>
      <c r="T45" s="41">
        <f t="shared" si="39"/>
        <v>26020.544103072349</v>
      </c>
      <c r="U45" s="40">
        <f t="shared" si="40"/>
        <v>3.1344440594749559</v>
      </c>
      <c r="V45" s="39">
        <v>9.1000000000000004E-3</v>
      </c>
      <c r="W45" s="37">
        <f t="shared" si="41"/>
        <v>45.905847373637265</v>
      </c>
      <c r="X45" s="38">
        <v>2.4180999999999999</v>
      </c>
      <c r="Y45" s="41">
        <f t="shared" si="42"/>
        <v>12198.34390485629</v>
      </c>
      <c r="Z45" s="40">
        <f t="shared" si="43"/>
        <v>2.0230175282539444</v>
      </c>
      <c r="AA45" s="38">
        <v>9.4600000000000004E-2</v>
      </c>
      <c r="AB45" s="37">
        <f t="shared" si="44"/>
        <v>477.21902874132797</v>
      </c>
      <c r="AC45" s="38">
        <v>2.8553999999999999</v>
      </c>
      <c r="AD45" s="41">
        <f t="shared" si="45"/>
        <v>14404.346878097123</v>
      </c>
      <c r="AE45" s="40">
        <f t="shared" si="46"/>
        <v>1.9416733786525875</v>
      </c>
      <c r="AF45" s="38">
        <v>0.1958</v>
      </c>
      <c r="AG45" s="37">
        <f t="shared" si="47"/>
        <v>987.73240832507418</v>
      </c>
      <c r="AH45" s="38">
        <v>2.41E-2</v>
      </c>
      <c r="AI45" s="37">
        <f t="shared" si="48"/>
        <v>121.57482656095144</v>
      </c>
      <c r="AJ45" s="44">
        <v>2.8E-3</v>
      </c>
      <c r="AK45" s="37">
        <f t="shared" si="29"/>
        <v>14.124876114965312</v>
      </c>
      <c r="AL45" s="43">
        <v>59.646000000000001</v>
      </c>
      <c r="AM45" s="41">
        <f t="shared" si="49"/>
        <v>300890.12884043611</v>
      </c>
      <c r="AN45" s="40">
        <f t="shared" si="50"/>
        <v>64.37848625617309</v>
      </c>
      <c r="AO45" s="44">
        <v>1.8599999999999998E-2</v>
      </c>
      <c r="AP45" s="37">
        <f t="shared" si="51"/>
        <v>93.829534192269563</v>
      </c>
      <c r="AQ45" s="38">
        <v>1.0205</v>
      </c>
      <c r="AR45" s="41">
        <f t="shared" si="52"/>
        <v>5148.0128840436082</v>
      </c>
      <c r="AS45" s="40">
        <f t="shared" si="53"/>
        <v>0.85886229986926343</v>
      </c>
      <c r="AT45" s="39">
        <v>8.0999999999999996E-3</v>
      </c>
      <c r="AU45" s="37">
        <f t="shared" si="54"/>
        <v>40.861248761149646</v>
      </c>
      <c r="AV45" s="38">
        <v>2.52E-2</v>
      </c>
      <c r="AW45" s="37">
        <f t="shared" si="55"/>
        <v>127.1238850346878</v>
      </c>
      <c r="AX45" s="38">
        <v>6.3899999999999998E-2</v>
      </c>
      <c r="AY45" s="37">
        <f t="shared" si="56"/>
        <v>322.3498513379584</v>
      </c>
      <c r="BA45" s="36">
        <f t="shared" si="57"/>
        <v>96.459430699636755</v>
      </c>
    </row>
    <row r="46" spans="1:53" s="35" customFormat="1" x14ac:dyDescent="0.3">
      <c r="A46" s="35" t="s">
        <v>60</v>
      </c>
      <c r="B46" s="35" t="s">
        <v>61</v>
      </c>
      <c r="C46" s="35">
        <v>100.9</v>
      </c>
      <c r="D46" s="35">
        <v>50.9</v>
      </c>
      <c r="E46" s="35">
        <f t="shared" si="30"/>
        <v>5.0900000000000001E-2</v>
      </c>
      <c r="F46" s="38">
        <v>17.664999999999999</v>
      </c>
      <c r="G46" s="41">
        <f t="shared" si="31"/>
        <v>89112.834489593661</v>
      </c>
      <c r="H46" s="40">
        <f t="shared" si="32"/>
        <v>16.838296153741602</v>
      </c>
      <c r="I46" s="38">
        <v>0.1552</v>
      </c>
      <c r="J46" s="37">
        <f t="shared" si="33"/>
        <v>782.92170465807737</v>
      </c>
      <c r="K46" s="38">
        <v>1.1036999999999999</v>
      </c>
      <c r="L46" s="41">
        <f t="shared" si="34"/>
        <v>5567.7234886025763</v>
      </c>
      <c r="M46" s="40">
        <f t="shared" si="35"/>
        <v>0.77903675958291541</v>
      </c>
      <c r="N46" s="39">
        <v>1.3899999999999999E-2</v>
      </c>
      <c r="O46" s="37">
        <f t="shared" si="36"/>
        <v>70.119920713577784</v>
      </c>
      <c r="P46" s="38">
        <v>9.0364000000000004</v>
      </c>
      <c r="Q46" s="41">
        <f t="shared" si="37"/>
        <v>45585.010901883048</v>
      </c>
      <c r="R46" s="40">
        <f t="shared" si="38"/>
        <v>6.5173914422835475</v>
      </c>
      <c r="S46" s="38">
        <v>5.1459000000000001</v>
      </c>
      <c r="T46" s="41">
        <f t="shared" si="39"/>
        <v>25959</v>
      </c>
      <c r="U46" s="40">
        <f t="shared" si="40"/>
        <v>3.1270304347826086</v>
      </c>
      <c r="V46" s="39">
        <v>8.8000000000000005E-3</v>
      </c>
      <c r="W46" s="37">
        <f t="shared" si="41"/>
        <v>44.392467789890979</v>
      </c>
      <c r="X46" s="38">
        <v>2.4262999999999999</v>
      </c>
      <c r="Y46" s="41">
        <f t="shared" si="42"/>
        <v>12239.70961347869</v>
      </c>
      <c r="Z46" s="40">
        <f t="shared" si="43"/>
        <v>2.0298777671736259</v>
      </c>
      <c r="AA46" s="38">
        <v>9.4600000000000004E-2</v>
      </c>
      <c r="AB46" s="37">
        <f t="shared" si="44"/>
        <v>477.21902874132797</v>
      </c>
      <c r="AC46" s="38">
        <v>2.8452999999999999</v>
      </c>
      <c r="AD46" s="41">
        <f t="shared" si="45"/>
        <v>14353.396432111</v>
      </c>
      <c r="AE46" s="40">
        <f t="shared" si="46"/>
        <v>1.934805373776076</v>
      </c>
      <c r="AF46" s="38">
        <v>0.19700000000000001</v>
      </c>
      <c r="AG46" s="37">
        <f t="shared" si="47"/>
        <v>993.78592666005954</v>
      </c>
      <c r="AH46" s="38">
        <v>2.3199999999999998E-2</v>
      </c>
      <c r="AI46" s="37">
        <f t="shared" si="48"/>
        <v>117.03468780971259</v>
      </c>
      <c r="AJ46" s="42">
        <v>2.7000000000000001E-3</v>
      </c>
      <c r="AK46" s="37"/>
      <c r="AL46" s="43">
        <v>59.832999999999998</v>
      </c>
      <c r="AM46" s="41">
        <f t="shared" si="49"/>
        <v>301833.46878097131</v>
      </c>
      <c r="AN46" s="40">
        <f t="shared" si="50"/>
        <v>64.580323377353125</v>
      </c>
      <c r="AO46" s="42">
        <v>1.8700000000000001E-2</v>
      </c>
      <c r="AP46" s="37">
        <f t="shared" si="51"/>
        <v>94.333994053518339</v>
      </c>
      <c r="AQ46" s="38">
        <v>1.0094000000000001</v>
      </c>
      <c r="AR46" s="41">
        <f t="shared" si="52"/>
        <v>5092.0178394449949</v>
      </c>
      <c r="AS46" s="40">
        <f t="shared" si="53"/>
        <v>0.84952043653898535</v>
      </c>
      <c r="AT46" s="39">
        <v>8.0000000000000002E-3</v>
      </c>
      <c r="AU46" s="37">
        <f t="shared" si="54"/>
        <v>40.356788899900891</v>
      </c>
      <c r="AV46" s="38">
        <v>2.52E-2</v>
      </c>
      <c r="AW46" s="37">
        <f t="shared" si="55"/>
        <v>127.1238850346878</v>
      </c>
      <c r="AX46" s="38">
        <v>6.0400000000000002E-2</v>
      </c>
      <c r="AY46" s="37">
        <f t="shared" si="56"/>
        <v>304.6937561942517</v>
      </c>
      <c r="BA46" s="36">
        <f t="shared" si="57"/>
        <v>96.656281745232477</v>
      </c>
    </row>
    <row r="47" spans="1:53" s="25" customFormat="1" x14ac:dyDescent="0.3">
      <c r="A47" s="25" t="s">
        <v>60</v>
      </c>
      <c r="B47" s="25" t="s">
        <v>59</v>
      </c>
      <c r="C47" s="25">
        <v>100.8</v>
      </c>
      <c r="D47" s="25">
        <v>50.74</v>
      </c>
      <c r="E47" s="25">
        <f t="shared" si="30"/>
        <v>5.074E-2</v>
      </c>
      <c r="F47" s="28">
        <v>17.966999999999999</v>
      </c>
      <c r="G47" s="31">
        <f t="shared" si="31"/>
        <v>90441.029761904749</v>
      </c>
      <c r="H47" s="30">
        <f t="shared" si="32"/>
        <v>17.089265000970734</v>
      </c>
      <c r="I47" s="28">
        <v>0.1573</v>
      </c>
      <c r="J47" s="27">
        <f t="shared" si="33"/>
        <v>791.80575396825395</v>
      </c>
      <c r="K47" s="28">
        <v>1.0985</v>
      </c>
      <c r="L47" s="31">
        <f t="shared" si="34"/>
        <v>5529.5525793650795</v>
      </c>
      <c r="M47" s="30">
        <f t="shared" si="35"/>
        <v>0.77369587986724964</v>
      </c>
      <c r="N47" s="29">
        <v>1.43E-2</v>
      </c>
      <c r="O47" s="27">
        <f t="shared" si="36"/>
        <v>71.982341269841271</v>
      </c>
      <c r="P47" s="28">
        <v>9.1661000000000001</v>
      </c>
      <c r="Q47" s="31">
        <f t="shared" si="37"/>
        <v>46139.674007936504</v>
      </c>
      <c r="R47" s="30">
        <f t="shared" si="38"/>
        <v>6.5966928729341623</v>
      </c>
      <c r="S47" s="28">
        <v>5.2313999999999998</v>
      </c>
      <c r="T47" s="31">
        <f t="shared" si="39"/>
        <v>26333.455952380951</v>
      </c>
      <c r="U47" s="30">
        <f t="shared" si="40"/>
        <v>3.1721375328827177</v>
      </c>
      <c r="V47" s="29">
        <v>9.1999999999999998E-3</v>
      </c>
      <c r="W47" s="27">
        <f t="shared" si="41"/>
        <v>46.310317460317464</v>
      </c>
      <c r="X47" s="28">
        <v>2.4649999999999999</v>
      </c>
      <c r="Y47" s="31">
        <f t="shared" si="42"/>
        <v>12408.144841269839</v>
      </c>
      <c r="Z47" s="30">
        <f t="shared" si="43"/>
        <v>2.0578116753217057</v>
      </c>
      <c r="AA47" s="28">
        <v>9.6299999999999997E-2</v>
      </c>
      <c r="AB47" s="27">
        <f t="shared" si="44"/>
        <v>484.74821428571425</v>
      </c>
      <c r="AC47" s="28">
        <v>2.8896999999999999</v>
      </c>
      <c r="AD47" s="31">
        <f t="shared" si="45"/>
        <v>14545.970039682541</v>
      </c>
      <c r="AE47" s="30">
        <f t="shared" si="46"/>
        <v>1.9607638605035318</v>
      </c>
      <c r="AF47" s="28">
        <v>0.19389999999999999</v>
      </c>
      <c r="AG47" s="27">
        <f t="shared" si="47"/>
        <v>976.04027777777776</v>
      </c>
      <c r="AH47" s="28">
        <v>2.52E-2</v>
      </c>
      <c r="AI47" s="27">
        <f t="shared" si="48"/>
        <v>126.85000000000002</v>
      </c>
      <c r="AJ47" s="32">
        <v>2.8E-3</v>
      </c>
      <c r="AK47" s="27">
        <f t="shared" ref="AK47:AK76" si="58">AJ47*E47*$B$2/C47*10^6</f>
        <v>14.094444444444445</v>
      </c>
      <c r="AL47" s="33">
        <v>60.593000000000004</v>
      </c>
      <c r="AM47" s="31">
        <f t="shared" si="49"/>
        <v>305008.81150793651</v>
      </c>
      <c r="AN47" s="30">
        <f t="shared" si="50"/>
        <v>65.259720069077019</v>
      </c>
      <c r="AO47" s="32">
        <v>1.89E-2</v>
      </c>
      <c r="AP47" s="27">
        <f t="shared" si="51"/>
        <v>95.137500000000003</v>
      </c>
      <c r="AQ47" s="28">
        <v>1.0178</v>
      </c>
      <c r="AR47" s="31">
        <f t="shared" si="52"/>
        <v>5123.3305555555562</v>
      </c>
      <c r="AS47" s="30">
        <f t="shared" si="53"/>
        <v>0.85474445442309477</v>
      </c>
      <c r="AT47" s="29">
        <v>8.3999999999999995E-3</v>
      </c>
      <c r="AU47" s="27">
        <f t="shared" si="54"/>
        <v>42.283333333333339</v>
      </c>
      <c r="AV47" s="28">
        <v>3.4799999999999998E-2</v>
      </c>
      <c r="AW47" s="27">
        <f t="shared" si="55"/>
        <v>175.17380952380952</v>
      </c>
      <c r="AX47" s="28">
        <v>7.3499999999999996E-2</v>
      </c>
      <c r="AY47" s="27">
        <f t="shared" si="56"/>
        <v>369.97916666666669</v>
      </c>
      <c r="BA47" s="26">
        <f t="shared" si="57"/>
        <v>97.764831345980227</v>
      </c>
    </row>
    <row r="48" spans="1:53" x14ac:dyDescent="0.3">
      <c r="A48" t="s">
        <v>58</v>
      </c>
      <c r="B48" t="s">
        <v>57</v>
      </c>
      <c r="C48">
        <v>101.2</v>
      </c>
      <c r="D48">
        <v>50.85</v>
      </c>
      <c r="E48">
        <f t="shared" si="30"/>
        <v>5.0849999999999999E-2</v>
      </c>
      <c r="F48" s="21">
        <v>16.541</v>
      </c>
      <c r="G48" s="17">
        <f t="shared" si="31"/>
        <v>83113.621541501983</v>
      </c>
      <c r="H48" s="16">
        <f t="shared" si="32"/>
        <v>15.70471618304585</v>
      </c>
      <c r="I48" s="21">
        <v>0.1244</v>
      </c>
      <c r="J48" s="13">
        <f t="shared" si="33"/>
        <v>625.07312252964414</v>
      </c>
      <c r="K48" s="21">
        <v>1.1264000000000001</v>
      </c>
      <c r="L48" s="17">
        <f t="shared" si="34"/>
        <v>5659.826086956522</v>
      </c>
      <c r="M48" s="16">
        <f t="shared" si="35"/>
        <v>0.79192376985160118</v>
      </c>
      <c r="N48" s="22">
        <v>7.6E-3</v>
      </c>
      <c r="O48" s="13">
        <f t="shared" si="36"/>
        <v>38.187747035573118</v>
      </c>
      <c r="P48" s="21">
        <v>5.6044</v>
      </c>
      <c r="Q48" s="17">
        <f t="shared" si="37"/>
        <v>28160.448616600788</v>
      </c>
      <c r="R48" s="16">
        <f t="shared" si="38"/>
        <v>4.0261626177897458</v>
      </c>
      <c r="S48" s="21">
        <v>5.3129999999999997</v>
      </c>
      <c r="T48" s="17">
        <f t="shared" si="39"/>
        <v>26696.249999999996</v>
      </c>
      <c r="U48" s="16">
        <f t="shared" si="40"/>
        <v>3.2158398337595906</v>
      </c>
      <c r="V48" s="22">
        <v>7.0000000000000001E-3</v>
      </c>
      <c r="W48" s="13">
        <f t="shared" si="41"/>
        <v>35.172924901185773</v>
      </c>
      <c r="X48" s="21">
        <v>1.6285000000000001</v>
      </c>
      <c r="Y48" s="17">
        <f t="shared" si="42"/>
        <v>8182.7297430830031</v>
      </c>
      <c r="Z48" s="16">
        <f t="shared" si="43"/>
        <v>1.357053533523642</v>
      </c>
      <c r="AA48" s="21">
        <v>7.2499999999999995E-2</v>
      </c>
      <c r="AB48" s="13">
        <f t="shared" si="44"/>
        <v>364.29100790513826</v>
      </c>
      <c r="AC48" s="21">
        <v>4.3533999999999997</v>
      </c>
      <c r="AD48" s="17">
        <f t="shared" si="45"/>
        <v>21874.54446640316</v>
      </c>
      <c r="AE48" s="16">
        <f t="shared" si="46"/>
        <v>2.9486391170675681</v>
      </c>
      <c r="AF48" s="21">
        <v>0.05</v>
      </c>
      <c r="AG48" s="13">
        <f t="shared" si="47"/>
        <v>251.23517786561263</v>
      </c>
      <c r="AH48" s="21">
        <v>2.1100000000000001E-2</v>
      </c>
      <c r="AI48" s="13">
        <f t="shared" si="48"/>
        <v>106.02124505928856</v>
      </c>
      <c r="AJ48" s="23">
        <v>1.9E-3</v>
      </c>
      <c r="AK48" s="13">
        <f t="shared" si="58"/>
        <v>9.5469367588932794</v>
      </c>
      <c r="AL48" s="24">
        <v>65.316999999999993</v>
      </c>
      <c r="AM48" s="17">
        <f t="shared" si="49"/>
        <v>328198.56225296442</v>
      </c>
      <c r="AN48" s="16">
        <f t="shared" si="50"/>
        <v>70.221401781189826</v>
      </c>
      <c r="AO48" s="23">
        <v>2.4199999999999999E-2</v>
      </c>
      <c r="AP48" s="13">
        <f t="shared" si="51"/>
        <v>121.59782608695652</v>
      </c>
      <c r="AQ48" s="21">
        <v>0.82920000000000005</v>
      </c>
      <c r="AR48" s="17">
        <f t="shared" si="52"/>
        <v>4166.48418972332</v>
      </c>
      <c r="AS48" s="16">
        <f t="shared" si="53"/>
        <v>0.69511018603821795</v>
      </c>
      <c r="AT48" s="22">
        <v>4.8999999999999998E-3</v>
      </c>
      <c r="AU48" s="13">
        <f t="shared" si="54"/>
        <v>24.621047430830036</v>
      </c>
      <c r="AV48" s="21">
        <v>5.5999999999999999E-3</v>
      </c>
      <c r="AW48" s="13">
        <f t="shared" si="55"/>
        <v>28.138339920948614</v>
      </c>
      <c r="AX48" s="21">
        <v>3.2199999999999999E-2</v>
      </c>
      <c r="AY48" s="13">
        <f t="shared" si="56"/>
        <v>161.79545454545453</v>
      </c>
      <c r="BA48" s="12">
        <f t="shared" si="57"/>
        <v>98.960847022266051</v>
      </c>
    </row>
    <row r="49" spans="1:53" x14ac:dyDescent="0.3">
      <c r="A49" t="s">
        <v>56</v>
      </c>
      <c r="B49" t="s">
        <v>55</v>
      </c>
      <c r="C49">
        <v>100.4</v>
      </c>
      <c r="D49">
        <v>50.92</v>
      </c>
      <c r="E49">
        <f t="shared" si="30"/>
        <v>5.092E-2</v>
      </c>
      <c r="F49" s="21">
        <v>14.358000000000001</v>
      </c>
      <c r="G49" s="17">
        <f t="shared" si="31"/>
        <v>72819.657370517933</v>
      </c>
      <c r="H49" s="16">
        <f t="shared" si="32"/>
        <v>13.759622434206834</v>
      </c>
      <c r="I49" s="21">
        <v>0.1245</v>
      </c>
      <c r="J49" s="13">
        <f t="shared" si="33"/>
        <v>631.42828685258962</v>
      </c>
      <c r="K49" s="21">
        <v>1.2402</v>
      </c>
      <c r="L49" s="17">
        <f t="shared" si="34"/>
        <v>6289.938645418325</v>
      </c>
      <c r="M49" s="16">
        <f t="shared" si="35"/>
        <v>0.88008921964835252</v>
      </c>
      <c r="N49" s="22">
        <v>8.0000000000000004E-4</v>
      </c>
      <c r="O49" s="13">
        <f t="shared" si="36"/>
        <v>4.0573705179282875</v>
      </c>
      <c r="P49" s="21">
        <v>2.8925999999999998</v>
      </c>
      <c r="Q49" s="17">
        <f t="shared" si="37"/>
        <v>14670.437450199201</v>
      </c>
      <c r="R49" s="16">
        <f t="shared" si="38"/>
        <v>2.0974654080544424</v>
      </c>
      <c r="S49" s="21">
        <v>5.4622999999999999</v>
      </c>
      <c r="T49" s="17">
        <f t="shared" si="39"/>
        <v>27703.218725099599</v>
      </c>
      <c r="U49" s="16">
        <f t="shared" si="40"/>
        <v>3.3371396469365502</v>
      </c>
      <c r="V49" s="22">
        <v>4.4000000000000003E-3</v>
      </c>
      <c r="W49" s="13">
        <f t="shared" si="41"/>
        <v>22.31553784860558</v>
      </c>
      <c r="X49" s="21">
        <v>1.0743</v>
      </c>
      <c r="Y49" s="17">
        <f t="shared" si="42"/>
        <v>5448.5414342629483</v>
      </c>
      <c r="Z49" s="16">
        <f t="shared" si="43"/>
        <v>0.90360584280163281</v>
      </c>
      <c r="AA49" s="21">
        <v>5.8099999999999999E-2</v>
      </c>
      <c r="AB49" s="13">
        <f t="shared" si="44"/>
        <v>294.66653386454186</v>
      </c>
      <c r="AC49" s="21">
        <v>4.9286000000000003</v>
      </c>
      <c r="AD49" s="17">
        <f t="shared" si="45"/>
        <v>24996.445418326693</v>
      </c>
      <c r="AE49" s="16">
        <f t="shared" si="46"/>
        <v>3.3694643041058909</v>
      </c>
      <c r="AF49" s="21">
        <v>4.8800000000000003E-2</v>
      </c>
      <c r="AG49" s="13">
        <f t="shared" si="47"/>
        <v>247.49960159362553</v>
      </c>
      <c r="AH49" s="21">
        <v>1.41E-2</v>
      </c>
      <c r="AI49" s="13">
        <f t="shared" si="48"/>
        <v>71.511155378486052</v>
      </c>
      <c r="AJ49" s="23">
        <v>1E-3</v>
      </c>
      <c r="AK49" s="13">
        <f t="shared" si="58"/>
        <v>5.0717131474103585</v>
      </c>
      <c r="AL49" s="24">
        <v>69.179000000000002</v>
      </c>
      <c r="AM49" s="17">
        <f t="shared" si="49"/>
        <v>350856.04382470122</v>
      </c>
      <c r="AN49" s="16">
        <f t="shared" si="50"/>
        <v>75.069199120327809</v>
      </c>
      <c r="AO49" s="23">
        <v>2.5899999999999999E-2</v>
      </c>
      <c r="AP49" s="13">
        <f t="shared" si="51"/>
        <v>131.3573705179283</v>
      </c>
      <c r="AQ49" s="21">
        <v>0.29189999999999999</v>
      </c>
      <c r="AR49" s="17">
        <f t="shared" si="52"/>
        <v>1480.4330677290834</v>
      </c>
      <c r="AS49" s="16">
        <f t="shared" si="53"/>
        <v>0.24698620185922968</v>
      </c>
      <c r="AT49" s="22">
        <v>2.8E-3</v>
      </c>
      <c r="AU49" s="13">
        <f t="shared" si="54"/>
        <v>14.200796812749001</v>
      </c>
      <c r="AV49" s="21">
        <v>-2.2000000000000001E-3</v>
      </c>
      <c r="AW49" s="13">
        <f t="shared" si="55"/>
        <v>-11.15776892430279</v>
      </c>
      <c r="AX49" s="21">
        <v>1.7600000000000001E-2</v>
      </c>
      <c r="AY49" s="13">
        <f t="shared" si="56"/>
        <v>89.262151394422318</v>
      </c>
      <c r="BA49" s="12">
        <f t="shared" si="57"/>
        <v>99.663572177940736</v>
      </c>
    </row>
    <row r="50" spans="1:53" x14ac:dyDescent="0.3">
      <c r="A50" t="s">
        <v>54</v>
      </c>
      <c r="B50" t="s">
        <v>53</v>
      </c>
      <c r="C50">
        <v>99.5</v>
      </c>
      <c r="D50">
        <v>50.96</v>
      </c>
      <c r="E50">
        <f t="shared" si="30"/>
        <v>5.0959999999999998E-2</v>
      </c>
      <c r="F50" s="21">
        <v>13.36</v>
      </c>
      <c r="G50" s="17">
        <f t="shared" si="31"/>
        <v>68424.683417085427</v>
      </c>
      <c r="H50" s="16">
        <f t="shared" si="32"/>
        <v>12.929171091931114</v>
      </c>
      <c r="I50" s="21">
        <v>9.4100000000000003E-2</v>
      </c>
      <c r="J50" s="13">
        <f t="shared" si="33"/>
        <v>481.94331658291458</v>
      </c>
      <c r="K50" s="21">
        <v>1.6254</v>
      </c>
      <c r="L50" s="17">
        <f t="shared" si="34"/>
        <v>8324.6617085427133</v>
      </c>
      <c r="M50" s="16">
        <f t="shared" si="35"/>
        <v>1.1647879955465952</v>
      </c>
      <c r="N50" s="22">
        <v>5.4000000000000003E-3</v>
      </c>
      <c r="O50" s="13">
        <f t="shared" si="36"/>
        <v>27.656683417085425</v>
      </c>
      <c r="P50" s="21">
        <v>2.8835999999999999</v>
      </c>
      <c r="Q50" s="17">
        <f t="shared" si="37"/>
        <v>14768.668944723617</v>
      </c>
      <c r="R50" s="16">
        <f t="shared" si="38"/>
        <v>2.1115097855616485</v>
      </c>
      <c r="S50" s="21">
        <v>3.9117999999999999</v>
      </c>
      <c r="T50" s="17">
        <f t="shared" si="39"/>
        <v>20034.70633165829</v>
      </c>
      <c r="U50" s="16">
        <f t="shared" si="40"/>
        <v>2.4133878982636969</v>
      </c>
      <c r="V50" s="22">
        <v>3.0999999999999999E-3</v>
      </c>
      <c r="W50" s="13">
        <f t="shared" si="41"/>
        <v>15.876984924623114</v>
      </c>
      <c r="X50" s="21">
        <v>0.98240000000000005</v>
      </c>
      <c r="Y50" s="17">
        <f t="shared" si="42"/>
        <v>5031.4677386934682</v>
      </c>
      <c r="Z50" s="16">
        <f t="shared" si="43"/>
        <v>0.83443683073805253</v>
      </c>
      <c r="AA50" s="21">
        <v>4.1300000000000003E-2</v>
      </c>
      <c r="AB50" s="13">
        <f t="shared" si="44"/>
        <v>211.52241206030152</v>
      </c>
      <c r="AC50" s="21">
        <v>5.2819000000000003</v>
      </c>
      <c r="AD50" s="17">
        <f t="shared" si="45"/>
        <v>27051.82150753769</v>
      </c>
      <c r="AE50" s="16">
        <f t="shared" si="46"/>
        <v>3.6465243519730017</v>
      </c>
      <c r="AF50" s="21">
        <v>7.5499999999999998E-2</v>
      </c>
      <c r="AG50" s="13">
        <f t="shared" si="47"/>
        <v>386.68140703517582</v>
      </c>
      <c r="AH50" s="21">
        <v>1.5299999999999999E-2</v>
      </c>
      <c r="AI50" s="13">
        <f t="shared" si="48"/>
        <v>78.360603015075355</v>
      </c>
      <c r="AJ50" s="23">
        <v>8.9999999999999998E-4</v>
      </c>
      <c r="AK50" s="13">
        <f t="shared" si="58"/>
        <v>4.6094472361809045</v>
      </c>
      <c r="AL50" s="24">
        <v>71.444999999999993</v>
      </c>
      <c r="AM50" s="17">
        <f t="shared" si="49"/>
        <v>365913.28643216076</v>
      </c>
      <c r="AN50" s="16">
        <f t="shared" si="50"/>
        <v>78.290848464544951</v>
      </c>
      <c r="AO50" s="23">
        <v>4.0500000000000001E-2</v>
      </c>
      <c r="AP50" s="13">
        <f t="shared" si="51"/>
        <v>207.42512562814071</v>
      </c>
      <c r="AQ50" s="21">
        <v>0.2984</v>
      </c>
      <c r="AR50" s="17">
        <f t="shared" si="52"/>
        <v>1528.28783919598</v>
      </c>
      <c r="AS50" s="16">
        <f t="shared" si="53"/>
        <v>0.25496999288841871</v>
      </c>
      <c r="AT50" s="22">
        <v>2E-3</v>
      </c>
      <c r="AU50" s="13">
        <f t="shared" si="54"/>
        <v>10.243216080402009</v>
      </c>
      <c r="AV50" s="21">
        <v>-4.0000000000000001E-3</v>
      </c>
      <c r="AW50" s="13">
        <f t="shared" si="55"/>
        <v>-20.486432160804018</v>
      </c>
      <c r="AX50" s="21">
        <v>1.77E-2</v>
      </c>
      <c r="AY50" s="13">
        <f t="shared" si="56"/>
        <v>90.652462311557798</v>
      </c>
      <c r="BA50" s="12">
        <f t="shared" si="57"/>
        <v>101.64563641144748</v>
      </c>
    </row>
    <row r="51" spans="1:53" x14ac:dyDescent="0.3">
      <c r="A51" t="s">
        <v>52</v>
      </c>
      <c r="B51" t="s">
        <v>51</v>
      </c>
      <c r="C51">
        <v>101</v>
      </c>
      <c r="D51">
        <v>50.98</v>
      </c>
      <c r="E51">
        <f t="shared" si="30"/>
        <v>5.0979999999999998E-2</v>
      </c>
      <c r="F51" s="21">
        <v>15.185</v>
      </c>
      <c r="G51" s="17">
        <f t="shared" si="31"/>
        <v>76646.663366336637</v>
      </c>
      <c r="H51" s="16">
        <f t="shared" si="32"/>
        <v>14.482753515255157</v>
      </c>
      <c r="I51" s="21">
        <v>0.12770000000000001</v>
      </c>
      <c r="J51" s="13">
        <f t="shared" si="33"/>
        <v>644.5689108910891</v>
      </c>
      <c r="K51" s="21">
        <v>1.4997</v>
      </c>
      <c r="L51" s="17">
        <f t="shared" si="34"/>
        <v>7569.7728712871285</v>
      </c>
      <c r="M51" s="16">
        <f t="shared" si="35"/>
        <v>1.0591638288966623</v>
      </c>
      <c r="N51" s="22">
        <v>1.14E-2</v>
      </c>
      <c r="O51" s="13">
        <f t="shared" si="36"/>
        <v>57.541782178217822</v>
      </c>
      <c r="P51" s="21">
        <v>5.9164000000000003</v>
      </c>
      <c r="Q51" s="17">
        <f t="shared" si="37"/>
        <v>29863.175445544559</v>
      </c>
      <c r="R51" s="16">
        <f t="shared" si="38"/>
        <v>4.2696052987049828</v>
      </c>
      <c r="S51" s="21">
        <v>4.5031999999999996</v>
      </c>
      <c r="T51" s="17">
        <f t="shared" si="39"/>
        <v>22730.013465346536</v>
      </c>
      <c r="U51" s="16">
        <f t="shared" si="40"/>
        <v>2.7380655606593907</v>
      </c>
      <c r="V51" s="22">
        <v>4.4999999999999997E-3</v>
      </c>
      <c r="W51" s="13">
        <f t="shared" si="41"/>
        <v>22.71386138613861</v>
      </c>
      <c r="X51" s="21">
        <v>1.6843999999999999</v>
      </c>
      <c r="Y51" s="17">
        <f t="shared" si="42"/>
        <v>8502.0506930693064</v>
      </c>
      <c r="Z51" s="16">
        <f t="shared" si="43"/>
        <v>1.4100108762579959</v>
      </c>
      <c r="AA51" s="21">
        <v>7.3099999999999998E-2</v>
      </c>
      <c r="AB51" s="13">
        <f t="shared" si="44"/>
        <v>368.97405940594058</v>
      </c>
      <c r="AC51" s="21">
        <v>3.9348999999999998</v>
      </c>
      <c r="AD51" s="17">
        <f t="shared" si="45"/>
        <v>19861.505148514851</v>
      </c>
      <c r="AE51" s="16">
        <f t="shared" si="46"/>
        <v>2.6772859702152032</v>
      </c>
      <c r="AF51" s="21">
        <v>5.7500000000000002E-2</v>
      </c>
      <c r="AG51" s="13">
        <f t="shared" si="47"/>
        <v>290.23267326732673</v>
      </c>
      <c r="AH51" s="21">
        <v>1.8499999999999999E-2</v>
      </c>
      <c r="AI51" s="13">
        <f t="shared" si="48"/>
        <v>93.379207920792069</v>
      </c>
      <c r="AJ51" s="23">
        <v>1.6999999999999999E-3</v>
      </c>
      <c r="AK51" s="13">
        <f t="shared" si="58"/>
        <v>8.5807920792079209</v>
      </c>
      <c r="AL51" s="24">
        <v>64.980999999999995</v>
      </c>
      <c r="AM51" s="17">
        <f t="shared" si="49"/>
        <v>327993.20594059402</v>
      </c>
      <c r="AN51" s="16">
        <f t="shared" si="50"/>
        <v>70.177463721192623</v>
      </c>
      <c r="AO51" s="23">
        <v>3.4299999999999997E-2</v>
      </c>
      <c r="AP51" s="13">
        <f t="shared" si="51"/>
        <v>173.13009900990096</v>
      </c>
      <c r="AQ51" s="21">
        <v>0.77170000000000005</v>
      </c>
      <c r="AR51" s="17">
        <f t="shared" si="52"/>
        <v>3895.1748514851483</v>
      </c>
      <c r="AS51" s="16">
        <f t="shared" si="53"/>
        <v>0.64984663144660315</v>
      </c>
      <c r="AT51" s="22">
        <v>3.0000000000000001E-3</v>
      </c>
      <c r="AU51" s="13">
        <f t="shared" si="54"/>
        <v>15.142574257425741</v>
      </c>
      <c r="AV51" s="21">
        <v>3.5999999999999999E-3</v>
      </c>
      <c r="AW51" s="13">
        <f t="shared" si="55"/>
        <v>18.171089108910888</v>
      </c>
      <c r="AX51" s="21">
        <v>2.3199999999999998E-2</v>
      </c>
      <c r="AY51" s="13">
        <f t="shared" si="56"/>
        <v>117.10257425742573</v>
      </c>
      <c r="BA51" s="12">
        <f t="shared" si="57"/>
        <v>97.464195402628619</v>
      </c>
    </row>
    <row r="52" spans="1:53" x14ac:dyDescent="0.3">
      <c r="A52" t="s">
        <v>50</v>
      </c>
      <c r="B52" t="s">
        <v>49</v>
      </c>
      <c r="C52">
        <v>100.7</v>
      </c>
      <c r="D52">
        <v>51</v>
      </c>
      <c r="E52">
        <f t="shared" si="30"/>
        <v>5.0999999999999997E-2</v>
      </c>
      <c r="F52" s="21">
        <v>14.146000000000001</v>
      </c>
      <c r="G52" s="17">
        <f t="shared" si="31"/>
        <v>71643.098311817288</v>
      </c>
      <c r="H52" s="16">
        <f t="shared" si="32"/>
        <v>13.537305974560581</v>
      </c>
      <c r="I52" s="21">
        <v>0.13139999999999999</v>
      </c>
      <c r="J52" s="13">
        <f t="shared" si="33"/>
        <v>665.4816285998013</v>
      </c>
      <c r="K52" s="21">
        <v>1.5683</v>
      </c>
      <c r="L52" s="17">
        <f t="shared" si="34"/>
        <v>7942.7308838133058</v>
      </c>
      <c r="M52" s="16">
        <f t="shared" si="35"/>
        <v>1.1113481735634985</v>
      </c>
      <c r="N52" s="22">
        <v>6.7999999999999996E-3</v>
      </c>
      <c r="O52" s="13">
        <f t="shared" si="36"/>
        <v>34.438927507447865</v>
      </c>
      <c r="P52" s="21">
        <v>3.6242000000000001</v>
      </c>
      <c r="Q52" s="17">
        <f t="shared" si="37"/>
        <v>18354.93545183714</v>
      </c>
      <c r="R52" s="16">
        <f t="shared" si="38"/>
        <v>2.6242463667487832</v>
      </c>
      <c r="S52" s="21">
        <v>4.1787999999999998</v>
      </c>
      <c r="T52" s="17">
        <f t="shared" si="39"/>
        <v>21163.733862959285</v>
      </c>
      <c r="U52" s="16">
        <f t="shared" si="40"/>
        <v>2.5493909589395964</v>
      </c>
      <c r="V52" s="22">
        <v>3.3E-3</v>
      </c>
      <c r="W52" s="13">
        <f t="shared" si="41"/>
        <v>16.713008937437934</v>
      </c>
      <c r="X52" s="21">
        <v>1.1296999999999999</v>
      </c>
      <c r="Y52" s="17">
        <f t="shared" si="42"/>
        <v>5721.4200595829188</v>
      </c>
      <c r="Z52" s="16">
        <f t="shared" si="43"/>
        <v>0.94886102222712598</v>
      </c>
      <c r="AA52" s="21">
        <v>5.7000000000000002E-2</v>
      </c>
      <c r="AB52" s="13">
        <f t="shared" si="44"/>
        <v>288.67924528301887</v>
      </c>
      <c r="AC52" s="21">
        <v>4.9530000000000003</v>
      </c>
      <c r="AD52" s="17">
        <f t="shared" si="45"/>
        <v>25084.707050645484</v>
      </c>
      <c r="AE52" s="16">
        <f t="shared" si="46"/>
        <v>3.3813617725076281</v>
      </c>
      <c r="AF52" s="21">
        <v>3.32E-2</v>
      </c>
      <c r="AG52" s="13">
        <f t="shared" si="47"/>
        <v>168.14299900695133</v>
      </c>
      <c r="AH52" s="21">
        <v>1.6799999999999999E-2</v>
      </c>
      <c r="AI52" s="13">
        <f t="shared" si="48"/>
        <v>85.084409136047654</v>
      </c>
      <c r="AJ52" s="23">
        <v>1.1000000000000001E-3</v>
      </c>
      <c r="AK52" s="13">
        <f t="shared" si="58"/>
        <v>5.5710029791459785</v>
      </c>
      <c r="AL52" s="24">
        <v>69.522000000000006</v>
      </c>
      <c r="AM52" s="17">
        <f t="shared" si="49"/>
        <v>352097.51737835153</v>
      </c>
      <c r="AN52" s="16">
        <f t="shared" si="50"/>
        <v>75.334824943345311</v>
      </c>
      <c r="AO52" s="23">
        <v>3.8199999999999998E-2</v>
      </c>
      <c r="AP52" s="13">
        <f t="shared" si="51"/>
        <v>193.46573982125122</v>
      </c>
      <c r="AQ52" s="21">
        <v>0.39479999999999998</v>
      </c>
      <c r="AR52" s="17">
        <f t="shared" si="52"/>
        <v>1999.4836146971199</v>
      </c>
      <c r="AS52" s="16">
        <f t="shared" si="53"/>
        <v>0.33358135159149099</v>
      </c>
      <c r="AT52" s="22">
        <v>2.5999999999999999E-3</v>
      </c>
      <c r="AU52" s="13">
        <f t="shared" si="54"/>
        <v>13.167825223435948</v>
      </c>
      <c r="AV52" s="21">
        <v>-2E-3</v>
      </c>
      <c r="AW52" s="13">
        <f t="shared" si="55"/>
        <v>-10.12909632571996</v>
      </c>
      <c r="AX52" s="21">
        <v>1.9E-2</v>
      </c>
      <c r="AY52" s="13">
        <f t="shared" si="56"/>
        <v>96.226415094339615</v>
      </c>
      <c r="BA52" s="12">
        <f t="shared" si="57"/>
        <v>99.820920563484023</v>
      </c>
    </row>
    <row r="53" spans="1:53" x14ac:dyDescent="0.3">
      <c r="A53" t="s">
        <v>48</v>
      </c>
      <c r="B53" t="s">
        <v>47</v>
      </c>
      <c r="C53">
        <v>100.6</v>
      </c>
      <c r="D53">
        <v>50.89</v>
      </c>
      <c r="E53">
        <f t="shared" si="30"/>
        <v>5.0889999999999998E-2</v>
      </c>
      <c r="F53" s="21">
        <v>15.305</v>
      </c>
      <c r="G53" s="17">
        <f t="shared" si="31"/>
        <v>77422.609343936376</v>
      </c>
      <c r="H53" s="16">
        <f t="shared" si="32"/>
        <v>14.62937221776826</v>
      </c>
      <c r="I53" s="21">
        <v>0.1244</v>
      </c>
      <c r="J53" s="13">
        <f t="shared" si="33"/>
        <v>629.29582504970176</v>
      </c>
      <c r="K53" s="21">
        <v>2.0276000000000001</v>
      </c>
      <c r="L53" s="17">
        <f t="shared" si="34"/>
        <v>10256.91491053678</v>
      </c>
      <c r="M53" s="16">
        <f t="shared" si="35"/>
        <v>1.4351491721130305</v>
      </c>
      <c r="N53" s="22">
        <v>7.9000000000000008E-3</v>
      </c>
      <c r="O53" s="13">
        <f t="shared" si="36"/>
        <v>39.963320079522866</v>
      </c>
      <c r="P53" s="21">
        <v>4.0199999999999996</v>
      </c>
      <c r="Q53" s="17">
        <f t="shared" si="37"/>
        <v>20335.765407554674</v>
      </c>
      <c r="R53" s="16">
        <f t="shared" si="38"/>
        <v>2.9074500766217377</v>
      </c>
      <c r="S53" s="21">
        <v>4.0571999999999999</v>
      </c>
      <c r="T53" s="17">
        <f t="shared" si="39"/>
        <v>20523.947117296218</v>
      </c>
      <c r="U53" s="16">
        <f t="shared" si="40"/>
        <v>2.4723220184773704</v>
      </c>
      <c r="V53" s="22">
        <v>3.8999999999999998E-3</v>
      </c>
      <c r="W53" s="13">
        <f t="shared" si="41"/>
        <v>19.728727634194829</v>
      </c>
      <c r="X53" s="21">
        <v>1.2724</v>
      </c>
      <c r="Y53" s="17">
        <f t="shared" si="42"/>
        <v>6436.6238568588478</v>
      </c>
      <c r="Z53" s="16">
        <f t="shared" si="43"/>
        <v>1.067473010005809</v>
      </c>
      <c r="AA53" s="21">
        <v>6.7000000000000004E-2</v>
      </c>
      <c r="AB53" s="13">
        <f t="shared" si="44"/>
        <v>338.9294234592445</v>
      </c>
      <c r="AC53" s="21">
        <v>5.5640999999999998</v>
      </c>
      <c r="AD53" s="17">
        <f t="shared" si="45"/>
        <v>28146.823956262426</v>
      </c>
      <c r="AE53" s="16">
        <f t="shared" si="46"/>
        <v>3.7941282053265448</v>
      </c>
      <c r="AF53" s="21">
        <v>1.7100000000000001E-2</v>
      </c>
      <c r="AG53" s="13">
        <f t="shared" si="47"/>
        <v>86.502882703777345</v>
      </c>
      <c r="AH53" s="21">
        <v>1.5900000000000001E-2</v>
      </c>
      <c r="AI53" s="13">
        <f t="shared" si="48"/>
        <v>80.432504970178925</v>
      </c>
      <c r="AJ53" s="23">
        <v>1.1999999999999999E-3</v>
      </c>
      <c r="AK53" s="13">
        <f t="shared" si="58"/>
        <v>6.0703777335984093</v>
      </c>
      <c r="AL53" s="24">
        <v>69.302999999999997</v>
      </c>
      <c r="AM53" s="17">
        <f t="shared" si="49"/>
        <v>350579.49005964212</v>
      </c>
      <c r="AN53" s="16">
        <f t="shared" si="50"/>
        <v>75.010027645239674</v>
      </c>
      <c r="AO53" s="23">
        <v>4.41E-2</v>
      </c>
      <c r="AP53" s="13">
        <f t="shared" si="51"/>
        <v>223.08638170974154</v>
      </c>
      <c r="AQ53" s="21">
        <v>0.4521</v>
      </c>
      <c r="AR53" s="17">
        <f t="shared" si="52"/>
        <v>2287.014811133201</v>
      </c>
      <c r="AS53" s="16">
        <f t="shared" si="53"/>
        <v>0.38155125963517139</v>
      </c>
      <c r="AT53" s="22">
        <v>2.5999999999999999E-3</v>
      </c>
      <c r="AU53" s="13">
        <f t="shared" si="54"/>
        <v>13.152485089463221</v>
      </c>
      <c r="AV53" s="21">
        <v>-1.6000000000000001E-3</v>
      </c>
      <c r="AW53" s="13">
        <f t="shared" si="55"/>
        <v>-8.0938369781312112</v>
      </c>
      <c r="AX53" s="21">
        <v>2.1499999999999998E-2</v>
      </c>
      <c r="AY53" s="13">
        <f t="shared" si="56"/>
        <v>108.76093439363815</v>
      </c>
      <c r="BA53" s="12">
        <f t="shared" si="57"/>
        <v>101.6974736051876</v>
      </c>
    </row>
    <row r="54" spans="1:53" x14ac:dyDescent="0.3">
      <c r="A54" t="s">
        <v>46</v>
      </c>
      <c r="B54" t="s">
        <v>45</v>
      </c>
      <c r="C54">
        <v>100.4</v>
      </c>
      <c r="D54">
        <v>50.9</v>
      </c>
      <c r="E54">
        <f t="shared" si="30"/>
        <v>5.0900000000000001E-2</v>
      </c>
      <c r="F54" s="21">
        <v>15.507</v>
      </c>
      <c r="G54" s="17">
        <f t="shared" si="31"/>
        <v>78616.165338645398</v>
      </c>
      <c r="H54" s="16">
        <f t="shared" si="32"/>
        <v>14.854900329741074</v>
      </c>
      <c r="I54" s="21">
        <v>0.1162</v>
      </c>
      <c r="J54" s="13">
        <f t="shared" si="33"/>
        <v>589.10159362549803</v>
      </c>
      <c r="K54" s="21">
        <v>2.5068999999999999</v>
      </c>
      <c r="L54" s="17">
        <f t="shared" si="34"/>
        <v>12709.283864541832</v>
      </c>
      <c r="M54" s="16">
        <f t="shared" si="35"/>
        <v>1.7782850277532587</v>
      </c>
      <c r="N54" s="22">
        <v>1.11E-2</v>
      </c>
      <c r="O54" s="13">
        <f t="shared" si="36"/>
        <v>56.273904382470121</v>
      </c>
      <c r="P54" s="21">
        <v>5.6341000000000001</v>
      </c>
      <c r="Q54" s="17">
        <f t="shared" si="37"/>
        <v>28563.315737051795</v>
      </c>
      <c r="R54" s="16">
        <f t="shared" si="38"/>
        <v>4.0837614352794729</v>
      </c>
      <c r="S54" s="21">
        <v>3.9066999999999998</v>
      </c>
      <c r="T54" s="17">
        <f t="shared" si="39"/>
        <v>19805.879482071712</v>
      </c>
      <c r="U54" s="16">
        <f t="shared" si="40"/>
        <v>2.38582333402961</v>
      </c>
      <c r="V54" s="22">
        <v>5.1000000000000004E-3</v>
      </c>
      <c r="W54" s="13">
        <f t="shared" si="41"/>
        <v>25.855577689243027</v>
      </c>
      <c r="X54" s="21">
        <v>1.7875000000000001</v>
      </c>
      <c r="Y54" s="17">
        <f t="shared" si="42"/>
        <v>9062.1264940239053</v>
      </c>
      <c r="Z54" s="16">
        <f t="shared" si="43"/>
        <v>1.5028958753463513</v>
      </c>
      <c r="AA54" s="21">
        <v>0.1176</v>
      </c>
      <c r="AB54" s="13">
        <f t="shared" si="44"/>
        <v>596.19920318725099</v>
      </c>
      <c r="AC54" s="21">
        <v>5.2511999999999999</v>
      </c>
      <c r="AD54" s="17">
        <f t="shared" si="45"/>
        <v>26622.119521912347</v>
      </c>
      <c r="AE54" s="16">
        <f t="shared" si="46"/>
        <v>3.5886014962334221</v>
      </c>
      <c r="AF54" s="21">
        <v>4.2700000000000002E-2</v>
      </c>
      <c r="AG54" s="13">
        <f t="shared" si="47"/>
        <v>216.47709163346613</v>
      </c>
      <c r="AH54" s="21">
        <v>1.5800000000000002E-2</v>
      </c>
      <c r="AI54" s="13">
        <f t="shared" si="48"/>
        <v>80.101593625498012</v>
      </c>
      <c r="AJ54" s="23">
        <v>1.6999999999999999E-3</v>
      </c>
      <c r="AK54" s="13">
        <f t="shared" si="58"/>
        <v>8.6185258964143419</v>
      </c>
      <c r="AL54" s="24">
        <v>66.501000000000005</v>
      </c>
      <c r="AM54" s="17">
        <f t="shared" si="49"/>
        <v>337141.52390438248</v>
      </c>
      <c r="AN54" s="16">
        <f t="shared" si="50"/>
        <v>72.134838875268159</v>
      </c>
      <c r="AO54" s="23">
        <v>4.4200000000000003E-2</v>
      </c>
      <c r="AP54" s="13">
        <f t="shared" si="51"/>
        <v>224.0816733067729</v>
      </c>
      <c r="AQ54" s="21">
        <v>1.0043</v>
      </c>
      <c r="AR54" s="17">
        <f t="shared" si="52"/>
        <v>5091.5209163346608</v>
      </c>
      <c r="AS54" s="16">
        <f t="shared" si="53"/>
        <v>0.84943753299250757</v>
      </c>
      <c r="AT54" s="22">
        <v>4.4999999999999997E-3</v>
      </c>
      <c r="AU54" s="13">
        <f t="shared" si="54"/>
        <v>22.813745019920319</v>
      </c>
      <c r="AV54" s="21">
        <v>4.5999999999999999E-3</v>
      </c>
      <c r="AW54" s="13">
        <f t="shared" si="55"/>
        <v>23.320717131474101</v>
      </c>
      <c r="AX54" s="21">
        <v>2.58E-2</v>
      </c>
      <c r="AY54" s="13">
        <f t="shared" si="56"/>
        <v>130.79880478087648</v>
      </c>
      <c r="BA54" s="12">
        <f t="shared" si="57"/>
        <v>101.17854390664385</v>
      </c>
    </row>
    <row r="55" spans="1:53" s="25" customFormat="1" x14ac:dyDescent="0.3">
      <c r="A55" s="25" t="s">
        <v>43</v>
      </c>
      <c r="B55" s="25" t="s">
        <v>44</v>
      </c>
      <c r="C55" s="25">
        <v>100</v>
      </c>
      <c r="D55" s="25">
        <v>50.92</v>
      </c>
      <c r="E55" s="25">
        <f t="shared" si="30"/>
        <v>5.092E-2</v>
      </c>
      <c r="F55" s="28">
        <v>20.521000000000001</v>
      </c>
      <c r="G55" s="31">
        <f t="shared" si="31"/>
        <v>104492.932</v>
      </c>
      <c r="H55" s="30">
        <f t="shared" si="32"/>
        <v>19.744439115492955</v>
      </c>
      <c r="I55" s="28">
        <v>0.12</v>
      </c>
      <c r="J55" s="27">
        <f t="shared" si="33"/>
        <v>611.03999999999985</v>
      </c>
      <c r="K55" s="28">
        <v>0.82179999999999997</v>
      </c>
      <c r="L55" s="31">
        <f t="shared" si="34"/>
        <v>4184.6055999999999</v>
      </c>
      <c r="M55" s="30">
        <f t="shared" si="35"/>
        <v>0.58551068375249504</v>
      </c>
      <c r="N55" s="29">
        <v>2.0899999999999998E-2</v>
      </c>
      <c r="O55" s="27">
        <f t="shared" si="36"/>
        <v>106.42280000000001</v>
      </c>
      <c r="P55" s="28">
        <v>9.8704000000000001</v>
      </c>
      <c r="Q55" s="31">
        <f t="shared" si="37"/>
        <v>50260.076799999988</v>
      </c>
      <c r="R55" s="30">
        <f t="shared" si="38"/>
        <v>7.1857961190331219</v>
      </c>
      <c r="S55" s="28">
        <v>6.0891999999999999</v>
      </c>
      <c r="T55" s="31">
        <f t="shared" si="39"/>
        <v>31006.206399999999</v>
      </c>
      <c r="U55" s="30">
        <f t="shared" si="40"/>
        <v>3.7350187249104856</v>
      </c>
      <c r="V55" s="29">
        <v>7.7000000000000002E-3</v>
      </c>
      <c r="W55" s="27">
        <f t="shared" si="41"/>
        <v>39.208400000000005</v>
      </c>
      <c r="X55" s="28">
        <v>2.8765999999999998</v>
      </c>
      <c r="Y55" s="31">
        <f t="shared" si="42"/>
        <v>14647.647200000001</v>
      </c>
      <c r="Z55" s="30">
        <f t="shared" si="43"/>
        <v>2.4292188566255142</v>
      </c>
      <c r="AA55" s="28">
        <v>8.5500000000000007E-2</v>
      </c>
      <c r="AB55" s="27">
        <f t="shared" si="44"/>
        <v>435.3660000000001</v>
      </c>
      <c r="AC55" s="28">
        <v>2.2366000000000001</v>
      </c>
      <c r="AD55" s="31">
        <f t="shared" si="45"/>
        <v>11388.7672</v>
      </c>
      <c r="AE55" s="30">
        <f t="shared" si="46"/>
        <v>1.5351800588429754</v>
      </c>
      <c r="AF55" s="28">
        <v>0.20930000000000001</v>
      </c>
      <c r="AG55" s="27">
        <f t="shared" si="47"/>
        <v>1065.7556</v>
      </c>
      <c r="AH55" s="28">
        <v>3.5400000000000001E-2</v>
      </c>
      <c r="AI55" s="27">
        <f t="shared" si="48"/>
        <v>180.25680000000003</v>
      </c>
      <c r="AJ55" s="34">
        <v>3.3999999999999998E-3</v>
      </c>
      <c r="AK55" s="27">
        <f t="shared" si="58"/>
        <v>17.312800000000003</v>
      </c>
      <c r="AL55" s="33">
        <v>50.201999999999998</v>
      </c>
      <c r="AM55" s="31">
        <f t="shared" si="49"/>
        <v>255628.58399999994</v>
      </c>
      <c r="AN55" s="30">
        <f t="shared" si="50"/>
        <v>54.694320964102559</v>
      </c>
      <c r="AO55" s="34">
        <v>2.2200000000000001E-2</v>
      </c>
      <c r="AP55" s="27">
        <f t="shared" si="51"/>
        <v>113.0424</v>
      </c>
      <c r="AQ55" s="28">
        <v>1.0318000000000001</v>
      </c>
      <c r="AR55" s="31">
        <f t="shared" si="52"/>
        <v>5253.9255999999996</v>
      </c>
      <c r="AS55" s="30">
        <f t="shared" si="53"/>
        <v>0.87653211555555544</v>
      </c>
      <c r="AT55" s="29">
        <v>5.3E-3</v>
      </c>
      <c r="AU55" s="27">
        <f t="shared" si="54"/>
        <v>26.987600000000004</v>
      </c>
      <c r="AV55" s="28">
        <v>1.7500000000000002E-2</v>
      </c>
      <c r="AW55" s="27">
        <f t="shared" si="55"/>
        <v>89.110000000000014</v>
      </c>
      <c r="AX55" s="28">
        <v>4.1300000000000003E-2</v>
      </c>
      <c r="AY55" s="27">
        <f t="shared" si="56"/>
        <v>210.29960000000003</v>
      </c>
      <c r="BA55" s="26">
        <f t="shared" si="57"/>
        <v>90.786016638315658</v>
      </c>
    </row>
    <row r="56" spans="1:53" s="25" customFormat="1" x14ac:dyDescent="0.3">
      <c r="A56" s="25" t="s">
        <v>43</v>
      </c>
      <c r="B56" s="25" t="s">
        <v>42</v>
      </c>
      <c r="C56" s="25">
        <v>99.9</v>
      </c>
      <c r="D56" s="25">
        <v>50.9</v>
      </c>
      <c r="E56" s="25">
        <f t="shared" si="30"/>
        <v>5.0900000000000001E-2</v>
      </c>
      <c r="F56" s="28">
        <v>20.289000000000001</v>
      </c>
      <c r="G56" s="31">
        <f t="shared" si="31"/>
        <v>103374.38438438438</v>
      </c>
      <c r="H56" s="30">
        <f t="shared" si="32"/>
        <v>19.533084195388863</v>
      </c>
      <c r="I56" s="28">
        <v>0.23300000000000001</v>
      </c>
      <c r="J56" s="27">
        <f t="shared" si="33"/>
        <v>1187.1571571571571</v>
      </c>
      <c r="K56" s="28">
        <v>0.81610000000000005</v>
      </c>
      <c r="L56" s="31">
        <f t="shared" si="34"/>
        <v>4158.1071071071074</v>
      </c>
      <c r="M56" s="30">
        <f t="shared" si="35"/>
        <v>0.58180301039562521</v>
      </c>
      <c r="N56" s="29">
        <v>2.0199999999999999E-2</v>
      </c>
      <c r="O56" s="27">
        <f t="shared" si="36"/>
        <v>102.92092092092092</v>
      </c>
      <c r="P56" s="28">
        <v>9.7182999999999993</v>
      </c>
      <c r="Q56" s="31">
        <f t="shared" si="37"/>
        <v>49515.662662662653</v>
      </c>
      <c r="R56" s="30">
        <f t="shared" si="38"/>
        <v>7.0793655570521263</v>
      </c>
      <c r="S56" s="28">
        <v>5.9734999999999996</v>
      </c>
      <c r="T56" s="31">
        <f t="shared" si="39"/>
        <v>30435.55055055055</v>
      </c>
      <c r="U56" s="30">
        <f t="shared" si="40"/>
        <v>3.6662773169589027</v>
      </c>
      <c r="V56" s="29">
        <v>7.9000000000000008E-3</v>
      </c>
      <c r="W56" s="27">
        <f t="shared" si="41"/>
        <v>40.251251251251254</v>
      </c>
      <c r="X56" s="28">
        <v>2.8359000000000001</v>
      </c>
      <c r="Y56" s="31">
        <f t="shared" si="42"/>
        <v>14449.180180180181</v>
      </c>
      <c r="Z56" s="30">
        <f t="shared" si="43"/>
        <v>2.3963043673302931</v>
      </c>
      <c r="AA56" s="28">
        <v>8.4199999999999997E-2</v>
      </c>
      <c r="AB56" s="27">
        <f t="shared" si="44"/>
        <v>429.00700700700696</v>
      </c>
      <c r="AC56" s="28">
        <v>2.2014999999999998</v>
      </c>
      <c r="AD56" s="31">
        <f t="shared" si="45"/>
        <v>11216.851851851849</v>
      </c>
      <c r="AE56" s="30">
        <f t="shared" si="46"/>
        <v>1.5120062587598471</v>
      </c>
      <c r="AF56" s="28">
        <v>0.21</v>
      </c>
      <c r="AG56" s="27">
        <f t="shared" si="47"/>
        <v>1069.96996996997</v>
      </c>
      <c r="AH56" s="28">
        <v>3.2199999999999999E-2</v>
      </c>
      <c r="AI56" s="27">
        <f t="shared" si="48"/>
        <v>164.06206206206204</v>
      </c>
      <c r="AJ56" s="32">
        <v>3.3999999999999998E-3</v>
      </c>
      <c r="AK56" s="27">
        <f t="shared" si="58"/>
        <v>17.323323323323326</v>
      </c>
      <c r="AL56" s="33">
        <v>49.557000000000002</v>
      </c>
      <c r="AM56" s="31">
        <f t="shared" si="49"/>
        <v>252497.62762762763</v>
      </c>
      <c r="AN56" s="30">
        <f t="shared" si="50"/>
        <v>54.024421181865634</v>
      </c>
      <c r="AO56" s="32">
        <v>2.1999999999999999E-2</v>
      </c>
      <c r="AP56" s="27">
        <f t="shared" si="51"/>
        <v>112.09209209209209</v>
      </c>
      <c r="AQ56" s="28">
        <v>1.0194000000000001</v>
      </c>
      <c r="AR56" s="31">
        <f t="shared" si="52"/>
        <v>5193.9399399399399</v>
      </c>
      <c r="AS56" s="30">
        <f t="shared" si="53"/>
        <v>0.86652448287886874</v>
      </c>
      <c r="AT56" s="29">
        <v>5.4999999999999997E-3</v>
      </c>
      <c r="AU56" s="27">
        <f t="shared" si="54"/>
        <v>28.023023023023022</v>
      </c>
      <c r="AV56" s="28">
        <v>2.23E-2</v>
      </c>
      <c r="AW56" s="27">
        <f t="shared" si="55"/>
        <v>113.62062062062061</v>
      </c>
      <c r="AX56" s="28">
        <v>4.4900000000000002E-2</v>
      </c>
      <c r="AY56" s="27">
        <f t="shared" si="56"/>
        <v>228.76976976976977</v>
      </c>
      <c r="BA56" s="26">
        <f t="shared" si="57"/>
        <v>89.659786370630172</v>
      </c>
    </row>
    <row r="57" spans="1:53" x14ac:dyDescent="0.3">
      <c r="A57" t="s">
        <v>41</v>
      </c>
      <c r="B57" t="s">
        <v>40</v>
      </c>
      <c r="C57">
        <v>101</v>
      </c>
      <c r="D57">
        <v>50.87</v>
      </c>
      <c r="E57">
        <f t="shared" si="30"/>
        <v>5.0869999999999999E-2</v>
      </c>
      <c r="F57" s="21">
        <v>16.448</v>
      </c>
      <c r="G57" s="17">
        <f t="shared" si="31"/>
        <v>82842.550495049509</v>
      </c>
      <c r="H57" s="16">
        <f t="shared" si="32"/>
        <v>15.653496012741375</v>
      </c>
      <c r="I57" s="21">
        <v>0.121</v>
      </c>
      <c r="J57" s="13">
        <f t="shared" si="33"/>
        <v>609.43267326732678</v>
      </c>
      <c r="K57" s="21">
        <v>1.8495999999999999</v>
      </c>
      <c r="L57" s="17">
        <f t="shared" si="34"/>
        <v>9315.7576237623762</v>
      </c>
      <c r="M57" s="16">
        <f t="shared" si="35"/>
        <v>1.3034622942629592</v>
      </c>
      <c r="N57" s="22">
        <v>1.5299999999999999E-2</v>
      </c>
      <c r="O57" s="13">
        <f t="shared" si="36"/>
        <v>77.060495049504937</v>
      </c>
      <c r="P57" s="21">
        <v>7.4954999999999998</v>
      </c>
      <c r="Q57" s="17">
        <f t="shared" si="37"/>
        <v>37752.087623762382</v>
      </c>
      <c r="R57" s="16">
        <f t="shared" si="38"/>
        <v>5.3975007999237707</v>
      </c>
      <c r="S57" s="21">
        <v>4.8276000000000003</v>
      </c>
      <c r="T57" s="17">
        <f t="shared" si="39"/>
        <v>24314.852673267327</v>
      </c>
      <c r="U57" s="16">
        <f t="shared" si="40"/>
        <v>2.9289758591071386</v>
      </c>
      <c r="V57" s="22">
        <v>5.1999999999999998E-3</v>
      </c>
      <c r="W57" s="13">
        <f t="shared" si="41"/>
        <v>26.19049504950495</v>
      </c>
      <c r="X57" s="21">
        <v>2.4047999999999998</v>
      </c>
      <c r="Y57" s="17">
        <f t="shared" si="42"/>
        <v>12112.096633663366</v>
      </c>
      <c r="Z57" s="16">
        <f t="shared" si="43"/>
        <v>2.0087139684635127</v>
      </c>
      <c r="AA57" s="21">
        <v>0.1178</v>
      </c>
      <c r="AB57" s="13">
        <f t="shared" si="44"/>
        <v>593.31544554455445</v>
      </c>
      <c r="AC57" s="21">
        <v>4.3400999999999996</v>
      </c>
      <c r="AD57" s="17">
        <f t="shared" si="45"/>
        <v>21859.493762376238</v>
      </c>
      <c r="AE57" s="16">
        <f t="shared" si="46"/>
        <v>2.9466103162072192</v>
      </c>
      <c r="AF57" s="21">
        <v>3.5900000000000001E-2</v>
      </c>
      <c r="AG57" s="13">
        <f t="shared" si="47"/>
        <v>180.81514851485147</v>
      </c>
      <c r="AH57" s="21">
        <v>2.0500000000000001E-2</v>
      </c>
      <c r="AI57" s="13">
        <f t="shared" si="48"/>
        <v>103.2509900990099</v>
      </c>
      <c r="AJ57" s="23">
        <v>2.3E-3</v>
      </c>
      <c r="AK57" s="13">
        <f t="shared" si="58"/>
        <v>11.584257425742575</v>
      </c>
      <c r="AL57" s="24">
        <v>61.14</v>
      </c>
      <c r="AM57" s="17">
        <f t="shared" si="49"/>
        <v>307939.78217821784</v>
      </c>
      <c r="AN57" s="16">
        <f t="shared" si="50"/>
        <v>65.886830887704164</v>
      </c>
      <c r="AO57" s="23">
        <v>3.5400000000000001E-2</v>
      </c>
      <c r="AP57" s="13">
        <f t="shared" si="51"/>
        <v>178.29683168316831</v>
      </c>
      <c r="AQ57" s="21">
        <v>0.89529999999999998</v>
      </c>
      <c r="AR57" s="17">
        <f t="shared" si="52"/>
        <v>4509.2981188118802</v>
      </c>
      <c r="AS57" s="16">
        <f t="shared" si="53"/>
        <v>0.75230311973828945</v>
      </c>
      <c r="AT57" s="22">
        <v>3.8E-3</v>
      </c>
      <c r="AU57" s="13">
        <f t="shared" si="54"/>
        <v>19.139207920792078</v>
      </c>
      <c r="AV57" s="21">
        <v>5.0000000000000001E-3</v>
      </c>
      <c r="AW57" s="13">
        <f t="shared" si="55"/>
        <v>25.183168316831679</v>
      </c>
      <c r="AX57" s="21">
        <v>2.9700000000000001E-2</v>
      </c>
      <c r="AY57" s="13">
        <f t="shared" si="56"/>
        <v>149.58801980198018</v>
      </c>
      <c r="BA57" s="12">
        <f t="shared" si="57"/>
        <v>96.877893258148433</v>
      </c>
    </row>
    <row r="58" spans="1:53" x14ac:dyDescent="0.3">
      <c r="A58" t="s">
        <v>39</v>
      </c>
      <c r="B58" t="s">
        <v>38</v>
      </c>
      <c r="C58">
        <v>99.5</v>
      </c>
      <c r="D58">
        <v>50.95</v>
      </c>
      <c r="E58">
        <f t="shared" si="30"/>
        <v>5.0950000000000002E-2</v>
      </c>
      <c r="F58" s="21">
        <v>12.952</v>
      </c>
      <c r="G58" s="17">
        <f t="shared" si="31"/>
        <v>66322.050251256282</v>
      </c>
      <c r="H58" s="16">
        <f t="shared" si="32"/>
        <v>12.53186850188675</v>
      </c>
      <c r="I58" s="21">
        <v>9.9699999999999997E-2</v>
      </c>
      <c r="J58" s="13">
        <f t="shared" si="33"/>
        <v>510.52412060301504</v>
      </c>
      <c r="K58" s="21">
        <v>1.5879000000000001</v>
      </c>
      <c r="L58" s="17">
        <f t="shared" si="34"/>
        <v>8131.0055276381918</v>
      </c>
      <c r="M58" s="16">
        <f t="shared" si="35"/>
        <v>1.137691591791292</v>
      </c>
      <c r="N58" s="22">
        <v>5.0000000000000001E-3</v>
      </c>
      <c r="O58" s="13">
        <f t="shared" si="36"/>
        <v>25.603015075376884</v>
      </c>
      <c r="P58" s="21">
        <v>2.6501000000000001</v>
      </c>
      <c r="Q58" s="17">
        <f t="shared" si="37"/>
        <v>13570.110050251258</v>
      </c>
      <c r="R58" s="16">
        <f t="shared" si="38"/>
        <v>1.940149127148725</v>
      </c>
      <c r="S58" s="21">
        <v>3.9064999999999999</v>
      </c>
      <c r="T58" s="17">
        <f t="shared" si="39"/>
        <v>20003.635678391962</v>
      </c>
      <c r="U58" s="16">
        <f t="shared" si="40"/>
        <v>2.4096451162461929</v>
      </c>
      <c r="V58" s="22">
        <v>2.8E-3</v>
      </c>
      <c r="W58" s="13">
        <f t="shared" si="41"/>
        <v>14.337688442211054</v>
      </c>
      <c r="X58" s="21">
        <v>0.81740000000000002</v>
      </c>
      <c r="Y58" s="17">
        <f t="shared" si="42"/>
        <v>4185.5809045226133</v>
      </c>
      <c r="Z58" s="16">
        <f t="shared" si="43"/>
        <v>0.69415189486527296</v>
      </c>
      <c r="AA58" s="21">
        <v>6.7100000000000007E-2</v>
      </c>
      <c r="AB58" s="13">
        <f t="shared" si="44"/>
        <v>343.59246231155777</v>
      </c>
      <c r="AC58" s="21">
        <v>4.9743000000000004</v>
      </c>
      <c r="AD58" s="17">
        <f t="shared" si="45"/>
        <v>25471.415577889453</v>
      </c>
      <c r="AE58" s="16">
        <f t="shared" si="46"/>
        <v>3.43348920730228</v>
      </c>
      <c r="AF58" s="21">
        <v>6.7299999999999999E-2</v>
      </c>
      <c r="AG58" s="13">
        <f t="shared" si="47"/>
        <v>344.61658291457292</v>
      </c>
      <c r="AH58" s="21">
        <v>1.15E-2</v>
      </c>
      <c r="AI58" s="13">
        <f t="shared" si="48"/>
        <v>58.886934673366838</v>
      </c>
      <c r="AJ58" s="23">
        <v>8.0000000000000004E-4</v>
      </c>
      <c r="AK58" s="13">
        <f t="shared" si="58"/>
        <v>4.0964824120603014</v>
      </c>
      <c r="AL58" s="24">
        <v>71.584000000000003</v>
      </c>
      <c r="AM58" s="17">
        <f t="shared" si="49"/>
        <v>366553.24623115576</v>
      </c>
      <c r="AN58" s="16">
        <f t="shared" si="50"/>
        <v>78.427774336067813</v>
      </c>
      <c r="AO58" s="23">
        <v>3.8699999999999998E-2</v>
      </c>
      <c r="AP58" s="13">
        <f t="shared" si="51"/>
        <v>198.16733668341709</v>
      </c>
      <c r="AQ58" s="21">
        <v>0.29330000000000001</v>
      </c>
      <c r="AR58" s="17">
        <f t="shared" si="52"/>
        <v>1501.8728643216079</v>
      </c>
      <c r="AS58" s="16">
        <f t="shared" si="53"/>
        <v>0.25056308354638684</v>
      </c>
      <c r="AT58" s="22">
        <v>2.5000000000000001E-3</v>
      </c>
      <c r="AU58" s="13">
        <f t="shared" si="54"/>
        <v>12.801507537688442</v>
      </c>
      <c r="AV58" s="21">
        <v>-4.4999999999999997E-3</v>
      </c>
      <c r="AW58" s="13">
        <f t="shared" si="55"/>
        <v>-23.042713567839197</v>
      </c>
      <c r="AX58" s="21">
        <v>1.8800000000000001E-2</v>
      </c>
      <c r="AY58" s="13">
        <f t="shared" si="56"/>
        <v>96.267336683417085</v>
      </c>
      <c r="BA58" s="12">
        <f t="shared" si="57"/>
        <v>100.82533285885471</v>
      </c>
    </row>
    <row r="59" spans="1:53" x14ac:dyDescent="0.3">
      <c r="A59" t="s">
        <v>37</v>
      </c>
      <c r="B59" t="s">
        <v>36</v>
      </c>
      <c r="C59">
        <v>100.7</v>
      </c>
      <c r="D59">
        <v>50.91</v>
      </c>
      <c r="E59">
        <f t="shared" si="30"/>
        <v>5.0909999999999997E-2</v>
      </c>
      <c r="F59" s="21">
        <v>20.437999999999999</v>
      </c>
      <c r="G59" s="17">
        <f t="shared" si="31"/>
        <v>103326.57199602779</v>
      </c>
      <c r="H59" s="16">
        <f t="shared" si="32"/>
        <v>19.524049816002581</v>
      </c>
      <c r="I59" s="21">
        <v>5.8900000000000001E-2</v>
      </c>
      <c r="J59" s="13">
        <f t="shared" si="33"/>
        <v>297.77547169811317</v>
      </c>
      <c r="K59" s="21">
        <v>0.75009999999999999</v>
      </c>
      <c r="L59" s="17">
        <f t="shared" si="34"/>
        <v>3792.2136047666336</v>
      </c>
      <c r="M59" s="16">
        <f t="shared" si="35"/>
        <v>0.530607133122038</v>
      </c>
      <c r="N59" s="22">
        <v>3.1E-2</v>
      </c>
      <c r="O59" s="13">
        <f t="shared" si="36"/>
        <v>156.72393247269113</v>
      </c>
      <c r="P59" s="21">
        <v>9.5068999999999999</v>
      </c>
      <c r="Q59" s="17">
        <f t="shared" si="37"/>
        <v>48063.18560079443</v>
      </c>
      <c r="R59" s="16">
        <f t="shared" si="38"/>
        <v>6.8717016476695338</v>
      </c>
      <c r="S59" s="21">
        <v>3.9483000000000001</v>
      </c>
      <c r="T59" s="17">
        <f t="shared" si="39"/>
        <v>19961.067825223436</v>
      </c>
      <c r="U59" s="16">
        <f t="shared" si="40"/>
        <v>2.404517377411826</v>
      </c>
      <c r="V59" s="22">
        <v>6.1000000000000004E-3</v>
      </c>
      <c r="W59" s="13">
        <f t="shared" si="41"/>
        <v>30.839225422045683</v>
      </c>
      <c r="X59" s="21">
        <v>2.7084999999999999</v>
      </c>
      <c r="Y59" s="17">
        <f t="shared" si="42"/>
        <v>13693.121648460774</v>
      </c>
      <c r="Z59" s="16">
        <f t="shared" si="43"/>
        <v>2.2709168824402024</v>
      </c>
      <c r="AA59" s="21">
        <v>5.7000000000000002E-2</v>
      </c>
      <c r="AB59" s="13">
        <f t="shared" si="44"/>
        <v>288.16981132075472</v>
      </c>
      <c r="AC59" s="21">
        <v>1.1603000000000001</v>
      </c>
      <c r="AD59" s="17">
        <f t="shared" si="45"/>
        <v>5866.0251241310825</v>
      </c>
      <c r="AE59" s="16">
        <f t="shared" si="46"/>
        <v>0.79072691864646472</v>
      </c>
      <c r="AF59" s="21">
        <v>0.1867</v>
      </c>
      <c r="AG59" s="13">
        <f t="shared" si="47"/>
        <v>943.8825223435947</v>
      </c>
      <c r="AH59" s="21">
        <v>1.9199999999999998E-2</v>
      </c>
      <c r="AI59" s="13">
        <f t="shared" si="48"/>
        <v>97.067725918569991</v>
      </c>
      <c r="AJ59" s="23">
        <v>3.8E-3</v>
      </c>
      <c r="AK59" s="13">
        <f t="shared" si="58"/>
        <v>19.211320754716979</v>
      </c>
      <c r="AL59" s="24">
        <v>49.268999999999998</v>
      </c>
      <c r="AM59" s="17">
        <f t="shared" si="49"/>
        <v>249084.88480635549</v>
      </c>
      <c r="AN59" s="16">
        <f t="shared" si="50"/>
        <v>53.294230338909685</v>
      </c>
      <c r="AO59" s="23">
        <v>1.2500000000000001E-2</v>
      </c>
      <c r="AP59" s="13">
        <f t="shared" si="51"/>
        <v>63.195134061569007</v>
      </c>
      <c r="AQ59" s="21">
        <v>1.1786000000000001</v>
      </c>
      <c r="AR59" s="17">
        <f t="shared" si="52"/>
        <v>5958.5428003972193</v>
      </c>
      <c r="AS59" s="16">
        <f t="shared" si="53"/>
        <v>0.99408604614814078</v>
      </c>
      <c r="AT59" s="22">
        <v>4.5999999999999999E-3</v>
      </c>
      <c r="AU59" s="13">
        <f t="shared" si="54"/>
        <v>23.255809334657396</v>
      </c>
      <c r="AV59" s="21">
        <v>1.7000000000000001E-2</v>
      </c>
      <c r="AW59" s="13">
        <f t="shared" si="55"/>
        <v>85.945382323733867</v>
      </c>
      <c r="AX59" s="21">
        <v>3.3000000000000002E-2</v>
      </c>
      <c r="AY59" s="13">
        <f t="shared" si="56"/>
        <v>166.83515392254216</v>
      </c>
      <c r="BA59" s="12">
        <f t="shared" si="57"/>
        <v>86.680836160350466</v>
      </c>
    </row>
    <row r="60" spans="1:53" x14ac:dyDescent="0.3">
      <c r="A60" t="s">
        <v>35</v>
      </c>
      <c r="B60" t="s">
        <v>34</v>
      </c>
      <c r="C60">
        <v>100.4</v>
      </c>
      <c r="D60">
        <v>50.8</v>
      </c>
      <c r="E60">
        <f t="shared" si="30"/>
        <v>5.0799999999999998E-2</v>
      </c>
      <c r="F60" s="21">
        <v>14.951000000000001</v>
      </c>
      <c r="G60" s="17">
        <f t="shared" si="31"/>
        <v>75648.486055776899</v>
      </c>
      <c r="H60" s="16">
        <f t="shared" si="32"/>
        <v>14.294143139820259</v>
      </c>
      <c r="I60" s="21">
        <v>0.1172</v>
      </c>
      <c r="J60" s="13">
        <f t="shared" si="33"/>
        <v>593.00398406374495</v>
      </c>
      <c r="K60" s="21">
        <v>1.0033000000000001</v>
      </c>
      <c r="L60" s="17">
        <f t="shared" si="34"/>
        <v>5076.4581673306766</v>
      </c>
      <c r="M60" s="16">
        <f t="shared" si="35"/>
        <v>0.710298837384991</v>
      </c>
      <c r="N60" s="22">
        <v>5.1000000000000004E-3</v>
      </c>
      <c r="O60" s="13">
        <f t="shared" si="36"/>
        <v>25.804780876494025</v>
      </c>
      <c r="P60" s="21">
        <v>3.7709999999999999</v>
      </c>
      <c r="Q60" s="17">
        <f t="shared" si="37"/>
        <v>19080.358565737046</v>
      </c>
      <c r="R60" s="16">
        <f t="shared" si="38"/>
        <v>2.7279617394343831</v>
      </c>
      <c r="S60" s="21">
        <v>5.2773000000000003</v>
      </c>
      <c r="T60" s="17">
        <f t="shared" si="39"/>
        <v>26701.876494023905</v>
      </c>
      <c r="U60" s="16">
        <f t="shared" si="40"/>
        <v>3.2165176032443115</v>
      </c>
      <c r="V60" s="22">
        <v>4.1999999999999997E-3</v>
      </c>
      <c r="W60" s="13">
        <f t="shared" si="41"/>
        <v>21.250996015936252</v>
      </c>
      <c r="X60" s="21">
        <v>1.2212000000000001</v>
      </c>
      <c r="Y60" s="17">
        <f t="shared" si="42"/>
        <v>6178.9800796812751</v>
      </c>
      <c r="Z60" s="16">
        <f t="shared" si="43"/>
        <v>1.0247444329677176</v>
      </c>
      <c r="AA60" s="21">
        <v>4.6100000000000002E-2</v>
      </c>
      <c r="AB60" s="13">
        <f t="shared" si="44"/>
        <v>233.2549800796813</v>
      </c>
      <c r="AC60" s="21">
        <v>4.5256999999999996</v>
      </c>
      <c r="AD60" s="17">
        <f t="shared" si="45"/>
        <v>22898.960159362548</v>
      </c>
      <c r="AE60" s="16">
        <f t="shared" si="46"/>
        <v>3.0867280354008062</v>
      </c>
      <c r="AF60" s="21">
        <v>3.3399999999999999E-2</v>
      </c>
      <c r="AG60" s="13">
        <f t="shared" si="47"/>
        <v>168.99601593625496</v>
      </c>
      <c r="AH60" s="21">
        <v>2.4199999999999999E-2</v>
      </c>
      <c r="AI60" s="13">
        <f t="shared" si="48"/>
        <v>122.44621513944222</v>
      </c>
      <c r="AJ60" s="23">
        <v>1.2999999999999999E-3</v>
      </c>
      <c r="AK60" s="13">
        <f t="shared" si="58"/>
        <v>6.5776892430278879</v>
      </c>
      <c r="AL60" s="24">
        <v>67.376999999999995</v>
      </c>
      <c r="AM60" s="17">
        <f t="shared" si="49"/>
        <v>340911.51394422306</v>
      </c>
      <c r="AN60" s="16">
        <f t="shared" si="50"/>
        <v>72.941466373820958</v>
      </c>
      <c r="AO60" s="23">
        <v>2.4299999999999999E-2</v>
      </c>
      <c r="AP60" s="13">
        <f t="shared" si="51"/>
        <v>122.95219123505973</v>
      </c>
      <c r="AQ60" s="21">
        <v>0.45279999999999998</v>
      </c>
      <c r="AR60" s="17">
        <f t="shared" si="52"/>
        <v>2291.0597609561746</v>
      </c>
      <c r="AS60" s="16">
        <f t="shared" si="53"/>
        <v>0.38222609378692396</v>
      </c>
      <c r="AT60" s="22">
        <v>3.0999999999999999E-3</v>
      </c>
      <c r="AU60" s="13">
        <f t="shared" si="54"/>
        <v>15.685258964143424</v>
      </c>
      <c r="AV60" s="21">
        <v>-2.9999999999999997E-4</v>
      </c>
      <c r="AW60" s="13">
        <f t="shared" si="55"/>
        <v>-1.5179282868525894</v>
      </c>
      <c r="AX60" s="21">
        <v>2.2200000000000001E-2</v>
      </c>
      <c r="AY60" s="13">
        <f t="shared" si="56"/>
        <v>112.32669322709164</v>
      </c>
      <c r="BA60" s="12">
        <f t="shared" si="57"/>
        <v>98.384086255860353</v>
      </c>
    </row>
    <row r="61" spans="1:53" x14ac:dyDescent="0.3">
      <c r="A61" t="s">
        <v>33</v>
      </c>
      <c r="B61" t="s">
        <v>32</v>
      </c>
      <c r="C61">
        <v>99.8</v>
      </c>
      <c r="D61">
        <v>50.89</v>
      </c>
      <c r="E61">
        <f t="shared" si="30"/>
        <v>5.0889999999999998E-2</v>
      </c>
      <c r="F61" s="21">
        <v>15.742000000000001</v>
      </c>
      <c r="G61" s="17">
        <f t="shared" si="31"/>
        <v>80271.581162324655</v>
      </c>
      <c r="H61" s="16">
        <f t="shared" si="32"/>
        <v>15.167699064697224</v>
      </c>
      <c r="I61" s="21">
        <v>0.113</v>
      </c>
      <c r="J61" s="13">
        <f t="shared" si="33"/>
        <v>576.20941883767534</v>
      </c>
      <c r="K61" s="21">
        <v>0.94510000000000005</v>
      </c>
      <c r="L61" s="17">
        <f t="shared" si="34"/>
        <v>4819.2524048096193</v>
      </c>
      <c r="M61" s="16">
        <f t="shared" si="35"/>
        <v>0.67431056602226414</v>
      </c>
      <c r="N61" s="22">
        <v>8.8000000000000005E-3</v>
      </c>
      <c r="O61" s="13">
        <f t="shared" si="36"/>
        <v>44.872945891783566</v>
      </c>
      <c r="P61" s="21">
        <v>5.9427000000000003</v>
      </c>
      <c r="Q61" s="17">
        <f t="shared" si="37"/>
        <v>30303.006312625253</v>
      </c>
      <c r="R61" s="16">
        <f t="shared" si="38"/>
        <v>4.3324889061112382</v>
      </c>
      <c r="S61" s="21">
        <v>5.2967000000000004</v>
      </c>
      <c r="T61" s="17">
        <f t="shared" si="39"/>
        <v>27008.924148296595</v>
      </c>
      <c r="U61" s="16">
        <f t="shared" si="40"/>
        <v>3.2535046736183362</v>
      </c>
      <c r="V61" s="22">
        <v>4.0000000000000001E-3</v>
      </c>
      <c r="W61" s="13">
        <f t="shared" si="41"/>
        <v>20.396793587174347</v>
      </c>
      <c r="X61" s="21">
        <v>1.8614999999999999</v>
      </c>
      <c r="Y61" s="17">
        <f t="shared" si="42"/>
        <v>9492.1578156312607</v>
      </c>
      <c r="Z61" s="16">
        <f t="shared" si="43"/>
        <v>1.5742138270367894</v>
      </c>
      <c r="AA61" s="21">
        <v>6.6100000000000006E-2</v>
      </c>
      <c r="AB61" s="13">
        <f t="shared" si="44"/>
        <v>337.05701402805613</v>
      </c>
      <c r="AC61" s="21">
        <v>3.8723000000000001</v>
      </c>
      <c r="AD61" s="17">
        <f t="shared" si="45"/>
        <v>19745.62595190381</v>
      </c>
      <c r="AE61" s="16">
        <f t="shared" si="46"/>
        <v>2.661665716613741</v>
      </c>
      <c r="AF61" s="21">
        <v>6.4699999999999994E-2</v>
      </c>
      <c r="AG61" s="13">
        <f t="shared" si="47"/>
        <v>329.91813627254504</v>
      </c>
      <c r="AH61" s="21">
        <v>2.01E-2</v>
      </c>
      <c r="AI61" s="13">
        <f t="shared" si="48"/>
        <v>102.49388777555109</v>
      </c>
      <c r="AJ61" s="23">
        <v>1.9E-3</v>
      </c>
      <c r="AK61" s="13">
        <f t="shared" si="58"/>
        <v>9.6884769539078146</v>
      </c>
      <c r="AL61" s="24">
        <v>61.854999999999997</v>
      </c>
      <c r="AM61" s="17">
        <f t="shared" si="49"/>
        <v>315410.91683366732</v>
      </c>
      <c r="AN61" s="16">
        <f t="shared" si="50"/>
        <v>67.485355709995503</v>
      </c>
      <c r="AO61" s="23">
        <v>2.18E-2</v>
      </c>
      <c r="AP61" s="13">
        <f t="shared" si="51"/>
        <v>111.1625250501002</v>
      </c>
      <c r="AQ61" s="21">
        <v>0.69350000000000001</v>
      </c>
      <c r="AR61" s="17">
        <f t="shared" si="52"/>
        <v>3536.2940881763529</v>
      </c>
      <c r="AS61" s="16">
        <f t="shared" si="53"/>
        <v>0.58997320752616345</v>
      </c>
      <c r="AT61" s="22">
        <v>3.2000000000000002E-3</v>
      </c>
      <c r="AU61" s="13">
        <f t="shared" si="54"/>
        <v>16.317434869739479</v>
      </c>
      <c r="AV61" s="21">
        <v>3.5999999999999999E-3</v>
      </c>
      <c r="AW61" s="13">
        <f t="shared" si="55"/>
        <v>18.357114228456911</v>
      </c>
      <c r="AX61" s="21">
        <v>2.47E-2</v>
      </c>
      <c r="AY61" s="13">
        <f t="shared" si="56"/>
        <v>125.95020040080158</v>
      </c>
      <c r="BA61" s="12">
        <f t="shared" si="57"/>
        <v>95.739211671621248</v>
      </c>
    </row>
    <row r="62" spans="1:53" x14ac:dyDescent="0.3">
      <c r="A62" t="s">
        <v>31</v>
      </c>
      <c r="B62" t="s">
        <v>30</v>
      </c>
      <c r="C62">
        <v>100.2</v>
      </c>
      <c r="D62">
        <v>50.98</v>
      </c>
      <c r="E62">
        <f t="shared" si="30"/>
        <v>5.0979999999999998E-2</v>
      </c>
      <c r="F62" s="21">
        <v>14.331</v>
      </c>
      <c r="G62" s="17">
        <f t="shared" si="31"/>
        <v>72913.610778443108</v>
      </c>
      <c r="H62" s="16">
        <f t="shared" si="32"/>
        <v>13.777375379855556</v>
      </c>
      <c r="I62" s="21">
        <v>0.12130000000000001</v>
      </c>
      <c r="J62" s="13">
        <f t="shared" si="33"/>
        <v>617.15309381237523</v>
      </c>
      <c r="K62" s="21">
        <v>1.1516</v>
      </c>
      <c r="L62" s="17">
        <f t="shared" si="34"/>
        <v>5859.1385229540911</v>
      </c>
      <c r="M62" s="16">
        <f t="shared" si="35"/>
        <v>0.81981159772271817</v>
      </c>
      <c r="N62" s="22">
        <v>3.8E-3</v>
      </c>
      <c r="O62" s="13">
        <f t="shared" si="36"/>
        <v>19.333732534930139</v>
      </c>
      <c r="P62" s="21">
        <v>3.032</v>
      </c>
      <c r="Q62" s="17">
        <f t="shared" si="37"/>
        <v>15426.283433133733</v>
      </c>
      <c r="R62" s="16">
        <f t="shared" si="38"/>
        <v>2.2055304066888604</v>
      </c>
      <c r="S62" s="21">
        <v>5.1745999999999999</v>
      </c>
      <c r="T62" s="17">
        <f t="shared" si="39"/>
        <v>26327.455888223554</v>
      </c>
      <c r="U62" s="16">
        <f t="shared" si="40"/>
        <v>3.171414763005957</v>
      </c>
      <c r="V62" s="22">
        <v>4.7999999999999996E-3</v>
      </c>
      <c r="W62" s="13">
        <f t="shared" si="41"/>
        <v>24.421556886227545</v>
      </c>
      <c r="X62" s="21">
        <v>0.88380000000000003</v>
      </c>
      <c r="Y62" s="17">
        <f t="shared" si="42"/>
        <v>4496.6191616766464</v>
      </c>
      <c r="Z62" s="16">
        <f t="shared" si="43"/>
        <v>0.74573560582538623</v>
      </c>
      <c r="AA62" s="21">
        <v>4.2599999999999999E-2</v>
      </c>
      <c r="AB62" s="13">
        <f t="shared" si="44"/>
        <v>216.74131736526942</v>
      </c>
      <c r="AC62" s="21">
        <v>4.3106999999999998</v>
      </c>
      <c r="AD62" s="17">
        <f t="shared" si="45"/>
        <v>21932.084431137719</v>
      </c>
      <c r="AE62" s="16">
        <f t="shared" si="46"/>
        <v>2.9563953741668465</v>
      </c>
      <c r="AF62" s="21">
        <v>1.9699999999999999E-2</v>
      </c>
      <c r="AG62" s="13">
        <f t="shared" si="47"/>
        <v>100.23013972055888</v>
      </c>
      <c r="AH62" s="21">
        <v>1.9900000000000001E-2</v>
      </c>
      <c r="AI62" s="13">
        <f t="shared" si="48"/>
        <v>101.24770459081837</v>
      </c>
      <c r="AJ62" s="23">
        <v>1E-3</v>
      </c>
      <c r="AK62" s="13">
        <f t="shared" si="58"/>
        <v>5.087824351297404</v>
      </c>
      <c r="AL62" s="24">
        <v>69.894999999999996</v>
      </c>
      <c r="AM62" s="17">
        <f t="shared" si="49"/>
        <v>355613.48303393211</v>
      </c>
      <c r="AN62" s="16">
        <f t="shared" si="50"/>
        <v>76.087101355693164</v>
      </c>
      <c r="AO62" s="23">
        <v>2.7E-2</v>
      </c>
      <c r="AP62" s="13">
        <f t="shared" si="51"/>
        <v>137.37125748502993</v>
      </c>
      <c r="AQ62" s="21">
        <v>0.31480000000000002</v>
      </c>
      <c r="AR62" s="17">
        <f t="shared" si="52"/>
        <v>1601.6471057884232</v>
      </c>
      <c r="AS62" s="16">
        <f t="shared" si="53"/>
        <v>0.26720879450789314</v>
      </c>
      <c r="AT62" s="22">
        <v>2.5000000000000001E-3</v>
      </c>
      <c r="AU62" s="13">
        <f t="shared" si="54"/>
        <v>12.719560878243513</v>
      </c>
      <c r="AV62" s="21">
        <v>-2.8E-3</v>
      </c>
      <c r="AW62" s="13">
        <f t="shared" si="55"/>
        <v>-14.245908183632734</v>
      </c>
      <c r="AX62" s="21">
        <v>1.9E-2</v>
      </c>
      <c r="AY62" s="13">
        <f t="shared" si="56"/>
        <v>96.66866267465069</v>
      </c>
      <c r="BA62" s="12">
        <f t="shared" si="57"/>
        <v>100.03057327746639</v>
      </c>
    </row>
    <row r="63" spans="1:53" x14ac:dyDescent="0.3">
      <c r="A63" t="s">
        <v>29</v>
      </c>
      <c r="B63" t="s">
        <v>28</v>
      </c>
      <c r="C63">
        <v>100.9</v>
      </c>
      <c r="D63">
        <v>50.8</v>
      </c>
      <c r="E63">
        <f t="shared" si="30"/>
        <v>5.0799999999999998E-2</v>
      </c>
      <c r="F63" s="21">
        <v>15.742000000000001</v>
      </c>
      <c r="G63" s="17">
        <f t="shared" si="31"/>
        <v>79256.055500495539</v>
      </c>
      <c r="H63" s="16">
        <f t="shared" si="32"/>
        <v>14.975810635341965</v>
      </c>
      <c r="I63" s="21">
        <v>0.11210000000000001</v>
      </c>
      <c r="J63" s="13">
        <f t="shared" si="33"/>
        <v>564.38850346878098</v>
      </c>
      <c r="K63" s="21">
        <v>1.2646999999999999</v>
      </c>
      <c r="L63" s="17">
        <f t="shared" si="34"/>
        <v>6367.3696729435087</v>
      </c>
      <c r="M63" s="16">
        <f t="shared" si="35"/>
        <v>0.89092338138391214</v>
      </c>
      <c r="N63" s="22">
        <v>5.1999999999999998E-3</v>
      </c>
      <c r="O63" s="13">
        <f t="shared" si="36"/>
        <v>26.180376610505451</v>
      </c>
      <c r="P63" s="21">
        <v>7.0110999999999999</v>
      </c>
      <c r="Q63" s="17">
        <f t="shared" si="37"/>
        <v>35298.699702675913</v>
      </c>
      <c r="R63" s="16">
        <f t="shared" si="38"/>
        <v>5.0467344158615424</v>
      </c>
      <c r="S63" s="21">
        <v>5.3018000000000001</v>
      </c>
      <c r="T63" s="17">
        <f t="shared" si="39"/>
        <v>26692.90782953419</v>
      </c>
      <c r="U63" s="16">
        <f t="shared" si="40"/>
        <v>3.2154372347085944</v>
      </c>
      <c r="V63" s="22">
        <v>3.8E-3</v>
      </c>
      <c r="W63" s="13">
        <f t="shared" si="41"/>
        <v>19.131813676907829</v>
      </c>
      <c r="X63" s="21">
        <v>2.8113000000000001</v>
      </c>
      <c r="Y63" s="17">
        <f t="shared" si="42"/>
        <v>14154.017839444994</v>
      </c>
      <c r="Z63" s="16">
        <f t="shared" si="43"/>
        <v>2.3473535758421122</v>
      </c>
      <c r="AA63" s="21">
        <v>0.13009999999999999</v>
      </c>
      <c r="AB63" s="13">
        <f t="shared" si="44"/>
        <v>655.01288404360764</v>
      </c>
      <c r="AC63" s="21">
        <v>4.3139000000000003</v>
      </c>
      <c r="AD63" s="17">
        <f t="shared" si="45"/>
        <v>21719.139742319127</v>
      </c>
      <c r="AE63" s="16">
        <f t="shared" si="46"/>
        <v>2.9276909117636789</v>
      </c>
      <c r="AF63" s="21">
        <v>8.5400000000000004E-2</v>
      </c>
      <c r="AG63" s="13">
        <f t="shared" si="47"/>
        <v>429.96233894945487</v>
      </c>
      <c r="AH63" s="21">
        <v>2.63E-2</v>
      </c>
      <c r="AI63" s="13">
        <f t="shared" si="48"/>
        <v>132.41228939544101</v>
      </c>
      <c r="AJ63" s="23">
        <v>2.7000000000000001E-3</v>
      </c>
      <c r="AK63" s="13">
        <f t="shared" si="58"/>
        <v>13.593657086223983</v>
      </c>
      <c r="AL63" s="24">
        <v>62.36</v>
      </c>
      <c r="AM63" s="17">
        <f t="shared" si="49"/>
        <v>313963.13181367691</v>
      </c>
      <c r="AN63" s="16">
        <f t="shared" si="50"/>
        <v>67.175587462128604</v>
      </c>
      <c r="AO63" s="23">
        <v>2.41E-2</v>
      </c>
      <c r="AP63" s="13">
        <f t="shared" si="51"/>
        <v>121.33597621407331</v>
      </c>
      <c r="AQ63" s="21">
        <v>0.85780000000000001</v>
      </c>
      <c r="AR63" s="17">
        <f t="shared" si="52"/>
        <v>4318.7552031714558</v>
      </c>
      <c r="AS63" s="16">
        <f t="shared" si="53"/>
        <v>0.72051413038708412</v>
      </c>
      <c r="AT63" s="22">
        <v>3.8E-3</v>
      </c>
      <c r="AU63" s="13">
        <f t="shared" si="54"/>
        <v>19.131813676907829</v>
      </c>
      <c r="AV63" s="21">
        <v>1.8100000000000002E-2</v>
      </c>
      <c r="AW63" s="13">
        <f t="shared" si="55"/>
        <v>91.127849355797821</v>
      </c>
      <c r="AX63" s="21">
        <v>2.75E-2</v>
      </c>
      <c r="AY63" s="13">
        <f t="shared" si="56"/>
        <v>138.45391476709614</v>
      </c>
      <c r="BA63" s="12">
        <f t="shared" si="57"/>
        <v>97.300051747417498</v>
      </c>
    </row>
    <row r="64" spans="1:53" x14ac:dyDescent="0.3">
      <c r="A64" t="s">
        <v>27</v>
      </c>
      <c r="B64" t="s">
        <v>26</v>
      </c>
      <c r="C64">
        <v>100.1</v>
      </c>
      <c r="D64">
        <v>50.8</v>
      </c>
      <c r="E64">
        <f t="shared" si="30"/>
        <v>5.0799999999999998E-2</v>
      </c>
      <c r="F64" s="21">
        <v>16.286000000000001</v>
      </c>
      <c r="G64" s="17">
        <f t="shared" si="31"/>
        <v>82650.229770229795</v>
      </c>
      <c r="H64" s="16">
        <f t="shared" si="32"/>
        <v>15.61715609223986</v>
      </c>
      <c r="I64" s="21">
        <v>0.105</v>
      </c>
      <c r="J64" s="13">
        <f t="shared" si="33"/>
        <v>532.8671328671328</v>
      </c>
      <c r="K64" s="21">
        <v>1.4878</v>
      </c>
      <c r="L64" s="17">
        <f t="shared" si="34"/>
        <v>7550.4735264735255</v>
      </c>
      <c r="M64" s="16">
        <f t="shared" si="35"/>
        <v>1.0564634614886113</v>
      </c>
      <c r="N64" s="22">
        <v>3.0999999999999999E-3</v>
      </c>
      <c r="O64" s="13">
        <f t="shared" si="36"/>
        <v>15.732267732267733</v>
      </c>
      <c r="P64" s="21">
        <v>5.9386000000000001</v>
      </c>
      <c r="Q64" s="17">
        <f t="shared" si="37"/>
        <v>30137.950049950046</v>
      </c>
      <c r="R64" s="16">
        <f t="shared" si="38"/>
        <v>4.3088904413402167</v>
      </c>
      <c r="S64" s="21">
        <v>4.7573999999999996</v>
      </c>
      <c r="T64" s="17">
        <f t="shared" si="39"/>
        <v>24143.44855144855</v>
      </c>
      <c r="U64" s="16">
        <f t="shared" si="40"/>
        <v>2.9083284572205286</v>
      </c>
      <c r="V64" s="22">
        <v>1.9599999999999999E-2</v>
      </c>
      <c r="W64" s="13">
        <f t="shared" si="41"/>
        <v>99.468531468531467</v>
      </c>
      <c r="X64" s="21">
        <v>2.5615000000000001</v>
      </c>
      <c r="Y64" s="17">
        <f t="shared" si="42"/>
        <v>12999.420579420581</v>
      </c>
      <c r="Z64" s="16">
        <f t="shared" si="43"/>
        <v>2.1558709849820961</v>
      </c>
      <c r="AA64" s="21">
        <v>0.10009999999999999</v>
      </c>
      <c r="AB64" s="13">
        <f t="shared" si="44"/>
        <v>508</v>
      </c>
      <c r="AC64" s="21">
        <v>5.4824000000000002</v>
      </c>
      <c r="AD64" s="17">
        <f t="shared" si="45"/>
        <v>27822.769230769234</v>
      </c>
      <c r="AE64" s="16">
        <f t="shared" si="46"/>
        <v>3.7504463612942089</v>
      </c>
      <c r="AF64" s="21">
        <v>0.1227</v>
      </c>
      <c r="AG64" s="13">
        <f t="shared" si="47"/>
        <v>622.69330669330668</v>
      </c>
      <c r="AH64" s="21">
        <v>1.9E-2</v>
      </c>
      <c r="AI64" s="13">
        <f t="shared" si="48"/>
        <v>96.423576423576407</v>
      </c>
      <c r="AJ64" s="23">
        <v>3.0999999999999999E-3</v>
      </c>
      <c r="AK64" s="13">
        <f t="shared" si="58"/>
        <v>15.732267732267733</v>
      </c>
      <c r="AL64" s="24">
        <v>62.122</v>
      </c>
      <c r="AM64" s="17">
        <f t="shared" si="49"/>
        <v>315264.49550449545</v>
      </c>
      <c r="AN64" s="16">
        <f t="shared" si="50"/>
        <v>67.454027385719698</v>
      </c>
      <c r="AO64" s="23">
        <v>2.3800000000000002E-2</v>
      </c>
      <c r="AP64" s="13">
        <f t="shared" si="51"/>
        <v>120.78321678321679</v>
      </c>
      <c r="AQ64" s="21">
        <v>1.0761000000000001</v>
      </c>
      <c r="AR64" s="17">
        <f t="shared" si="52"/>
        <v>5461.1268731268729</v>
      </c>
      <c r="AS64" s="16">
        <f t="shared" si="53"/>
        <v>0.91110028117246145</v>
      </c>
      <c r="AT64" s="22">
        <v>1.5299999999999999E-2</v>
      </c>
      <c r="AU64" s="13">
        <f t="shared" si="54"/>
        <v>77.646353646353631</v>
      </c>
      <c r="AV64" s="21">
        <v>1.2999999999999999E-2</v>
      </c>
      <c r="AW64" s="13">
        <f t="shared" si="55"/>
        <v>65.974025974025963</v>
      </c>
      <c r="AX64" s="21">
        <v>0.52990000000000004</v>
      </c>
      <c r="AY64" s="13">
        <f t="shared" si="56"/>
        <v>2689.2027972027977</v>
      </c>
      <c r="BA64" s="12">
        <f t="shared" si="57"/>
        <v>98.162283465457691</v>
      </c>
    </row>
    <row r="65" spans="1:53" s="25" customFormat="1" x14ac:dyDescent="0.3">
      <c r="A65" s="25" t="s">
        <v>24</v>
      </c>
      <c r="B65" s="25" t="s">
        <v>25</v>
      </c>
      <c r="C65" s="25">
        <v>100.5</v>
      </c>
      <c r="D65" s="25">
        <v>50.86</v>
      </c>
      <c r="E65" s="25">
        <f t="shared" si="30"/>
        <v>5.0860000000000002E-2</v>
      </c>
      <c r="F65" s="28">
        <v>15.981999999999999</v>
      </c>
      <c r="G65" s="31">
        <f t="shared" si="31"/>
        <v>80880.05174129353</v>
      </c>
      <c r="H65" s="30">
        <f t="shared" si="32"/>
        <v>15.282672489885634</v>
      </c>
      <c r="I65" s="28">
        <v>0.1158</v>
      </c>
      <c r="J65" s="27">
        <f t="shared" si="33"/>
        <v>586.02865671641791</v>
      </c>
      <c r="K65" s="28">
        <v>2.1320999999999999</v>
      </c>
      <c r="L65" s="31">
        <f t="shared" si="34"/>
        <v>10789.91104477612</v>
      </c>
      <c r="M65" s="30">
        <f t="shared" si="35"/>
        <v>1.509726076324962</v>
      </c>
      <c r="N65" s="29">
        <v>1.54E-2</v>
      </c>
      <c r="O65" s="27">
        <f t="shared" si="36"/>
        <v>77.934726368159218</v>
      </c>
      <c r="P65" s="28">
        <v>8.4562000000000008</v>
      </c>
      <c r="Q65" s="31">
        <f t="shared" si="37"/>
        <v>42794.261890547277</v>
      </c>
      <c r="R65" s="30">
        <f t="shared" si="38"/>
        <v>6.1183917850675016</v>
      </c>
      <c r="S65" s="28">
        <v>4.5792000000000002</v>
      </c>
      <c r="T65" s="31">
        <f t="shared" si="39"/>
        <v>23173.941492537317</v>
      </c>
      <c r="U65" s="30">
        <f t="shared" si="40"/>
        <v>2.7915412897660041</v>
      </c>
      <c r="V65" s="29">
        <v>9.5999999999999992E-3</v>
      </c>
      <c r="W65" s="27">
        <f t="shared" si="41"/>
        <v>48.582686567164174</v>
      </c>
      <c r="X65" s="28">
        <v>2.7982999999999998</v>
      </c>
      <c r="Y65" s="31">
        <f t="shared" si="42"/>
        <v>14161.347064676618</v>
      </c>
      <c r="Z65" s="30">
        <f t="shared" si="43"/>
        <v>2.3485690810965747</v>
      </c>
      <c r="AA65" s="28">
        <v>0.12509999999999999</v>
      </c>
      <c r="AB65" s="27">
        <f t="shared" si="44"/>
        <v>633.09313432835825</v>
      </c>
      <c r="AC65" s="28">
        <v>4.5525000000000002</v>
      </c>
      <c r="AD65" s="31">
        <f t="shared" si="45"/>
        <v>23038.820895522389</v>
      </c>
      <c r="AE65" s="30">
        <f t="shared" si="46"/>
        <v>3.1055809462907304</v>
      </c>
      <c r="AF65" s="28">
        <v>0.14899999999999999</v>
      </c>
      <c r="AG65" s="27">
        <f t="shared" si="47"/>
        <v>754.04378109452728</v>
      </c>
      <c r="AH65" s="28">
        <v>1.77E-2</v>
      </c>
      <c r="AI65" s="27">
        <f t="shared" si="48"/>
        <v>89.574328358208973</v>
      </c>
      <c r="AJ65" s="34">
        <v>2.5000000000000001E-3</v>
      </c>
      <c r="AK65" s="27">
        <f t="shared" si="58"/>
        <v>12.651741293532339</v>
      </c>
      <c r="AL65" s="33">
        <v>61.597999999999999</v>
      </c>
      <c r="AM65" s="31">
        <f t="shared" si="49"/>
        <v>311728.78407960199</v>
      </c>
      <c r="AN65" s="30">
        <f t="shared" si="50"/>
        <v>66.697526166319392</v>
      </c>
      <c r="AO65" s="34">
        <v>3.7199999999999997E-2</v>
      </c>
      <c r="AP65" s="27">
        <f t="shared" si="51"/>
        <v>188.25791044776119</v>
      </c>
      <c r="AQ65" s="28">
        <v>1.2589999999999999</v>
      </c>
      <c r="AR65" s="31">
        <f t="shared" si="52"/>
        <v>6371.4169154228866</v>
      </c>
      <c r="AS65" s="30">
        <f t="shared" si="53"/>
        <v>1.0629673834669593</v>
      </c>
      <c r="AT65" s="29">
        <v>7.0000000000000001E-3</v>
      </c>
      <c r="AU65" s="27">
        <f t="shared" si="54"/>
        <v>35.42487562189055</v>
      </c>
      <c r="AV65" s="28">
        <v>1.32E-2</v>
      </c>
      <c r="AW65" s="27">
        <f t="shared" si="55"/>
        <v>66.801194029850748</v>
      </c>
      <c r="AX65" s="28">
        <v>0.10050000000000001</v>
      </c>
      <c r="AY65" s="27">
        <f t="shared" si="56"/>
        <v>508.6</v>
      </c>
      <c r="BA65" s="26">
        <f t="shared" si="57"/>
        <v>98.916975218217758</v>
      </c>
    </row>
    <row r="66" spans="1:53" s="25" customFormat="1" x14ac:dyDescent="0.3">
      <c r="A66" s="25" t="s">
        <v>24</v>
      </c>
      <c r="B66" s="25" t="s">
        <v>23</v>
      </c>
      <c r="C66" s="25">
        <v>100.7</v>
      </c>
      <c r="D66" s="25">
        <v>50.76</v>
      </c>
      <c r="E66" s="25">
        <f t="shared" si="30"/>
        <v>5.076E-2</v>
      </c>
      <c r="F66" s="28">
        <v>16.14</v>
      </c>
      <c r="G66" s="31">
        <f t="shared" si="31"/>
        <v>81357.140019860977</v>
      </c>
      <c r="H66" s="30">
        <f t="shared" si="32"/>
        <v>15.372820601232441</v>
      </c>
      <c r="I66" s="28">
        <v>0.11650000000000001</v>
      </c>
      <c r="J66" s="27">
        <f t="shared" si="33"/>
        <v>587.24329692154913</v>
      </c>
      <c r="K66" s="28">
        <v>2.1425000000000001</v>
      </c>
      <c r="L66" s="31">
        <f t="shared" si="34"/>
        <v>10799.731876861966</v>
      </c>
      <c r="M66" s="30">
        <f t="shared" si="35"/>
        <v>1.5111002087186105</v>
      </c>
      <c r="N66" s="29">
        <v>1.6400000000000001E-2</v>
      </c>
      <c r="O66" s="27">
        <f t="shared" si="36"/>
        <v>82.667725918570014</v>
      </c>
      <c r="P66" s="28">
        <v>8.5767000000000007</v>
      </c>
      <c r="Q66" s="31">
        <f t="shared" si="37"/>
        <v>43232.700297914598</v>
      </c>
      <c r="R66" s="30">
        <f t="shared" si="38"/>
        <v>6.1810763093795522</v>
      </c>
      <c r="S66" s="28">
        <v>4.6524000000000001</v>
      </c>
      <c r="T66" s="31">
        <f t="shared" si="39"/>
        <v>23451.4224428997</v>
      </c>
      <c r="U66" s="30">
        <f t="shared" si="40"/>
        <v>2.8249667444004496</v>
      </c>
      <c r="V66" s="29">
        <v>8.9999999999999993E-3</v>
      </c>
      <c r="W66" s="27">
        <f t="shared" si="41"/>
        <v>45.366434955312798</v>
      </c>
      <c r="X66" s="28">
        <v>2.8365</v>
      </c>
      <c r="Y66" s="31">
        <f t="shared" si="42"/>
        <v>14297.988083416087</v>
      </c>
      <c r="Z66" s="30">
        <f t="shared" si="43"/>
        <v>2.3712301224760011</v>
      </c>
      <c r="AA66" s="28">
        <v>0.12839999999999999</v>
      </c>
      <c r="AB66" s="27">
        <f t="shared" si="44"/>
        <v>647.22780536246262</v>
      </c>
      <c r="AC66" s="28">
        <v>4.601</v>
      </c>
      <c r="AD66" s="31">
        <f t="shared" si="45"/>
        <v>23192.329692154915</v>
      </c>
      <c r="AE66" s="30">
        <f t="shared" si="46"/>
        <v>3.1262735848624654</v>
      </c>
      <c r="AF66" s="28">
        <v>0.1424</v>
      </c>
      <c r="AG66" s="27">
        <f t="shared" si="47"/>
        <v>717.79781529294928</v>
      </c>
      <c r="AH66" s="28">
        <v>1.9E-2</v>
      </c>
      <c r="AI66" s="27">
        <f t="shared" si="48"/>
        <v>95.773584905660385</v>
      </c>
      <c r="AJ66" s="32">
        <v>2.5999999999999999E-3</v>
      </c>
      <c r="AK66" s="27">
        <f t="shared" si="58"/>
        <v>13.105858987090366</v>
      </c>
      <c r="AL66" s="33">
        <v>61.929000000000002</v>
      </c>
      <c r="AM66" s="31">
        <f t="shared" si="49"/>
        <v>312166.43892750744</v>
      </c>
      <c r="AN66" s="30">
        <f t="shared" si="50"/>
        <v>66.791166847452459</v>
      </c>
      <c r="AO66" s="32">
        <v>3.7199999999999997E-2</v>
      </c>
      <c r="AP66" s="27">
        <f t="shared" si="51"/>
        <v>187.51459781529294</v>
      </c>
      <c r="AQ66" s="28">
        <v>1.3154999999999999</v>
      </c>
      <c r="AR66" s="31">
        <f t="shared" si="52"/>
        <v>6631.0605759682212</v>
      </c>
      <c r="AS66" s="30">
        <f t="shared" si="53"/>
        <v>1.1062847092906045</v>
      </c>
      <c r="AT66" s="29">
        <v>7.0000000000000001E-3</v>
      </c>
      <c r="AU66" s="27">
        <f t="shared" si="54"/>
        <v>35.285004965243296</v>
      </c>
      <c r="AV66" s="28">
        <v>1.34E-2</v>
      </c>
      <c r="AW66" s="27">
        <f t="shared" si="55"/>
        <v>67.545580933465743</v>
      </c>
      <c r="AX66" s="28">
        <v>8.2299999999999998E-2</v>
      </c>
      <c r="AY66" s="27">
        <f t="shared" si="56"/>
        <v>414.85084409136044</v>
      </c>
      <c r="BA66" s="26">
        <f t="shared" si="57"/>
        <v>99.284919127812572</v>
      </c>
    </row>
    <row r="67" spans="1:53" x14ac:dyDescent="0.3">
      <c r="A67" t="s">
        <v>22</v>
      </c>
      <c r="B67" t="s">
        <v>21</v>
      </c>
      <c r="C67">
        <v>100.5</v>
      </c>
      <c r="D67">
        <v>50.86</v>
      </c>
      <c r="E67">
        <f t="shared" si="30"/>
        <v>5.0860000000000002E-2</v>
      </c>
      <c r="F67" s="21">
        <v>12.861000000000001</v>
      </c>
      <c r="G67" s="17">
        <f t="shared" si="31"/>
        <v>65085.617910447771</v>
      </c>
      <c r="H67" s="16">
        <f t="shared" si="32"/>
        <v>12.298238699312925</v>
      </c>
      <c r="I67" s="21">
        <v>0.1087</v>
      </c>
      <c r="J67" s="13">
        <f t="shared" si="33"/>
        <v>550.09771144278614</v>
      </c>
      <c r="K67" s="21">
        <v>1.0268999999999999</v>
      </c>
      <c r="L67" s="17">
        <f t="shared" si="34"/>
        <v>5196.8292537313428</v>
      </c>
      <c r="M67" s="16">
        <f t="shared" si="35"/>
        <v>0.727141179015104</v>
      </c>
      <c r="N67" s="22">
        <v>5.5999999999999999E-3</v>
      </c>
      <c r="O67" s="13">
        <f t="shared" si="36"/>
        <v>28.339900497512442</v>
      </c>
      <c r="P67" s="21">
        <v>3.0030000000000001</v>
      </c>
      <c r="Q67" s="17">
        <f t="shared" si="37"/>
        <v>15197.271641791045</v>
      </c>
      <c r="R67" s="16">
        <f t="shared" si="38"/>
        <v>2.1727880762703937</v>
      </c>
      <c r="S67" s="21">
        <v>4.8761999999999999</v>
      </c>
      <c r="T67" s="17">
        <f t="shared" si="39"/>
        <v>24676.968358208953</v>
      </c>
      <c r="U67" s="16">
        <f t="shared" si="40"/>
        <v>2.9725964441729964</v>
      </c>
      <c r="V67" s="22">
        <v>2.5999999999999999E-3</v>
      </c>
      <c r="W67" s="13">
        <f t="shared" si="41"/>
        <v>13.157810945273633</v>
      </c>
      <c r="X67" s="21">
        <v>1.0429999999999999</v>
      </c>
      <c r="Y67" s="17">
        <f t="shared" si="42"/>
        <v>5278.3064676616914</v>
      </c>
      <c r="Z67" s="16">
        <f t="shared" si="43"/>
        <v>0.87537345945171252</v>
      </c>
      <c r="AA67" s="21">
        <v>3.9399999999999998E-2</v>
      </c>
      <c r="AB67" s="13">
        <f t="shared" si="44"/>
        <v>199.39144278606969</v>
      </c>
      <c r="AC67" s="21">
        <v>4.5582000000000003</v>
      </c>
      <c r="AD67" s="17">
        <f t="shared" si="45"/>
        <v>23067.666865671643</v>
      </c>
      <c r="AE67" s="16">
        <f t="shared" si="46"/>
        <v>3.1094693178215058</v>
      </c>
      <c r="AF67" s="21">
        <v>4.1599999999999998E-2</v>
      </c>
      <c r="AG67" s="13">
        <f t="shared" si="47"/>
        <v>210.52497512437813</v>
      </c>
      <c r="AH67" s="21">
        <v>1.6E-2</v>
      </c>
      <c r="AI67" s="13">
        <f t="shared" si="48"/>
        <v>80.971144278606957</v>
      </c>
      <c r="AJ67" s="23">
        <v>1E-3</v>
      </c>
      <c r="AK67" s="13">
        <f t="shared" si="58"/>
        <v>5.0606965174129348</v>
      </c>
      <c r="AL67" s="24">
        <v>72.049000000000007</v>
      </c>
      <c r="AM67" s="17">
        <f t="shared" si="49"/>
        <v>364618.1233830846</v>
      </c>
      <c r="AN67" s="16">
        <f t="shared" si="50"/>
        <v>78.013735230967669</v>
      </c>
      <c r="AO67" s="23">
        <v>2.75E-2</v>
      </c>
      <c r="AP67" s="13">
        <f t="shared" si="51"/>
        <v>139.16915422885569</v>
      </c>
      <c r="AQ67" s="21">
        <v>0.35520000000000002</v>
      </c>
      <c r="AR67" s="17">
        <f t="shared" si="52"/>
        <v>1797.5594029850747</v>
      </c>
      <c r="AS67" s="16">
        <f t="shared" si="53"/>
        <v>0.29989357792491178</v>
      </c>
      <c r="AT67" s="22">
        <v>2.3999999999999998E-3</v>
      </c>
      <c r="AU67" s="13">
        <f t="shared" si="54"/>
        <v>12.145671641791044</v>
      </c>
      <c r="AV67" s="21">
        <v>4.1000000000000003E-3</v>
      </c>
      <c r="AW67" s="13">
        <f t="shared" si="55"/>
        <v>20.748855721393038</v>
      </c>
      <c r="AX67" s="21">
        <v>3.2099999999999997E-2</v>
      </c>
      <c r="AY67" s="13">
        <f t="shared" si="56"/>
        <v>162.44835820895523</v>
      </c>
      <c r="BA67" s="12">
        <f t="shared" si="57"/>
        <v>100.46923598493721</v>
      </c>
    </row>
    <row r="68" spans="1:53" x14ac:dyDescent="0.3">
      <c r="A68" t="s">
        <v>20</v>
      </c>
      <c r="B68" t="s">
        <v>19</v>
      </c>
      <c r="C68">
        <v>100.9</v>
      </c>
      <c r="D68">
        <v>50.88</v>
      </c>
      <c r="E68">
        <f t="shared" si="30"/>
        <v>5.0880000000000002E-2</v>
      </c>
      <c r="F68" s="21">
        <v>13.84</v>
      </c>
      <c r="G68" s="17">
        <f t="shared" si="31"/>
        <v>69789.811694747274</v>
      </c>
      <c r="H68" s="16">
        <f t="shared" si="32"/>
        <v>13.187118607109769</v>
      </c>
      <c r="I68" s="21">
        <v>0.11310000000000001</v>
      </c>
      <c r="J68" s="13">
        <f t="shared" si="33"/>
        <v>570.31992071357774</v>
      </c>
      <c r="K68" s="21">
        <v>1.2883</v>
      </c>
      <c r="L68" s="17">
        <f t="shared" si="34"/>
        <v>6496.4027750247769</v>
      </c>
      <c r="M68" s="16">
        <f t="shared" si="35"/>
        <v>0.90897771363121149</v>
      </c>
      <c r="N68" s="22">
        <v>6.3E-3</v>
      </c>
      <c r="O68" s="13">
        <f t="shared" si="36"/>
        <v>31.768483647175422</v>
      </c>
      <c r="P68" s="21">
        <v>3.5659999999999998</v>
      </c>
      <c r="Q68" s="17">
        <f t="shared" si="37"/>
        <v>17981.970267591674</v>
      </c>
      <c r="R68" s="16">
        <f t="shared" si="38"/>
        <v>2.5709226962707161</v>
      </c>
      <c r="S68" s="21">
        <v>4.8852000000000002</v>
      </c>
      <c r="T68" s="17">
        <f t="shared" si="39"/>
        <v>24634.189890981172</v>
      </c>
      <c r="U68" s="16">
        <f t="shared" si="40"/>
        <v>2.9674433346936397</v>
      </c>
      <c r="V68" s="22">
        <v>3.0999999999999999E-3</v>
      </c>
      <c r="W68" s="13">
        <f t="shared" si="41"/>
        <v>15.632111000991078</v>
      </c>
      <c r="X68" s="21">
        <v>1.2088000000000001</v>
      </c>
      <c r="Y68" s="17">
        <f t="shared" si="42"/>
        <v>6095.5147670961351</v>
      </c>
      <c r="Z68" s="16">
        <f t="shared" si="43"/>
        <v>1.0109022432673838</v>
      </c>
      <c r="AA68" s="21">
        <v>4.5699999999999998E-2</v>
      </c>
      <c r="AB68" s="13">
        <f t="shared" si="44"/>
        <v>230.44757185332008</v>
      </c>
      <c r="AC68" s="21">
        <v>4.7816000000000001</v>
      </c>
      <c r="AD68" s="17">
        <f t="shared" si="45"/>
        <v>24111.774826560952</v>
      </c>
      <c r="AE68" s="16">
        <f t="shared" si="46"/>
        <v>3.2502127093306825</v>
      </c>
      <c r="AF68" s="21">
        <v>4.9399999999999999E-2</v>
      </c>
      <c r="AG68" s="13">
        <f t="shared" si="47"/>
        <v>249.10525272547076</v>
      </c>
      <c r="AH68" s="21">
        <v>1.7899999999999999E-2</v>
      </c>
      <c r="AI68" s="13">
        <f t="shared" si="48"/>
        <v>90.262834489593658</v>
      </c>
      <c r="AJ68" s="23">
        <v>1.1999999999999999E-3</v>
      </c>
      <c r="AK68" s="13">
        <f t="shared" si="58"/>
        <v>6.0511397423191262</v>
      </c>
      <c r="AL68" s="24">
        <v>70.635000000000005</v>
      </c>
      <c r="AM68" s="17">
        <f t="shared" si="49"/>
        <v>356185.2130822597</v>
      </c>
      <c r="AN68" s="16">
        <f t="shared" si="50"/>
        <v>76.209428781987768</v>
      </c>
      <c r="AO68" s="23">
        <v>3.1800000000000002E-2</v>
      </c>
      <c r="AP68" s="13">
        <f t="shared" si="51"/>
        <v>160.35520317145688</v>
      </c>
      <c r="AQ68" s="21">
        <v>0.42299999999999999</v>
      </c>
      <c r="AR68" s="17">
        <f t="shared" si="52"/>
        <v>2133.0267591674924</v>
      </c>
      <c r="AS68" s="16">
        <f t="shared" si="53"/>
        <v>0.35586085530973116</v>
      </c>
      <c r="AT68" s="22">
        <v>2.8E-3</v>
      </c>
      <c r="AU68" s="13">
        <f t="shared" si="54"/>
        <v>14.119326065411297</v>
      </c>
      <c r="AV68" s="21">
        <v>6.8999999999999999E-3</v>
      </c>
      <c r="AW68" s="13">
        <f t="shared" si="55"/>
        <v>34.794053518334984</v>
      </c>
      <c r="AX68" s="21">
        <v>3.04E-2</v>
      </c>
      <c r="AY68" s="13">
        <f t="shared" si="56"/>
        <v>153.29554013875122</v>
      </c>
      <c r="BA68" s="12">
        <f t="shared" si="57"/>
        <v>100.4608669416009</v>
      </c>
    </row>
    <row r="69" spans="1:53" x14ac:dyDescent="0.3">
      <c r="A69" t="s">
        <v>18</v>
      </c>
      <c r="B69" t="s">
        <v>17</v>
      </c>
      <c r="C69">
        <v>99.5</v>
      </c>
      <c r="D69">
        <v>50.84</v>
      </c>
      <c r="E69">
        <f t="shared" si="30"/>
        <v>5.0840000000000003E-2</v>
      </c>
      <c r="F69" s="21">
        <v>19.645</v>
      </c>
      <c r="G69" s="17">
        <f t="shared" si="31"/>
        <v>100377.06532663318</v>
      </c>
      <c r="H69" s="16">
        <f t="shared" si="32"/>
        <v>18.966726428286727</v>
      </c>
      <c r="I69" s="21">
        <v>0.1273</v>
      </c>
      <c r="J69" s="13">
        <f t="shared" si="33"/>
        <v>650.44542713567853</v>
      </c>
      <c r="K69" s="21">
        <v>2.4190999999999998</v>
      </c>
      <c r="L69" s="17">
        <f t="shared" si="34"/>
        <v>12360.506934673367</v>
      </c>
      <c r="M69" s="16">
        <f t="shared" si="35"/>
        <v>1.7294841040331399</v>
      </c>
      <c r="N69" s="22">
        <v>2.1700000000000001E-2</v>
      </c>
      <c r="O69" s="13">
        <f t="shared" si="36"/>
        <v>110.87718592964826</v>
      </c>
      <c r="P69" s="21">
        <v>10.8649</v>
      </c>
      <c r="Q69" s="17">
        <f t="shared" si="37"/>
        <v>55514.725226130657</v>
      </c>
      <c r="R69" s="16">
        <f t="shared" si="38"/>
        <v>7.9370650121871664</v>
      </c>
      <c r="S69" s="21">
        <v>6.1798999999999999</v>
      </c>
      <c r="T69" s="17">
        <f t="shared" si="39"/>
        <v>31576.494070351764</v>
      </c>
      <c r="U69" s="16">
        <f t="shared" si="40"/>
        <v>3.8037157818761331</v>
      </c>
      <c r="V69" s="22">
        <v>1.35E-2</v>
      </c>
      <c r="W69" s="13">
        <f t="shared" si="41"/>
        <v>68.978894472361816</v>
      </c>
      <c r="X69" s="21">
        <v>3.6957</v>
      </c>
      <c r="Y69" s="17">
        <f t="shared" si="42"/>
        <v>18883.355577889448</v>
      </c>
      <c r="Z69" s="16">
        <f t="shared" si="43"/>
        <v>3.131684073205534</v>
      </c>
      <c r="AA69" s="21">
        <v>0.1489</v>
      </c>
      <c r="AB69" s="13">
        <f t="shared" si="44"/>
        <v>760.81165829145743</v>
      </c>
      <c r="AC69" s="21">
        <v>2.806</v>
      </c>
      <c r="AD69" s="17">
        <f t="shared" si="45"/>
        <v>14337.390954773871</v>
      </c>
      <c r="AE69" s="16">
        <f t="shared" si="46"/>
        <v>1.9326478716330679</v>
      </c>
      <c r="AF69" s="21">
        <v>0.27150000000000002</v>
      </c>
      <c r="AG69" s="13">
        <f t="shared" si="47"/>
        <v>1387.2422110552766</v>
      </c>
      <c r="AH69" s="21">
        <v>0.03</v>
      </c>
      <c r="AI69" s="13">
        <f t="shared" si="48"/>
        <v>153.28643216080403</v>
      </c>
      <c r="AJ69" s="23">
        <v>3.8E-3</v>
      </c>
      <c r="AK69" s="13">
        <f t="shared" si="58"/>
        <v>19.416281407035179</v>
      </c>
      <c r="AL69" s="24">
        <v>51.337000000000003</v>
      </c>
      <c r="AM69" s="17">
        <f t="shared" si="49"/>
        <v>262308.85226130654</v>
      </c>
      <c r="AN69" s="16">
        <f t="shared" si="50"/>
        <v>56.123631922575854</v>
      </c>
      <c r="AO69" s="23">
        <v>2.5600000000000001E-2</v>
      </c>
      <c r="AP69" s="13">
        <f t="shared" si="51"/>
        <v>130.80442211055276</v>
      </c>
      <c r="AQ69" s="21">
        <v>1.3331999999999999</v>
      </c>
      <c r="AR69" s="17">
        <f t="shared" si="52"/>
        <v>6812.0490452261311</v>
      </c>
      <c r="AS69" s="16">
        <f t="shared" si="53"/>
        <v>1.1364796945126634</v>
      </c>
      <c r="AT69" s="22">
        <v>1.2E-2</v>
      </c>
      <c r="AU69" s="13">
        <f t="shared" si="54"/>
        <v>61.314572864321605</v>
      </c>
      <c r="AV69" s="21">
        <v>3.0599999999999999E-2</v>
      </c>
      <c r="AW69" s="13">
        <f t="shared" si="55"/>
        <v>156.35216080402009</v>
      </c>
      <c r="AX69" s="21">
        <v>7.9100000000000004E-2</v>
      </c>
      <c r="AY69" s="13">
        <f t="shared" si="56"/>
        <v>404.16522613065331</v>
      </c>
      <c r="BA69" s="12">
        <f t="shared" si="57"/>
        <v>94.761434888310276</v>
      </c>
    </row>
    <row r="70" spans="1:53" x14ac:dyDescent="0.3">
      <c r="A70" t="s">
        <v>16</v>
      </c>
      <c r="B70" t="s">
        <v>15</v>
      </c>
      <c r="C70">
        <v>99.9</v>
      </c>
      <c r="D70">
        <v>50.75</v>
      </c>
      <c r="E70">
        <f t="shared" ref="E70:E78" si="59">D70/1000</f>
        <v>5.0750000000000003E-2</v>
      </c>
      <c r="F70" s="21">
        <v>12.831</v>
      </c>
      <c r="G70" s="17">
        <f t="shared" ref="G70:G76" si="60">F70*E70*$B$2/C70*10^6</f>
        <v>65182.507507507507</v>
      </c>
      <c r="H70" s="16">
        <f t="shared" ref="H70:H76" si="61">F70*E70*$B$2/C70*($G$2/$G$3)*100</f>
        <v>12.31654645193748</v>
      </c>
      <c r="I70" s="21">
        <v>0.1149</v>
      </c>
      <c r="J70" s="13">
        <f t="shared" ref="J70:J76" si="62">I70*E70*$B$2/C70*10^6</f>
        <v>583.70120120120112</v>
      </c>
      <c r="K70" s="21">
        <v>0.9758</v>
      </c>
      <c r="L70" s="17">
        <f t="shared" ref="L70:L76" si="63">K70*E70*$B$2/C70*10^6</f>
        <v>4957.1421421421419</v>
      </c>
      <c r="M70" s="16">
        <f t="shared" ref="M70:M76" si="64">K70*E70*$B$2/C70*($L$2/$L$3)*100</f>
        <v>0.69360412008815209</v>
      </c>
      <c r="N70" s="22">
        <v>5.4000000000000003E-3</v>
      </c>
      <c r="O70" s="13">
        <f t="shared" ref="O70:O76" si="65">N70*E70*$B$2/C70*10^6</f>
        <v>27.432432432432432</v>
      </c>
      <c r="P70" s="21">
        <v>2.8626999999999998</v>
      </c>
      <c r="Q70" s="17">
        <f t="shared" ref="Q70:Q76" si="66">P70*E70*$B$2/C70*10^6</f>
        <v>14542.745245245245</v>
      </c>
      <c r="R70" s="16">
        <f t="shared" ref="R70:R76" si="67">P70*E70*$B$2/C70*($Q$2/$Q$3)*100</f>
        <v>2.0792089665762448</v>
      </c>
      <c r="S70" s="21">
        <v>5.1200999999999999</v>
      </c>
      <c r="T70" s="17">
        <f t="shared" ref="T70:T76" si="68">S70*E70*$B$2/C70*10^6</f>
        <v>26010.518018018021</v>
      </c>
      <c r="U70" s="16">
        <f t="shared" ref="U70:U76" si="69">S70*E70*$B$2/C70*($T$2/$T$3)*100</f>
        <v>3.1332363136794084</v>
      </c>
      <c r="V70" s="22">
        <v>2.5999999999999999E-3</v>
      </c>
      <c r="W70" s="13">
        <f t="shared" ref="W70:W76" si="70">V70*E70*$B$2/C70*10^6</f>
        <v>13.208208208208209</v>
      </c>
      <c r="X70" s="21">
        <v>0.9617</v>
      </c>
      <c r="Y70" s="17">
        <f t="shared" ref="Y70:Y76" si="71">X70*E70*$B$2/C70*10^6</f>
        <v>4885.5130130130137</v>
      </c>
      <c r="Z70" s="16">
        <f t="shared" ref="Z70:Z76" si="72">X70*E70*$B$2/C70*($Y$2/$Y$3)*100</f>
        <v>0.81023117047088256</v>
      </c>
      <c r="AA70" s="21">
        <v>3.8699999999999998E-2</v>
      </c>
      <c r="AB70" s="13">
        <f t="shared" ref="AB70:AB76" si="73">AA70*E70*$B$2/C70*10^6</f>
        <v>196.59909909909905</v>
      </c>
      <c r="AC70" s="21">
        <v>4.3592000000000004</v>
      </c>
      <c r="AD70" s="17">
        <f t="shared" ref="AD70:AD76" si="74">AC70*E70*$B$2/C70*10^6</f>
        <v>22145.085085085087</v>
      </c>
      <c r="AE70" s="16">
        <f t="shared" ref="AE70:AE76" si="75">AC70*E70*$B$2/C70*($AD$2/$AD$3)*100</f>
        <v>2.9851073805427877</v>
      </c>
      <c r="AF70" s="21">
        <v>5.2499999999999998E-2</v>
      </c>
      <c r="AG70" s="13">
        <f t="shared" ref="AG70:AG76" si="76">AF70*E70*$B$2/C70*10^6</f>
        <v>266.70420420420419</v>
      </c>
      <c r="AH70" s="21">
        <v>1.7899999999999999E-2</v>
      </c>
      <c r="AI70" s="13">
        <f t="shared" ref="AI70:AI76" si="77">AH70*E70*$B$2/C70*10^6</f>
        <v>90.933433433433436</v>
      </c>
      <c r="AJ70" s="23">
        <v>8.9999999999999998E-4</v>
      </c>
      <c r="AK70" s="13">
        <f t="shared" si="58"/>
        <v>4.5720720720720713</v>
      </c>
      <c r="AL70" s="24">
        <v>71.793000000000006</v>
      </c>
      <c r="AM70" s="17">
        <f t="shared" ref="AM70:AM76" si="78">AL70*E70*$B$2/C70*10^6</f>
        <v>364714.18918918923</v>
      </c>
      <c r="AN70" s="16">
        <f t="shared" ref="AN70:AN76" si="79">AL70*E70*$B$2/C70*($AM$2/$AM$3)*100</f>
        <v>78.0342894817895</v>
      </c>
      <c r="AO70" s="23">
        <v>2.6700000000000002E-2</v>
      </c>
      <c r="AP70" s="13">
        <f t="shared" ref="AP70:AP76" si="80">AO70*E70*$B$2/C70*10^6</f>
        <v>135.63813813813815</v>
      </c>
      <c r="AQ70" s="21">
        <v>0.34139999999999998</v>
      </c>
      <c r="AR70" s="17">
        <f t="shared" ref="AR70:AR76" si="81">AQ70*E70*$B$2/C70*10^6</f>
        <v>1734.3393393393392</v>
      </c>
      <c r="AS70" s="16">
        <f t="shared" ref="AS70:AS76" si="82">AQ70*E70*$B$2/C70*($AR$2/$AR$3)*100</f>
        <v>0.28934633756563571</v>
      </c>
      <c r="AT70" s="22">
        <v>2.5000000000000001E-3</v>
      </c>
      <c r="AU70" s="13">
        <f t="shared" ref="AU70:AU76" si="83">AT70*E70*$B$2/C70*10^6</f>
        <v>12.7002002002002</v>
      </c>
      <c r="AV70" s="21">
        <v>4.7999999999999996E-3</v>
      </c>
      <c r="AW70" s="13">
        <f t="shared" ref="AW70:AW76" si="84">AV70*E70*$B$2/C70*10^6</f>
        <v>24.384384384384379</v>
      </c>
      <c r="AX70" s="21">
        <v>2.35E-2</v>
      </c>
      <c r="AY70" s="13">
        <f t="shared" ref="AY70:AY76" si="85">AX70*E70*$B$2/C70*10^6</f>
        <v>119.38188188188188</v>
      </c>
      <c r="BA70" s="12">
        <f t="shared" ref="BA70:BA76" si="86">SUM(H70,M70,R70,U70,Z70,AE70,AN70,AS70)</f>
        <v>100.34157022265009</v>
      </c>
    </row>
    <row r="71" spans="1:53" x14ac:dyDescent="0.3">
      <c r="A71" t="s">
        <v>14</v>
      </c>
      <c r="B71" t="s">
        <v>13</v>
      </c>
      <c r="C71">
        <v>100.7</v>
      </c>
      <c r="D71">
        <v>50.78</v>
      </c>
      <c r="E71">
        <f t="shared" si="59"/>
        <v>5.0779999999999999E-2</v>
      </c>
      <c r="F71" s="21">
        <v>14.821</v>
      </c>
      <c r="G71" s="17">
        <f t="shared" si="60"/>
        <v>74737.872889771606</v>
      </c>
      <c r="H71" s="16">
        <f t="shared" si="61"/>
        <v>14.122078428171072</v>
      </c>
      <c r="I71" s="21">
        <v>0.1091</v>
      </c>
      <c r="J71" s="13">
        <f t="shared" si="62"/>
        <v>550.15868917576961</v>
      </c>
      <c r="K71" s="21">
        <v>2.0587</v>
      </c>
      <c r="L71" s="17">
        <f t="shared" si="63"/>
        <v>10381.408738828204</v>
      </c>
      <c r="M71" s="16">
        <f t="shared" si="64"/>
        <v>1.4525683684468205</v>
      </c>
      <c r="N71" s="22">
        <v>1.38E-2</v>
      </c>
      <c r="O71" s="13">
        <f t="shared" si="65"/>
        <v>69.58927507447865</v>
      </c>
      <c r="P71" s="21">
        <v>5.6256000000000004</v>
      </c>
      <c r="Q71" s="17">
        <f t="shared" si="66"/>
        <v>28368.219265143991</v>
      </c>
      <c r="R71" s="16">
        <f t="shared" si="67"/>
        <v>4.055868054291401</v>
      </c>
      <c r="S71" s="21">
        <v>4.2023000000000001</v>
      </c>
      <c r="T71" s="17">
        <f t="shared" si="68"/>
        <v>21190.942800397217</v>
      </c>
      <c r="U71" s="16">
        <f t="shared" si="69"/>
        <v>2.5526685572857004</v>
      </c>
      <c r="V71" s="22">
        <v>7.9000000000000008E-3</v>
      </c>
      <c r="W71" s="13">
        <f t="shared" si="70"/>
        <v>39.83733862959285</v>
      </c>
      <c r="X71" s="21">
        <v>1.7326999999999999</v>
      </c>
      <c r="Y71" s="17">
        <f t="shared" si="71"/>
        <v>8737.488182720952</v>
      </c>
      <c r="Z71" s="16">
        <f t="shared" si="72"/>
        <v>1.4490566821549562</v>
      </c>
      <c r="AA71" s="21">
        <v>0.1019</v>
      </c>
      <c r="AB71" s="13">
        <f t="shared" si="73"/>
        <v>513.85124131082421</v>
      </c>
      <c r="AC71" s="21">
        <v>4.7812000000000001</v>
      </c>
      <c r="AD71" s="17">
        <f t="shared" si="74"/>
        <v>24110.162462760676</v>
      </c>
      <c r="AE71" s="16">
        <f t="shared" si="75"/>
        <v>3.2499953663373353</v>
      </c>
      <c r="AF71" s="21">
        <v>0.13789999999999999</v>
      </c>
      <c r="AG71" s="13">
        <f t="shared" si="76"/>
        <v>695.3884806355511</v>
      </c>
      <c r="AH71" s="21">
        <v>1.7500000000000002E-2</v>
      </c>
      <c r="AI71" s="13">
        <f t="shared" si="77"/>
        <v>88.247269116186686</v>
      </c>
      <c r="AJ71" s="23">
        <v>1.6000000000000001E-3</v>
      </c>
      <c r="AK71" s="13">
        <f t="shared" si="58"/>
        <v>8.0683217477656406</v>
      </c>
      <c r="AL71" s="24">
        <v>67.409000000000006</v>
      </c>
      <c r="AM71" s="17">
        <f t="shared" si="78"/>
        <v>339923.43793445884</v>
      </c>
      <c r="AN71" s="16">
        <f t="shared" si="79"/>
        <v>72.73005751817054</v>
      </c>
      <c r="AO71" s="23">
        <v>3.78E-2</v>
      </c>
      <c r="AP71" s="13">
        <f t="shared" si="80"/>
        <v>190.61410129096322</v>
      </c>
      <c r="AQ71" s="21">
        <v>0.79500000000000004</v>
      </c>
      <c r="AR71" s="17">
        <f t="shared" si="81"/>
        <v>4008.947368421052</v>
      </c>
      <c r="AS71" s="16">
        <f t="shared" si="82"/>
        <v>0.66882772721276851</v>
      </c>
      <c r="AT71" s="22">
        <v>8.8000000000000005E-3</v>
      </c>
      <c r="AU71" s="13">
        <f t="shared" si="83"/>
        <v>44.375769612711025</v>
      </c>
      <c r="AV71" s="21">
        <v>0.01</v>
      </c>
      <c r="AW71" s="13">
        <f t="shared" si="84"/>
        <v>50.427010923535256</v>
      </c>
      <c r="AX71" s="21">
        <v>3.6200000000000003E-2</v>
      </c>
      <c r="AY71" s="13">
        <f t="shared" si="85"/>
        <v>182.54577954319763</v>
      </c>
      <c r="BA71" s="12">
        <f t="shared" si="86"/>
        <v>100.2811207020706</v>
      </c>
    </row>
    <row r="72" spans="1:53" x14ac:dyDescent="0.3">
      <c r="A72" t="s">
        <v>12</v>
      </c>
      <c r="B72" s="20" t="s">
        <v>11</v>
      </c>
      <c r="C72">
        <v>100.4</v>
      </c>
      <c r="D72">
        <v>50.96</v>
      </c>
      <c r="E72">
        <f t="shared" si="59"/>
        <v>5.0959999999999998E-2</v>
      </c>
      <c r="F72" s="14">
        <v>14.38</v>
      </c>
      <c r="G72" s="17">
        <f t="shared" si="60"/>
        <v>72988.525896414343</v>
      </c>
      <c r="H72" s="16">
        <f t="shared" si="61"/>
        <v>13.791530949589337</v>
      </c>
      <c r="I72" s="14">
        <v>0.14219999999999999</v>
      </c>
      <c r="J72" s="13">
        <f t="shared" si="62"/>
        <v>721.76414342629471</v>
      </c>
      <c r="K72" s="14">
        <v>9.9560999999999993</v>
      </c>
      <c r="L72" s="17">
        <f t="shared" si="63"/>
        <v>50534.149003984057</v>
      </c>
      <c r="M72" s="16">
        <f t="shared" si="64"/>
        <v>7.0707461979626407</v>
      </c>
      <c r="N72" s="14">
        <v>2.3999999999999998E-3</v>
      </c>
      <c r="O72" s="13">
        <f t="shared" si="65"/>
        <v>12.181673306772904</v>
      </c>
      <c r="P72" s="14">
        <v>18.645499999999998</v>
      </c>
      <c r="Q72" s="17">
        <f t="shared" si="66"/>
        <v>94638.912350597602</v>
      </c>
      <c r="R72" s="16">
        <f t="shared" si="67"/>
        <v>13.53073796095831</v>
      </c>
      <c r="S72" s="14">
        <v>2.9687999999999999</v>
      </c>
      <c r="T72" s="17">
        <f t="shared" si="68"/>
        <v>15068.729880478086</v>
      </c>
      <c r="U72" s="16">
        <f t="shared" si="69"/>
        <v>1.8151845968555445</v>
      </c>
      <c r="V72" s="15">
        <v>7.9000000000000008E-3</v>
      </c>
      <c r="W72" s="13">
        <f t="shared" si="70"/>
        <v>40.09800796812749</v>
      </c>
      <c r="X72" s="14">
        <v>4.0998999999999999</v>
      </c>
      <c r="Y72" s="17">
        <f t="shared" si="71"/>
        <v>20809.850996015935</v>
      </c>
      <c r="Z72" s="16">
        <f t="shared" si="72"/>
        <v>3.4511810499565518</v>
      </c>
      <c r="AA72" s="14">
        <v>0.2893</v>
      </c>
      <c r="AB72" s="13">
        <f t="shared" si="73"/>
        <v>1468.3992031872508</v>
      </c>
      <c r="AC72" s="14">
        <v>4.8680000000000003</v>
      </c>
      <c r="AD72" s="17">
        <f t="shared" si="74"/>
        <v>24708.494023904383</v>
      </c>
      <c r="AE72" s="16">
        <f t="shared" si="75"/>
        <v>3.330649107441483</v>
      </c>
      <c r="AF72" s="14">
        <v>0.31919999999999998</v>
      </c>
      <c r="AG72" s="13">
        <f t="shared" si="76"/>
        <v>1620.1625498007966</v>
      </c>
      <c r="AH72" s="14">
        <v>6.6E-3</v>
      </c>
      <c r="AI72" s="13">
        <f t="shared" si="77"/>
        <v>33.499601593625499</v>
      </c>
      <c r="AJ72" s="18">
        <v>6.1000000000000004E-3</v>
      </c>
      <c r="AK72" s="13">
        <f t="shared" si="58"/>
        <v>30.961752988047806</v>
      </c>
      <c r="AL72" s="19">
        <v>51.365000000000002</v>
      </c>
      <c r="AM72" s="17">
        <f t="shared" si="78"/>
        <v>260713.18725099601</v>
      </c>
      <c r="AN72" s="16">
        <f t="shared" si="79"/>
        <v>55.78222325512764</v>
      </c>
      <c r="AO72" s="18">
        <v>6.7900000000000002E-2</v>
      </c>
      <c r="AP72" s="13">
        <f t="shared" si="80"/>
        <v>344.63984063745011</v>
      </c>
      <c r="AQ72" s="14">
        <v>2.6955</v>
      </c>
      <c r="AR72" s="17">
        <f t="shared" si="81"/>
        <v>13681.541832669322</v>
      </c>
      <c r="AS72" s="16">
        <f t="shared" si="82"/>
        <v>2.2825429440134193</v>
      </c>
      <c r="AT72" s="15">
        <v>7.1999999999999998E-3</v>
      </c>
      <c r="AU72" s="13">
        <f t="shared" si="83"/>
        <v>36.545019920318722</v>
      </c>
      <c r="AV72" s="14">
        <v>2.7199999999999998E-2</v>
      </c>
      <c r="AW72" s="13">
        <f t="shared" si="84"/>
        <v>138.05896414342627</v>
      </c>
      <c r="AX72" s="14">
        <v>4.2299999999999997E-2</v>
      </c>
      <c r="AY72" s="13">
        <f t="shared" si="85"/>
        <v>214.70199203187246</v>
      </c>
      <c r="BA72" s="12">
        <f t="shared" si="86"/>
        <v>101.05479606190492</v>
      </c>
    </row>
    <row r="73" spans="1:53" x14ac:dyDescent="0.3">
      <c r="A73" t="s">
        <v>10</v>
      </c>
      <c r="B73" s="20" t="s">
        <v>9</v>
      </c>
      <c r="C73">
        <v>100.1</v>
      </c>
      <c r="D73">
        <v>50.96</v>
      </c>
      <c r="E73">
        <f t="shared" si="59"/>
        <v>5.0959999999999998E-2</v>
      </c>
      <c r="F73" s="14">
        <v>13.016</v>
      </c>
      <c r="G73" s="17">
        <f t="shared" si="60"/>
        <v>66263.272727272735</v>
      </c>
      <c r="H73" s="16">
        <f t="shared" si="61"/>
        <v>12.520762207695938</v>
      </c>
      <c r="I73" s="14">
        <v>2.1305999999999998</v>
      </c>
      <c r="J73" s="13">
        <f t="shared" si="62"/>
        <v>10846.690909090908</v>
      </c>
      <c r="K73" s="14">
        <v>1.1465000000000001</v>
      </c>
      <c r="L73" s="17">
        <f t="shared" si="63"/>
        <v>5836.727272727273</v>
      </c>
      <c r="M73" s="16">
        <f t="shared" si="64"/>
        <v>0.81667581201233896</v>
      </c>
      <c r="N73" s="14">
        <v>1.1999999999999999E-3</v>
      </c>
      <c r="O73" s="13">
        <f t="shared" si="65"/>
        <v>6.1090909090909076</v>
      </c>
      <c r="P73" s="14">
        <v>2.7526999999999999</v>
      </c>
      <c r="Q73" s="17">
        <f t="shared" si="66"/>
        <v>14013.745454545455</v>
      </c>
      <c r="R73" s="16">
        <f t="shared" si="67"/>
        <v>2.0035766777895336</v>
      </c>
      <c r="S73" s="14">
        <v>8.3223000000000003</v>
      </c>
      <c r="T73" s="17">
        <f t="shared" si="68"/>
        <v>42368.072727272731</v>
      </c>
      <c r="U73" s="16">
        <f t="shared" si="69"/>
        <v>5.1036732108811904</v>
      </c>
      <c r="V73" s="15">
        <v>2.0799999999999999E-2</v>
      </c>
      <c r="W73" s="13">
        <f t="shared" si="70"/>
        <v>105.89090909090908</v>
      </c>
      <c r="X73" s="14">
        <v>3.7499999999999999E-2</v>
      </c>
      <c r="Y73" s="17">
        <f t="shared" si="71"/>
        <v>190.90909090909091</v>
      </c>
      <c r="Z73" s="16">
        <f t="shared" si="72"/>
        <v>3.1661054994388323E-2</v>
      </c>
      <c r="AA73" s="14">
        <v>2.5999999999999999E-2</v>
      </c>
      <c r="AB73" s="13">
        <f t="shared" si="73"/>
        <v>132.36363636363635</v>
      </c>
      <c r="AC73" s="14">
        <v>5.0911999999999997</v>
      </c>
      <c r="AD73" s="17">
        <f t="shared" si="74"/>
        <v>25918.836363636361</v>
      </c>
      <c r="AE73" s="16">
        <f t="shared" si="75"/>
        <v>3.4938005172209263</v>
      </c>
      <c r="AF73" s="14">
        <v>3.04E-2</v>
      </c>
      <c r="AG73" s="13">
        <f t="shared" si="76"/>
        <v>154.76363636363638</v>
      </c>
      <c r="AH73" s="14">
        <v>6.2399999999999997E-2</v>
      </c>
      <c r="AI73" s="13">
        <f t="shared" si="77"/>
        <v>317.67272727272729</v>
      </c>
      <c r="AJ73" s="18">
        <v>0</v>
      </c>
      <c r="AK73" s="13">
        <f t="shared" si="58"/>
        <v>0</v>
      </c>
      <c r="AL73" s="19">
        <v>71.600999999999999</v>
      </c>
      <c r="AM73" s="17">
        <f t="shared" si="78"/>
        <v>364514.18181818177</v>
      </c>
      <c r="AN73" s="16">
        <f t="shared" si="79"/>
        <v>77.991495881895887</v>
      </c>
      <c r="AO73" s="18">
        <v>2.5999999999999999E-3</v>
      </c>
      <c r="AP73" s="13">
        <f t="shared" si="80"/>
        <v>13.236363636363635</v>
      </c>
      <c r="AQ73" s="14">
        <v>0.111</v>
      </c>
      <c r="AR73" s="17">
        <f t="shared" si="81"/>
        <v>565.09090909090912</v>
      </c>
      <c r="AS73" s="16">
        <f t="shared" si="82"/>
        <v>9.4276236044657083E-2</v>
      </c>
      <c r="AT73" s="15">
        <v>2.8000000000000001E-2</v>
      </c>
      <c r="AU73" s="13">
        <f t="shared" si="83"/>
        <v>142.54545454545456</v>
      </c>
      <c r="AV73" s="14">
        <v>1.12E-2</v>
      </c>
      <c r="AW73" s="13">
        <f t="shared" si="84"/>
        <v>57.018181818181816</v>
      </c>
      <c r="AX73" s="14">
        <v>7.1900000000000006E-2</v>
      </c>
      <c r="AY73" s="13">
        <f t="shared" si="85"/>
        <v>366.03636363636372</v>
      </c>
      <c r="BA73" s="12">
        <f t="shared" si="86"/>
        <v>102.05592159853487</v>
      </c>
    </row>
    <row r="74" spans="1:53" x14ac:dyDescent="0.3">
      <c r="A74" t="s">
        <v>8</v>
      </c>
      <c r="B74" s="20" t="s">
        <v>7</v>
      </c>
      <c r="C74">
        <v>100.1</v>
      </c>
      <c r="D74">
        <v>51.07</v>
      </c>
      <c r="E74">
        <f t="shared" si="59"/>
        <v>5.1069999999999997E-2</v>
      </c>
      <c r="F74" s="14">
        <v>14.877000000000001</v>
      </c>
      <c r="G74" s="17">
        <f t="shared" si="60"/>
        <v>75900.938061938068</v>
      </c>
      <c r="H74" s="16">
        <f t="shared" si="61"/>
        <v>14.34184515343811</v>
      </c>
      <c r="I74" s="14">
        <v>0.1646</v>
      </c>
      <c r="J74" s="13">
        <f t="shared" si="62"/>
        <v>839.77242757242755</v>
      </c>
      <c r="K74" s="14">
        <v>3.3214000000000001</v>
      </c>
      <c r="L74" s="17">
        <f t="shared" si="63"/>
        <v>16945.444355644355</v>
      </c>
      <c r="M74" s="16">
        <f t="shared" si="64"/>
        <v>2.3710092801011364</v>
      </c>
      <c r="N74" s="14">
        <v>1.6999999999999999E-3</v>
      </c>
      <c r="O74" s="13">
        <f t="shared" si="65"/>
        <v>8.6732267732267729</v>
      </c>
      <c r="P74" s="14">
        <v>3.6074000000000002</v>
      </c>
      <c r="Q74" s="17">
        <f t="shared" si="66"/>
        <v>18404.58721278721</v>
      </c>
      <c r="R74" s="16">
        <f t="shared" si="67"/>
        <v>2.6313451905838114</v>
      </c>
      <c r="S74" s="14">
        <v>6.3281000000000001</v>
      </c>
      <c r="T74" s="17">
        <f t="shared" si="68"/>
        <v>32285.321378621375</v>
      </c>
      <c r="U74" s="16">
        <f t="shared" si="69"/>
        <v>3.8891013732303499</v>
      </c>
      <c r="V74" s="15">
        <v>7.4000000000000003E-3</v>
      </c>
      <c r="W74" s="13">
        <f t="shared" si="70"/>
        <v>37.754045954045957</v>
      </c>
      <c r="X74" s="14">
        <v>0.98860000000000003</v>
      </c>
      <c r="Y74" s="17">
        <f t="shared" si="71"/>
        <v>5043.7364635364647</v>
      </c>
      <c r="Z74" s="16">
        <f t="shared" si="72"/>
        <v>0.83647152049596496</v>
      </c>
      <c r="AA74" s="14">
        <v>0.12479999999999999</v>
      </c>
      <c r="AB74" s="13">
        <f t="shared" si="73"/>
        <v>636.71688311688308</v>
      </c>
      <c r="AC74" s="14">
        <v>4.9515000000000002</v>
      </c>
      <c r="AD74" s="17">
        <f t="shared" si="74"/>
        <v>25262.04845154845</v>
      </c>
      <c r="AE74" s="16">
        <f t="shared" si="75"/>
        <v>3.4052669922291714</v>
      </c>
      <c r="AF74" s="14">
        <v>9.4799999999999995E-2</v>
      </c>
      <c r="AG74" s="13">
        <f t="shared" si="76"/>
        <v>483.65994005993997</v>
      </c>
      <c r="AH74" s="14">
        <v>3.0300000000000001E-2</v>
      </c>
      <c r="AI74" s="13">
        <f t="shared" si="77"/>
        <v>154.5875124875125</v>
      </c>
      <c r="AJ74" s="18">
        <v>1.1999999999999999E-3</v>
      </c>
      <c r="AK74" s="13">
        <f t="shared" si="58"/>
        <v>6.1222777222777216</v>
      </c>
      <c r="AL74" s="19">
        <v>62.213000000000001</v>
      </c>
      <c r="AM74" s="17">
        <f t="shared" si="78"/>
        <v>317404.38661338662</v>
      </c>
      <c r="AN74" s="16">
        <f t="shared" si="79"/>
        <v>67.911878731240279</v>
      </c>
      <c r="AO74" s="18">
        <v>5.8400000000000001E-2</v>
      </c>
      <c r="AP74" s="13">
        <f t="shared" si="80"/>
        <v>297.95084915084914</v>
      </c>
      <c r="AQ74" s="14">
        <v>0.41249999999999998</v>
      </c>
      <c r="AR74" s="17">
        <f t="shared" si="81"/>
        <v>2104.532967032967</v>
      </c>
      <c r="AS74" s="16">
        <f t="shared" si="82"/>
        <v>0.35110712908645231</v>
      </c>
      <c r="AT74" s="15">
        <v>3.5999999999999999E-3</v>
      </c>
      <c r="AU74" s="13">
        <f t="shared" si="83"/>
        <v>18.366833166833167</v>
      </c>
      <c r="AV74" s="14">
        <v>1.35E-2</v>
      </c>
      <c r="AW74" s="13">
        <f t="shared" si="84"/>
        <v>68.875624375624383</v>
      </c>
      <c r="AX74" s="14">
        <v>2.6599999999999999E-2</v>
      </c>
      <c r="AY74" s="13">
        <f t="shared" si="85"/>
        <v>135.71048951048951</v>
      </c>
      <c r="BA74" s="12">
        <f t="shared" si="86"/>
        <v>95.738025370405282</v>
      </c>
    </row>
    <row r="75" spans="1:53" x14ac:dyDescent="0.3">
      <c r="A75" t="s">
        <v>6</v>
      </c>
      <c r="B75" s="20" t="s">
        <v>5</v>
      </c>
      <c r="C75">
        <v>100.6</v>
      </c>
      <c r="D75">
        <v>50.41</v>
      </c>
      <c r="E75">
        <f t="shared" si="59"/>
        <v>5.0409999999999996E-2</v>
      </c>
      <c r="F75" s="14">
        <v>0.89900000000000002</v>
      </c>
      <c r="G75" s="17">
        <f t="shared" si="60"/>
        <v>4504.8300198807156</v>
      </c>
      <c r="H75" s="16">
        <f t="shared" si="61"/>
        <v>0.85120917128806095</v>
      </c>
      <c r="I75" s="14">
        <v>1.3599999999999999E-2</v>
      </c>
      <c r="J75" s="13">
        <f t="shared" si="62"/>
        <v>68.148707753479115</v>
      </c>
      <c r="K75" s="14">
        <v>2.3597999999999999</v>
      </c>
      <c r="L75" s="17">
        <f t="shared" si="63"/>
        <v>11824.802982107354</v>
      </c>
      <c r="M75" s="16">
        <f t="shared" si="64"/>
        <v>1.6545283214485542</v>
      </c>
      <c r="N75" s="14">
        <v>1.3899999999999999E-2</v>
      </c>
      <c r="O75" s="13">
        <f t="shared" si="65"/>
        <v>69.651988071570585</v>
      </c>
      <c r="P75" s="14">
        <v>1.0471999999999999</v>
      </c>
      <c r="Q75" s="17">
        <f t="shared" si="66"/>
        <v>5247.4504970178923</v>
      </c>
      <c r="R75" s="16">
        <f t="shared" si="67"/>
        <v>0.75023978905439326</v>
      </c>
      <c r="S75" s="14">
        <v>0.21029999999999999</v>
      </c>
      <c r="T75" s="17">
        <f t="shared" si="68"/>
        <v>1053.7995029821075</v>
      </c>
      <c r="U75" s="16">
        <f t="shared" si="69"/>
        <v>0.12694106544873979</v>
      </c>
      <c r="V75" s="15">
        <v>1.4E-3</v>
      </c>
      <c r="W75" s="13">
        <f t="shared" si="70"/>
        <v>7.0153081510934392</v>
      </c>
      <c r="X75" s="14">
        <v>4.99E-2</v>
      </c>
      <c r="Y75" s="17">
        <f t="shared" si="71"/>
        <v>250.0456262425447</v>
      </c>
      <c r="Z75" s="16">
        <f t="shared" si="72"/>
        <v>4.1468472171088684E-2</v>
      </c>
      <c r="AA75" s="14">
        <v>0.20269999999999999</v>
      </c>
      <c r="AB75" s="13">
        <f t="shared" si="73"/>
        <v>1015.7164015904572</v>
      </c>
      <c r="AC75" s="14">
        <v>7.0800000000000002E-2</v>
      </c>
      <c r="AD75" s="17">
        <f t="shared" si="74"/>
        <v>354.77415506958255</v>
      </c>
      <c r="AE75" s="16">
        <f t="shared" si="75"/>
        <v>4.7822753656400013E-2</v>
      </c>
      <c r="AF75" s="14">
        <v>-1.2200000000000001E-2</v>
      </c>
      <c r="AG75" s="13">
        <f t="shared" si="76"/>
        <v>-61.133399602385687</v>
      </c>
      <c r="AH75" s="14">
        <v>-1E-3</v>
      </c>
      <c r="AI75" s="13">
        <f t="shared" si="77"/>
        <v>-5.0109343936381707</v>
      </c>
      <c r="AJ75" s="18">
        <v>1E-4</v>
      </c>
      <c r="AK75" s="13">
        <f t="shared" si="58"/>
        <v>0.50109343936381712</v>
      </c>
      <c r="AL75" s="19">
        <v>89.075000000000003</v>
      </c>
      <c r="AM75" s="17">
        <f t="shared" si="78"/>
        <v>446348.9811133201</v>
      </c>
      <c r="AN75" s="16">
        <f t="shared" si="79"/>
        <v>95.500878864986731</v>
      </c>
      <c r="AO75" s="18">
        <v>4.0000000000000001E-3</v>
      </c>
      <c r="AP75" s="13">
        <f t="shared" si="80"/>
        <v>20.043737574552683</v>
      </c>
      <c r="AQ75" s="14">
        <v>0.19919999999999999</v>
      </c>
      <c r="AR75" s="17">
        <f t="shared" si="81"/>
        <v>998.17813121272354</v>
      </c>
      <c r="AS75" s="16">
        <f t="shared" si="82"/>
        <v>0.16652980184058552</v>
      </c>
      <c r="AT75" s="15">
        <v>6.9999999999999999E-4</v>
      </c>
      <c r="AU75" s="13">
        <f t="shared" si="83"/>
        <v>3.5076540755467196</v>
      </c>
      <c r="AV75" s="14">
        <v>1.1000000000000001E-3</v>
      </c>
      <c r="AW75" s="13">
        <f t="shared" si="84"/>
        <v>5.5120278330019881</v>
      </c>
      <c r="AX75" s="14">
        <v>2.4199999999999999E-2</v>
      </c>
      <c r="AY75" s="13">
        <f t="shared" si="85"/>
        <v>121.26461232604373</v>
      </c>
      <c r="BA75" s="12">
        <f t="shared" si="86"/>
        <v>99.139618239894546</v>
      </c>
    </row>
    <row r="76" spans="1:53" x14ac:dyDescent="0.3">
      <c r="A76" t="s">
        <v>4</v>
      </c>
      <c r="B76" s="20" t="s">
        <v>3</v>
      </c>
      <c r="C76">
        <v>100.2</v>
      </c>
      <c r="D76">
        <v>50.94</v>
      </c>
      <c r="E76">
        <f t="shared" si="59"/>
        <v>5.0939999999999999E-2</v>
      </c>
      <c r="F76" s="14">
        <v>17.629000000000001</v>
      </c>
      <c r="G76" s="17">
        <f t="shared" si="60"/>
        <v>89622.88023952095</v>
      </c>
      <c r="H76" s="16">
        <f t="shared" si="61"/>
        <v>16.934671736882052</v>
      </c>
      <c r="I76" s="14">
        <v>0.24179999999999999</v>
      </c>
      <c r="J76" s="13">
        <f t="shared" si="62"/>
        <v>1229.2706586826346</v>
      </c>
      <c r="K76" s="14">
        <v>6.7916999999999996</v>
      </c>
      <c r="L76" s="17">
        <f t="shared" si="63"/>
        <v>34527.864071856282</v>
      </c>
      <c r="M76" s="16">
        <f t="shared" si="64"/>
        <v>4.8311442543655199</v>
      </c>
      <c r="N76" s="14">
        <v>2.3E-3</v>
      </c>
      <c r="O76" s="13">
        <f t="shared" si="65"/>
        <v>11.692814371257484</v>
      </c>
      <c r="P76" s="14">
        <v>9.4640000000000004</v>
      </c>
      <c r="Q76" s="17">
        <f t="shared" si="66"/>
        <v>48113.389221556892</v>
      </c>
      <c r="R76" s="16">
        <f t="shared" si="67"/>
        <v>6.8788793721420189</v>
      </c>
      <c r="S76" s="14">
        <v>4.5964999999999998</v>
      </c>
      <c r="T76" s="17">
        <f t="shared" si="68"/>
        <v>23367.835329341313</v>
      </c>
      <c r="U76" s="16">
        <f t="shared" si="69"/>
        <v>2.814897810772317</v>
      </c>
      <c r="V76" s="15">
        <v>8.8999999999999999E-3</v>
      </c>
      <c r="W76" s="13">
        <f t="shared" si="70"/>
        <v>45.246107784431139</v>
      </c>
      <c r="X76" s="14">
        <v>1.6927000000000001</v>
      </c>
      <c r="Y76" s="17">
        <f t="shared" si="71"/>
        <v>8605.4029940119763</v>
      </c>
      <c r="Z76" s="16">
        <f t="shared" si="72"/>
        <v>1.427151196126266</v>
      </c>
      <c r="AA76" s="14">
        <v>0.14680000000000001</v>
      </c>
      <c r="AB76" s="13">
        <f t="shared" si="73"/>
        <v>746.30658682634748</v>
      </c>
      <c r="AC76" s="14">
        <v>6.2081999999999997</v>
      </c>
      <c r="AD76" s="17">
        <f t="shared" si="74"/>
        <v>31561.447904191609</v>
      </c>
      <c r="AE76" s="16">
        <f t="shared" si="75"/>
        <v>4.2544117901300478</v>
      </c>
      <c r="AF76" s="14">
        <v>0.42820000000000003</v>
      </c>
      <c r="AG76" s="13">
        <f t="shared" si="76"/>
        <v>2176.8970059880239</v>
      </c>
      <c r="AH76" s="14">
        <v>1.2E-2</v>
      </c>
      <c r="AI76" s="13">
        <f t="shared" si="77"/>
        <v>61.005988023952092</v>
      </c>
      <c r="AJ76" s="18">
        <v>2.0999999999999999E-3</v>
      </c>
      <c r="AK76" s="13">
        <f t="shared" si="58"/>
        <v>10.676047904191616</v>
      </c>
      <c r="AL76" s="19">
        <v>53.975000000000001</v>
      </c>
      <c r="AM76" s="17">
        <f t="shared" si="78"/>
        <v>274399.85029940115</v>
      </c>
      <c r="AN76" s="16">
        <f t="shared" si="79"/>
        <v>58.710623240698091</v>
      </c>
      <c r="AO76" s="18">
        <v>0.1285</v>
      </c>
      <c r="AP76" s="13">
        <f t="shared" si="80"/>
        <v>653.27245508982026</v>
      </c>
      <c r="AQ76" s="14">
        <v>1.2093</v>
      </c>
      <c r="AR76" s="17">
        <f t="shared" si="81"/>
        <v>6147.8784431137728</v>
      </c>
      <c r="AS76" s="16">
        <f t="shared" si="82"/>
        <v>1.0256736216289224</v>
      </c>
      <c r="AT76" s="15">
        <v>3.5000000000000001E-3</v>
      </c>
      <c r="AU76" s="13">
        <f t="shared" si="83"/>
        <v>17.793413173652695</v>
      </c>
      <c r="AV76" s="14">
        <v>2.6100000000000002E-2</v>
      </c>
      <c r="AW76" s="13">
        <f t="shared" si="84"/>
        <v>132.68802395209582</v>
      </c>
      <c r="AX76" s="14">
        <v>3.8199999999999998E-2</v>
      </c>
      <c r="AY76" s="13">
        <f t="shared" si="85"/>
        <v>194.20239520958083</v>
      </c>
      <c r="BA76" s="12">
        <f t="shared" si="86"/>
        <v>96.877453022745243</v>
      </c>
    </row>
    <row r="77" spans="1:53" x14ac:dyDescent="0.3">
      <c r="B77" s="6" t="s">
        <v>2</v>
      </c>
      <c r="C77" t="s">
        <v>0</v>
      </c>
      <c r="D77">
        <v>50.94</v>
      </c>
      <c r="E77">
        <f t="shared" si="59"/>
        <v>5.0939999999999999E-2</v>
      </c>
      <c r="F77" s="8">
        <v>7.0000000000000001E-3</v>
      </c>
      <c r="H77" s="7"/>
      <c r="I77" s="8">
        <v>-8.0000000000000004E-4</v>
      </c>
      <c r="J77" s="7"/>
      <c r="K77" s="8">
        <v>4.8999999999999998E-3</v>
      </c>
      <c r="M77" s="7"/>
      <c r="N77" s="8">
        <v>-1E-4</v>
      </c>
      <c r="O77" s="7"/>
      <c r="P77" s="8">
        <v>2.0999999999999999E-3</v>
      </c>
      <c r="R77" s="7"/>
      <c r="S77" s="8">
        <v>9.4999999999999998E-3</v>
      </c>
      <c r="U77" s="7"/>
      <c r="V77" s="9">
        <v>-2.0000000000000001E-4</v>
      </c>
      <c r="W77" s="7"/>
      <c r="X77" s="8">
        <v>-3.0999999999999999E-3</v>
      </c>
      <c r="Z77" s="7"/>
      <c r="AA77" s="8">
        <v>1E-4</v>
      </c>
      <c r="AB77" s="7"/>
      <c r="AC77" s="8">
        <v>8.0000000000000004E-4</v>
      </c>
      <c r="AE77" s="7"/>
      <c r="AF77" s="8">
        <v>6.1999999999999998E-3</v>
      </c>
      <c r="AG77" s="7"/>
      <c r="AH77" s="8">
        <v>-1.6999999999999999E-3</v>
      </c>
      <c r="AI77" s="7"/>
      <c r="AJ77" s="10">
        <v>-1E-4</v>
      </c>
      <c r="AK77" s="7"/>
      <c r="AL77" s="11">
        <v>2.8000000000000001E-2</v>
      </c>
      <c r="AN77" s="7"/>
      <c r="AO77" s="10">
        <v>0</v>
      </c>
      <c r="AP77" s="7"/>
      <c r="AQ77" s="8">
        <v>5.9999999999999995E-4</v>
      </c>
      <c r="AS77" s="7"/>
      <c r="AT77" s="9">
        <v>0</v>
      </c>
      <c r="AU77" s="7"/>
      <c r="AV77" s="8">
        <v>-9.7999999999999997E-3</v>
      </c>
      <c r="AW77" s="7"/>
      <c r="AX77" s="8">
        <v>1.6000000000000001E-3</v>
      </c>
      <c r="AY77" s="7"/>
    </row>
    <row r="78" spans="1:53" ht="15" thickBot="1" x14ac:dyDescent="0.35">
      <c r="B78" s="6" t="s">
        <v>1</v>
      </c>
      <c r="C78" t="s">
        <v>0</v>
      </c>
      <c r="D78">
        <v>50.94</v>
      </c>
      <c r="E78">
        <f t="shared" si="59"/>
        <v>5.0939999999999999E-2</v>
      </c>
      <c r="F78" s="2">
        <v>1E-3</v>
      </c>
      <c r="G78" s="4"/>
      <c r="H78" s="1"/>
      <c r="I78" s="2">
        <v>2.0000000000000001E-4</v>
      </c>
      <c r="J78" s="1"/>
      <c r="K78" s="2">
        <v>3.2000000000000002E-3</v>
      </c>
      <c r="L78" s="4"/>
      <c r="M78" s="1"/>
      <c r="N78" s="2">
        <v>5.0000000000000001E-4</v>
      </c>
      <c r="O78" s="1"/>
      <c r="P78" s="2">
        <v>8.0000000000000004E-4</v>
      </c>
      <c r="Q78" s="4"/>
      <c r="R78" s="1"/>
      <c r="S78" s="2">
        <v>-1.2999999999999999E-3</v>
      </c>
      <c r="T78" s="4"/>
      <c r="U78" s="1"/>
      <c r="V78" s="3">
        <v>0</v>
      </c>
      <c r="W78" s="1"/>
      <c r="X78" s="2">
        <v>5.9999999999999995E-4</v>
      </c>
      <c r="Y78" s="4"/>
      <c r="Z78" s="1"/>
      <c r="AA78" s="2">
        <v>0</v>
      </c>
      <c r="AB78" s="1"/>
      <c r="AC78" s="2">
        <v>2.0000000000000001E-4</v>
      </c>
      <c r="AD78" s="4"/>
      <c r="AE78" s="1"/>
      <c r="AF78" s="2">
        <v>-3.0000000000000001E-3</v>
      </c>
      <c r="AG78" s="1"/>
      <c r="AH78" s="2">
        <v>-1E-4</v>
      </c>
      <c r="AI78" s="4"/>
      <c r="AJ78" s="2">
        <v>0</v>
      </c>
      <c r="AK78" s="1"/>
      <c r="AL78" s="5">
        <v>1.0999999999999999E-2</v>
      </c>
      <c r="AM78" s="4"/>
      <c r="AN78" s="1"/>
      <c r="AO78" s="2">
        <v>0</v>
      </c>
      <c r="AP78" s="1"/>
      <c r="AQ78" s="2">
        <v>8.0000000000000004E-4</v>
      </c>
      <c r="AR78" s="4"/>
      <c r="AS78" s="1"/>
      <c r="AT78" s="3">
        <v>0</v>
      </c>
      <c r="AU78" s="1"/>
      <c r="AV78" s="2">
        <v>4.0000000000000002E-4</v>
      </c>
      <c r="AW78" s="1"/>
      <c r="AX78" s="2">
        <v>2.8E-3</v>
      </c>
      <c r="AY78" s="1"/>
    </row>
  </sheetData>
  <conditionalFormatting sqref="N6:N71 V6:V71 AT6:AT71 AV6:AV71">
    <cfRule type="cellIs" dxfId="2" priority="3" operator="lessThan">
      <formula>N$2</formula>
    </cfRule>
  </conditionalFormatting>
  <conditionalFormatting sqref="AJ6:AJ78">
    <cfRule type="cellIs" dxfId="1" priority="2" operator="lessThan">
      <formula>AJ$3</formula>
    </cfRule>
  </conditionalFormatting>
  <conditionalFormatting sqref="AO6:AO78">
    <cfRule type="cellIs" dxfId="0" priority="1" operator="lessThan">
      <formula>AO$3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6E2E-1E99-49F7-9EE2-56D79FB6A175}">
  <dimension ref="A1:AH76"/>
  <sheetViews>
    <sheetView tabSelected="1" topLeftCell="O28" zoomScale="55" zoomScaleNormal="55" workbookViewId="0">
      <selection activeCell="AF60" sqref="AF60"/>
    </sheetView>
  </sheetViews>
  <sheetFormatPr defaultRowHeight="14.4" x14ac:dyDescent="0.3"/>
  <cols>
    <col min="1" max="1" width="12.88671875" bestFit="1" customWidth="1"/>
    <col min="2" max="2" width="42.33203125" bestFit="1" customWidth="1"/>
    <col min="3" max="3" width="34" bestFit="1" customWidth="1"/>
    <col min="4" max="4" width="28.21875" bestFit="1" customWidth="1"/>
    <col min="5" max="5" width="14" bestFit="1" customWidth="1"/>
    <col min="6" max="6" width="33" bestFit="1" customWidth="1"/>
    <col min="11" max="11" width="12" bestFit="1" customWidth="1"/>
    <col min="13" max="13" width="54.77734375" bestFit="1" customWidth="1"/>
    <col min="20" max="20" width="15.44140625" bestFit="1" customWidth="1"/>
    <col min="21" max="21" width="27.5546875" bestFit="1" customWidth="1"/>
    <col min="22" max="23" width="33.21875" bestFit="1" customWidth="1"/>
    <col min="24" max="24" width="27.21875" bestFit="1" customWidth="1"/>
    <col min="25" max="25" width="13.88671875" bestFit="1" customWidth="1"/>
    <col min="26" max="27" width="11.21875" bestFit="1" customWidth="1"/>
    <col min="28" max="28" width="23.6640625" bestFit="1" customWidth="1"/>
    <col min="29" max="29" width="34" bestFit="1" customWidth="1"/>
    <col min="30" max="30" width="33.88671875" bestFit="1" customWidth="1"/>
    <col min="31" max="31" width="27.44140625" bestFit="1" customWidth="1"/>
    <col min="32" max="32" width="13.6640625" bestFit="1" customWidth="1"/>
    <col min="33" max="33" width="11.21875" bestFit="1" customWidth="1"/>
  </cols>
  <sheetData>
    <row r="1" spans="1:34" x14ac:dyDescent="0.3">
      <c r="C1" s="56" t="s">
        <v>184</v>
      </c>
      <c r="L1" s="55"/>
      <c r="M1" t="s">
        <v>191</v>
      </c>
      <c r="U1" s="55"/>
      <c r="V1" t="s">
        <v>200</v>
      </c>
      <c r="AA1" s="55"/>
      <c r="AB1" t="s">
        <v>201</v>
      </c>
      <c r="AH1" s="55"/>
    </row>
    <row r="2" spans="1:34" x14ac:dyDescent="0.3">
      <c r="A2" t="s">
        <v>144</v>
      </c>
      <c r="B2" s="47" t="s">
        <v>143</v>
      </c>
      <c r="C2" s="54" t="s">
        <v>161</v>
      </c>
      <c r="D2" s="54" t="s">
        <v>160</v>
      </c>
      <c r="E2" s="54" t="s">
        <v>159</v>
      </c>
      <c r="F2" s="54" t="s">
        <v>158</v>
      </c>
      <c r="G2" s="54" t="s">
        <v>157</v>
      </c>
      <c r="H2" s="54" t="s">
        <v>156</v>
      </c>
      <c r="I2" s="54" t="s">
        <v>155</v>
      </c>
      <c r="J2" s="54" t="s">
        <v>154</v>
      </c>
      <c r="K2" t="s">
        <v>145</v>
      </c>
      <c r="L2" s="55"/>
      <c r="M2" s="54" t="s">
        <v>194</v>
      </c>
      <c r="N2" s="54" t="s">
        <v>193</v>
      </c>
      <c r="O2" s="54" t="s">
        <v>192</v>
      </c>
      <c r="P2" s="54" t="s">
        <v>195</v>
      </c>
      <c r="Q2" s="54" t="s">
        <v>196</v>
      </c>
      <c r="R2" s="54" t="s">
        <v>197</v>
      </c>
      <c r="S2" s="54" t="s">
        <v>198</v>
      </c>
      <c r="T2" s="54" t="s">
        <v>199</v>
      </c>
      <c r="U2" s="55"/>
      <c r="V2" s="60" t="s">
        <v>187</v>
      </c>
      <c r="W2" s="54" t="s">
        <v>190</v>
      </c>
      <c r="X2" s="54" t="s">
        <v>189</v>
      </c>
      <c r="Y2" s="54" t="s">
        <v>188</v>
      </c>
      <c r="Z2" s="66" t="s">
        <v>203</v>
      </c>
      <c r="AA2" s="55"/>
      <c r="AB2" s="60" t="s">
        <v>187</v>
      </c>
      <c r="AC2" s="54" t="s">
        <v>190</v>
      </c>
      <c r="AD2" s="54" t="s">
        <v>189</v>
      </c>
      <c r="AE2" s="54" t="s">
        <v>188</v>
      </c>
      <c r="AF2" s="66" t="s">
        <v>203</v>
      </c>
      <c r="AG2" s="66" t="s">
        <v>202</v>
      </c>
      <c r="AH2" s="55"/>
    </row>
    <row r="3" spans="1:34" x14ac:dyDescent="0.3">
      <c r="A3" s="25" t="s">
        <v>135</v>
      </c>
      <c r="B3" s="45" t="s">
        <v>136</v>
      </c>
      <c r="C3" s="30">
        <v>12.453863711293293</v>
      </c>
      <c r="D3" s="30">
        <v>0.26496445129542895</v>
      </c>
      <c r="E3" s="30">
        <v>2.2432572059175473</v>
      </c>
      <c r="F3" s="30">
        <v>2.1904373158441164</v>
      </c>
      <c r="G3" s="30">
        <v>0.67782554047997379</v>
      </c>
      <c r="H3" s="30">
        <v>0.91481539352021335</v>
      </c>
      <c r="I3" s="30">
        <v>72.738448077628277</v>
      </c>
      <c r="J3" s="30">
        <v>0.5679192674756196</v>
      </c>
      <c r="K3" s="26">
        <v>92.051530963454468</v>
      </c>
      <c r="L3" s="55"/>
      <c r="M3" s="65">
        <f>C3/$B$43*2</f>
        <v>0.24428920579233609</v>
      </c>
      <c r="N3" s="65">
        <f>D3/$C$43</f>
        <v>4.7247584039841108E-3</v>
      </c>
      <c r="O3" s="65">
        <f>E3/$D$43*2</f>
        <v>2.8093390180557891E-2</v>
      </c>
      <c r="P3" s="65">
        <f>F3/$E$43*2</f>
        <v>4.6506100124078902E-2</v>
      </c>
      <c r="Q3" s="65">
        <f>G3/$F$43</f>
        <v>1.6819492319602329E-2</v>
      </c>
      <c r="R3" s="65">
        <f>H3/$G$43*2</f>
        <v>2.9519696467254386E-2</v>
      </c>
      <c r="S3" s="65">
        <f>I3/$H$43</f>
        <v>1.2106932103466757</v>
      </c>
      <c r="T3" s="65">
        <f>J3/$I$43</f>
        <v>7.1096553264348977E-3</v>
      </c>
      <c r="U3" s="55"/>
      <c r="V3" s="65">
        <f>R3*$B$47</f>
        <v>7.7403596106787722</v>
      </c>
      <c r="W3" s="65">
        <f>P3*$C$47</f>
        <v>12.943577786533639</v>
      </c>
      <c r="X3" s="65">
        <f t="shared" ref="X3:X37" si="0">(M3-P3-R3)/2*$D$47</f>
        <v>21.71607559148142</v>
      </c>
      <c r="Y3" s="65">
        <f>(S3-R3*3-P3*3-M3)*$E$47</f>
        <v>44.358663016002815</v>
      </c>
      <c r="Z3" s="65">
        <f>(N3*$C$45)+(O3*$D$45)+(Q3*$F$45)+(T3*$I$45)</f>
        <v>2.5075081188118808</v>
      </c>
      <c r="AA3" s="55"/>
      <c r="AB3" s="65">
        <f>V3/SUM($V3:$Z3)*100</f>
        <v>8.6710994613248236</v>
      </c>
      <c r="AC3" s="65">
        <f>W3/SUM($V3:$Z3)*100</f>
        <v>14.49997881462585</v>
      </c>
      <c r="AD3" s="65">
        <f t="shared" ref="AD3:AF3" si="1">X3/SUM($V3:$Z3)*100</f>
        <v>24.327325968627829</v>
      </c>
      <c r="AE3" s="65">
        <f t="shared" si="1"/>
        <v>49.692572222677569</v>
      </c>
      <c r="AF3" s="65">
        <f t="shared" si="1"/>
        <v>2.8090235327439306</v>
      </c>
      <c r="AG3" s="17">
        <f>SUM(AB3:AF3)</f>
        <v>100</v>
      </c>
      <c r="AH3" s="55"/>
    </row>
    <row r="4" spans="1:34" x14ac:dyDescent="0.3">
      <c r="A4" s="25" t="s">
        <v>135</v>
      </c>
      <c r="B4" s="25" t="s">
        <v>134</v>
      </c>
      <c r="C4" s="30">
        <v>12.609035037711649</v>
      </c>
      <c r="D4" s="30">
        <v>0.27063779266863097</v>
      </c>
      <c r="E4" s="30">
        <v>2.267811032243396</v>
      </c>
      <c r="F4" s="30">
        <v>2.2265338083059314</v>
      </c>
      <c r="G4" s="30">
        <v>0.68276436899862814</v>
      </c>
      <c r="H4" s="30">
        <v>0.92369561662420518</v>
      </c>
      <c r="I4" s="30">
        <v>73.6763926084204</v>
      </c>
      <c r="J4" s="30">
        <v>0.57501569432841337</v>
      </c>
      <c r="K4" s="26">
        <v>93.231885959301252</v>
      </c>
      <c r="L4" s="55"/>
      <c r="M4" s="65">
        <f>C4/$B$43*2</f>
        <v>0.24733297445491664</v>
      </c>
      <c r="N4" s="65">
        <f t="shared" ref="N4:N37" si="2">D4/$C$43</f>
        <v>4.8259235497259446E-3</v>
      </c>
      <c r="O4" s="65">
        <f t="shared" ref="O4:O37" si="3">E4/$D$43*2</f>
        <v>2.8400889570988054E-2</v>
      </c>
      <c r="P4" s="65">
        <f t="shared" ref="P4:P37" si="4">F4/$E$43*2</f>
        <v>4.7272480006495358E-2</v>
      </c>
      <c r="Q4" s="65">
        <f t="shared" ref="Q4:Q37" si="5">G4/$F$43</f>
        <v>1.6942043895747598E-2</v>
      </c>
      <c r="R4" s="65">
        <f t="shared" ref="R4:R37" si="6">H4/$G$43*2</f>
        <v>2.9806247712946279E-2</v>
      </c>
      <c r="S4" s="65">
        <f t="shared" ref="S4:S37" si="7">I4/$H$43</f>
        <v>1.2263048037353597</v>
      </c>
      <c r="T4" s="65">
        <f t="shared" ref="T4:T37" si="8">J4/$I$43</f>
        <v>7.1984939199851456E-3</v>
      </c>
      <c r="U4" s="55"/>
      <c r="V4" s="65">
        <f t="shared" ref="V4:V37" si="9">R4*$B$47</f>
        <v>7.8154962128116434</v>
      </c>
      <c r="W4" s="65">
        <f t="shared" ref="W4:W37" si="10">P4*$C$47</f>
        <v>13.156876635407787</v>
      </c>
      <c r="X4" s="65">
        <f t="shared" si="0"/>
        <v>21.973013083680407</v>
      </c>
      <c r="Y4" s="65">
        <f t="shared" ref="Y4:Y37" si="11">(S4-R4*3-P4*3-M4)*$E$47</f>
        <v>44.923957619016853</v>
      </c>
      <c r="Z4" s="65">
        <f t="shared" ref="Z4:Z37" si="12">(N4*$C$45)+(O4*$D$45)+(Q4*$F$45)+(T4*$I$45)</f>
        <v>2.5359682539682544</v>
      </c>
      <c r="AA4" s="55"/>
      <c r="AB4" s="65">
        <f t="shared" ref="AB4:AB37" si="13">V4/SUM($V4:$Z4)*100</f>
        <v>8.6449524444749972</v>
      </c>
      <c r="AC4" s="65">
        <f t="shared" ref="AC4:AC37" si="14">W4/SUM($V4:$Z4)*100</f>
        <v>14.553211943788543</v>
      </c>
      <c r="AD4" s="65">
        <f t="shared" ref="AD4:AD37" si="15">X4/SUM($V4:$Z4)*100</f>
        <v>24.305002267016267</v>
      </c>
      <c r="AE4" s="65">
        <f t="shared" ref="AE4:AE37" si="16">Y4/SUM($V4:$Z4)*100</f>
        <v>49.691723552674532</v>
      </c>
      <c r="AF4" s="65">
        <f t="shared" ref="AF4:AF37" si="17">Z4/SUM($V4:$Z4)*100</f>
        <v>2.8051097920456782</v>
      </c>
      <c r="AG4" s="17">
        <f t="shared" ref="AG4:AG36" si="18">SUM(AB4:AF4)</f>
        <v>100.00000000000003</v>
      </c>
      <c r="AH4" s="55"/>
    </row>
    <row r="5" spans="1:34" x14ac:dyDescent="0.3">
      <c r="A5" t="s">
        <v>133</v>
      </c>
      <c r="B5" t="s">
        <v>132</v>
      </c>
      <c r="C5" s="16">
        <v>8.5780832226306138</v>
      </c>
      <c r="D5" s="16">
        <v>0.18084076216980141</v>
      </c>
      <c r="E5" s="16">
        <v>7.5574363128645572E-2</v>
      </c>
      <c r="F5" s="16">
        <v>4.8426220453754665</v>
      </c>
      <c r="G5" s="16">
        <v>3.039355278482719E-2</v>
      </c>
      <c r="H5" s="16">
        <v>1.1890532309155617</v>
      </c>
      <c r="I5" s="16">
        <v>86.79285266156846</v>
      </c>
      <c r="J5" s="16">
        <v>1.9288367326790991E-2</v>
      </c>
      <c r="K5" s="12">
        <v>101.70870820590017</v>
      </c>
      <c r="L5" s="55"/>
      <c r="M5" s="65">
        <f t="shared" ref="M5:M37" si="19">C5/$B$43*2</f>
        <v>0.1682636960108006</v>
      </c>
      <c r="N5" s="65">
        <f t="shared" si="2"/>
        <v>3.2246926207168585E-3</v>
      </c>
      <c r="O5" s="65">
        <f t="shared" si="3"/>
        <v>9.464541406217355E-4</v>
      </c>
      <c r="P5" s="65">
        <f t="shared" si="4"/>
        <v>0.10281575467888464</v>
      </c>
      <c r="Q5" s="65">
        <f t="shared" si="5"/>
        <v>7.541824512364068E-4</v>
      </c>
      <c r="R5" s="65">
        <f t="shared" si="6"/>
        <v>3.8368932911118481E-2</v>
      </c>
      <c r="S5" s="65">
        <f t="shared" si="7"/>
        <v>1.4446213825161196</v>
      </c>
      <c r="T5" s="65">
        <f t="shared" si="8"/>
        <v>2.4146679177254623E-4</v>
      </c>
      <c r="U5" s="55"/>
      <c r="V5" s="65">
        <f t="shared" si="9"/>
        <v>10.060717898624375</v>
      </c>
      <c r="W5" s="65">
        <f t="shared" si="10"/>
        <v>28.615680842227171</v>
      </c>
      <c r="X5" s="65">
        <f t="shared" si="0"/>
        <v>3.494816826788123</v>
      </c>
      <c r="Y5" s="65">
        <f t="shared" si="11"/>
        <v>51.23644171401741</v>
      </c>
      <c r="Z5" s="65">
        <f t="shared" si="12"/>
        <v>0.21199320754716983</v>
      </c>
      <c r="AA5" s="55"/>
      <c r="AB5" s="65">
        <f t="shared" si="13"/>
        <v>10.746374127710002</v>
      </c>
      <c r="AC5" s="65">
        <f t="shared" si="14"/>
        <v>30.565891554494733</v>
      </c>
      <c r="AD5" s="65">
        <f t="shared" si="15"/>
        <v>3.7329949519424108</v>
      </c>
      <c r="AE5" s="65">
        <f t="shared" si="16"/>
        <v>54.72829843551461</v>
      </c>
      <c r="AF5" s="65">
        <f t="shared" si="17"/>
        <v>0.22644093033824755</v>
      </c>
      <c r="AG5" s="17">
        <f t="shared" si="18"/>
        <v>100</v>
      </c>
      <c r="AH5" s="55"/>
    </row>
    <row r="6" spans="1:34" x14ac:dyDescent="0.3">
      <c r="A6" t="s">
        <v>131</v>
      </c>
      <c r="B6" t="s">
        <v>130</v>
      </c>
      <c r="C6" s="16">
        <v>9.2592166101926967</v>
      </c>
      <c r="D6" s="16">
        <v>0.5730391651255583</v>
      </c>
      <c r="E6" s="16">
        <v>0.20665654406620085</v>
      </c>
      <c r="F6" s="16">
        <v>2.6787161466664302</v>
      </c>
      <c r="G6" s="16">
        <v>7.1336933809015901E-2</v>
      </c>
      <c r="H6" s="16">
        <v>2.359051121592092</v>
      </c>
      <c r="I6" s="16">
        <v>86.160928795299043</v>
      </c>
      <c r="J6" s="16">
        <v>6.2244993251085325E-2</v>
      </c>
      <c r="K6" s="12">
        <v>101.37119031000212</v>
      </c>
      <c r="L6" s="55"/>
      <c r="M6" s="65">
        <f t="shared" si="19"/>
        <v>0.18162449215756565</v>
      </c>
      <c r="N6" s="65">
        <f t="shared" si="2"/>
        <v>1.0218244741896546E-2</v>
      </c>
      <c r="O6" s="65">
        <f t="shared" si="3"/>
        <v>2.5880594122254337E-3</v>
      </c>
      <c r="P6" s="65">
        <f t="shared" si="4"/>
        <v>5.6872954281665181E-2</v>
      </c>
      <c r="Q6" s="65">
        <f t="shared" si="5"/>
        <v>1.7701472409185088E-3</v>
      </c>
      <c r="R6" s="65">
        <f t="shared" si="6"/>
        <v>7.6122979076866479E-2</v>
      </c>
      <c r="S6" s="65">
        <f t="shared" si="7"/>
        <v>1.4341033421321412</v>
      </c>
      <c r="T6" s="65">
        <f t="shared" si="8"/>
        <v>7.7923126253236512E-4</v>
      </c>
      <c r="U6" s="55"/>
      <c r="V6" s="65">
        <f t="shared" si="9"/>
        <v>19.960206343745156</v>
      </c>
      <c r="W6" s="65">
        <f t="shared" si="10"/>
        <v>15.828880635673052</v>
      </c>
      <c r="X6" s="65">
        <f t="shared" si="0"/>
        <v>6.2760017986033274</v>
      </c>
      <c r="Y6" s="65">
        <f t="shared" si="11"/>
        <v>51.277742277930749</v>
      </c>
      <c r="Z6" s="65">
        <f t="shared" si="12"/>
        <v>0.63441453823237337</v>
      </c>
      <c r="AA6" s="55"/>
      <c r="AB6" s="65">
        <f t="shared" si="13"/>
        <v>21.23940345085013</v>
      </c>
      <c r="AC6" s="65">
        <f t="shared" si="14"/>
        <v>16.843311948113264</v>
      </c>
      <c r="AD6" s="65">
        <f t="shared" si="15"/>
        <v>6.6782142410350547</v>
      </c>
      <c r="AE6" s="65">
        <f t="shared" si="16"/>
        <v>54.563997863227264</v>
      </c>
      <c r="AF6" s="65">
        <f t="shared" si="17"/>
        <v>0.67507249677429493</v>
      </c>
      <c r="AG6" s="17">
        <f t="shared" si="18"/>
        <v>100.00000000000001</v>
      </c>
      <c r="AH6" s="55"/>
    </row>
    <row r="7" spans="1:34" x14ac:dyDescent="0.3">
      <c r="A7" t="s">
        <v>129</v>
      </c>
      <c r="B7" t="s">
        <v>128</v>
      </c>
      <c r="C7" s="16">
        <v>15.718011532971236</v>
      </c>
      <c r="D7" s="16">
        <v>1.0617162378711358</v>
      </c>
      <c r="E7" s="16">
        <v>1.3884068497133673</v>
      </c>
      <c r="F7" s="16">
        <v>3.8226383471265009</v>
      </c>
      <c r="G7" s="16">
        <v>0.45714445786277413</v>
      </c>
      <c r="H7" s="16">
        <v>3.6591980244782607</v>
      </c>
      <c r="I7" s="16">
        <v>73.081102263954904</v>
      </c>
      <c r="J7" s="16">
        <v>0.33616845410520019</v>
      </c>
      <c r="K7" s="12">
        <v>99.524386168083382</v>
      </c>
      <c r="L7" s="55"/>
      <c r="M7" s="65">
        <f t="shared" si="19"/>
        <v>0.30831721327915335</v>
      </c>
      <c r="N7" s="65">
        <f t="shared" si="2"/>
        <v>1.8932172572595145E-2</v>
      </c>
      <c r="O7" s="65">
        <f t="shared" si="3"/>
        <v>1.7387687535546242E-2</v>
      </c>
      <c r="P7" s="65">
        <f t="shared" si="4"/>
        <v>8.1160049832834411E-2</v>
      </c>
      <c r="Q7" s="65">
        <f t="shared" si="5"/>
        <v>1.1343534934560154E-2</v>
      </c>
      <c r="R7" s="65">
        <f t="shared" si="6"/>
        <v>0.11807673522033756</v>
      </c>
      <c r="S7" s="65">
        <f t="shared" si="7"/>
        <v>1.2163965090538433</v>
      </c>
      <c r="T7" s="65">
        <f t="shared" si="8"/>
        <v>4.2084183037706582E-3</v>
      </c>
      <c r="U7" s="55"/>
      <c r="V7" s="65">
        <f t="shared" si="9"/>
        <v>30.960900742124707</v>
      </c>
      <c r="W7" s="65">
        <f t="shared" si="10"/>
        <v>22.588465069474474</v>
      </c>
      <c r="X7" s="65">
        <f t="shared" si="0"/>
        <v>14.077920066845156</v>
      </c>
      <c r="Y7" s="65">
        <f t="shared" si="11"/>
        <v>18.646965952159654</v>
      </c>
      <c r="Z7" s="65">
        <f t="shared" si="12"/>
        <v>2.2070507928642216</v>
      </c>
      <c r="AA7" s="55"/>
      <c r="AB7" s="65">
        <f t="shared" si="13"/>
        <v>34.991461273890465</v>
      </c>
      <c r="AC7" s="65">
        <f t="shared" si="14"/>
        <v>25.52908286804907</v>
      </c>
      <c r="AD7" s="65">
        <f t="shared" si="15"/>
        <v>15.910615745287659</v>
      </c>
      <c r="AE7" s="65">
        <f t="shared" si="16"/>
        <v>21.07447042400781</v>
      </c>
      <c r="AF7" s="65">
        <f t="shared" si="17"/>
        <v>2.4943696887649995</v>
      </c>
      <c r="AG7" s="17">
        <f t="shared" si="18"/>
        <v>100.00000000000001</v>
      </c>
      <c r="AH7" s="55"/>
    </row>
    <row r="8" spans="1:34" x14ac:dyDescent="0.3">
      <c r="A8" t="s">
        <v>127</v>
      </c>
      <c r="B8" t="s">
        <v>126</v>
      </c>
      <c r="C8" s="16">
        <v>8.71041661884707</v>
      </c>
      <c r="D8" s="16">
        <v>0.16871804196388099</v>
      </c>
      <c r="E8" s="16">
        <v>5.2850445870947713E-2</v>
      </c>
      <c r="F8" s="16">
        <v>4.9994428202280377</v>
      </c>
      <c r="G8" s="16">
        <v>2.337830136245142E-2</v>
      </c>
      <c r="H8" s="16">
        <v>1.2016986219064585</v>
      </c>
      <c r="I8" s="16">
        <v>85.764897501447209</v>
      </c>
      <c r="J8" s="16">
        <v>1.7003931866518884E-2</v>
      </c>
      <c r="K8" s="12">
        <v>100.93840628349257</v>
      </c>
      <c r="L8" s="55"/>
      <c r="M8" s="65">
        <f t="shared" si="19"/>
        <v>0.17085948644266516</v>
      </c>
      <c r="N8" s="65">
        <f t="shared" si="2"/>
        <v>3.0085242860891761E-3</v>
      </c>
      <c r="O8" s="65">
        <f t="shared" si="3"/>
        <v>6.6187158260422937E-4</v>
      </c>
      <c r="P8" s="65">
        <f t="shared" si="4"/>
        <v>0.10614528280738933</v>
      </c>
      <c r="Q8" s="65">
        <f t="shared" si="5"/>
        <v>5.8010673355958866E-4</v>
      </c>
      <c r="R8" s="65">
        <f t="shared" si="6"/>
        <v>3.8776980377749549E-2</v>
      </c>
      <c r="S8" s="65">
        <f t="shared" si="7"/>
        <v>1.4275116095447271</v>
      </c>
      <c r="T8" s="65">
        <f t="shared" si="8"/>
        <v>2.1286845100799807E-4</v>
      </c>
      <c r="U8" s="55"/>
      <c r="V8" s="65">
        <f t="shared" si="9"/>
        <v>10.167712024849708</v>
      </c>
      <c r="W8" s="65">
        <f t="shared" si="10"/>
        <v>29.542355110952599</v>
      </c>
      <c r="X8" s="65">
        <f t="shared" si="0"/>
        <v>3.3474580336163418</v>
      </c>
      <c r="Y8" s="65">
        <f t="shared" si="11"/>
        <v>49.378870839482445</v>
      </c>
      <c r="Z8" s="65">
        <f t="shared" si="12"/>
        <v>0.18183591633466134</v>
      </c>
      <c r="AA8" s="55"/>
      <c r="AB8" s="65">
        <f t="shared" si="13"/>
        <v>10.978089101352523</v>
      </c>
      <c r="AC8" s="65">
        <f t="shared" si="14"/>
        <v>31.896911112274402</v>
      </c>
      <c r="AD8" s="65">
        <f t="shared" si="15"/>
        <v>3.6142538720869899</v>
      </c>
      <c r="AE8" s="65">
        <f t="shared" si="16"/>
        <v>53.314417488926559</v>
      </c>
      <c r="AF8" s="65">
        <f t="shared" si="17"/>
        <v>0.19632842535953918</v>
      </c>
      <c r="AG8" s="17">
        <f t="shared" si="18"/>
        <v>100.00000000000001</v>
      </c>
      <c r="AH8" s="55"/>
    </row>
    <row r="9" spans="1:34" x14ac:dyDescent="0.3">
      <c r="A9" t="s">
        <v>125</v>
      </c>
      <c r="B9" t="s">
        <v>124</v>
      </c>
      <c r="C9" s="16">
        <v>12.110529564553433</v>
      </c>
      <c r="D9" s="16">
        <v>0.56672404308500113</v>
      </c>
      <c r="E9" s="16">
        <v>0.21521170128051054</v>
      </c>
      <c r="F9" s="16">
        <v>4.2116604184235378</v>
      </c>
      <c r="G9" s="16">
        <v>8.5294121528936326E-2</v>
      </c>
      <c r="H9" s="16">
        <v>2.5565990801327643</v>
      </c>
      <c r="I9" s="16">
        <v>81.489945146856257</v>
      </c>
      <c r="J9" s="16">
        <v>7.9607855574873085E-2</v>
      </c>
      <c r="K9" s="12">
        <v>101.31557193143531</v>
      </c>
      <c r="L9" s="55"/>
      <c r="M9" s="65">
        <f t="shared" si="19"/>
        <v>0.23755452264718388</v>
      </c>
      <c r="N9" s="65">
        <f t="shared" si="2"/>
        <v>1.0105635575695455E-2</v>
      </c>
      <c r="O9" s="65">
        <f t="shared" si="3"/>
        <v>2.6951997655668197E-3</v>
      </c>
      <c r="P9" s="65">
        <f t="shared" si="4"/>
        <v>8.9419541792431792E-2</v>
      </c>
      <c r="Q9" s="65">
        <f t="shared" si="5"/>
        <v>2.1164794424053681E-3</v>
      </c>
      <c r="R9" s="65">
        <f t="shared" si="6"/>
        <v>8.2497550181760707E-2</v>
      </c>
      <c r="S9" s="65">
        <f t="shared" si="7"/>
        <v>1.3563572760794984</v>
      </c>
      <c r="T9" s="65">
        <f t="shared" si="8"/>
        <v>9.9659308431238221E-4</v>
      </c>
      <c r="U9" s="55"/>
      <c r="V9" s="65">
        <f t="shared" si="9"/>
        <v>21.631682633159475</v>
      </c>
      <c r="W9" s="65">
        <f t="shared" si="10"/>
        <v>24.887246871669614</v>
      </c>
      <c r="X9" s="65">
        <f t="shared" si="0"/>
        <v>8.4711668026562652</v>
      </c>
      <c r="Y9" s="65">
        <f t="shared" si="11"/>
        <v>36.231332768784995</v>
      </c>
      <c r="Z9" s="65">
        <f t="shared" si="12"/>
        <v>0.65470810810810798</v>
      </c>
      <c r="AA9" s="55"/>
      <c r="AB9" s="65">
        <f t="shared" si="13"/>
        <v>23.544397159132497</v>
      </c>
      <c r="AC9" s="65">
        <f t="shared" si="14"/>
        <v>27.087824580310233</v>
      </c>
      <c r="AD9" s="65">
        <f t="shared" si="15"/>
        <v>9.2202034851075609</v>
      </c>
      <c r="AE9" s="65">
        <f t="shared" si="16"/>
        <v>39.434976131044117</v>
      </c>
      <c r="AF9" s="65">
        <f t="shared" si="17"/>
        <v>0.7125986444055975</v>
      </c>
      <c r="AG9" s="17">
        <f t="shared" si="18"/>
        <v>100</v>
      </c>
      <c r="AH9" s="55"/>
    </row>
    <row r="10" spans="1:34" x14ac:dyDescent="0.3">
      <c r="A10" t="s">
        <v>123</v>
      </c>
      <c r="B10" t="s">
        <v>122</v>
      </c>
      <c r="C10" s="16">
        <v>12.454682999482717</v>
      </c>
      <c r="D10" s="16">
        <v>0.86382176567342472</v>
      </c>
      <c r="E10" s="16">
        <v>0.34210564142450578</v>
      </c>
      <c r="F10" s="16">
        <v>3.414766404641207</v>
      </c>
      <c r="G10" s="16">
        <v>0.13015301900530971</v>
      </c>
      <c r="H10" s="16">
        <v>3.1382076506597656</v>
      </c>
      <c r="I10" s="16">
        <v>79.248736803112962</v>
      </c>
      <c r="J10" s="16">
        <v>0.10815228427264315</v>
      </c>
      <c r="K10" s="12">
        <v>99.70062656827254</v>
      </c>
      <c r="L10" s="55"/>
      <c r="M10" s="65">
        <f t="shared" si="19"/>
        <v>0.24430527656890383</v>
      </c>
      <c r="N10" s="65">
        <f t="shared" si="2"/>
        <v>1.5403383838684464E-2</v>
      </c>
      <c r="O10" s="65">
        <f t="shared" si="3"/>
        <v>4.2843536809581192E-3</v>
      </c>
      <c r="P10" s="65">
        <f t="shared" si="4"/>
        <v>7.2500348293868505E-2</v>
      </c>
      <c r="Q10" s="65">
        <f t="shared" si="5"/>
        <v>3.2296034492632682E-3</v>
      </c>
      <c r="R10" s="65">
        <f t="shared" si="6"/>
        <v>0.10126517104420026</v>
      </c>
      <c r="S10" s="65">
        <f t="shared" si="7"/>
        <v>1.3190535419958882</v>
      </c>
      <c r="T10" s="65">
        <f t="shared" si="8"/>
        <v>1.3539344550906754E-3</v>
      </c>
      <c r="U10" s="55"/>
      <c r="V10" s="65">
        <f t="shared" si="9"/>
        <v>26.552740499499748</v>
      </c>
      <c r="W10" s="65">
        <f t="shared" si="10"/>
        <v>20.178296937149483</v>
      </c>
      <c r="X10" s="65">
        <f t="shared" si="0"/>
        <v>9.1038610682115735</v>
      </c>
      <c r="Y10" s="65">
        <f t="shared" si="11"/>
        <v>33.251378581359717</v>
      </c>
      <c r="Z10" s="65">
        <f t="shared" si="12"/>
        <v>0.99995452286282316</v>
      </c>
      <c r="AA10" s="55"/>
      <c r="AB10" s="65">
        <f t="shared" si="13"/>
        <v>29.474804334941734</v>
      </c>
      <c r="AC10" s="65">
        <f t="shared" si="14"/>
        <v>22.398868924510452</v>
      </c>
      <c r="AD10" s="65">
        <f t="shared" si="15"/>
        <v>10.105718604943441</v>
      </c>
      <c r="AE10" s="65">
        <f t="shared" si="16"/>
        <v>36.910611075008049</v>
      </c>
      <c r="AF10" s="65">
        <f t="shared" si="17"/>
        <v>1.1099970605963259</v>
      </c>
      <c r="AG10" s="17">
        <f t="shared" si="18"/>
        <v>100</v>
      </c>
      <c r="AH10" s="55"/>
    </row>
    <row r="11" spans="1:34" x14ac:dyDescent="0.3">
      <c r="A11" t="s">
        <v>121</v>
      </c>
      <c r="B11" t="s">
        <v>120</v>
      </c>
      <c r="C11" s="16">
        <v>9.5682907168155111</v>
      </c>
      <c r="D11" s="16">
        <v>0.1392910464388683</v>
      </c>
      <c r="E11" s="16">
        <v>0.23957221175981586</v>
      </c>
      <c r="F11" s="16">
        <v>4.8028276123492875</v>
      </c>
      <c r="G11" s="16">
        <v>6.9536947138937863E-2</v>
      </c>
      <c r="H11" s="16">
        <v>1.2794116828486506</v>
      </c>
      <c r="I11" s="16">
        <v>84.492125189368267</v>
      </c>
      <c r="J11" s="16">
        <v>7.2393269218018585E-2</v>
      </c>
      <c r="K11" s="12">
        <v>100.66344867593736</v>
      </c>
      <c r="L11" s="55"/>
      <c r="M11" s="65">
        <f t="shared" si="19"/>
        <v>0.18768714626942942</v>
      </c>
      <c r="N11" s="65">
        <f t="shared" si="2"/>
        <v>2.4837918409213321E-3</v>
      </c>
      <c r="O11" s="65">
        <f t="shared" si="3"/>
        <v>3.0002781685637553E-3</v>
      </c>
      <c r="P11" s="65">
        <f t="shared" si="4"/>
        <v>0.10197086225794665</v>
      </c>
      <c r="Q11" s="65">
        <f t="shared" si="5"/>
        <v>1.7254825592788552E-3</v>
      </c>
      <c r="R11" s="65">
        <f t="shared" si="6"/>
        <v>4.1284662241001954E-2</v>
      </c>
      <c r="S11" s="65">
        <f t="shared" si="7"/>
        <v>1.4063269838443453</v>
      </c>
      <c r="T11" s="65">
        <f t="shared" si="8"/>
        <v>9.0627527814244604E-4</v>
      </c>
      <c r="U11" s="55"/>
      <c r="V11" s="65">
        <f t="shared" si="9"/>
        <v>10.825251286213122</v>
      </c>
      <c r="W11" s="65">
        <f t="shared" si="10"/>
        <v>28.380530383631708</v>
      </c>
      <c r="X11" s="65">
        <f t="shared" si="0"/>
        <v>5.7343451056982548</v>
      </c>
      <c r="Y11" s="65">
        <f t="shared" si="11"/>
        <v>47.395505705810443</v>
      </c>
      <c r="Z11" s="65">
        <f t="shared" si="12"/>
        <v>0.35243759920634921</v>
      </c>
      <c r="AA11" s="55"/>
      <c r="AB11" s="65">
        <f t="shared" si="13"/>
        <v>11.679228272639994</v>
      </c>
      <c r="AC11" s="65">
        <f t="shared" si="14"/>
        <v>30.619399410263647</v>
      </c>
      <c r="AD11" s="65">
        <f t="shared" si="15"/>
        <v>6.1867132422913178</v>
      </c>
      <c r="AE11" s="65">
        <f t="shared" si="16"/>
        <v>51.134418555286153</v>
      </c>
      <c r="AF11" s="65">
        <f t="shared" si="17"/>
        <v>0.3802405195188851</v>
      </c>
      <c r="AG11" s="17">
        <f t="shared" si="18"/>
        <v>100</v>
      </c>
      <c r="AH11" s="55"/>
    </row>
    <row r="12" spans="1:34" x14ac:dyDescent="0.3">
      <c r="A12" t="s">
        <v>119</v>
      </c>
      <c r="B12" t="s">
        <v>118</v>
      </c>
      <c r="C12" s="16">
        <v>8.9322427066703582</v>
      </c>
      <c r="D12" s="16">
        <v>0.14603608511421162</v>
      </c>
      <c r="E12" s="16">
        <v>0.23222653357916614</v>
      </c>
      <c r="F12" s="16">
        <v>4.4870291904825876</v>
      </c>
      <c r="G12" s="16">
        <v>6.235013397937083E-2</v>
      </c>
      <c r="H12" s="16">
        <v>1.2049320657578961</v>
      </c>
      <c r="I12" s="16">
        <v>84.802616172397137</v>
      </c>
      <c r="J12" s="16">
        <v>7.0457580273776577E-2</v>
      </c>
      <c r="K12" s="12">
        <v>99.937890468254508</v>
      </c>
      <c r="L12" s="55"/>
      <c r="M12" s="65">
        <f t="shared" si="19"/>
        <v>0.17521072394410275</v>
      </c>
      <c r="N12" s="65">
        <f t="shared" si="2"/>
        <v>2.6040671382705355E-3</v>
      </c>
      <c r="O12" s="65">
        <f t="shared" si="3"/>
        <v>2.9082847035587496E-3</v>
      </c>
      <c r="P12" s="65">
        <f t="shared" si="4"/>
        <v>9.5266012536785294E-2</v>
      </c>
      <c r="Q12" s="65">
        <f t="shared" si="5"/>
        <v>1.5471497265352565E-3</v>
      </c>
      <c r="R12" s="65">
        <f t="shared" si="6"/>
        <v>3.888131867563395E-2</v>
      </c>
      <c r="S12" s="65">
        <f t="shared" si="7"/>
        <v>1.4114949429493533</v>
      </c>
      <c r="T12" s="65">
        <f t="shared" si="8"/>
        <v>8.820428176486803E-4</v>
      </c>
      <c r="U12" s="55"/>
      <c r="V12" s="65">
        <f t="shared" si="9"/>
        <v>10.195070569937977</v>
      </c>
      <c r="W12" s="65">
        <f t="shared" si="10"/>
        <v>26.514436609238082</v>
      </c>
      <c r="X12" s="65">
        <f t="shared" si="0"/>
        <v>5.2996414659510735</v>
      </c>
      <c r="Y12" s="65">
        <f t="shared" si="11"/>
        <v>50.097240900109</v>
      </c>
      <c r="Z12" s="65">
        <f t="shared" si="12"/>
        <v>0.34662666005946474</v>
      </c>
      <c r="AA12" s="55"/>
      <c r="AB12" s="65">
        <f t="shared" si="13"/>
        <v>11.027299041601212</v>
      </c>
      <c r="AC12" s="65">
        <f t="shared" si="14"/>
        <v>28.678822711810415</v>
      </c>
      <c r="AD12" s="65">
        <f t="shared" si="15"/>
        <v>5.7322537257010717</v>
      </c>
      <c r="AE12" s="65">
        <f t="shared" si="16"/>
        <v>54.186702561294567</v>
      </c>
      <c r="AF12" s="65">
        <f t="shared" si="17"/>
        <v>0.37492195959271507</v>
      </c>
      <c r="AG12" s="17">
        <f t="shared" si="18"/>
        <v>99.999999999999972</v>
      </c>
      <c r="AH12" s="55"/>
    </row>
    <row r="13" spans="1:34" x14ac:dyDescent="0.3">
      <c r="A13" s="25" t="s">
        <v>116</v>
      </c>
      <c r="B13" s="25" t="s">
        <v>117</v>
      </c>
      <c r="C13" s="30">
        <v>13.731940052363765</v>
      </c>
      <c r="D13" s="30">
        <v>0.64980229194306005</v>
      </c>
      <c r="E13" s="30">
        <v>1.9399382544490247</v>
      </c>
      <c r="F13" s="30">
        <v>3.2711677691164982</v>
      </c>
      <c r="G13" s="30">
        <v>0.51203028071429157</v>
      </c>
      <c r="H13" s="30">
        <v>2.6927334467732646</v>
      </c>
      <c r="I13" s="30">
        <v>73.104616091463797</v>
      </c>
      <c r="J13" s="30">
        <v>0.58143257216561028</v>
      </c>
      <c r="K13" s="26">
        <v>96.483660758989302</v>
      </c>
      <c r="L13" s="55"/>
      <c r="M13" s="65">
        <f t="shared" si="19"/>
        <v>0.26935935763757879</v>
      </c>
      <c r="N13" s="65">
        <f t="shared" si="2"/>
        <v>1.1587059414105922E-2</v>
      </c>
      <c r="O13" s="65">
        <f t="shared" si="3"/>
        <v>2.4294780894790542E-2</v>
      </c>
      <c r="P13" s="65">
        <f t="shared" si="4"/>
        <v>6.9451544991857711E-2</v>
      </c>
      <c r="Q13" s="65">
        <f t="shared" si="5"/>
        <v>1.2705466022687137E-2</v>
      </c>
      <c r="R13" s="65">
        <f t="shared" si="6"/>
        <v>8.6890398411528388E-2</v>
      </c>
      <c r="S13" s="65">
        <f t="shared" si="7"/>
        <v>1.2167878843452695</v>
      </c>
      <c r="T13" s="65">
        <f t="shared" si="8"/>
        <v>7.2788253901553621E-3</v>
      </c>
      <c r="U13" s="55"/>
      <c r="V13" s="65">
        <f t="shared" si="9"/>
        <v>22.783531367486859</v>
      </c>
      <c r="W13" s="65">
        <f t="shared" si="10"/>
        <v>19.329754002133839</v>
      </c>
      <c r="X13" s="65">
        <f t="shared" si="0"/>
        <v>14.586027481064908</v>
      </c>
      <c r="Y13" s="65">
        <f t="shared" si="11"/>
        <v>28.742434005571749</v>
      </c>
      <c r="Z13" s="65">
        <f t="shared" si="12"/>
        <v>2.4785258383233533</v>
      </c>
      <c r="AA13" s="55"/>
      <c r="AB13" s="65">
        <f t="shared" si="13"/>
        <v>25.913854301422347</v>
      </c>
      <c r="AC13" s="65">
        <f t="shared" si="14"/>
        <v>21.985548281090921</v>
      </c>
      <c r="AD13" s="65">
        <f t="shared" si="15"/>
        <v>16.590061693432364</v>
      </c>
      <c r="AE13" s="65">
        <f t="shared" si="16"/>
        <v>32.691475042869605</v>
      </c>
      <c r="AF13" s="65">
        <f t="shared" si="17"/>
        <v>2.8190606811847689</v>
      </c>
      <c r="AG13" s="17">
        <f t="shared" si="18"/>
        <v>100</v>
      </c>
      <c r="AH13" s="55"/>
    </row>
    <row r="14" spans="1:34" x14ac:dyDescent="0.3">
      <c r="A14" s="25" t="s">
        <v>116</v>
      </c>
      <c r="B14" s="25" t="s">
        <v>115</v>
      </c>
      <c r="C14" s="30">
        <v>13.958808627609645</v>
      </c>
      <c r="D14" s="30">
        <v>0.67492802442922906</v>
      </c>
      <c r="E14" s="30">
        <v>1.9711971041527707</v>
      </c>
      <c r="F14" s="30">
        <v>3.2986317339338287</v>
      </c>
      <c r="G14" s="30">
        <v>0.51742218779204152</v>
      </c>
      <c r="H14" s="30">
        <v>2.7371378886368398</v>
      </c>
      <c r="I14" s="30">
        <v>74.398087223754544</v>
      </c>
      <c r="J14" s="30">
        <v>0.59568123745619006</v>
      </c>
      <c r="K14" s="26">
        <v>98.151894027765096</v>
      </c>
      <c r="L14" s="55"/>
      <c r="M14" s="65">
        <f t="shared" si="19"/>
        <v>0.27380950623008332</v>
      </c>
      <c r="N14" s="65">
        <f t="shared" si="2"/>
        <v>1.2035093160292958E-2</v>
      </c>
      <c r="O14" s="65">
        <f t="shared" si="3"/>
        <v>2.4686250521637705E-2</v>
      </c>
      <c r="P14" s="65">
        <f t="shared" si="4"/>
        <v>7.003464403256536E-2</v>
      </c>
      <c r="Q14" s="65">
        <f t="shared" si="5"/>
        <v>1.28392602429787E-2</v>
      </c>
      <c r="R14" s="65">
        <f t="shared" si="6"/>
        <v>8.8323261976019363E-2</v>
      </c>
      <c r="S14" s="65">
        <f t="shared" si="7"/>
        <v>1.2383170310212142</v>
      </c>
      <c r="T14" s="65">
        <f t="shared" si="8"/>
        <v>7.4572012701075371E-3</v>
      </c>
      <c r="U14" s="55"/>
      <c r="V14" s="65">
        <f t="shared" si="9"/>
        <v>23.159242522732036</v>
      </c>
      <c r="W14" s="65">
        <f t="shared" si="10"/>
        <v>19.492042127143591</v>
      </c>
      <c r="X14" s="65">
        <f t="shared" si="0"/>
        <v>14.900183524586607</v>
      </c>
      <c r="Y14" s="65">
        <f t="shared" si="11"/>
        <v>29.405183110463831</v>
      </c>
      <c r="Z14" s="65">
        <f t="shared" si="12"/>
        <v>2.5301384462151391</v>
      </c>
      <c r="AA14" s="55"/>
      <c r="AB14" s="65">
        <f t="shared" si="13"/>
        <v>25.880068546779782</v>
      </c>
      <c r="AC14" s="65">
        <f t="shared" si="14"/>
        <v>21.782033063993584</v>
      </c>
      <c r="AD14" s="65">
        <f t="shared" si="15"/>
        <v>16.650707405365083</v>
      </c>
      <c r="AE14" s="65">
        <f t="shared" si="16"/>
        <v>32.859803328301645</v>
      </c>
      <c r="AF14" s="65">
        <f t="shared" si="17"/>
        <v>2.8273876555599093</v>
      </c>
      <c r="AG14" s="17">
        <f t="shared" si="18"/>
        <v>100</v>
      </c>
      <c r="AH14" s="55"/>
    </row>
    <row r="15" spans="1:34" x14ac:dyDescent="0.3">
      <c r="A15" t="s">
        <v>114</v>
      </c>
      <c r="B15" t="s">
        <v>113</v>
      </c>
      <c r="C15" s="16">
        <v>13.867006743090119</v>
      </c>
      <c r="D15" s="16">
        <v>0.92467012082976907</v>
      </c>
      <c r="E15" s="16">
        <v>2.0813646976915208</v>
      </c>
      <c r="F15" s="16">
        <v>4.3635560102301785</v>
      </c>
      <c r="G15" s="16">
        <v>0.3952491798941799</v>
      </c>
      <c r="H15" s="16">
        <v>2.9026358020567953</v>
      </c>
      <c r="I15" s="16">
        <v>73.520458562271088</v>
      </c>
      <c r="J15" s="16">
        <v>0.92834432226399333</v>
      </c>
      <c r="K15" s="12">
        <v>98.983285438327641</v>
      </c>
      <c r="L15" s="55"/>
      <c r="M15" s="65">
        <f t="shared" si="19"/>
        <v>0.27200876310494548</v>
      </c>
      <c r="N15" s="65">
        <f t="shared" si="2"/>
        <v>1.6488411569717708E-2</v>
      </c>
      <c r="O15" s="65">
        <f t="shared" si="3"/>
        <v>2.6065932344289555E-2</v>
      </c>
      <c r="P15" s="65">
        <f t="shared" si="4"/>
        <v>9.264450127877237E-2</v>
      </c>
      <c r="Q15" s="65">
        <f t="shared" si="5"/>
        <v>9.8076719576719578E-3</v>
      </c>
      <c r="R15" s="65">
        <f t="shared" si="6"/>
        <v>9.3663627042813669E-2</v>
      </c>
      <c r="S15" s="65">
        <f t="shared" si="7"/>
        <v>1.223709363553114</v>
      </c>
      <c r="T15" s="65">
        <f t="shared" si="8"/>
        <v>1.1621736633249792E-2</v>
      </c>
      <c r="U15" s="55"/>
      <c r="V15" s="65">
        <f t="shared" si="9"/>
        <v>24.55953964689617</v>
      </c>
      <c r="W15" s="65">
        <f t="shared" si="10"/>
        <v>25.784817595907924</v>
      </c>
      <c r="X15" s="65">
        <f t="shared" si="0"/>
        <v>11.060523925140368</v>
      </c>
      <c r="Y15" s="65">
        <f t="shared" si="11"/>
        <v>23.5979950262433</v>
      </c>
      <c r="Z15" s="65">
        <f t="shared" si="12"/>
        <v>2.9114130357142858</v>
      </c>
      <c r="AA15" s="55"/>
      <c r="AB15" s="65">
        <f t="shared" si="13"/>
        <v>27.93577683676796</v>
      </c>
      <c r="AC15" s="65">
        <f t="shared" si="14"/>
        <v>29.329495605064626</v>
      </c>
      <c r="AD15" s="65">
        <f t="shared" si="15"/>
        <v>12.581030935956633</v>
      </c>
      <c r="AE15" s="65">
        <f t="shared" si="16"/>
        <v>26.842047217754196</v>
      </c>
      <c r="AF15" s="65">
        <f t="shared" si="17"/>
        <v>3.3116494044565794</v>
      </c>
      <c r="AG15" s="17">
        <f t="shared" si="18"/>
        <v>99.999999999999986</v>
      </c>
      <c r="AH15" s="55"/>
    </row>
    <row r="16" spans="1:34" x14ac:dyDescent="0.3">
      <c r="A16" s="35" t="s">
        <v>111</v>
      </c>
      <c r="B16" s="35" t="s">
        <v>112</v>
      </c>
      <c r="C16" s="40">
        <v>11.047993144883286</v>
      </c>
      <c r="D16" s="40">
        <v>0.37516958753821034</v>
      </c>
      <c r="E16" s="40">
        <v>0.75725163545496565</v>
      </c>
      <c r="F16" s="40">
        <v>4.2709551846618856</v>
      </c>
      <c r="G16" s="40">
        <v>0.19740990860990862</v>
      </c>
      <c r="H16" s="40">
        <v>1.8520189552596167</v>
      </c>
      <c r="I16" s="40">
        <v>79.78381731317117</v>
      </c>
      <c r="J16" s="40">
        <v>0.19986150040435749</v>
      </c>
      <c r="K16" s="36">
        <v>98.484477229983398</v>
      </c>
      <c r="L16" s="55"/>
      <c r="M16" s="65">
        <f t="shared" si="19"/>
        <v>0.21671230178272433</v>
      </c>
      <c r="N16" s="65">
        <f t="shared" si="2"/>
        <v>6.6898999204388432E-3</v>
      </c>
      <c r="O16" s="65">
        <f t="shared" si="3"/>
        <v>9.4834268685656323E-3</v>
      </c>
      <c r="P16" s="65">
        <f t="shared" si="4"/>
        <v>9.067845402679163E-2</v>
      </c>
      <c r="Q16" s="65">
        <f t="shared" si="5"/>
        <v>4.8985088985088994E-3</v>
      </c>
      <c r="R16" s="65">
        <f t="shared" si="6"/>
        <v>5.9761824951907606E-2</v>
      </c>
      <c r="S16" s="65">
        <f t="shared" si="7"/>
        <v>1.3279596756519836</v>
      </c>
      <c r="T16" s="65">
        <f t="shared" si="8"/>
        <v>2.5020217877360727E-3</v>
      </c>
      <c r="U16" s="55"/>
      <c r="V16" s="65">
        <f t="shared" si="9"/>
        <v>15.670148120639693</v>
      </c>
      <c r="W16" s="65">
        <f t="shared" si="10"/>
        <v>25.237627324736646</v>
      </c>
      <c r="X16" s="65">
        <f t="shared" si="0"/>
        <v>8.5530672630874776</v>
      </c>
      <c r="Y16" s="65">
        <f t="shared" si="11"/>
        <v>39.648386338944341</v>
      </c>
      <c r="Z16" s="65">
        <f t="shared" si="12"/>
        <v>1.0366111488511487</v>
      </c>
      <c r="AA16" s="55"/>
      <c r="AB16" s="65">
        <f t="shared" si="13"/>
        <v>17.38310729205444</v>
      </c>
      <c r="AC16" s="65">
        <f t="shared" si="14"/>
        <v>27.996441399615364</v>
      </c>
      <c r="AD16" s="65">
        <f t="shared" si="15"/>
        <v>9.4880332186891039</v>
      </c>
      <c r="AE16" s="65">
        <f t="shared" si="16"/>
        <v>43.982491319205202</v>
      </c>
      <c r="AF16" s="65">
        <f t="shared" si="17"/>
        <v>1.1499267704358964</v>
      </c>
      <c r="AG16" s="17">
        <f t="shared" si="18"/>
        <v>100.00000000000001</v>
      </c>
      <c r="AH16" s="55"/>
    </row>
    <row r="17" spans="1:34" x14ac:dyDescent="0.3">
      <c r="A17" s="35" t="s">
        <v>111</v>
      </c>
      <c r="B17" s="35" t="s">
        <v>110</v>
      </c>
      <c r="C17" s="40">
        <v>11.030691606984565</v>
      </c>
      <c r="D17" s="40">
        <v>0.37538311604563102</v>
      </c>
      <c r="E17" s="40">
        <v>0.75754255041288177</v>
      </c>
      <c r="F17" s="40">
        <v>4.2462604983763041</v>
      </c>
      <c r="G17" s="40">
        <v>0.19800045107156222</v>
      </c>
      <c r="H17" s="40">
        <v>1.8439276435960734</v>
      </c>
      <c r="I17" s="40">
        <v>79.752253814561541</v>
      </c>
      <c r="J17" s="40">
        <v>0.19731549402977974</v>
      </c>
      <c r="K17" s="36">
        <v>98.401375175078343</v>
      </c>
      <c r="L17" s="55"/>
      <c r="M17" s="65">
        <f t="shared" si="19"/>
        <v>0.2163729228517961</v>
      </c>
      <c r="N17" s="65">
        <f t="shared" si="2"/>
        <v>6.6937074901146755E-3</v>
      </c>
      <c r="O17" s="65">
        <f t="shared" si="3"/>
        <v>9.4870701366672732E-3</v>
      </c>
      <c r="P17" s="65">
        <f t="shared" si="4"/>
        <v>9.015415070862641E-2</v>
      </c>
      <c r="Q17" s="65">
        <f t="shared" si="5"/>
        <v>4.9131625576070035E-3</v>
      </c>
      <c r="R17" s="65">
        <f t="shared" si="6"/>
        <v>5.9500730674284401E-2</v>
      </c>
      <c r="S17" s="65">
        <f t="shared" si="7"/>
        <v>1.3274343178189338</v>
      </c>
      <c r="T17" s="65">
        <f t="shared" si="8"/>
        <v>2.4701488987203275E-3</v>
      </c>
      <c r="U17" s="55"/>
      <c r="V17" s="65">
        <f t="shared" si="9"/>
        <v>15.601686590104112</v>
      </c>
      <c r="W17" s="65">
        <f t="shared" si="10"/>
        <v>25.091703225224901</v>
      </c>
      <c r="X17" s="65">
        <f t="shared" si="0"/>
        <v>8.6106304319743323</v>
      </c>
      <c r="Y17" s="65">
        <f t="shared" si="11"/>
        <v>39.7787727891698</v>
      </c>
      <c r="Z17" s="65">
        <f t="shared" si="12"/>
        <v>1.0357972427572428</v>
      </c>
      <c r="AA17" s="55"/>
      <c r="AB17" s="65">
        <f t="shared" si="13"/>
        <v>17.312395302415013</v>
      </c>
      <c r="AC17" s="65">
        <f t="shared" si="14"/>
        <v>27.84298239406413</v>
      </c>
      <c r="AD17" s="65">
        <f t="shared" si="15"/>
        <v>9.5547771056942779</v>
      </c>
      <c r="AE17" s="65">
        <f t="shared" si="16"/>
        <v>44.140473864400441</v>
      </c>
      <c r="AF17" s="65">
        <f t="shared" si="17"/>
        <v>1.1493713334261544</v>
      </c>
      <c r="AG17" s="17">
        <f t="shared" si="18"/>
        <v>100.00000000000003</v>
      </c>
      <c r="AH17" s="55"/>
    </row>
    <row r="18" spans="1:34" x14ac:dyDescent="0.3">
      <c r="A18" t="s">
        <v>109</v>
      </c>
      <c r="B18" t="s">
        <v>108</v>
      </c>
      <c r="C18" s="16">
        <v>15.208631352303497</v>
      </c>
      <c r="D18" s="16">
        <v>1.0155337169028282</v>
      </c>
      <c r="E18" s="16">
        <v>1.2788201478057382</v>
      </c>
      <c r="F18" s="16">
        <v>3.9012678106657206</v>
      </c>
      <c r="G18" s="16">
        <v>0.32267684390661289</v>
      </c>
      <c r="H18" s="16">
        <v>3.5117245688224323</v>
      </c>
      <c r="I18" s="16">
        <v>72.876539841753399</v>
      </c>
      <c r="J18" s="16">
        <v>0.50818077587533173</v>
      </c>
      <c r="K18" s="12">
        <v>98.623375058035563</v>
      </c>
      <c r="L18" s="55"/>
      <c r="M18" s="65">
        <f t="shared" si="19"/>
        <v>0.2983254482601706</v>
      </c>
      <c r="N18" s="65">
        <f t="shared" si="2"/>
        <v>1.8108661143060419E-2</v>
      </c>
      <c r="O18" s="65">
        <f t="shared" si="3"/>
        <v>1.6015280498506427E-2</v>
      </c>
      <c r="P18" s="65">
        <f t="shared" si="4"/>
        <v>8.2829465194601284E-2</v>
      </c>
      <c r="Q18" s="65">
        <f t="shared" si="5"/>
        <v>8.0068695758464745E-3</v>
      </c>
      <c r="R18" s="65">
        <f t="shared" si="6"/>
        <v>0.11331799189488327</v>
      </c>
      <c r="S18" s="65">
        <f t="shared" si="7"/>
        <v>1.2129916751290513</v>
      </c>
      <c r="T18" s="65">
        <f t="shared" si="8"/>
        <v>6.3618024020447141E-3</v>
      </c>
      <c r="U18" s="55"/>
      <c r="V18" s="65">
        <f t="shared" si="9"/>
        <v>29.71311065475734</v>
      </c>
      <c r="W18" s="65">
        <f t="shared" si="10"/>
        <v>23.05309675296143</v>
      </c>
      <c r="X18" s="65">
        <f t="shared" si="0"/>
        <v>13.187091540488742</v>
      </c>
      <c r="Y18" s="65">
        <f t="shared" si="11"/>
        <v>19.599529244473654</v>
      </c>
      <c r="Z18" s="65">
        <f t="shared" si="12"/>
        <v>2.1194185841584159</v>
      </c>
      <c r="AA18" s="55"/>
      <c r="AB18" s="65">
        <f t="shared" si="13"/>
        <v>33.891124896558111</v>
      </c>
      <c r="AC18" s="65">
        <f t="shared" si="14"/>
        <v>26.294634391702825</v>
      </c>
      <c r="AD18" s="65">
        <f t="shared" si="15"/>
        <v>15.041352338163625</v>
      </c>
      <c r="AE18" s="65">
        <f t="shared" si="16"/>
        <v>22.355454508154882</v>
      </c>
      <c r="AF18" s="65">
        <f t="shared" si="17"/>
        <v>2.417433865420572</v>
      </c>
      <c r="AG18" s="17">
        <f t="shared" si="18"/>
        <v>100.00000000000001</v>
      </c>
      <c r="AH18" s="55"/>
    </row>
    <row r="19" spans="1:34" x14ac:dyDescent="0.3">
      <c r="A19" t="s">
        <v>107</v>
      </c>
      <c r="B19" t="s">
        <v>106</v>
      </c>
      <c r="C19" s="16">
        <v>10.946350717502185</v>
      </c>
      <c r="D19" s="16">
        <v>1.2231886769148272</v>
      </c>
      <c r="E19" s="16">
        <v>1.4767442931626553</v>
      </c>
      <c r="F19" s="16">
        <v>2.6314254657403517</v>
      </c>
      <c r="G19" s="16">
        <v>0.28902237876461312</v>
      </c>
      <c r="H19" s="16">
        <v>2.4058741481500716</v>
      </c>
      <c r="I19" s="16">
        <v>70.905099495967463</v>
      </c>
      <c r="J19" s="16">
        <v>0.46985809296042746</v>
      </c>
      <c r="K19" s="12">
        <v>90.347563269162592</v>
      </c>
      <c r="L19" s="55"/>
      <c r="M19" s="65">
        <f t="shared" si="19"/>
        <v>0.21471853113970549</v>
      </c>
      <c r="N19" s="65">
        <f t="shared" si="2"/>
        <v>2.181149566538565E-2</v>
      </c>
      <c r="O19" s="65">
        <f t="shared" si="3"/>
        <v>1.8493979876802197E-2</v>
      </c>
      <c r="P19" s="65">
        <f t="shared" si="4"/>
        <v>5.5868905854359906E-2</v>
      </c>
      <c r="Q19" s="65">
        <f t="shared" si="5"/>
        <v>7.1717711852261326E-3</v>
      </c>
      <c r="R19" s="65">
        <f t="shared" si="6"/>
        <v>7.7633886677962949E-2</v>
      </c>
      <c r="S19" s="65">
        <f t="shared" si="7"/>
        <v>1.1801780874828141</v>
      </c>
      <c r="T19" s="65">
        <f t="shared" si="8"/>
        <v>5.882049235859132E-3</v>
      </c>
      <c r="U19" s="55"/>
      <c r="V19" s="65">
        <f t="shared" si="9"/>
        <v>20.356381425828662</v>
      </c>
      <c r="W19" s="65">
        <f t="shared" si="10"/>
        <v>15.549433877385448</v>
      </c>
      <c r="X19" s="65">
        <f t="shared" si="0"/>
        <v>10.481703224668802</v>
      </c>
      <c r="Y19" s="65">
        <f t="shared" si="11"/>
        <v>33.942266819068081</v>
      </c>
      <c r="Z19" s="65">
        <f t="shared" si="12"/>
        <v>2.3630000796019899</v>
      </c>
      <c r="AA19" s="55"/>
      <c r="AB19" s="65">
        <f t="shared" si="13"/>
        <v>24.616877180789881</v>
      </c>
      <c r="AC19" s="65">
        <f t="shared" si="14"/>
        <v>18.803857914783052</v>
      </c>
      <c r="AD19" s="65">
        <f t="shared" si="15"/>
        <v>12.675474856241914</v>
      </c>
      <c r="AE19" s="65">
        <f t="shared" si="16"/>
        <v>41.046225065444567</v>
      </c>
      <c r="AF19" s="65">
        <f t="shared" si="17"/>
        <v>2.8575649827405876</v>
      </c>
      <c r="AG19" s="17">
        <f t="shared" si="18"/>
        <v>100</v>
      </c>
      <c r="AH19" s="55"/>
    </row>
    <row r="20" spans="1:34" x14ac:dyDescent="0.3">
      <c r="A20" t="s">
        <v>105</v>
      </c>
      <c r="B20" t="s">
        <v>104</v>
      </c>
      <c r="C20" s="16">
        <v>9.0546407070218322</v>
      </c>
      <c r="D20" s="16">
        <v>0.24561735642487487</v>
      </c>
      <c r="E20" s="16">
        <v>0.21503847838789744</v>
      </c>
      <c r="F20" s="16">
        <v>4.1039375383248835</v>
      </c>
      <c r="G20" s="16">
        <v>7.1075610753801033E-2</v>
      </c>
      <c r="H20" s="16">
        <v>1.2845672339705105</v>
      </c>
      <c r="I20" s="16">
        <v>85.275943019943014</v>
      </c>
      <c r="J20" s="16">
        <v>0.11733108019549873</v>
      </c>
      <c r="K20" s="12">
        <v>100.36815102502231</v>
      </c>
      <c r="L20" s="55"/>
      <c r="M20" s="65">
        <f t="shared" si="19"/>
        <v>0.17761162626563029</v>
      </c>
      <c r="N20" s="65">
        <f t="shared" si="2"/>
        <v>4.3797674112852156E-3</v>
      </c>
      <c r="O20" s="65">
        <f t="shared" si="3"/>
        <v>2.6930304118709765E-3</v>
      </c>
      <c r="P20" s="65">
        <f t="shared" si="4"/>
        <v>8.7132431811568656E-2</v>
      </c>
      <c r="Q20" s="65">
        <f t="shared" si="5"/>
        <v>1.7636627978610678E-3</v>
      </c>
      <c r="R20" s="65">
        <f t="shared" si="6"/>
        <v>4.1451024006792854E-2</v>
      </c>
      <c r="S20" s="65">
        <f t="shared" si="7"/>
        <v>1.4193732193732194</v>
      </c>
      <c r="T20" s="65">
        <f t="shared" si="8"/>
        <v>1.4688417650913714E-3</v>
      </c>
      <c r="U20" s="55"/>
      <c r="V20" s="65">
        <f t="shared" si="9"/>
        <v>10.868873004821154</v>
      </c>
      <c r="W20" s="65">
        <f t="shared" si="10"/>
        <v>24.250698421795789</v>
      </c>
      <c r="X20" s="65">
        <f t="shared" si="0"/>
        <v>6.3275756779245089</v>
      </c>
      <c r="Y20" s="65">
        <f t="shared" si="11"/>
        <v>51.429154437202477</v>
      </c>
      <c r="Z20" s="65">
        <f t="shared" si="12"/>
        <v>0.43913197604790433</v>
      </c>
      <c r="AA20" s="55"/>
      <c r="AB20" s="65">
        <f t="shared" si="13"/>
        <v>11.647454869026417</v>
      </c>
      <c r="AC20" s="65">
        <f t="shared" si="14"/>
        <v>25.987875218060335</v>
      </c>
      <c r="AD20" s="65">
        <f t="shared" si="15"/>
        <v>6.7808458251636079</v>
      </c>
      <c r="AE20" s="65">
        <f t="shared" si="16"/>
        <v>55.113235290705497</v>
      </c>
      <c r="AF20" s="65">
        <f t="shared" si="17"/>
        <v>0.4705887970441438</v>
      </c>
      <c r="AG20" s="17">
        <f t="shared" si="18"/>
        <v>100</v>
      </c>
      <c r="AH20" s="55"/>
    </row>
    <row r="21" spans="1:34" x14ac:dyDescent="0.3">
      <c r="A21" t="s">
        <v>103</v>
      </c>
      <c r="B21" t="s">
        <v>102</v>
      </c>
      <c r="C21" s="16">
        <v>14.072806243307801</v>
      </c>
      <c r="D21" s="16">
        <v>1.0043630358726992</v>
      </c>
      <c r="E21" s="16">
        <v>1.1954638340545107</v>
      </c>
      <c r="F21" s="16">
        <v>3.7141394970161978</v>
      </c>
      <c r="G21" s="16">
        <v>0.14987311099679926</v>
      </c>
      <c r="H21" s="16">
        <v>3.5322138133427576</v>
      </c>
      <c r="I21" s="16">
        <v>74.752097883032604</v>
      </c>
      <c r="J21" s="16">
        <v>1.1358128663673071</v>
      </c>
      <c r="K21" s="12">
        <v>99.556770283990673</v>
      </c>
      <c r="L21" s="55"/>
      <c r="M21" s="65">
        <f t="shared" si="19"/>
        <v>0.27604563050819542</v>
      </c>
      <c r="N21" s="65">
        <f t="shared" si="2"/>
        <v>1.7909469255932581E-2</v>
      </c>
      <c r="O21" s="65">
        <f t="shared" si="3"/>
        <v>1.4971369243012032E-2</v>
      </c>
      <c r="P21" s="65">
        <f t="shared" si="4"/>
        <v>7.8856464904802498E-2</v>
      </c>
      <c r="Q21" s="65">
        <f t="shared" si="5"/>
        <v>3.7189357567443985E-3</v>
      </c>
      <c r="R21" s="65">
        <f t="shared" si="6"/>
        <v>0.11397914854284472</v>
      </c>
      <c r="S21" s="65">
        <f t="shared" si="7"/>
        <v>1.2442093522475468</v>
      </c>
      <c r="T21" s="65">
        <f t="shared" si="8"/>
        <v>1.4218989313561681E-2</v>
      </c>
      <c r="U21" s="55"/>
      <c r="V21" s="65">
        <f t="shared" si="9"/>
        <v>29.886472539419312</v>
      </c>
      <c r="W21" s="65">
        <f t="shared" si="10"/>
        <v>21.94733131230463</v>
      </c>
      <c r="X21" s="65">
        <f t="shared" si="0"/>
        <v>10.739084801834352</v>
      </c>
      <c r="Y21" s="65">
        <f t="shared" si="11"/>
        <v>23.410585434296298</v>
      </c>
      <c r="Z21" s="65">
        <f t="shared" si="12"/>
        <v>2.3251378472222219</v>
      </c>
      <c r="AA21" s="55"/>
      <c r="AB21" s="65">
        <f t="shared" si="13"/>
        <v>33.843214024688109</v>
      </c>
      <c r="AC21" s="65">
        <f t="shared" si="14"/>
        <v>24.852990927362764</v>
      </c>
      <c r="AD21" s="65">
        <f t="shared" si="15"/>
        <v>12.160857889748701</v>
      </c>
      <c r="AE21" s="65">
        <f t="shared" si="16"/>
        <v>26.509968757642138</v>
      </c>
      <c r="AF21" s="65">
        <f t="shared" si="17"/>
        <v>2.6329684005582932</v>
      </c>
      <c r="AG21" s="17">
        <f t="shared" si="18"/>
        <v>100.00000000000001</v>
      </c>
      <c r="AH21" s="55"/>
    </row>
    <row r="22" spans="1:34" x14ac:dyDescent="0.3">
      <c r="A22" t="s">
        <v>101</v>
      </c>
      <c r="B22" t="s">
        <v>100</v>
      </c>
      <c r="C22" s="16">
        <v>23.326275404713183</v>
      </c>
      <c r="D22" s="16">
        <v>0.55984678343910987</v>
      </c>
      <c r="E22" s="16">
        <v>2.9218577212271959</v>
      </c>
      <c r="F22" s="16">
        <v>7.0258293932339928</v>
      </c>
      <c r="G22" s="16">
        <v>1.0575590530051009</v>
      </c>
      <c r="H22" s="16">
        <v>1.1011265616136148</v>
      </c>
      <c r="I22" s="67">
        <v>58.005856562089498</v>
      </c>
      <c r="J22" s="16">
        <v>0.84920297370171915</v>
      </c>
      <c r="K22" s="12">
        <v>94.847554453023406</v>
      </c>
      <c r="L22" s="55"/>
      <c r="M22" s="65">
        <f t="shared" si="19"/>
        <v>0.45755738338001539</v>
      </c>
      <c r="N22" s="65">
        <f t="shared" si="2"/>
        <v>9.9830025577587363E-3</v>
      </c>
      <c r="O22" s="65">
        <f t="shared" si="3"/>
        <v>3.6591831198837771E-2</v>
      </c>
      <c r="P22" s="65">
        <f t="shared" si="4"/>
        <v>0.14916835229796163</v>
      </c>
      <c r="Q22" s="65">
        <f t="shared" si="5"/>
        <v>2.6242160124196053E-2</v>
      </c>
      <c r="R22" s="65">
        <f t="shared" si="6"/>
        <v>3.5531673495115032E-2</v>
      </c>
      <c r="S22" s="65">
        <f t="shared" si="7"/>
        <v>0.96547697340362015</v>
      </c>
      <c r="T22" s="65">
        <f t="shared" si="8"/>
        <v>1.0630983646741603E-2</v>
      </c>
      <c r="U22" s="55"/>
      <c r="V22" s="65">
        <f t="shared" si="9"/>
        <v>9.3167601071541117</v>
      </c>
      <c r="W22" s="65">
        <f t="shared" si="10"/>
        <v>41.51653581156868</v>
      </c>
      <c r="X22" s="65">
        <f t="shared" si="0"/>
        <v>35.214970570170308</v>
      </c>
      <c r="Y22" s="68">
        <f t="shared" si="11"/>
        <v>-2.7745236803259612</v>
      </c>
      <c r="Z22" s="65">
        <f t="shared" si="12"/>
        <v>3.5904685029940118</v>
      </c>
      <c r="AA22" s="55"/>
      <c r="AB22" s="65">
        <f t="shared" si="13"/>
        <v>10.725660161395032</v>
      </c>
      <c r="AC22" s="65">
        <f t="shared" si="14"/>
        <v>47.794753655977829</v>
      </c>
      <c r="AD22" s="65">
        <f t="shared" si="15"/>
        <v>40.540252468145525</v>
      </c>
      <c r="AE22" s="68">
        <f t="shared" si="16"/>
        <v>-3.194092985400407</v>
      </c>
      <c r="AF22" s="65">
        <f t="shared" si="17"/>
        <v>4.1334266998820262</v>
      </c>
      <c r="AG22" s="17">
        <f t="shared" si="18"/>
        <v>100</v>
      </c>
      <c r="AH22" s="55"/>
    </row>
    <row r="23" spans="1:34" x14ac:dyDescent="0.3">
      <c r="A23" t="s">
        <v>99</v>
      </c>
      <c r="B23" t="s">
        <v>98</v>
      </c>
      <c r="C23" s="16">
        <v>11.725089708450557</v>
      </c>
      <c r="D23" s="16">
        <v>2.5607665775407442</v>
      </c>
      <c r="E23" s="16">
        <v>0.93193665195932718</v>
      </c>
      <c r="F23" s="16">
        <v>2.5990469378104772</v>
      </c>
      <c r="G23" s="16">
        <v>0.34851295191812087</v>
      </c>
      <c r="H23" s="16">
        <v>2.9201840202629379</v>
      </c>
      <c r="I23" s="16">
        <v>77.53830817488236</v>
      </c>
      <c r="J23" s="16">
        <v>0.49775018779553243</v>
      </c>
      <c r="K23" s="12">
        <v>99.121595210620058</v>
      </c>
      <c r="L23" s="55"/>
      <c r="M23" s="65">
        <f t="shared" si="19"/>
        <v>0.22999391346509529</v>
      </c>
      <c r="N23" s="65">
        <f t="shared" si="2"/>
        <v>4.5662742110212984E-2</v>
      </c>
      <c r="O23" s="65">
        <f t="shared" si="3"/>
        <v>1.1671091445952752E-2</v>
      </c>
      <c r="P23" s="65">
        <f t="shared" si="4"/>
        <v>5.5181463647780829E-2</v>
      </c>
      <c r="Q23" s="65">
        <f t="shared" si="5"/>
        <v>8.6479640674471687E-3</v>
      </c>
      <c r="R23" s="65">
        <f t="shared" si="6"/>
        <v>9.4229881260501386E-2</v>
      </c>
      <c r="S23" s="65">
        <f t="shared" si="7"/>
        <v>1.2905843571052324</v>
      </c>
      <c r="T23" s="65">
        <f t="shared" si="8"/>
        <v>6.2312241837197352E-3</v>
      </c>
      <c r="U23" s="55"/>
      <c r="V23" s="65">
        <f t="shared" si="9"/>
        <v>24.708017165316065</v>
      </c>
      <c r="W23" s="65">
        <f t="shared" si="10"/>
        <v>15.35810496245036</v>
      </c>
      <c r="X23" s="65">
        <f t="shared" si="0"/>
        <v>10.399986297942297</v>
      </c>
      <c r="Y23" s="65">
        <f t="shared" si="11"/>
        <v>36.790373047630659</v>
      </c>
      <c r="Z23" s="65">
        <f t="shared" si="12"/>
        <v>2.9904897017892647</v>
      </c>
      <c r="AA23" s="55"/>
      <c r="AB23" s="65">
        <f t="shared" si="13"/>
        <v>27.378223162048233</v>
      </c>
      <c r="AC23" s="65">
        <f t="shared" si="14"/>
        <v>17.017861943141792</v>
      </c>
      <c r="AD23" s="65">
        <f t="shared" si="15"/>
        <v>11.523917271152088</v>
      </c>
      <c r="AE23" s="65">
        <f t="shared" si="16"/>
        <v>40.766324419062386</v>
      </c>
      <c r="AF23" s="65">
        <f t="shared" si="17"/>
        <v>3.313673204595502</v>
      </c>
      <c r="AG23" s="17">
        <f t="shared" si="18"/>
        <v>100</v>
      </c>
      <c r="AH23" s="55"/>
    </row>
    <row r="24" spans="1:34" x14ac:dyDescent="0.3">
      <c r="A24" t="s">
        <v>97</v>
      </c>
      <c r="B24" t="s">
        <v>96</v>
      </c>
      <c r="C24" s="16">
        <v>10.425616955798947</v>
      </c>
      <c r="D24" s="16">
        <v>0.15502027707897817</v>
      </c>
      <c r="E24" s="16">
        <v>0.2575463143563963</v>
      </c>
      <c r="F24" s="16">
        <v>4.6524362003056954</v>
      </c>
      <c r="G24" s="16">
        <v>6.8903019943019936E-2</v>
      </c>
      <c r="H24" s="16">
        <v>1.8300179216587613</v>
      </c>
      <c r="I24" s="16">
        <v>83.33595020819638</v>
      </c>
      <c r="J24" s="16">
        <v>0.12883435333896867</v>
      </c>
      <c r="K24" s="12">
        <v>100.85432525067715</v>
      </c>
      <c r="L24" s="55"/>
      <c r="M24" s="65">
        <f t="shared" si="19"/>
        <v>0.20450405954882206</v>
      </c>
      <c r="N24" s="65">
        <f t="shared" si="2"/>
        <v>2.7642702760160161E-3</v>
      </c>
      <c r="O24" s="65">
        <f t="shared" si="3"/>
        <v>3.2253765104119764E-3</v>
      </c>
      <c r="P24" s="65">
        <f t="shared" si="4"/>
        <v>9.8777838647679306E-2</v>
      </c>
      <c r="Q24" s="65">
        <f t="shared" si="5"/>
        <v>1.709752355906202E-3</v>
      </c>
      <c r="R24" s="65">
        <f t="shared" si="6"/>
        <v>5.905188517775932E-2</v>
      </c>
      <c r="S24" s="65">
        <f t="shared" si="7"/>
        <v>1.3870830593907519</v>
      </c>
      <c r="T24" s="65">
        <f t="shared" si="8"/>
        <v>1.6128486897717662E-3</v>
      </c>
      <c r="U24" s="55"/>
      <c r="V24" s="65">
        <f t="shared" si="9"/>
        <v>15.483994812460271</v>
      </c>
      <c r="W24" s="65">
        <f t="shared" si="10"/>
        <v>27.491848052422103</v>
      </c>
      <c r="X24" s="65">
        <f t="shared" si="0"/>
        <v>6.0237897684598662</v>
      </c>
      <c r="Y24" s="65">
        <f t="shared" si="11"/>
        <v>42.602116888206098</v>
      </c>
      <c r="Z24" s="65">
        <f t="shared" si="12"/>
        <v>0.40969940828402374</v>
      </c>
      <c r="AA24" s="55"/>
      <c r="AB24" s="65">
        <f t="shared" si="13"/>
        <v>16.828334943696319</v>
      </c>
      <c r="AC24" s="65">
        <f t="shared" si="14"/>
        <v>29.878725280576006</v>
      </c>
      <c r="AD24" s="65">
        <f t="shared" si="15"/>
        <v>6.5467828607433294</v>
      </c>
      <c r="AE24" s="65">
        <f t="shared" si="16"/>
        <v>46.300886882777313</v>
      </c>
      <c r="AF24" s="65">
        <f t="shared" si="17"/>
        <v>0.44527003220703465</v>
      </c>
      <c r="AG24" s="17">
        <f t="shared" si="18"/>
        <v>100</v>
      </c>
      <c r="AH24" s="55"/>
    </row>
    <row r="25" spans="1:34" x14ac:dyDescent="0.3">
      <c r="A25" t="s">
        <v>95</v>
      </c>
      <c r="B25" t="s">
        <v>94</v>
      </c>
      <c r="C25" s="16">
        <v>16.084846758735942</v>
      </c>
      <c r="D25" s="16">
        <v>0.29792812942703062</v>
      </c>
      <c r="E25" s="16">
        <v>0.41007237377881334</v>
      </c>
      <c r="F25" s="16">
        <v>6.168806835305304</v>
      </c>
      <c r="G25" s="16">
        <v>0.11138993986697102</v>
      </c>
      <c r="H25" s="16">
        <v>3.5568799921826164</v>
      </c>
      <c r="I25" s="16">
        <v>72.895943695094417</v>
      </c>
      <c r="J25" s="16">
        <v>0.1153457377041012</v>
      </c>
      <c r="K25" s="12">
        <v>99.641213462095195</v>
      </c>
      <c r="L25" s="55"/>
      <c r="M25" s="65">
        <f t="shared" si="19"/>
        <v>0.31551288267430255</v>
      </c>
      <c r="N25" s="65">
        <f t="shared" si="2"/>
        <v>5.312555802907108E-3</v>
      </c>
      <c r="O25" s="65">
        <f t="shared" si="3"/>
        <v>5.1355337981066167E-3</v>
      </c>
      <c r="P25" s="65">
        <f t="shared" si="4"/>
        <v>0.13097254427399796</v>
      </c>
      <c r="Q25" s="65">
        <f t="shared" si="5"/>
        <v>2.7640183589819111E-3</v>
      </c>
      <c r="R25" s="65">
        <f t="shared" si="6"/>
        <v>0.11477508848604764</v>
      </c>
      <c r="S25" s="65">
        <f t="shared" si="7"/>
        <v>1.2133146420621574</v>
      </c>
      <c r="T25" s="65">
        <f t="shared" si="8"/>
        <v>1.4439877028555484E-3</v>
      </c>
      <c r="U25" s="55"/>
      <c r="V25" s="65">
        <f t="shared" si="9"/>
        <v>30.095175951926549</v>
      </c>
      <c r="W25" s="65">
        <f t="shared" si="10"/>
        <v>36.452278522339114</v>
      </c>
      <c r="X25" s="65">
        <f t="shared" si="0"/>
        <v>9.0039031539340026</v>
      </c>
      <c r="Y25" s="65">
        <f t="shared" si="11"/>
        <v>9.6463763753517036</v>
      </c>
      <c r="Z25" s="65">
        <f t="shared" si="12"/>
        <v>0.63605057654075559</v>
      </c>
      <c r="AA25" s="55"/>
      <c r="AB25" s="65">
        <f t="shared" si="13"/>
        <v>35.062156584560853</v>
      </c>
      <c r="AC25" s="65">
        <f t="shared" si="14"/>
        <v>42.468450739609679</v>
      </c>
      <c r="AD25" s="65">
        <f t="shared" si="15"/>
        <v>10.489929108895804</v>
      </c>
      <c r="AE25" s="65">
        <f t="shared" si="16"/>
        <v>11.238437664775924</v>
      </c>
      <c r="AF25" s="65">
        <f t="shared" si="17"/>
        <v>0.74102590215773623</v>
      </c>
      <c r="AG25" s="17">
        <f t="shared" si="18"/>
        <v>100</v>
      </c>
      <c r="AH25" s="55"/>
    </row>
    <row r="26" spans="1:34" x14ac:dyDescent="0.3">
      <c r="A26" s="25" t="s">
        <v>92</v>
      </c>
      <c r="B26" s="25" t="s">
        <v>93</v>
      </c>
      <c r="C26" s="30">
        <v>17.343785404311841</v>
      </c>
      <c r="D26" s="30">
        <v>0.53440270154136182</v>
      </c>
      <c r="E26" s="30">
        <v>0.6471231690788819</v>
      </c>
      <c r="F26" s="30">
        <v>4.8068743872549016</v>
      </c>
      <c r="G26" s="30">
        <v>0.19338057270233197</v>
      </c>
      <c r="H26" s="30">
        <v>5.0296850691423822</v>
      </c>
      <c r="I26" s="30">
        <v>69.13983642964547</v>
      </c>
      <c r="J26" s="30">
        <v>0.2198179490972802</v>
      </c>
      <c r="K26" s="26">
        <v>97.914905682774446</v>
      </c>
      <c r="L26" s="55"/>
      <c r="M26" s="65">
        <f t="shared" si="19"/>
        <v>0.34020763837410439</v>
      </c>
      <c r="N26" s="65">
        <f t="shared" si="2"/>
        <v>9.5292921102239983E-3</v>
      </c>
      <c r="O26" s="65">
        <f t="shared" si="3"/>
        <v>8.1042350542126738E-3</v>
      </c>
      <c r="P26" s="65">
        <f t="shared" si="4"/>
        <v>0.10205678104575162</v>
      </c>
      <c r="Q26" s="65">
        <f t="shared" si="5"/>
        <v>4.7985253772290818E-3</v>
      </c>
      <c r="R26" s="65">
        <f t="shared" si="6"/>
        <v>0.16230026037890877</v>
      </c>
      <c r="S26" s="65">
        <f t="shared" si="7"/>
        <v>1.150796212211143</v>
      </c>
      <c r="T26" s="65">
        <f t="shared" si="8"/>
        <v>2.7518521419288961E-3</v>
      </c>
      <c r="U26" s="55"/>
      <c r="V26" s="65">
        <f t="shared" si="9"/>
        <v>42.556751273953665</v>
      </c>
      <c r="W26" s="65">
        <f t="shared" si="10"/>
        <v>28.40444330065359</v>
      </c>
      <c r="X26" s="65">
        <f t="shared" si="0"/>
        <v>9.7892780422952441</v>
      </c>
      <c r="Y26" s="65">
        <f t="shared" si="11"/>
        <v>1.0524483697484917</v>
      </c>
      <c r="Z26" s="65">
        <f t="shared" si="12"/>
        <v>1.0829184027777781</v>
      </c>
      <c r="AA26" s="55"/>
      <c r="AB26" s="65">
        <f t="shared" si="13"/>
        <v>51.343814079032349</v>
      </c>
      <c r="AC26" s="65">
        <f t="shared" si="14"/>
        <v>34.269355911567544</v>
      </c>
      <c r="AD26" s="65">
        <f t="shared" si="15"/>
        <v>11.810555475346691</v>
      </c>
      <c r="AE26" s="65">
        <f t="shared" si="16"/>
        <v>1.2697565440626046</v>
      </c>
      <c r="AF26" s="65">
        <f t="shared" si="17"/>
        <v>1.3065179899908126</v>
      </c>
      <c r="AG26" s="17">
        <f t="shared" si="18"/>
        <v>99.999999999999986</v>
      </c>
      <c r="AH26" s="55"/>
    </row>
    <row r="27" spans="1:34" x14ac:dyDescent="0.3">
      <c r="A27" s="25" t="s">
        <v>92</v>
      </c>
      <c r="B27" s="25" t="s">
        <v>91</v>
      </c>
      <c r="C27" s="30">
        <v>17.404742137956315</v>
      </c>
      <c r="D27" s="30">
        <v>0.5420091247040113</v>
      </c>
      <c r="E27" s="30">
        <v>0.65975930633253266</v>
      </c>
      <c r="F27" s="30">
        <v>4.7712387509853764</v>
      </c>
      <c r="G27" s="30">
        <v>0.1958777533066598</v>
      </c>
      <c r="H27" s="30">
        <v>5.0124849940013565</v>
      </c>
      <c r="I27" s="30">
        <v>69.480179204255705</v>
      </c>
      <c r="J27" s="30">
        <v>0.22326413471736817</v>
      </c>
      <c r="K27" s="26">
        <v>98.289555406259325</v>
      </c>
      <c r="L27" s="55"/>
      <c r="M27" s="65">
        <f t="shared" si="19"/>
        <v>0.34140333734712275</v>
      </c>
      <c r="N27" s="65">
        <f t="shared" si="2"/>
        <v>9.6649273306706734E-3</v>
      </c>
      <c r="O27" s="65">
        <f t="shared" si="3"/>
        <v>8.2624834856923311E-3</v>
      </c>
      <c r="P27" s="65">
        <f t="shared" si="4"/>
        <v>0.10130018579586786</v>
      </c>
      <c r="Q27" s="65">
        <f t="shared" si="5"/>
        <v>4.8604901564927991E-3</v>
      </c>
      <c r="R27" s="65">
        <f t="shared" si="6"/>
        <v>0.161745240206562</v>
      </c>
      <c r="S27" s="65">
        <f t="shared" si="7"/>
        <v>1.1564610386860137</v>
      </c>
      <c r="T27" s="65">
        <f t="shared" si="8"/>
        <v>2.7949941752299472E-3</v>
      </c>
      <c r="U27" s="55"/>
      <c r="V27" s="65">
        <f t="shared" si="9"/>
        <v>42.411219434562618</v>
      </c>
      <c r="W27" s="65">
        <f t="shared" si="10"/>
        <v>28.193867710705941</v>
      </c>
      <c r="X27" s="65">
        <f t="shared" si="0"/>
        <v>10.112872038146064</v>
      </c>
      <c r="Y27" s="65">
        <f t="shared" si="11"/>
        <v>1.5573591137626095</v>
      </c>
      <c r="Z27" s="65">
        <f t="shared" si="12"/>
        <v>1.1007642220019822</v>
      </c>
      <c r="AA27" s="55"/>
      <c r="AB27" s="65">
        <f t="shared" si="13"/>
        <v>50.867368858217411</v>
      </c>
      <c r="AC27" s="65">
        <f t="shared" si="14"/>
        <v>33.815294337222468</v>
      </c>
      <c r="AD27" s="65">
        <f t="shared" si="15"/>
        <v>12.129224272224318</v>
      </c>
      <c r="AE27" s="65">
        <f t="shared" si="16"/>
        <v>1.8678727360503726</v>
      </c>
      <c r="AF27" s="65">
        <f t="shared" si="17"/>
        <v>1.3202397962854282</v>
      </c>
      <c r="AG27" s="17">
        <f t="shared" si="18"/>
        <v>100.00000000000001</v>
      </c>
      <c r="AH27" s="55"/>
    </row>
    <row r="28" spans="1:34" x14ac:dyDescent="0.3">
      <c r="A28" t="s">
        <v>90</v>
      </c>
      <c r="B28" t="s">
        <v>89</v>
      </c>
      <c r="C28" s="16">
        <v>14.480267733888713</v>
      </c>
      <c r="D28" s="16">
        <v>0.28722182959477871</v>
      </c>
      <c r="E28" s="16">
        <v>1.8515302859665204</v>
      </c>
      <c r="F28" s="16">
        <v>2.5404265412251861</v>
      </c>
      <c r="G28" s="16">
        <v>0.51557991508263112</v>
      </c>
      <c r="H28" s="16">
        <v>1.2419234155378118</v>
      </c>
      <c r="I28" s="16">
        <v>73.512905006105029</v>
      </c>
      <c r="J28" s="16">
        <v>0.807295975669995</v>
      </c>
      <c r="K28" s="12">
        <v>95.237150703070682</v>
      </c>
      <c r="L28" s="55"/>
      <c r="M28" s="65">
        <f t="shared" si="19"/>
        <v>0.28403820584324663</v>
      </c>
      <c r="N28" s="65">
        <f t="shared" si="2"/>
        <v>5.1216446076101773E-3</v>
      </c>
      <c r="O28" s="65">
        <f t="shared" si="3"/>
        <v>2.318760533458385E-2</v>
      </c>
      <c r="P28" s="65">
        <f t="shared" si="4"/>
        <v>5.3936869240449811E-2</v>
      </c>
      <c r="Q28" s="65">
        <f t="shared" si="5"/>
        <v>1.2793546279966034E-2</v>
      </c>
      <c r="R28" s="65">
        <f t="shared" si="6"/>
        <v>4.0074973073178831E-2</v>
      </c>
      <c r="S28" s="65">
        <f t="shared" si="7"/>
        <v>1.2235836385836389</v>
      </c>
      <c r="T28" s="65">
        <f t="shared" si="8"/>
        <v>1.0106359234727028E-2</v>
      </c>
      <c r="U28" s="55"/>
      <c r="V28" s="65">
        <f t="shared" si="9"/>
        <v>10.50805868951822</v>
      </c>
      <c r="W28" s="65">
        <f t="shared" si="10"/>
        <v>15.011709447001991</v>
      </c>
      <c r="X28" s="65">
        <f t="shared" si="0"/>
        <v>24.524802477132496</v>
      </c>
      <c r="Y28" s="65">
        <f t="shared" si="11"/>
        <v>39.503195140434343</v>
      </c>
      <c r="Z28" s="65">
        <f t="shared" si="12"/>
        <v>2.2950789285714288</v>
      </c>
      <c r="AA28" s="55"/>
      <c r="AB28" s="65">
        <f t="shared" si="13"/>
        <v>11.441347146668166</v>
      </c>
      <c r="AC28" s="65">
        <f t="shared" si="14"/>
        <v>16.344996171309205</v>
      </c>
      <c r="AD28" s="65">
        <f t="shared" si="15"/>
        <v>26.703008341991396</v>
      </c>
      <c r="AE28" s="65">
        <f t="shared" si="16"/>
        <v>43.011728651184981</v>
      </c>
      <c r="AF28" s="65">
        <f t="shared" si="17"/>
        <v>2.4989196888462444</v>
      </c>
      <c r="AG28" s="17">
        <f t="shared" si="18"/>
        <v>99.999999999999986</v>
      </c>
      <c r="AH28" s="55"/>
    </row>
    <row r="29" spans="1:34" x14ac:dyDescent="0.3">
      <c r="A29" t="s">
        <v>88</v>
      </c>
      <c r="B29" t="s">
        <v>87</v>
      </c>
      <c r="C29" s="16">
        <v>8.1520031380043161</v>
      </c>
      <c r="D29" s="16">
        <v>0.13886401952797486</v>
      </c>
      <c r="E29" s="16">
        <v>0.33953242329654815</v>
      </c>
      <c r="F29" s="16">
        <v>3.7817694921737104</v>
      </c>
      <c r="G29" s="16">
        <v>8.6274585718897748E-2</v>
      </c>
      <c r="H29" s="16">
        <v>1.1538462570272556</v>
      </c>
      <c r="I29" s="16">
        <v>86.953430683223147</v>
      </c>
      <c r="J29" s="16">
        <v>6.294357437785128E-2</v>
      </c>
      <c r="K29" s="12">
        <v>100.66866417334971</v>
      </c>
      <c r="L29" s="55"/>
      <c r="M29" s="65">
        <f t="shared" si="19"/>
        <v>0.1599059069832153</v>
      </c>
      <c r="N29" s="65">
        <f t="shared" si="2"/>
        <v>2.4761772383733037E-3</v>
      </c>
      <c r="O29" s="65">
        <f t="shared" si="3"/>
        <v>4.2521280312654746E-3</v>
      </c>
      <c r="P29" s="65">
        <f t="shared" si="4"/>
        <v>8.0292345906023577E-2</v>
      </c>
      <c r="Q29" s="65">
        <f t="shared" si="5"/>
        <v>2.1408085786326987E-3</v>
      </c>
      <c r="R29" s="65">
        <f t="shared" si="6"/>
        <v>3.7232857600105057E-2</v>
      </c>
      <c r="S29" s="65">
        <f t="shared" si="7"/>
        <v>1.4472941192280817</v>
      </c>
      <c r="T29" s="65">
        <f t="shared" si="8"/>
        <v>7.8797664469017626E-4</v>
      </c>
      <c r="U29" s="55"/>
      <c r="V29" s="65">
        <f t="shared" si="9"/>
        <v>9.7628275913235463</v>
      </c>
      <c r="W29" s="65">
        <f t="shared" si="10"/>
        <v>22.346965712564483</v>
      </c>
      <c r="X29" s="65">
        <f t="shared" si="0"/>
        <v>5.469653590752805</v>
      </c>
      <c r="Y29" s="65">
        <f t="shared" si="11"/>
        <v>56.16354111172695</v>
      </c>
      <c r="Z29" s="65">
        <f t="shared" si="12"/>
        <v>0.42647650446871893</v>
      </c>
      <c r="AA29" s="55"/>
      <c r="AB29" s="65">
        <f t="shared" si="13"/>
        <v>10.367296492590858</v>
      </c>
      <c r="AC29" s="65">
        <f t="shared" si="14"/>
        <v>23.730585948052109</v>
      </c>
      <c r="AD29" s="65">
        <f t="shared" si="15"/>
        <v>5.8083091150246347</v>
      </c>
      <c r="AE29" s="65">
        <f t="shared" si="16"/>
        <v>59.640926497212867</v>
      </c>
      <c r="AF29" s="65">
        <f t="shared" si="17"/>
        <v>0.45288194711953828</v>
      </c>
      <c r="AG29" s="17">
        <f t="shared" si="18"/>
        <v>100.00000000000001</v>
      </c>
      <c r="AH29" s="55"/>
    </row>
    <row r="30" spans="1:34" x14ac:dyDescent="0.3">
      <c r="A30" t="s">
        <v>86</v>
      </c>
      <c r="B30" t="s">
        <v>85</v>
      </c>
      <c r="C30" s="16">
        <v>11.016571566901407</v>
      </c>
      <c r="D30" s="16">
        <v>0.13994535363796221</v>
      </c>
      <c r="E30" s="16">
        <v>0.28541966689048048</v>
      </c>
      <c r="F30" s="16">
        <v>5.3900087237394967</v>
      </c>
      <c r="G30" s="16">
        <v>0.10913388864393493</v>
      </c>
      <c r="H30" s="16">
        <v>1.3251271589355624</v>
      </c>
      <c r="I30" s="16">
        <v>81.932909846866096</v>
      </c>
      <c r="J30" s="16">
        <v>8.3389864343398165E-2</v>
      </c>
      <c r="K30" s="12">
        <v>100.28250606995834</v>
      </c>
      <c r="L30" s="55"/>
      <c r="M30" s="65">
        <f t="shared" si="19"/>
        <v>0.21609595070422533</v>
      </c>
      <c r="N30" s="65">
        <f t="shared" si="2"/>
        <v>2.495459230348827E-3</v>
      </c>
      <c r="O30" s="65">
        <f t="shared" si="3"/>
        <v>3.5744479259922418E-3</v>
      </c>
      <c r="P30" s="65">
        <f t="shared" si="4"/>
        <v>0.11443755252100841</v>
      </c>
      <c r="Q30" s="65">
        <f t="shared" si="5"/>
        <v>2.7080369390554576E-3</v>
      </c>
      <c r="R30" s="65">
        <f t="shared" si="6"/>
        <v>4.2759830878850033E-2</v>
      </c>
      <c r="S30" s="65">
        <f t="shared" si="7"/>
        <v>1.3637301905270656</v>
      </c>
      <c r="T30" s="65">
        <f t="shared" si="8"/>
        <v>1.0439392131121454E-3</v>
      </c>
      <c r="U30" s="55"/>
      <c r="V30" s="65">
        <f t="shared" si="9"/>
        <v>11.212055254743266</v>
      </c>
      <c r="W30" s="65">
        <f t="shared" si="10"/>
        <v>31.850259617647062</v>
      </c>
      <c r="X30" s="65">
        <f t="shared" si="0"/>
        <v>7.6014490963015895</v>
      </c>
      <c r="Y30" s="65">
        <f t="shared" si="11"/>
        <v>40.616608744565767</v>
      </c>
      <c r="Z30" s="65">
        <f t="shared" si="12"/>
        <v>0.41544002976190486</v>
      </c>
      <c r="AA30" s="55"/>
      <c r="AB30" s="65">
        <f t="shared" si="13"/>
        <v>12.227445200977066</v>
      </c>
      <c r="AC30" s="65">
        <f t="shared" si="14"/>
        <v>34.734693618898845</v>
      </c>
      <c r="AD30" s="65">
        <f t="shared" si="15"/>
        <v>8.2898541044670058</v>
      </c>
      <c r="AE30" s="65">
        <f t="shared" si="16"/>
        <v>44.29494382518326</v>
      </c>
      <c r="AF30" s="65">
        <f t="shared" si="17"/>
        <v>0.45306325047381235</v>
      </c>
      <c r="AG30" s="17">
        <f t="shared" si="18"/>
        <v>99.999999999999986</v>
      </c>
      <c r="AH30" s="55"/>
    </row>
    <row r="31" spans="1:34" x14ac:dyDescent="0.3">
      <c r="A31" t="s">
        <v>84</v>
      </c>
      <c r="B31" t="s">
        <v>83</v>
      </c>
      <c r="C31" s="16">
        <v>15.307687884358787</v>
      </c>
      <c r="D31" s="16">
        <v>0.22597903333333338</v>
      </c>
      <c r="E31" s="16">
        <v>0.36066236239928379</v>
      </c>
      <c r="F31" s="16">
        <v>7.1534806626598462</v>
      </c>
      <c r="G31" s="16">
        <v>0.11995286707818929</v>
      </c>
      <c r="H31" s="16">
        <v>2.6999527290561112</v>
      </c>
      <c r="I31" s="16">
        <v>80.995345720797729</v>
      </c>
      <c r="J31" s="16">
        <v>7.8124908939014193E-2</v>
      </c>
      <c r="K31" s="12">
        <v>106.94118616862229</v>
      </c>
      <c r="L31" s="55"/>
      <c r="M31" s="65">
        <f t="shared" si="19"/>
        <v>0.30026849518161608</v>
      </c>
      <c r="N31" s="65">
        <f t="shared" si="2"/>
        <v>4.0295833333333347E-3</v>
      </c>
      <c r="O31" s="65">
        <f t="shared" si="3"/>
        <v>4.5167484333034913E-3</v>
      </c>
      <c r="P31" s="65">
        <f t="shared" si="4"/>
        <v>0.15187857033248081</v>
      </c>
      <c r="Q31" s="65">
        <f t="shared" si="5"/>
        <v>2.9764979423868312E-3</v>
      </c>
      <c r="R31" s="65">
        <f t="shared" si="6"/>
        <v>8.7123353632013914E-2</v>
      </c>
      <c r="S31" s="65">
        <f t="shared" si="7"/>
        <v>1.3481249287749291</v>
      </c>
      <c r="T31" s="65">
        <f t="shared" si="8"/>
        <v>9.7802840434419369E-4</v>
      </c>
      <c r="U31" s="55"/>
      <c r="V31" s="65">
        <f t="shared" si="9"/>
        <v>22.844614555850367</v>
      </c>
      <c r="W31" s="65">
        <f t="shared" si="10"/>
        <v>42.270843694936062</v>
      </c>
      <c r="X31" s="65">
        <f t="shared" si="0"/>
        <v>7.9070636812816826</v>
      </c>
      <c r="Y31" s="65">
        <f t="shared" si="11"/>
        <v>19.877507754925716</v>
      </c>
      <c r="Z31" s="65">
        <f t="shared" si="12"/>
        <v>0.53292300000000004</v>
      </c>
      <c r="AA31" s="55"/>
      <c r="AB31" s="65">
        <f t="shared" si="13"/>
        <v>24.450275731284272</v>
      </c>
      <c r="AC31" s="65">
        <f t="shared" si="14"/>
        <v>45.241900720558412</v>
      </c>
      <c r="AD31" s="65">
        <f t="shared" si="15"/>
        <v>8.4628211502325463</v>
      </c>
      <c r="AE31" s="65">
        <f t="shared" si="16"/>
        <v>21.274622264712747</v>
      </c>
      <c r="AF31" s="65">
        <f t="shared" si="17"/>
        <v>0.57038013321202108</v>
      </c>
      <c r="AG31" s="17">
        <f t="shared" si="18"/>
        <v>100</v>
      </c>
      <c r="AH31" s="55"/>
    </row>
    <row r="32" spans="1:34" x14ac:dyDescent="0.3">
      <c r="A32" t="s">
        <v>82</v>
      </c>
      <c r="B32" t="s">
        <v>81</v>
      </c>
      <c r="C32" s="16">
        <v>16.830523221087859</v>
      </c>
      <c r="D32" s="16">
        <v>0.53481107715262544</v>
      </c>
      <c r="E32" s="16">
        <v>0.64658384795731139</v>
      </c>
      <c r="F32" s="16">
        <v>5.1230128882530206</v>
      </c>
      <c r="G32" s="16">
        <v>0.16648482866805198</v>
      </c>
      <c r="H32" s="16">
        <v>5.0648712613749414</v>
      </c>
      <c r="I32" s="16">
        <v>72.063856200107196</v>
      </c>
      <c r="J32" s="16">
        <v>0.10865081073144908</v>
      </c>
      <c r="K32" s="12">
        <v>100.53879413533245</v>
      </c>
      <c r="L32" s="55"/>
      <c r="M32" s="65">
        <f t="shared" si="19"/>
        <v>0.33013972579615258</v>
      </c>
      <c r="N32" s="65">
        <f t="shared" si="2"/>
        <v>9.5365741289697836E-3</v>
      </c>
      <c r="O32" s="65">
        <f t="shared" si="3"/>
        <v>8.0974808761090974E-3</v>
      </c>
      <c r="P32" s="65">
        <f t="shared" si="4"/>
        <v>0.10876885113063738</v>
      </c>
      <c r="Q32" s="65">
        <f t="shared" si="5"/>
        <v>4.1311371877928533E-3</v>
      </c>
      <c r="R32" s="65">
        <f t="shared" si="6"/>
        <v>0.16343566509761026</v>
      </c>
      <c r="S32" s="65">
        <f t="shared" si="7"/>
        <v>1.1994649833573101</v>
      </c>
      <c r="T32" s="65">
        <f t="shared" si="8"/>
        <v>1.3601753972389721E-3</v>
      </c>
      <c r="U32" s="55"/>
      <c r="V32" s="65">
        <f t="shared" si="9"/>
        <v>42.854465745244383</v>
      </c>
      <c r="W32" s="65">
        <f t="shared" si="10"/>
        <v>30.272546646678993</v>
      </c>
      <c r="X32" s="65">
        <f t="shared" si="0"/>
        <v>7.4771181468338108</v>
      </c>
      <c r="Y32" s="65">
        <f t="shared" si="11"/>
        <v>3.1669194692949945</v>
      </c>
      <c r="Z32" s="65">
        <f t="shared" si="12"/>
        <v>0.99998202970297034</v>
      </c>
      <c r="AA32" s="55"/>
      <c r="AB32" s="65">
        <f t="shared" si="13"/>
        <v>50.55319572629238</v>
      </c>
      <c r="AC32" s="65">
        <f t="shared" si="14"/>
        <v>35.710956819773365</v>
      </c>
      <c r="AD32" s="65">
        <f t="shared" si="15"/>
        <v>8.8203693727636416</v>
      </c>
      <c r="AE32" s="65">
        <f t="shared" si="16"/>
        <v>3.7358510250111361</v>
      </c>
      <c r="AF32" s="65">
        <f t="shared" si="17"/>
        <v>1.1796270561594677</v>
      </c>
      <c r="AG32" s="17">
        <f t="shared" si="18"/>
        <v>99.999999999999972</v>
      </c>
      <c r="AH32" s="55"/>
    </row>
    <row r="33" spans="1:34" x14ac:dyDescent="0.3">
      <c r="A33" t="s">
        <v>80</v>
      </c>
      <c r="B33" t="s">
        <v>79</v>
      </c>
      <c r="C33" s="16">
        <v>17.629270477522212</v>
      </c>
      <c r="D33" s="16">
        <v>0.43559646973251903</v>
      </c>
      <c r="E33" s="16">
        <v>4.8457694035886965</v>
      </c>
      <c r="F33" s="16">
        <v>3.1681426662467844</v>
      </c>
      <c r="G33" s="16">
        <v>1.2822046311271946</v>
      </c>
      <c r="H33" s="16">
        <v>1.5143931184914159</v>
      </c>
      <c r="I33" s="16">
        <v>63.661011389762344</v>
      </c>
      <c r="J33" s="16">
        <v>0.79512829353210213</v>
      </c>
      <c r="K33" s="12">
        <v>93.331516450003264</v>
      </c>
      <c r="L33" s="55"/>
      <c r="M33" s="65">
        <f t="shared" si="19"/>
        <v>0.34580758096355851</v>
      </c>
      <c r="N33" s="65">
        <f t="shared" si="2"/>
        <v>7.7674120851019797E-3</v>
      </c>
      <c r="O33" s="65">
        <f t="shared" si="3"/>
        <v>6.0685903614135214E-2</v>
      </c>
      <c r="P33" s="65">
        <f t="shared" si="4"/>
        <v>6.7264175504178014E-2</v>
      </c>
      <c r="Q33" s="65">
        <f t="shared" si="5"/>
        <v>3.1816492087523442E-2</v>
      </c>
      <c r="R33" s="65">
        <f t="shared" si="6"/>
        <v>4.8867154517309323E-2</v>
      </c>
      <c r="S33" s="65">
        <f t="shared" si="7"/>
        <v>1.0596040510945797</v>
      </c>
      <c r="T33" s="65">
        <f t="shared" si="8"/>
        <v>9.9540347212331275E-3</v>
      </c>
      <c r="U33" s="55"/>
      <c r="V33" s="65">
        <f t="shared" si="9"/>
        <v>12.813456585983676</v>
      </c>
      <c r="W33" s="65">
        <f t="shared" si="10"/>
        <v>18.720965326322826</v>
      </c>
      <c r="X33" s="65">
        <f t="shared" si="0"/>
        <v>29.642016946583706</v>
      </c>
      <c r="Y33" s="65">
        <f t="shared" si="11"/>
        <v>21.953381002398878</v>
      </c>
      <c r="Z33" s="65">
        <f t="shared" si="12"/>
        <v>4.9503655333998013</v>
      </c>
      <c r="AA33" s="55"/>
      <c r="AB33" s="65">
        <f t="shared" si="13"/>
        <v>14.547490481050133</v>
      </c>
      <c r="AC33" s="65">
        <f t="shared" si="14"/>
        <v>21.254457222624865</v>
      </c>
      <c r="AD33" s="65">
        <f t="shared" si="15"/>
        <v>33.653445225798848</v>
      </c>
      <c r="AE33" s="65">
        <f t="shared" si="16"/>
        <v>24.924312890606874</v>
      </c>
      <c r="AF33" s="65">
        <f t="shared" si="17"/>
        <v>5.6202941799192683</v>
      </c>
      <c r="AG33" s="17">
        <f t="shared" si="18"/>
        <v>99.999999999999986</v>
      </c>
      <c r="AH33" s="55"/>
    </row>
    <row r="34" spans="1:34" x14ac:dyDescent="0.3">
      <c r="A34" t="s">
        <v>78</v>
      </c>
      <c r="B34" t="s">
        <v>77</v>
      </c>
      <c r="C34" s="16">
        <v>12.194592383116472</v>
      </c>
      <c r="D34" s="16">
        <v>0.75238388569594483</v>
      </c>
      <c r="E34" s="16">
        <v>1.5581023525865672</v>
      </c>
      <c r="F34" s="16">
        <v>3.0728181404721817</v>
      </c>
      <c r="G34" s="16">
        <v>0.44805702843435274</v>
      </c>
      <c r="H34" s="16">
        <v>2.7822921045855642</v>
      </c>
      <c r="I34" s="16">
        <v>77.240672445417985</v>
      </c>
      <c r="J34" s="16">
        <v>0.53774991453508125</v>
      </c>
      <c r="K34" s="12">
        <v>98.586668254844156</v>
      </c>
      <c r="L34" s="55"/>
      <c r="M34" s="65">
        <f t="shared" si="19"/>
        <v>0.23920345984928351</v>
      </c>
      <c r="N34" s="65">
        <f t="shared" si="2"/>
        <v>1.341626044393625E-2</v>
      </c>
      <c r="O34" s="65">
        <f t="shared" si="3"/>
        <v>1.9512866031140479E-2</v>
      </c>
      <c r="P34" s="65">
        <f t="shared" si="4"/>
        <v>6.5240300222339315E-2</v>
      </c>
      <c r="Q34" s="65">
        <f t="shared" si="5"/>
        <v>1.1118040407800317E-2</v>
      </c>
      <c r="R34" s="65">
        <f t="shared" si="6"/>
        <v>8.9780319605858805E-2</v>
      </c>
      <c r="S34" s="65">
        <f t="shared" si="7"/>
        <v>1.2856303669343874</v>
      </c>
      <c r="T34" s="65">
        <f t="shared" si="8"/>
        <v>6.7319718895227998E-3</v>
      </c>
      <c r="U34" s="55"/>
      <c r="V34" s="65">
        <f t="shared" si="9"/>
        <v>23.541297603852236</v>
      </c>
      <c r="W34" s="65">
        <f t="shared" si="10"/>
        <v>18.157680357881478</v>
      </c>
      <c r="X34" s="65">
        <f t="shared" si="0"/>
        <v>10.864637333121282</v>
      </c>
      <c r="Y34" s="65">
        <f t="shared" si="11"/>
        <v>34.928412059838614</v>
      </c>
      <c r="Z34" s="65">
        <f t="shared" si="12"/>
        <v>2.2200124824120602</v>
      </c>
      <c r="AA34" s="55"/>
      <c r="AB34" s="65">
        <f t="shared" si="13"/>
        <v>26.240956784169956</v>
      </c>
      <c r="AC34" s="65">
        <f t="shared" si="14"/>
        <v>20.23995930852896</v>
      </c>
      <c r="AD34" s="65">
        <f t="shared" si="15"/>
        <v>12.110567715156972</v>
      </c>
      <c r="AE34" s="65">
        <f t="shared" si="16"/>
        <v>38.933918037377993</v>
      </c>
      <c r="AF34" s="65">
        <f t="shared" si="17"/>
        <v>2.4745981547661162</v>
      </c>
      <c r="AG34" s="17">
        <f t="shared" si="18"/>
        <v>100</v>
      </c>
      <c r="AH34" s="55"/>
    </row>
    <row r="35" spans="1:34" x14ac:dyDescent="0.3">
      <c r="A35" t="s">
        <v>76</v>
      </c>
      <c r="B35" t="s">
        <v>75</v>
      </c>
      <c r="C35" s="16">
        <v>12.518094131245993</v>
      </c>
      <c r="D35" s="16">
        <v>0.17693971379275344</v>
      </c>
      <c r="E35" s="16">
        <v>0.90704986115958297</v>
      </c>
      <c r="F35" s="16">
        <v>5.8124776973427537</v>
      </c>
      <c r="G35" s="16">
        <v>7.707512031805816E-2</v>
      </c>
      <c r="H35" s="16">
        <v>2.4492520550570989</v>
      </c>
      <c r="I35" s="16">
        <v>79.197154860205714</v>
      </c>
      <c r="J35" s="16">
        <v>5.3867507752431917E-2</v>
      </c>
      <c r="K35" s="12">
        <v>101.19191094687439</v>
      </c>
      <c r="L35" s="55"/>
      <c r="M35" s="65">
        <f t="shared" si="19"/>
        <v>0.24554911987536276</v>
      </c>
      <c r="N35" s="65">
        <f t="shared" si="2"/>
        <v>3.1551304171318377E-3</v>
      </c>
      <c r="O35" s="65">
        <f t="shared" si="3"/>
        <v>1.135942218108432E-2</v>
      </c>
      <c r="P35" s="65">
        <f t="shared" si="4"/>
        <v>0.12340716979496291</v>
      </c>
      <c r="Q35" s="65">
        <f t="shared" si="5"/>
        <v>1.9125340029294831E-3</v>
      </c>
      <c r="R35" s="65">
        <f t="shared" si="6"/>
        <v>7.9033625526205201E-2</v>
      </c>
      <c r="S35" s="65">
        <f t="shared" si="7"/>
        <v>1.3181949876865133</v>
      </c>
      <c r="T35" s="65">
        <f t="shared" si="8"/>
        <v>6.7435537997536201E-4</v>
      </c>
      <c r="U35" s="55"/>
      <c r="V35" s="65">
        <f t="shared" si="9"/>
        <v>20.723406949226263</v>
      </c>
      <c r="W35" s="65">
        <f t="shared" si="10"/>
        <v>34.346683497334077</v>
      </c>
      <c r="X35" s="65">
        <f t="shared" si="0"/>
        <v>5.5635603669643618</v>
      </c>
      <c r="Y35" s="65">
        <f t="shared" si="11"/>
        <v>27.956634789406586</v>
      </c>
      <c r="Z35" s="65">
        <f t="shared" si="12"/>
        <v>0.83964406779661016</v>
      </c>
      <c r="AA35" s="55"/>
      <c r="AB35" s="65">
        <f t="shared" si="13"/>
        <v>23.172786812566869</v>
      </c>
      <c r="AC35" s="65">
        <f t="shared" si="14"/>
        <v>38.406251267103919</v>
      </c>
      <c r="AD35" s="65">
        <f t="shared" si="15"/>
        <v>6.2211391504486668</v>
      </c>
      <c r="AE35" s="65">
        <f t="shared" si="16"/>
        <v>31.260937912329943</v>
      </c>
      <c r="AF35" s="65">
        <f t="shared" si="17"/>
        <v>0.93888485755059414</v>
      </c>
      <c r="AG35" s="17">
        <f t="shared" si="18"/>
        <v>100</v>
      </c>
      <c r="AH35" s="55"/>
    </row>
    <row r="36" spans="1:34" x14ac:dyDescent="0.3">
      <c r="A36" t="s">
        <v>74</v>
      </c>
      <c r="B36" t="s">
        <v>73</v>
      </c>
      <c r="C36" s="16">
        <v>7.0949242406213529</v>
      </c>
      <c r="D36" s="16">
        <v>8.9325978551371837E-2</v>
      </c>
      <c r="E36" s="16">
        <v>0.31583282105340205</v>
      </c>
      <c r="F36" s="16">
        <v>3.8258792203950809</v>
      </c>
      <c r="G36" s="16">
        <v>4.2838416027637258E-2</v>
      </c>
      <c r="H36" s="16">
        <v>1.0085218686263957</v>
      </c>
      <c r="I36" s="16">
        <v>88.619704428026481</v>
      </c>
      <c r="J36" s="16">
        <v>3.8691624458287617E-2</v>
      </c>
      <c r="K36" s="12">
        <v>101.03571859776</v>
      </c>
      <c r="L36" s="55"/>
      <c r="M36" s="65">
        <f t="shared" si="19"/>
        <v>0.13917073834094454</v>
      </c>
      <c r="N36" s="65">
        <f t="shared" si="2"/>
        <v>1.5928312865793838E-3</v>
      </c>
      <c r="O36" s="65">
        <f t="shared" si="3"/>
        <v>3.955326500355693E-3</v>
      </c>
      <c r="P36" s="65">
        <f t="shared" si="4"/>
        <v>8.1228858182485791E-2</v>
      </c>
      <c r="Q36" s="65">
        <f t="shared" si="5"/>
        <v>1.0629879907602298E-3</v>
      </c>
      <c r="R36" s="65">
        <f t="shared" si="6"/>
        <v>3.2543461394849815E-2</v>
      </c>
      <c r="S36" s="65">
        <f t="shared" si="7"/>
        <v>1.4750283693080306</v>
      </c>
      <c r="T36" s="65">
        <f t="shared" si="8"/>
        <v>4.8437186352388108E-4</v>
      </c>
      <c r="U36" s="55"/>
      <c r="V36" s="65">
        <f t="shared" si="9"/>
        <v>8.533221012343569</v>
      </c>
      <c r="W36" s="65">
        <f t="shared" si="10"/>
        <v>22.607615809349443</v>
      </c>
      <c r="X36" s="65">
        <f t="shared" si="0"/>
        <v>3.2779199256313687</v>
      </c>
      <c r="Y36" s="65">
        <f t="shared" si="11"/>
        <v>59.752003587883557</v>
      </c>
      <c r="Z36" s="65">
        <f t="shared" si="12"/>
        <v>0.33376799601196416</v>
      </c>
      <c r="AA36" s="55"/>
      <c r="AB36" s="65">
        <f t="shared" si="13"/>
        <v>9.029430825194213</v>
      </c>
      <c r="AC36" s="65">
        <f t="shared" si="14"/>
        <v>23.922256645855285</v>
      </c>
      <c r="AD36" s="65">
        <f t="shared" si="15"/>
        <v>3.4685321259346433</v>
      </c>
      <c r="AE36" s="65">
        <f t="shared" si="16"/>
        <v>63.226603680264361</v>
      </c>
      <c r="AF36" s="65">
        <f t="shared" si="17"/>
        <v>0.35317672275149881</v>
      </c>
      <c r="AG36" s="17">
        <f t="shared" si="18"/>
        <v>100</v>
      </c>
      <c r="AH36" s="55"/>
    </row>
    <row r="37" spans="1:34" x14ac:dyDescent="0.3">
      <c r="A37" t="s">
        <v>72</v>
      </c>
      <c r="B37" t="s">
        <v>71</v>
      </c>
      <c r="C37" s="16">
        <v>10.768706195947614</v>
      </c>
      <c r="D37" s="16">
        <v>0.15384425607119098</v>
      </c>
      <c r="E37" s="16">
        <v>0.23135922208722343</v>
      </c>
      <c r="F37" s="16">
        <v>5.5068401776580185</v>
      </c>
      <c r="G37" s="16">
        <v>5.5617237899274939E-2</v>
      </c>
      <c r="H37" s="16">
        <v>1.7521976455990185</v>
      </c>
      <c r="I37" s="16">
        <v>81.934138843949256</v>
      </c>
      <c r="J37" s="16">
        <v>4.187770450431634E-2</v>
      </c>
      <c r="K37" s="12">
        <v>100.44458128371591</v>
      </c>
      <c r="L37" s="55"/>
      <c r="M37" s="65">
        <f t="shared" si="19"/>
        <v>0.21123393872003951</v>
      </c>
      <c r="N37" s="65">
        <f t="shared" si="2"/>
        <v>2.7432998586161017E-3</v>
      </c>
      <c r="O37" s="65">
        <f t="shared" si="3"/>
        <v>2.8974229441105E-3</v>
      </c>
      <c r="P37" s="65">
        <f t="shared" si="4"/>
        <v>0.11691805048106196</v>
      </c>
      <c r="Q37" s="65">
        <f t="shared" si="5"/>
        <v>1.3800803448951598E-3</v>
      </c>
      <c r="R37" s="65">
        <f t="shared" si="6"/>
        <v>5.654074364630586E-2</v>
      </c>
      <c r="S37" s="65">
        <f t="shared" si="7"/>
        <v>1.3637506465371048</v>
      </c>
      <c r="T37" s="65">
        <f t="shared" si="8"/>
        <v>5.2425769284321908E-4</v>
      </c>
      <c r="U37" s="55"/>
      <c r="V37" s="65">
        <f t="shared" si="9"/>
        <v>14.825548391497858</v>
      </c>
      <c r="W37" s="65">
        <f t="shared" si="10"/>
        <v>32.540631809889163</v>
      </c>
      <c r="X37" s="65">
        <f t="shared" si="0"/>
        <v>4.8752601611302078</v>
      </c>
      <c r="Y37" s="65">
        <f t="shared" si="11"/>
        <v>37.978990752132496</v>
      </c>
      <c r="Z37" s="65">
        <f t="shared" si="12"/>
        <v>0.33040994047619054</v>
      </c>
      <c r="AA37" s="55"/>
      <c r="AB37" s="65">
        <f t="shared" si="13"/>
        <v>16.372623620880891</v>
      </c>
      <c r="AC37" s="65">
        <f t="shared" si="14"/>
        <v>35.936310950528821</v>
      </c>
      <c r="AD37" s="65">
        <f t="shared" si="15"/>
        <v>5.3840031791225735</v>
      </c>
      <c r="AE37" s="65">
        <f t="shared" si="16"/>
        <v>41.942173379716586</v>
      </c>
      <c r="AF37" s="65">
        <f t="shared" si="17"/>
        <v>0.36488886975112933</v>
      </c>
      <c r="AG37" s="17">
        <f>SUM(AB37:AF37)</f>
        <v>100</v>
      </c>
      <c r="AH37" s="55"/>
    </row>
    <row r="38" spans="1:34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</row>
    <row r="39" spans="1:34" x14ac:dyDescent="0.3">
      <c r="S39" s="55"/>
      <c r="U39" t="s">
        <v>200</v>
      </c>
      <c r="AA39" s="55"/>
      <c r="AB39" t="s">
        <v>201</v>
      </c>
    </row>
    <row r="40" spans="1:34" x14ac:dyDescent="0.3">
      <c r="B40" s="56" t="s">
        <v>185</v>
      </c>
      <c r="S40" s="55"/>
      <c r="T40" t="s">
        <v>144</v>
      </c>
      <c r="U40" s="54" t="s">
        <v>187</v>
      </c>
      <c r="V40" s="54" t="s">
        <v>190</v>
      </c>
      <c r="W40" t="s">
        <v>208</v>
      </c>
      <c r="X40" s="54" t="s">
        <v>189</v>
      </c>
      <c r="Y40" s="54" t="s">
        <v>188</v>
      </c>
      <c r="Z40" s="66" t="s">
        <v>203</v>
      </c>
      <c r="AA40" s="55"/>
      <c r="AB40" s="60" t="s">
        <v>187</v>
      </c>
      <c r="AC40" s="54" t="s">
        <v>190</v>
      </c>
      <c r="AD40" t="s">
        <v>208</v>
      </c>
      <c r="AE40" s="54" t="s">
        <v>189</v>
      </c>
      <c r="AF40" s="54" t="s">
        <v>188</v>
      </c>
      <c r="AG40" s="66" t="s">
        <v>203</v>
      </c>
      <c r="AH40" s="66" t="s">
        <v>202</v>
      </c>
    </row>
    <row r="41" spans="1:34" x14ac:dyDescent="0.3">
      <c r="B41" s="57" t="s">
        <v>186</v>
      </c>
      <c r="C41" s="58"/>
      <c r="D41" s="58"/>
      <c r="E41" s="58"/>
      <c r="F41" s="58"/>
      <c r="G41" s="58"/>
      <c r="H41" s="58"/>
      <c r="I41" s="59"/>
      <c r="S41" s="55"/>
      <c r="T41" s="25" t="s">
        <v>135</v>
      </c>
      <c r="U41" s="65">
        <f t="shared" ref="U41:U75" si="20">R3*$B$47</f>
        <v>7.7403596106787722</v>
      </c>
      <c r="V41" s="65">
        <f>P3*$C$47*(1-$C$49)</f>
        <v>7.7661466719201835</v>
      </c>
      <c r="W41" s="65">
        <f>P3*$F$47*($C$49)</f>
        <v>7.4089798229672583</v>
      </c>
      <c r="X41" s="65">
        <f>(M3-(P3*(1-$C$49)+P3*$C$49*3)-R3)/2*$D$47</f>
        <v>16.914413765870524</v>
      </c>
      <c r="Y41" s="65">
        <f t="shared" ref="Y41:Y75" si="21">(S3-R3*3-P3*3-M3)*$E$47</f>
        <v>44.358663016002815</v>
      </c>
      <c r="Z41" s="65">
        <f t="shared" ref="Z41:Z75" si="22">(N3*$C$45)+(O3*$D$45)+(Q3*$F$45)+(T3*$I$45)</f>
        <v>2.5075081188118808</v>
      </c>
      <c r="AA41" s="55"/>
      <c r="AB41" s="65">
        <f>U41/SUM($U41:$Z41)*100</f>
        <v>8.9281550142227708</v>
      </c>
      <c r="AC41" s="65">
        <f>V41/SUM($U41:$Z41)*100</f>
        <v>8.9578992240146444</v>
      </c>
      <c r="AD41" s="65">
        <f t="shared" ref="AD41:AG41" si="23">W41/SUM($U41:$Z41)*100</f>
        <v>8.545923404571603</v>
      </c>
      <c r="AE41" s="65">
        <f t="shared" si="23"/>
        <v>19.510011895061389</v>
      </c>
      <c r="AF41" s="65">
        <f t="shared" si="23"/>
        <v>51.165713164561076</v>
      </c>
      <c r="AG41" s="65">
        <f t="shared" si="23"/>
        <v>2.8922972975685028</v>
      </c>
      <c r="AH41" s="17">
        <f t="shared" ref="AH41:AH75" si="24">SUM(AB41:AG41)</f>
        <v>99.999999999999986</v>
      </c>
    </row>
    <row r="42" spans="1:34" x14ac:dyDescent="0.3">
      <c r="B42" s="60" t="s">
        <v>161</v>
      </c>
      <c r="C42" s="54" t="s">
        <v>160</v>
      </c>
      <c r="D42" s="54" t="s">
        <v>159</v>
      </c>
      <c r="E42" s="54" t="s">
        <v>158</v>
      </c>
      <c r="F42" s="54" t="s">
        <v>157</v>
      </c>
      <c r="G42" s="54" t="s">
        <v>156</v>
      </c>
      <c r="H42" s="54" t="s">
        <v>155</v>
      </c>
      <c r="I42" s="61" t="s">
        <v>154</v>
      </c>
      <c r="S42" s="55"/>
      <c r="T42" s="25" t="s">
        <v>135</v>
      </c>
      <c r="U42" s="65">
        <f t="shared" si="20"/>
        <v>7.8154962128116434</v>
      </c>
      <c r="V42" s="65">
        <f>P4*$C$47*(1-$C$49)</f>
        <v>7.894125981244672</v>
      </c>
      <c r="W42" s="65">
        <f>P4*$F$47*($C$49)</f>
        <v>7.5310733347947876</v>
      </c>
      <c r="X42" s="65">
        <f>(M4-(P4*(1-$C$49)+P4*$C$49*3)-R4)/2*$D$47</f>
        <v>17.09222406796977</v>
      </c>
      <c r="Y42" s="65">
        <f t="shared" si="21"/>
        <v>44.923957619016853</v>
      </c>
      <c r="Z42" s="65">
        <f t="shared" si="22"/>
        <v>2.5359682539682544</v>
      </c>
      <c r="AA42" s="55"/>
      <c r="AB42" s="65">
        <f t="shared" ref="AB42:AB75" si="25">U42/SUM($U42:$Z42)*100</f>
        <v>8.9022017352195011</v>
      </c>
      <c r="AC42" s="65">
        <f t="shared" ref="AC42:AC75" si="26">V42/SUM($U42:$Z42)*100</f>
        <v>8.9917645783102529</v>
      </c>
      <c r="AD42" s="65">
        <f t="shared" ref="AD42:AD75" si="27">W42/SUM($U42:$Z42)*100</f>
        <v>8.5782312835331211</v>
      </c>
      <c r="AE42" s="65">
        <f t="shared" ref="AE42:AE75" si="28">X42/SUM($U42:$Z42)*100</f>
        <v>19.468812038730636</v>
      </c>
      <c r="AF42" s="65">
        <f t="shared" ref="AF42:AF75" si="29">Y42/SUM($U42:$Z42)*100</f>
        <v>51.170408452551243</v>
      </c>
      <c r="AG42" s="65">
        <f t="shared" ref="AG42:AG75" si="30">Z42/SUM($U42:$Z42)*100</f>
        <v>2.8885819116552423</v>
      </c>
      <c r="AH42" s="17">
        <f t="shared" si="24"/>
        <v>99.999999999999986</v>
      </c>
    </row>
    <row r="43" spans="1:34" x14ac:dyDescent="0.3">
      <c r="B43" s="60">
        <v>101.96</v>
      </c>
      <c r="C43" s="54">
        <v>56.08</v>
      </c>
      <c r="D43" s="54">
        <v>159.69999999999999</v>
      </c>
      <c r="E43" s="54">
        <v>94.2</v>
      </c>
      <c r="F43" s="54">
        <v>40.299999999999997</v>
      </c>
      <c r="G43" s="54">
        <v>61.98</v>
      </c>
      <c r="H43" s="54">
        <v>60.08</v>
      </c>
      <c r="I43" s="61">
        <v>79.88</v>
      </c>
      <c r="S43" s="55"/>
      <c r="T43" t="s">
        <v>133</v>
      </c>
      <c r="U43" s="65">
        <f t="shared" si="20"/>
        <v>10.060717898624375</v>
      </c>
      <c r="V43" s="65">
        <f>P5*$C$47*(1-$E$49)</f>
        <v>25.754112758004453</v>
      </c>
      <c r="W43" s="65">
        <f>P5*$F$47*($E$49)</f>
        <v>4.0949458773506171</v>
      </c>
      <c r="X43" s="65">
        <f>(M5-(P5*(1-$E$49)+P5*$E$49*3)-R5)/2*$D$47</f>
        <v>0.84093656701675235</v>
      </c>
      <c r="Y43" s="65">
        <f t="shared" si="21"/>
        <v>51.23644171401741</v>
      </c>
      <c r="Z43" s="65">
        <f t="shared" si="22"/>
        <v>0.21199320754716983</v>
      </c>
      <c r="AA43" s="55"/>
      <c r="AB43" s="65">
        <f t="shared" si="25"/>
        <v>10.911942370836829</v>
      </c>
      <c r="AC43" s="65">
        <f t="shared" si="26"/>
        <v>27.933135295027366</v>
      </c>
      <c r="AD43" s="65">
        <f t="shared" si="27"/>
        <v>4.441414009973931</v>
      </c>
      <c r="AE43" s="65">
        <f t="shared" si="28"/>
        <v>0.91208713426611976</v>
      </c>
      <c r="AF43" s="65">
        <f t="shared" si="29"/>
        <v>55.571491508229606</v>
      </c>
      <c r="AG43" s="65">
        <f t="shared" si="30"/>
        <v>0.22992968166614283</v>
      </c>
      <c r="AH43" s="17">
        <f t="shared" si="24"/>
        <v>100.00000000000001</v>
      </c>
    </row>
    <row r="44" spans="1:34" x14ac:dyDescent="0.3">
      <c r="B44" s="57" t="s">
        <v>194</v>
      </c>
      <c r="C44" s="58" t="s">
        <v>193</v>
      </c>
      <c r="D44" s="58" t="s">
        <v>192</v>
      </c>
      <c r="E44" s="58" t="s">
        <v>195</v>
      </c>
      <c r="F44" s="58" t="s">
        <v>196</v>
      </c>
      <c r="G44" s="58" t="s">
        <v>197</v>
      </c>
      <c r="H44" s="58" t="s">
        <v>198</v>
      </c>
      <c r="I44" s="59" t="s">
        <v>199</v>
      </c>
      <c r="S44" s="55"/>
      <c r="T44" t="s">
        <v>131</v>
      </c>
      <c r="U44" s="65">
        <f t="shared" si="20"/>
        <v>19.960206343745156</v>
      </c>
      <c r="V44" s="65">
        <f>P6*$C$47*(1-$E$49)</f>
        <v>14.245992572105747</v>
      </c>
      <c r="W44" s="65">
        <f>P6*$F$47*($E$49)</f>
        <v>2.2651360231301605</v>
      </c>
      <c r="X44" s="65">
        <f>(M6-(P6*(1-$E$49)+P6*$E$49*3)-R6)/2*$D$47</f>
        <v>4.8079971026849861</v>
      </c>
      <c r="Y44" s="65">
        <f t="shared" si="21"/>
        <v>51.277742277930749</v>
      </c>
      <c r="Z44" s="65">
        <f t="shared" si="22"/>
        <v>0.63441453823237337</v>
      </c>
      <c r="AA44" s="55"/>
      <c r="AB44" s="65">
        <f t="shared" si="25"/>
        <v>21.418486375076583</v>
      </c>
      <c r="AC44" s="65">
        <f t="shared" si="26"/>
        <v>15.28679576505008</v>
      </c>
      <c r="AD44" s="65">
        <f t="shared" si="27"/>
        <v>2.43062542608993</v>
      </c>
      <c r="AE44" s="65">
        <f t="shared" si="28"/>
        <v>5.1592663252971063</v>
      </c>
      <c r="AF44" s="65">
        <f t="shared" si="29"/>
        <v>55.02406164597167</v>
      </c>
      <c r="AG44" s="65">
        <f t="shared" si="30"/>
        <v>0.68076446251462053</v>
      </c>
      <c r="AH44" s="17">
        <f t="shared" si="24"/>
        <v>99.999999999999986</v>
      </c>
    </row>
    <row r="45" spans="1:34" x14ac:dyDescent="0.3">
      <c r="B45" s="62">
        <v>26.98</v>
      </c>
      <c r="C45" s="63">
        <v>40.08</v>
      </c>
      <c r="D45" s="63">
        <v>55.85</v>
      </c>
      <c r="E45" s="63">
        <v>39.1</v>
      </c>
      <c r="F45" s="63">
        <v>24.3</v>
      </c>
      <c r="G45" s="63">
        <v>22.99</v>
      </c>
      <c r="H45" s="63">
        <v>28.08</v>
      </c>
      <c r="I45" s="64">
        <v>47.88</v>
      </c>
      <c r="S45" s="55"/>
      <c r="T45" t="s">
        <v>129</v>
      </c>
      <c r="U45" s="65">
        <f t="shared" si="20"/>
        <v>30.960900742124707</v>
      </c>
      <c r="V45" s="65">
        <f>P7*$C$47*(1-$D$49)</f>
        <v>18.070772055579578</v>
      </c>
      <c r="W45" s="65">
        <f>P7*$F$47*($D$49)</f>
        <v>6.4648849294842581</v>
      </c>
      <c r="X45" s="65">
        <f>(M7-(P7*(1-$D$49)+P7*$D$49*3)-R7)/2*$D$47</f>
        <v>9.888113654274914</v>
      </c>
      <c r="Y45" s="65">
        <f t="shared" si="21"/>
        <v>18.646965952159654</v>
      </c>
      <c r="Z45" s="65">
        <f t="shared" si="22"/>
        <v>2.2070507928642216</v>
      </c>
      <c r="AA45" s="55"/>
      <c r="AB45" s="65">
        <f t="shared" si="25"/>
        <v>35.901405059309319</v>
      </c>
      <c r="AC45" s="65">
        <f t="shared" si="26"/>
        <v>20.954367985137896</v>
      </c>
      <c r="AD45" s="65">
        <f t="shared" si="27"/>
        <v>7.4965019412193898</v>
      </c>
      <c r="AE45" s="65">
        <f t="shared" si="28"/>
        <v>11.465983387608931</v>
      </c>
      <c r="AF45" s="65">
        <f t="shared" si="29"/>
        <v>21.622506507531657</v>
      </c>
      <c r="AG45" s="65">
        <f t="shared" si="30"/>
        <v>2.5592351191928073</v>
      </c>
      <c r="AH45" s="17">
        <f t="shared" si="24"/>
        <v>100</v>
      </c>
    </row>
    <row r="46" spans="1:34" x14ac:dyDescent="0.3">
      <c r="B46" s="60" t="s">
        <v>187</v>
      </c>
      <c r="C46" s="54" t="s">
        <v>190</v>
      </c>
      <c r="D46" s="54" t="s">
        <v>189</v>
      </c>
      <c r="E46" s="54" t="s">
        <v>188</v>
      </c>
      <c r="F46" s="66" t="s">
        <v>208</v>
      </c>
      <c r="G46" s="54"/>
      <c r="H46" s="54"/>
      <c r="I46" s="61"/>
      <c r="S46" s="55"/>
      <c r="T46" t="s">
        <v>127</v>
      </c>
      <c r="U46" s="65">
        <f t="shared" si="20"/>
        <v>10.167712024849708</v>
      </c>
      <c r="V46" s="65">
        <f>P8*$C$47*(1-$E$49)</f>
        <v>26.58811959985734</v>
      </c>
      <c r="W46" s="65">
        <f>P8*$F$47*($E$49)</f>
        <v>4.2275543236527025</v>
      </c>
      <c r="X46" s="65">
        <f>(M8-(P8*(1-$E$49)+P8*$E$49*3)-R8)/2*$D$47</f>
        <v>0.6076359937920055</v>
      </c>
      <c r="Y46" s="65">
        <f t="shared" si="21"/>
        <v>49.378870839482445</v>
      </c>
      <c r="Z46" s="65">
        <f t="shared" si="22"/>
        <v>0.18183591633466134</v>
      </c>
      <c r="AA46" s="55"/>
      <c r="AB46" s="65">
        <f t="shared" si="25"/>
        <v>11.154711128453098</v>
      </c>
      <c r="AC46" s="65">
        <f t="shared" si="26"/>
        <v>29.169078831139934</v>
      </c>
      <c r="AD46" s="65">
        <f t="shared" si="27"/>
        <v>4.6379310453460496</v>
      </c>
      <c r="AE46" s="65">
        <f t="shared" si="28"/>
        <v>0.66662037294477061</v>
      </c>
      <c r="AF46" s="65">
        <f t="shared" si="29"/>
        <v>54.172171548275593</v>
      </c>
      <c r="AG46" s="65">
        <f t="shared" si="30"/>
        <v>0.199487073840557</v>
      </c>
      <c r="AH46" s="17">
        <f t="shared" si="24"/>
        <v>100</v>
      </c>
    </row>
    <row r="47" spans="1:34" x14ac:dyDescent="0.3">
      <c r="B47" s="62">
        <v>262.20999999999998</v>
      </c>
      <c r="C47" s="63">
        <v>278.32</v>
      </c>
      <c r="D47" s="63">
        <v>258.12</v>
      </c>
      <c r="E47" s="63">
        <v>60.08</v>
      </c>
      <c r="F47" s="63">
        <v>398.28</v>
      </c>
      <c r="G47" s="63"/>
      <c r="H47" s="63"/>
      <c r="I47" s="64"/>
      <c r="S47" s="55"/>
      <c r="T47" t="s">
        <v>125</v>
      </c>
      <c r="U47" s="65">
        <f t="shared" si="20"/>
        <v>21.631682633159475</v>
      </c>
      <c r="V47" s="65">
        <f>P9*$C$47*(1-$E$49)</f>
        <v>22.398522184502653</v>
      </c>
      <c r="W47" s="65">
        <f>P9*$F$47*($E$49)</f>
        <v>3.5614015105089738</v>
      </c>
      <c r="X47" s="65">
        <f>(M9-(P9*(1-$E$49)+P9*$E$49*3)-R9)/2*$D$47</f>
        <v>6.163069589910017</v>
      </c>
      <c r="Y47" s="65">
        <f t="shared" si="21"/>
        <v>36.231332768784995</v>
      </c>
      <c r="Z47" s="65">
        <f t="shared" si="22"/>
        <v>0.65470810810810798</v>
      </c>
      <c r="AA47" s="55"/>
      <c r="AB47" s="65">
        <f t="shared" si="25"/>
        <v>23.865304024558302</v>
      </c>
      <c r="AC47" s="65">
        <f t="shared" si="26"/>
        <v>24.711325082707848</v>
      </c>
      <c r="AD47" s="65">
        <f t="shared" si="27"/>
        <v>3.9291409384644713</v>
      </c>
      <c r="AE47" s="65">
        <f t="shared" si="28"/>
        <v>6.799449306927527</v>
      </c>
      <c r="AF47" s="65">
        <f t="shared" si="29"/>
        <v>39.972469382318394</v>
      </c>
      <c r="AG47" s="65">
        <f t="shared" si="30"/>
        <v>0.72231126502345766</v>
      </c>
      <c r="AH47" s="17">
        <f t="shared" si="24"/>
        <v>100.00000000000001</v>
      </c>
    </row>
    <row r="48" spans="1:34" x14ac:dyDescent="0.3">
      <c r="B48" s="57" t="s">
        <v>204</v>
      </c>
      <c r="C48" s="58" t="s">
        <v>205</v>
      </c>
      <c r="D48" s="58" t="s">
        <v>206</v>
      </c>
      <c r="E48" s="58" t="s">
        <v>207</v>
      </c>
      <c r="F48" s="58"/>
      <c r="G48" s="58"/>
      <c r="H48" s="58"/>
      <c r="I48" s="59"/>
      <c r="S48" s="55"/>
      <c r="T48" t="s">
        <v>123</v>
      </c>
      <c r="U48" s="65">
        <f t="shared" si="20"/>
        <v>26.552740499499748</v>
      </c>
      <c r="V48" s="65">
        <f>P10*$C$47*(1-$E$49)</f>
        <v>18.160467243434535</v>
      </c>
      <c r="W48" s="65">
        <f>P10*$F$47*($E$49)</f>
        <v>2.8875438718481945</v>
      </c>
      <c r="X48" s="65">
        <f>(M10-(P10*(1-$E$49)+P10*$E$49*3)-R10)/2*$D$47</f>
        <v>7.2324820780502392</v>
      </c>
      <c r="Y48" s="65">
        <f t="shared" si="21"/>
        <v>33.251378581359717</v>
      </c>
      <c r="Z48" s="65">
        <f t="shared" si="22"/>
        <v>0.99995452286282316</v>
      </c>
      <c r="AA48" s="55"/>
      <c r="AB48" s="65">
        <f t="shared" si="25"/>
        <v>29.806218354285651</v>
      </c>
      <c r="AC48" s="65">
        <f t="shared" si="26"/>
        <v>20.385649160539938</v>
      </c>
      <c r="AD48" s="65">
        <f t="shared" si="27"/>
        <v>3.2413514210899703</v>
      </c>
      <c r="AE48" s="65">
        <f t="shared" si="28"/>
        <v>8.1186700885313314</v>
      </c>
      <c r="AF48" s="65">
        <f t="shared" si="29"/>
        <v>37.325633133638206</v>
      </c>
      <c r="AG48" s="65">
        <f t="shared" si="30"/>
        <v>1.1224778419148995</v>
      </c>
      <c r="AH48" s="17">
        <f t="shared" si="24"/>
        <v>100</v>
      </c>
    </row>
    <row r="49" spans="2:34" x14ac:dyDescent="0.3">
      <c r="B49" s="62"/>
      <c r="C49" s="69">
        <v>0.4</v>
      </c>
      <c r="D49" s="69">
        <v>0.2</v>
      </c>
      <c r="E49" s="69">
        <v>0.1</v>
      </c>
      <c r="F49" s="63"/>
      <c r="G49" s="63"/>
      <c r="H49" s="63"/>
      <c r="I49" s="64"/>
      <c r="S49" s="55"/>
      <c r="T49" t="s">
        <v>121</v>
      </c>
      <c r="U49" s="65">
        <f t="shared" si="20"/>
        <v>10.825251286213122</v>
      </c>
      <c r="V49" s="65">
        <f>P11*$C$47*(1-$E$49)</f>
        <v>25.542477345268537</v>
      </c>
      <c r="W49" s="65">
        <f>P11*$F$47*($E$49)</f>
        <v>4.0612955020094992</v>
      </c>
      <c r="X49" s="65">
        <f>(M11-(P11*(1-$E$49)+P11*$E$49*3)-R11)/2*$D$47</f>
        <v>3.1022732090961371</v>
      </c>
      <c r="Y49" s="65">
        <f t="shared" si="21"/>
        <v>47.395505705810443</v>
      </c>
      <c r="Z49" s="65">
        <f t="shared" si="22"/>
        <v>0.35243759920634921</v>
      </c>
      <c r="AA49" s="55"/>
      <c r="AB49" s="65">
        <f t="shared" si="25"/>
        <v>11.859488761530647</v>
      </c>
      <c r="AC49" s="65">
        <f t="shared" si="26"/>
        <v>27.982789037300098</v>
      </c>
      <c r="AD49" s="65">
        <f t="shared" si="27"/>
        <v>4.4493090358723313</v>
      </c>
      <c r="AE49" s="65">
        <f t="shared" si="28"/>
        <v>3.3986623761177901</v>
      </c>
      <c r="AF49" s="65">
        <f t="shared" si="29"/>
        <v>51.923641530703826</v>
      </c>
      <c r="AG49" s="65">
        <f t="shared" si="30"/>
        <v>0.38610925847530042</v>
      </c>
      <c r="AH49" s="17">
        <f t="shared" si="24"/>
        <v>100</v>
      </c>
    </row>
    <row r="50" spans="2:34" x14ac:dyDescent="0.3">
      <c r="S50" s="55"/>
      <c r="T50" t="s">
        <v>119</v>
      </c>
      <c r="U50" s="65">
        <f t="shared" si="20"/>
        <v>10.195070569937977</v>
      </c>
      <c r="V50" s="65">
        <f>P12*$C$47*(1-$E$49)</f>
        <v>23.862992948314275</v>
      </c>
      <c r="W50" s="65">
        <f>P12*$F$47*($E$49)</f>
        <v>3.7942547473150849</v>
      </c>
      <c r="X50" s="65">
        <f>(M12-(P12*(1-$E$49)+P12*$E$49*3)-R12)/2*$D$47</f>
        <v>2.840635150351571</v>
      </c>
      <c r="Y50" s="65">
        <f t="shared" si="21"/>
        <v>50.097240900109</v>
      </c>
      <c r="Z50" s="65">
        <f t="shared" si="22"/>
        <v>0.34662666005946474</v>
      </c>
      <c r="AA50" s="55"/>
      <c r="AB50" s="65">
        <f t="shared" si="25"/>
        <v>11.186554962908984</v>
      </c>
      <c r="AC50" s="65">
        <f t="shared" si="26"/>
        <v>26.183701266665299</v>
      </c>
      <c r="AD50" s="65">
        <f t="shared" si="27"/>
        <v>4.1632511499502787</v>
      </c>
      <c r="AE50" s="65">
        <f t="shared" si="28"/>
        <v>3.1168907582336027</v>
      </c>
      <c r="AF50" s="65">
        <f t="shared" si="29"/>
        <v>54.96926529097783</v>
      </c>
      <c r="AG50" s="65">
        <f t="shared" si="30"/>
        <v>0.38033657126400444</v>
      </c>
      <c r="AH50" s="17">
        <f t="shared" si="24"/>
        <v>100</v>
      </c>
    </row>
    <row r="51" spans="2:34" x14ac:dyDescent="0.3">
      <c r="S51" s="55"/>
      <c r="T51" s="25" t="s">
        <v>116</v>
      </c>
      <c r="U51" s="65">
        <f t="shared" si="20"/>
        <v>22.783531367486859</v>
      </c>
      <c r="V51" s="65">
        <f>P13*$C$47*(1-$D$49)</f>
        <v>15.463803201707073</v>
      </c>
      <c r="W51" s="65">
        <f>P13*$F$47*($D$49)</f>
        <v>5.532232267871418</v>
      </c>
      <c r="X51" s="65">
        <f>(M13-(P13*(1-$D$49)+P13*$D$49*3)-R13)/2*$D$47</f>
        <v>11.000660922405245</v>
      </c>
      <c r="Y51" s="65">
        <f t="shared" si="21"/>
        <v>28.742434005571749</v>
      </c>
      <c r="Z51" s="65">
        <f t="shared" si="22"/>
        <v>2.4785258383233533</v>
      </c>
      <c r="AA51" s="55"/>
      <c r="AB51" s="65">
        <f t="shared" si="25"/>
        <v>26.492112495659555</v>
      </c>
      <c r="AC51" s="65">
        <f t="shared" si="26"/>
        <v>17.980918208973534</v>
      </c>
      <c r="AD51" s="65">
        <f t="shared" si="27"/>
        <v>6.4327393865604154</v>
      </c>
      <c r="AE51" s="65">
        <f t="shared" si="28"/>
        <v>12.791289549558185</v>
      </c>
      <c r="AF51" s="65">
        <f t="shared" si="29"/>
        <v>33.420973368566479</v>
      </c>
      <c r="AG51" s="65">
        <f t="shared" si="30"/>
        <v>2.8819669906818302</v>
      </c>
      <c r="AH51" s="17">
        <f t="shared" si="24"/>
        <v>100</v>
      </c>
    </row>
    <row r="52" spans="2:34" x14ac:dyDescent="0.3">
      <c r="S52" s="55"/>
      <c r="T52" s="25" t="s">
        <v>116</v>
      </c>
      <c r="U52" s="65">
        <f t="shared" si="20"/>
        <v>23.159242522732036</v>
      </c>
      <c r="V52" s="65">
        <f>P14*$C$47*(1-$D$49)</f>
        <v>15.593633701714873</v>
      </c>
      <c r="W52" s="65">
        <f>P14*$F$47*($D$49)</f>
        <v>5.5786796050580261</v>
      </c>
      <c r="X52" s="65">
        <f>(M14-(P14*(1-$D$49)+P14*$D$49*3)-R14)/2*$D$47</f>
        <v>11.284715061049456</v>
      </c>
      <c r="Y52" s="65">
        <f t="shared" si="21"/>
        <v>29.405183110463831</v>
      </c>
      <c r="Z52" s="65">
        <f t="shared" si="22"/>
        <v>2.5301384462151391</v>
      </c>
      <c r="AA52" s="55"/>
      <c r="AB52" s="65">
        <f t="shared" si="25"/>
        <v>26.452108837072185</v>
      </c>
      <c r="AC52" s="65">
        <f t="shared" si="26"/>
        <v>17.810793916870253</v>
      </c>
      <c r="AD52" s="65">
        <f t="shared" si="27"/>
        <v>6.3718767975810966</v>
      </c>
      <c r="AE52" s="65">
        <f t="shared" si="28"/>
        <v>12.889217369576302</v>
      </c>
      <c r="AF52" s="65">
        <f t="shared" si="29"/>
        <v>33.5861202389735</v>
      </c>
      <c r="AG52" s="65">
        <f t="shared" si="30"/>
        <v>2.8898828399266789</v>
      </c>
      <c r="AH52" s="17">
        <f t="shared" si="24"/>
        <v>100.00000000000003</v>
      </c>
    </row>
    <row r="53" spans="2:34" x14ac:dyDescent="0.3">
      <c r="S53" s="55"/>
      <c r="T53" t="s">
        <v>114</v>
      </c>
      <c r="U53" s="65">
        <f t="shared" si="20"/>
        <v>24.55953964689617</v>
      </c>
      <c r="V53" s="65">
        <f>P15*$C$47*(1-$E$49)</f>
        <v>23.206335836317134</v>
      </c>
      <c r="W53" s="65">
        <f>P15*$F$47*($E$49)</f>
        <v>3.6898451969309458</v>
      </c>
      <c r="X53" s="65">
        <f>(M15-(P15*(1-$E$49)+P15*$E$49*3)-R15)/2*$D$47</f>
        <v>8.6691840581326982</v>
      </c>
      <c r="Y53" s="65">
        <f t="shared" si="21"/>
        <v>23.5979950262433</v>
      </c>
      <c r="Z53" s="65">
        <f t="shared" si="22"/>
        <v>2.9114130357142858</v>
      </c>
      <c r="AA53" s="55"/>
      <c r="AB53" s="65">
        <f t="shared" si="25"/>
        <v>28.348513254242242</v>
      </c>
      <c r="AC53" s="65">
        <f t="shared" si="26"/>
        <v>26.786541136220926</v>
      </c>
      <c r="AD53" s="65">
        <f t="shared" si="27"/>
        <v>4.259103671127586</v>
      </c>
      <c r="AE53" s="65">
        <f t="shared" si="28"/>
        <v>10.006640299811126</v>
      </c>
      <c r="AF53" s="65">
        <f t="shared" si="29"/>
        <v>27.238624355059716</v>
      </c>
      <c r="AG53" s="65">
        <f t="shared" si="30"/>
        <v>3.360577283538404</v>
      </c>
      <c r="AH53" s="17">
        <f t="shared" si="24"/>
        <v>100</v>
      </c>
    </row>
    <row r="54" spans="2:34" x14ac:dyDescent="0.3">
      <c r="S54" s="55"/>
      <c r="T54" s="35" t="s">
        <v>111</v>
      </c>
      <c r="U54" s="65">
        <f t="shared" si="20"/>
        <v>15.670148120639693</v>
      </c>
      <c r="V54" s="65">
        <f>P16*$C$47*(1-$E$49)</f>
        <v>22.713864592262983</v>
      </c>
      <c r="W54" s="65">
        <f>P16*$F$47*($E$49)</f>
        <v>3.6115414669790571</v>
      </c>
      <c r="X54" s="65">
        <f>(M16-(P16*(1-$E$49)+P16*$E$49*3)-R16)/2*$D$47</f>
        <v>6.2124750077479316</v>
      </c>
      <c r="Y54" s="65">
        <f t="shared" si="21"/>
        <v>39.648386338944341</v>
      </c>
      <c r="Z54" s="65">
        <f t="shared" si="22"/>
        <v>1.0366111488511487</v>
      </c>
      <c r="AA54" s="55"/>
      <c r="AB54" s="65">
        <f t="shared" si="25"/>
        <v>17.628096046111757</v>
      </c>
      <c r="AC54" s="65">
        <f t="shared" si="26"/>
        <v>25.551908222450393</v>
      </c>
      <c r="AD54" s="65">
        <f t="shared" si="27"/>
        <v>4.0627950268426201</v>
      </c>
      <c r="AE54" s="65">
        <f t="shared" si="28"/>
        <v>6.9887090586211258</v>
      </c>
      <c r="AF54" s="65">
        <f t="shared" si="29"/>
        <v>44.602358387134657</v>
      </c>
      <c r="AG54" s="65">
        <f t="shared" si="30"/>
        <v>1.1661332588394406</v>
      </c>
      <c r="AH54" s="17">
        <f t="shared" si="24"/>
        <v>100</v>
      </c>
    </row>
    <row r="55" spans="2:34" x14ac:dyDescent="0.3">
      <c r="S55" s="55"/>
      <c r="T55" s="35" t="s">
        <v>111</v>
      </c>
      <c r="U55" s="65">
        <f t="shared" si="20"/>
        <v>15.601686590104112</v>
      </c>
      <c r="V55" s="65">
        <f>P17*$C$47*(1-$E$49)</f>
        <v>22.582532902702411</v>
      </c>
      <c r="W55" s="65">
        <f>P17*$F$47*($E$49)</f>
        <v>3.5906595144231725</v>
      </c>
      <c r="X55" s="65">
        <f>(M17-(P17*(1-$E$49)+P17*$E$49*3)-R17)/2*$D$47</f>
        <v>6.2835714938832705</v>
      </c>
      <c r="Y55" s="65">
        <f t="shared" si="21"/>
        <v>39.7787727891698</v>
      </c>
      <c r="Z55" s="65">
        <f t="shared" si="22"/>
        <v>1.0357972427572428</v>
      </c>
      <c r="AA55" s="55"/>
      <c r="AB55" s="65">
        <f t="shared" si="25"/>
        <v>17.555031320561373</v>
      </c>
      <c r="AC55" s="65">
        <f t="shared" si="26"/>
        <v>25.409885663002736</v>
      </c>
      <c r="AD55" s="65">
        <f t="shared" si="27"/>
        <v>4.0402132085611813</v>
      </c>
      <c r="AE55" s="65">
        <f t="shared" si="28"/>
        <v>7.070280109976963</v>
      </c>
      <c r="AF55" s="65">
        <f t="shared" si="29"/>
        <v>44.759109739475313</v>
      </c>
      <c r="AG55" s="65">
        <f t="shared" si="30"/>
        <v>1.1654799584224418</v>
      </c>
      <c r="AH55" s="17">
        <f t="shared" si="24"/>
        <v>100.00000000000001</v>
      </c>
    </row>
    <row r="56" spans="2:34" x14ac:dyDescent="0.3">
      <c r="S56" s="55"/>
      <c r="T56" t="s">
        <v>109</v>
      </c>
      <c r="U56" s="65">
        <f t="shared" si="20"/>
        <v>29.71311065475734</v>
      </c>
      <c r="V56" s="65">
        <f>P18*$C$47*(1-$E$49)</f>
        <v>20.747787077665286</v>
      </c>
      <c r="W56" s="65">
        <f>P18*$F$47*($E$49)</f>
        <v>3.2989319397705801</v>
      </c>
      <c r="X56" s="65">
        <f>(M18-(P18*(1-$E$49)+P18*$E$49*3)-R18)/2*$D$47</f>
        <v>11.049097384885691</v>
      </c>
      <c r="Y56" s="65">
        <f t="shared" si="21"/>
        <v>19.599529244473654</v>
      </c>
      <c r="Z56" s="65">
        <f t="shared" si="22"/>
        <v>2.1194185841584159</v>
      </c>
      <c r="AA56" s="55"/>
      <c r="AB56" s="65">
        <f t="shared" si="25"/>
        <v>34.339350982563076</v>
      </c>
      <c r="AC56" s="65">
        <f t="shared" si="26"/>
        <v>23.978153982251023</v>
      </c>
      <c r="AD56" s="65">
        <f t="shared" si="27"/>
        <v>3.8125655392876849</v>
      </c>
      <c r="AE56" s="65">
        <f t="shared" si="28"/>
        <v>12.769408008089558</v>
      </c>
      <c r="AF56" s="65">
        <f t="shared" si="29"/>
        <v>22.65111592115419</v>
      </c>
      <c r="AG56" s="65">
        <f t="shared" si="30"/>
        <v>2.4494055666544656</v>
      </c>
      <c r="AH56" s="17">
        <f t="shared" si="24"/>
        <v>99.999999999999986</v>
      </c>
    </row>
    <row r="57" spans="2:34" x14ac:dyDescent="0.3">
      <c r="S57" s="55"/>
      <c r="T57" t="s">
        <v>107</v>
      </c>
      <c r="U57" s="65">
        <f t="shared" si="20"/>
        <v>20.356381425828662</v>
      </c>
      <c r="V57" s="65">
        <f>P19*$C$47*(1-$D$49)</f>
        <v>12.43954710190836</v>
      </c>
      <c r="W57" s="65">
        <f>P19*$F$47*($D$49)</f>
        <v>4.450293564734892</v>
      </c>
      <c r="X57" s="65">
        <f>(M19-(P19*(1-$D$49)+P19*$D$49*3)-R19)/2*$D$47</f>
        <v>7.5975268288433275</v>
      </c>
      <c r="Y57" s="65">
        <f t="shared" si="21"/>
        <v>33.942266819068081</v>
      </c>
      <c r="Z57" s="65">
        <f t="shared" si="22"/>
        <v>2.3630000796019899</v>
      </c>
      <c r="AA57" s="55"/>
      <c r="AB57" s="65">
        <f t="shared" si="25"/>
        <v>25.08518584006697</v>
      </c>
      <c r="AC57" s="65">
        <f t="shared" si="26"/>
        <v>15.329264287694244</v>
      </c>
      <c r="AD57" s="65">
        <f t="shared" si="27"/>
        <v>5.4841004783188971</v>
      </c>
      <c r="AE57" s="65">
        <f t="shared" si="28"/>
        <v>9.3624386593881717</v>
      </c>
      <c r="AF57" s="65">
        <f t="shared" si="29"/>
        <v>41.827083762005167</v>
      </c>
      <c r="AG57" s="65">
        <f t="shared" si="30"/>
        <v>2.9119269725265506</v>
      </c>
      <c r="AH57" s="17">
        <f t="shared" si="24"/>
        <v>100</v>
      </c>
    </row>
    <row r="58" spans="2:34" x14ac:dyDescent="0.3">
      <c r="S58" s="55"/>
      <c r="T58" t="s">
        <v>105</v>
      </c>
      <c r="U58" s="65">
        <f t="shared" si="20"/>
        <v>10.868873004821154</v>
      </c>
      <c r="V58" s="65">
        <f>P20*$C$47*(1-$E$49)</f>
        <v>21.825628579616211</v>
      </c>
      <c r="W58" s="65">
        <f>P20*$F$47*($E$49)</f>
        <v>3.4703104941911564</v>
      </c>
      <c r="X58" s="65">
        <f>(M20-(P20*(1-$E$49)+P20*$E$49*3)-R20)/2*$D$47</f>
        <v>4.0785133480042974</v>
      </c>
      <c r="Y58" s="65">
        <f t="shared" si="21"/>
        <v>51.429154437202477</v>
      </c>
      <c r="Z58" s="65">
        <f t="shared" si="22"/>
        <v>0.43913197604790433</v>
      </c>
      <c r="AA58" s="55"/>
      <c r="AB58" s="65">
        <f t="shared" si="25"/>
        <v>11.799677356329862</v>
      </c>
      <c r="AC58" s="65">
        <f t="shared" si="26"/>
        <v>23.694763497956707</v>
      </c>
      <c r="AD58" s="65">
        <f t="shared" si="27"/>
        <v>3.767505990692646</v>
      </c>
      <c r="AE58" s="65">
        <f t="shared" si="28"/>
        <v>4.4277950049272192</v>
      </c>
      <c r="AF58" s="65">
        <f t="shared" si="29"/>
        <v>55.833519151311052</v>
      </c>
      <c r="AG58" s="65">
        <f t="shared" si="30"/>
        <v>0.4767389987825244</v>
      </c>
      <c r="AH58" s="17">
        <f t="shared" si="24"/>
        <v>100.00000000000001</v>
      </c>
    </row>
    <row r="59" spans="2:34" x14ac:dyDescent="0.3">
      <c r="S59" s="55"/>
      <c r="T59" t="s">
        <v>103</v>
      </c>
      <c r="U59" s="65">
        <f t="shared" si="20"/>
        <v>29.886472539419312</v>
      </c>
      <c r="V59" s="65">
        <f>P21*$C$47*(1-$D$49)</f>
        <v>17.557865049843706</v>
      </c>
      <c r="W59" s="65">
        <f>P21*$F$47*($D$49)</f>
        <v>6.2813905684569482</v>
      </c>
      <c r="X59" s="65">
        <f>(M21-(P21*(1-$D$49)+P21*$D$49*3)-R21)/2*$D$47</f>
        <v>6.6681986575888272</v>
      </c>
      <c r="Y59" s="65">
        <f t="shared" si="21"/>
        <v>23.410585434296298</v>
      </c>
      <c r="Z59" s="65">
        <f t="shared" si="22"/>
        <v>2.3251378472222219</v>
      </c>
      <c r="AA59" s="55"/>
      <c r="AB59" s="65">
        <f t="shared" si="25"/>
        <v>34.699400851879489</v>
      </c>
      <c r="AC59" s="65">
        <f t="shared" si="26"/>
        <v>20.385389967456131</v>
      </c>
      <c r="AD59" s="65">
        <f t="shared" si="27"/>
        <v>7.292947970176801</v>
      </c>
      <c r="AE59" s="65">
        <f t="shared" si="28"/>
        <v>7.7420477734350612</v>
      </c>
      <c r="AF59" s="65">
        <f t="shared" si="29"/>
        <v>27.180634552651757</v>
      </c>
      <c r="AG59" s="65">
        <f t="shared" si="30"/>
        <v>2.6995788844007755</v>
      </c>
      <c r="AH59" s="17">
        <f t="shared" si="24"/>
        <v>100.00000000000001</v>
      </c>
    </row>
    <row r="60" spans="2:34" x14ac:dyDescent="0.3">
      <c r="S60" s="55"/>
      <c r="T60" t="s">
        <v>101</v>
      </c>
      <c r="U60" s="65">
        <f t="shared" si="20"/>
        <v>9.3167601071541117</v>
      </c>
      <c r="V60" s="65">
        <f>P22*$C$47*(1-$E$49)</f>
        <v>37.364882230411816</v>
      </c>
      <c r="W60" s="65">
        <f>P22*$F$47*($E$49)</f>
        <v>5.9410771353232157</v>
      </c>
      <c r="X60" s="65">
        <f>(M22-(P22*(1-$E$49)+P22*$E$49*3)-R22)/2*$D$47</f>
        <v>31.364637060655326</v>
      </c>
      <c r="Y60" s="68">
        <f t="shared" si="21"/>
        <v>-2.7745236803259612</v>
      </c>
      <c r="Z60" s="65">
        <f t="shared" si="22"/>
        <v>3.5904685029940118</v>
      </c>
      <c r="AA60" s="55"/>
      <c r="AB60" s="65">
        <f t="shared" si="25"/>
        <v>10.986317700085131</v>
      </c>
      <c r="AC60" s="65">
        <f t="shared" si="26"/>
        <v>44.060645791915903</v>
      </c>
      <c r="AD60" s="65">
        <f t="shared" si="27"/>
        <v>7.0057144477996003</v>
      </c>
      <c r="AE60" s="65">
        <f t="shared" si="28"/>
        <v>36.985160434862728</v>
      </c>
      <c r="AF60" s="68">
        <f t="shared" si="29"/>
        <v>-3.2717165911639414</v>
      </c>
      <c r="AG60" s="65">
        <f t="shared" si="30"/>
        <v>4.2338782165005666</v>
      </c>
      <c r="AH60" s="17">
        <f t="shared" si="24"/>
        <v>99.999999999999986</v>
      </c>
    </row>
    <row r="61" spans="2:34" x14ac:dyDescent="0.3">
      <c r="S61" s="55"/>
      <c r="T61" t="s">
        <v>99</v>
      </c>
      <c r="U61" s="65">
        <f t="shared" si="20"/>
        <v>24.708017165316065</v>
      </c>
      <c r="V61" s="65">
        <f>P23*$C$47*(1-$D$49)</f>
        <v>12.286483969960289</v>
      </c>
      <c r="W61" s="65">
        <f>P23*$F$47*($D$49)</f>
        <v>4.3955346683276302</v>
      </c>
      <c r="X61" s="65">
        <f>(M23-(P23*(1-$D$49)+P23*$D$49*3)-R23)/2*$D$47</f>
        <v>7.5512984185892593</v>
      </c>
      <c r="Y61" s="65">
        <f t="shared" si="21"/>
        <v>36.790373047630659</v>
      </c>
      <c r="Z61" s="65">
        <f t="shared" si="22"/>
        <v>2.9904897017892647</v>
      </c>
      <c r="AA61" s="55"/>
      <c r="AB61" s="65">
        <f t="shared" si="25"/>
        <v>27.848743616235566</v>
      </c>
      <c r="AC61" s="65">
        <f t="shared" si="26"/>
        <v>13.848263894875569</v>
      </c>
      <c r="AD61" s="65">
        <f t="shared" si="27"/>
        <v>4.9542671601493256</v>
      </c>
      <c r="AE61" s="65">
        <f t="shared" si="28"/>
        <v>8.5111715853985359</v>
      </c>
      <c r="AF61" s="65">
        <f t="shared" si="29"/>
        <v>41.466931955485514</v>
      </c>
      <c r="AG61" s="65">
        <f t="shared" si="30"/>
        <v>3.3706217878554989</v>
      </c>
      <c r="AH61" s="17">
        <f t="shared" si="24"/>
        <v>100.00000000000001</v>
      </c>
    </row>
    <row r="62" spans="2:34" x14ac:dyDescent="0.3">
      <c r="S62" s="55"/>
      <c r="T62" t="s">
        <v>97</v>
      </c>
      <c r="U62" s="65">
        <f t="shared" si="20"/>
        <v>15.483994812460271</v>
      </c>
      <c r="V62" s="65">
        <f>P24*$C$47*(1-$E$49)</f>
        <v>24.742663247179895</v>
      </c>
      <c r="W62" s="65">
        <f>P24*$F$47*($E$49)</f>
        <v>3.9341237576597714</v>
      </c>
      <c r="X62" s="65">
        <f>(M24-(P24*(1-$E$49)+P24*$E$49*3)-R24)/2*$D$47</f>
        <v>3.4741361972859655</v>
      </c>
      <c r="Y62" s="65">
        <f t="shared" si="21"/>
        <v>42.602116888206098</v>
      </c>
      <c r="Z62" s="65">
        <f t="shared" si="22"/>
        <v>0.40969940828402374</v>
      </c>
      <c r="AA62" s="55"/>
      <c r="AB62" s="65">
        <f t="shared" si="25"/>
        <v>17.081690730659115</v>
      </c>
      <c r="AC62" s="65">
        <f t="shared" si="26"/>
        <v>27.295702857059919</v>
      </c>
      <c r="AD62" s="65">
        <f t="shared" si="27"/>
        <v>4.3400612140740567</v>
      </c>
      <c r="AE62" s="65">
        <f t="shared" si="28"/>
        <v>3.8326104339993465</v>
      </c>
      <c r="AF62" s="65">
        <f t="shared" si="29"/>
        <v>46.997961053959983</v>
      </c>
      <c r="AG62" s="65">
        <f t="shared" si="30"/>
        <v>0.45197371024756594</v>
      </c>
      <c r="AH62" s="17">
        <f t="shared" si="24"/>
        <v>99.999999999999986</v>
      </c>
    </row>
    <row r="63" spans="2:34" x14ac:dyDescent="0.3">
      <c r="S63" s="55"/>
      <c r="T63" t="s">
        <v>95</v>
      </c>
      <c r="U63" s="65">
        <f t="shared" si="20"/>
        <v>30.095175951926549</v>
      </c>
      <c r="V63" s="65">
        <f>P25*$C$47*(1-$E$49)</f>
        <v>32.807050670105205</v>
      </c>
      <c r="W63" s="65">
        <f>P25*$F$47*($E$49)</f>
        <v>5.2163744933447909</v>
      </c>
      <c r="X63" s="65">
        <f>(M25-(P25*(1-$E$49)+P25*$E$49*3)-R25)/2*$D$47</f>
        <v>5.6232398411335662</v>
      </c>
      <c r="Y63" s="65">
        <f t="shared" si="21"/>
        <v>9.6463763753517036</v>
      </c>
      <c r="Z63" s="65">
        <f t="shared" si="22"/>
        <v>0.63605057654075559</v>
      </c>
      <c r="AA63" s="55"/>
      <c r="AB63" s="65">
        <f t="shared" si="25"/>
        <v>35.817242686046633</v>
      </c>
      <c r="AC63" s="65">
        <f t="shared" si="26"/>
        <v>39.044732535925426</v>
      </c>
      <c r="AD63" s="65">
        <f t="shared" si="27"/>
        <v>6.2081760700745647</v>
      </c>
      <c r="AE63" s="65">
        <f t="shared" si="28"/>
        <v>6.6923996853666514</v>
      </c>
      <c r="AF63" s="65">
        <f t="shared" si="29"/>
        <v>11.480464650840533</v>
      </c>
      <c r="AG63" s="65">
        <f t="shared" si="30"/>
        <v>0.7569843717461886</v>
      </c>
      <c r="AH63" s="17">
        <f t="shared" si="24"/>
        <v>100</v>
      </c>
    </row>
    <row r="64" spans="2:34" x14ac:dyDescent="0.3">
      <c r="S64" s="55"/>
      <c r="T64" s="25" t="s">
        <v>92</v>
      </c>
      <c r="U64" s="65">
        <f t="shared" si="20"/>
        <v>42.556751273953665</v>
      </c>
      <c r="V64" s="65">
        <f>P26*$C$47*(1-$D$49)</f>
        <v>22.723554640522874</v>
      </c>
      <c r="W64" s="65">
        <f>P26*$F$47*($D$49)</f>
        <v>8.1294349509803912</v>
      </c>
      <c r="X64" s="65">
        <f>(M26-(P26*(1-$D$49)+P26*$D$49*3)-R26)/2*$D$47</f>
        <v>4.5206987775893586</v>
      </c>
      <c r="Y64" s="65">
        <f t="shared" si="21"/>
        <v>1.0524483697484917</v>
      </c>
      <c r="Z64" s="65">
        <f t="shared" si="22"/>
        <v>1.0829184027777781</v>
      </c>
      <c r="AA64" s="55"/>
      <c r="AB64" s="65">
        <f t="shared" si="25"/>
        <v>53.152217131327738</v>
      </c>
      <c r="AC64" s="65">
        <f t="shared" si="26"/>
        <v>28.381097571888326</v>
      </c>
      <c r="AD64" s="65">
        <f t="shared" si="27"/>
        <v>10.153441668701209</v>
      </c>
      <c r="AE64" s="65">
        <f t="shared" si="28"/>
        <v>5.6462289958402216</v>
      </c>
      <c r="AF64" s="65">
        <f t="shared" si="29"/>
        <v>1.3144791976313543</v>
      </c>
      <c r="AG64" s="65">
        <f t="shared" si="30"/>
        <v>1.3525354346111396</v>
      </c>
      <c r="AH64" s="17">
        <f t="shared" si="24"/>
        <v>99.999999999999986</v>
      </c>
    </row>
    <row r="65" spans="19:34" x14ac:dyDescent="0.3">
      <c r="S65" s="55"/>
      <c r="T65" s="25" t="s">
        <v>92</v>
      </c>
      <c r="U65" s="65">
        <f t="shared" si="20"/>
        <v>42.411219434562618</v>
      </c>
      <c r="V65" s="65">
        <f>P27*$C$47*(1-$D$49)</f>
        <v>22.555094168564754</v>
      </c>
      <c r="W65" s="65">
        <f>P27*$F$47*($D$49)</f>
        <v>8.0691675997556498</v>
      </c>
      <c r="X65" s="65">
        <f>(M27-(P27*(1-$D$49)+P27*$D$49*3)-R27)/2*$D$47</f>
        <v>4.8833512466201823</v>
      </c>
      <c r="Y65" s="65">
        <f t="shared" si="21"/>
        <v>1.5573591137626095</v>
      </c>
      <c r="Z65" s="65">
        <f t="shared" si="22"/>
        <v>1.1007642220019822</v>
      </c>
      <c r="AA65" s="55"/>
      <c r="AB65" s="65">
        <f t="shared" si="25"/>
        <v>52.634427574535927</v>
      </c>
      <c r="AC65" s="65">
        <f t="shared" si="26"/>
        <v>27.991990946732425</v>
      </c>
      <c r="AD65" s="65">
        <f t="shared" si="27"/>
        <v>10.014237347535742</v>
      </c>
      <c r="AE65" s="65">
        <f t="shared" si="28"/>
        <v>6.0604811872441386</v>
      </c>
      <c r="AF65" s="65">
        <f t="shared" si="29"/>
        <v>1.9327599294181173</v>
      </c>
      <c r="AG65" s="65">
        <f t="shared" si="30"/>
        <v>1.3661030145336408</v>
      </c>
      <c r="AH65" s="17">
        <f t="shared" si="24"/>
        <v>99.999999999999972</v>
      </c>
    </row>
    <row r="66" spans="19:34" x14ac:dyDescent="0.3">
      <c r="S66" s="55"/>
      <c r="T66" t="s">
        <v>90</v>
      </c>
      <c r="U66" s="65">
        <f t="shared" si="20"/>
        <v>10.50805868951822</v>
      </c>
      <c r="V66" s="65">
        <f>P28*$C$47*(1-$C$49)</f>
        <v>9.0070256682011944</v>
      </c>
      <c r="W66" s="65">
        <f>P28*$F$47*($C$49)</f>
        <v>8.5927905124345401</v>
      </c>
      <c r="X66" s="65">
        <f>(M28-(P28*(1-$C$49)+P28*$C$49*3)-R28)/2*$D$47</f>
        <v>18.955928601794533</v>
      </c>
      <c r="Y66" s="65">
        <f t="shared" si="21"/>
        <v>39.503195140434343</v>
      </c>
      <c r="Z66" s="65">
        <f t="shared" si="22"/>
        <v>2.2950789285714288</v>
      </c>
      <c r="AA66" s="55"/>
      <c r="AB66" s="65">
        <f t="shared" si="25"/>
        <v>11.825132812897971</v>
      </c>
      <c r="AC66" s="65">
        <f t="shared" si="26"/>
        <v>10.13596116301702</v>
      </c>
      <c r="AD66" s="65">
        <f t="shared" si="27"/>
        <v>9.6698060074887877</v>
      </c>
      <c r="AE66" s="65">
        <f t="shared" si="28"/>
        <v>21.331853954301518</v>
      </c>
      <c r="AF66" s="65">
        <f t="shared" si="29"/>
        <v>44.454503240967256</v>
      </c>
      <c r="AG66" s="65">
        <f t="shared" si="30"/>
        <v>2.5827428213274506</v>
      </c>
      <c r="AH66" s="17">
        <f t="shared" si="24"/>
        <v>100.00000000000001</v>
      </c>
    </row>
    <row r="67" spans="19:34" x14ac:dyDescent="0.3">
      <c r="S67" s="55"/>
      <c r="T67" t="s">
        <v>88</v>
      </c>
      <c r="U67" s="65">
        <f t="shared" si="20"/>
        <v>9.7628275913235463</v>
      </c>
      <c r="V67" s="65">
        <f>P29*$C$47*(1-$E$49)</f>
        <v>20.112269141308037</v>
      </c>
      <c r="W67" s="65">
        <f>P29*$F$47*($E$49)</f>
        <v>3.197883552745107</v>
      </c>
      <c r="X67" s="65">
        <f>(M29-(P29*(1-$E$49)+P29*$E$49*3)-R29)/2*$D$47</f>
        <v>3.3971475582265236</v>
      </c>
      <c r="Y67" s="65">
        <f t="shared" si="21"/>
        <v>56.16354111172695</v>
      </c>
      <c r="Z67" s="65">
        <f t="shared" si="22"/>
        <v>0.42647650446871893</v>
      </c>
      <c r="AA67" s="55"/>
      <c r="AB67" s="65">
        <f t="shared" si="25"/>
        <v>10.490879358813162</v>
      </c>
      <c r="AC67" s="65">
        <f t="shared" si="26"/>
        <v>21.612118745286455</v>
      </c>
      <c r="AD67" s="65">
        <f t="shared" si="27"/>
        <v>3.4363620827635208</v>
      </c>
      <c r="AE67" s="65">
        <f t="shared" si="28"/>
        <v>3.650485974894655</v>
      </c>
      <c r="AF67" s="65">
        <f t="shared" si="29"/>
        <v>60.351873333347704</v>
      </c>
      <c r="AG67" s="65">
        <f t="shared" si="30"/>
        <v>0.45828050489449623</v>
      </c>
      <c r="AH67" s="17">
        <f t="shared" si="24"/>
        <v>100</v>
      </c>
    </row>
    <row r="68" spans="19:34" x14ac:dyDescent="0.3">
      <c r="S68" s="55"/>
      <c r="T68" t="s">
        <v>86</v>
      </c>
      <c r="U68" s="65">
        <f t="shared" si="20"/>
        <v>11.212055254743266</v>
      </c>
      <c r="V68" s="65">
        <f>P30*$C$47*(1-$E$49)</f>
        <v>28.665233655882357</v>
      </c>
      <c r="W68" s="65">
        <f>P30*$F$47*($E$49)</f>
        <v>4.5578188418067231</v>
      </c>
      <c r="X68" s="65">
        <f>(M30-(P30*(1-$E$49)+P30*$E$49*3)-R30)/2*$D$47</f>
        <v>4.6475869906293186</v>
      </c>
      <c r="Y68" s="65">
        <f t="shared" si="21"/>
        <v>40.616608744565767</v>
      </c>
      <c r="Z68" s="65">
        <f t="shared" si="22"/>
        <v>0.41544002976190486</v>
      </c>
      <c r="AA68" s="55"/>
      <c r="AB68" s="65">
        <f t="shared" si="25"/>
        <v>12.441976548021454</v>
      </c>
      <c r="AC68" s="65">
        <f t="shared" si="26"/>
        <v>31.809704535585631</v>
      </c>
      <c r="AD68" s="65">
        <f t="shared" si="27"/>
        <v>5.0577948334583072</v>
      </c>
      <c r="AE68" s="65">
        <f t="shared" si="28"/>
        <v>5.1574102185981126</v>
      </c>
      <c r="AF68" s="65">
        <f t="shared" si="29"/>
        <v>45.072101588712869</v>
      </c>
      <c r="AG68" s="65">
        <f t="shared" si="30"/>
        <v>0.46101227562361963</v>
      </c>
      <c r="AH68" s="17">
        <f t="shared" si="24"/>
        <v>99.999999999999986</v>
      </c>
    </row>
    <row r="69" spans="19:34" x14ac:dyDescent="0.3">
      <c r="S69" s="55"/>
      <c r="T69" t="s">
        <v>84</v>
      </c>
      <c r="U69" s="65">
        <f t="shared" si="20"/>
        <v>22.844614555850367</v>
      </c>
      <c r="V69" s="65">
        <f>P31*$C$47*(1-$E$49)</f>
        <v>38.043759325442458</v>
      </c>
      <c r="W69" s="65">
        <f>P31*$F$47*($E$49)</f>
        <v>6.0490196992020451</v>
      </c>
      <c r="X69" s="65">
        <f>(M31-(P31*(1-$E$49)+P31*$E$49*3)-R31)/2*$D$47</f>
        <v>3.9867740238596867</v>
      </c>
      <c r="Y69" s="65">
        <f t="shared" si="21"/>
        <v>19.877507754925716</v>
      </c>
      <c r="Z69" s="65">
        <f t="shared" si="22"/>
        <v>0.53292300000000004</v>
      </c>
      <c r="AA69" s="55"/>
      <c r="AB69" s="65">
        <f t="shared" si="25"/>
        <v>25.012005270978658</v>
      </c>
      <c r="AC69" s="65">
        <f t="shared" si="26"/>
        <v>41.653174162753551</v>
      </c>
      <c r="AD69" s="65">
        <f t="shared" si="27"/>
        <v>6.6229225374235421</v>
      </c>
      <c r="AE69" s="65">
        <f t="shared" si="28"/>
        <v>4.3650205896532537</v>
      </c>
      <c r="AF69" s="65">
        <f t="shared" si="29"/>
        <v>21.763393185060213</v>
      </c>
      <c r="AG69" s="65">
        <f t="shared" si="30"/>
        <v>0.58348425413079086</v>
      </c>
      <c r="AH69" s="17">
        <f t="shared" si="24"/>
        <v>100.00000000000001</v>
      </c>
    </row>
    <row r="70" spans="19:34" x14ac:dyDescent="0.3">
      <c r="S70" s="55"/>
      <c r="T70" t="s">
        <v>82</v>
      </c>
      <c r="U70" s="65">
        <f t="shared" si="20"/>
        <v>42.854465745244383</v>
      </c>
      <c r="V70" s="65">
        <f>P32*$C$47*(1-$E$49)</f>
        <v>27.245291982011093</v>
      </c>
      <c r="W70" s="65">
        <f>P32*$F$47*($E$49)</f>
        <v>4.3320458028310247</v>
      </c>
      <c r="X70" s="65">
        <f>(M32-(P32*(1-$E$49)+P32*$E$49*3)-R32)/2*$D$47</f>
        <v>4.6695765614498015</v>
      </c>
      <c r="Y70" s="65">
        <f t="shared" si="21"/>
        <v>3.1669194692949945</v>
      </c>
      <c r="Z70" s="65">
        <f t="shared" si="22"/>
        <v>0.99998202970297034</v>
      </c>
      <c r="AA70" s="55"/>
      <c r="AB70" s="65">
        <f t="shared" si="25"/>
        <v>51.465533966436475</v>
      </c>
      <c r="AC70" s="65">
        <f t="shared" si="26"/>
        <v>32.719892210563245</v>
      </c>
      <c r="AD70" s="65">
        <f t="shared" si="27"/>
        <v>5.2025161563121296</v>
      </c>
      <c r="AE70" s="65">
        <f t="shared" si="28"/>
        <v>5.6078694939474136</v>
      </c>
      <c r="AF70" s="65">
        <f t="shared" si="29"/>
        <v>3.8032722770335181</v>
      </c>
      <c r="AG70" s="65">
        <f t="shared" si="30"/>
        <v>1.2009158957072146</v>
      </c>
      <c r="AH70" s="17">
        <f t="shared" si="24"/>
        <v>100</v>
      </c>
    </row>
    <row r="71" spans="19:34" x14ac:dyDescent="0.3">
      <c r="S71" s="55"/>
      <c r="T71" t="s">
        <v>80</v>
      </c>
      <c r="U71" s="65">
        <f t="shared" si="20"/>
        <v>12.813456585983676</v>
      </c>
      <c r="V71" s="65">
        <f>P33*$C$47*(1-$C$49)</f>
        <v>11.232579195793695</v>
      </c>
      <c r="W71" s="65">
        <f>P33*$F$47*($C$49)</f>
        <v>10.715990327921608</v>
      </c>
      <c r="X71" s="65">
        <f>(M33-(P33*(1-$C$49)+P33*$C$49*3)-R33)/2*$D$47</f>
        <v>22.697125354128332</v>
      </c>
      <c r="Y71" s="65">
        <f t="shared" si="21"/>
        <v>21.953381002398878</v>
      </c>
      <c r="Z71" s="65">
        <f t="shared" si="22"/>
        <v>4.9503655333998013</v>
      </c>
      <c r="AA71" s="55"/>
      <c r="AB71" s="65">
        <f t="shared" si="25"/>
        <v>15.188497419849757</v>
      </c>
      <c r="AC71" s="65">
        <f t="shared" si="26"/>
        <v>13.314596181657359</v>
      </c>
      <c r="AD71" s="65">
        <f t="shared" si="27"/>
        <v>12.702254879827757</v>
      </c>
      <c r="AE71" s="65">
        <f t="shared" si="28"/>
        <v>26.904155609055717</v>
      </c>
      <c r="AF71" s="65">
        <f t="shared" si="29"/>
        <v>26.022554372772021</v>
      </c>
      <c r="AG71" s="65">
        <f t="shared" si="30"/>
        <v>5.8679415368373755</v>
      </c>
      <c r="AH71" s="17">
        <f t="shared" si="24"/>
        <v>99.999999999999986</v>
      </c>
    </row>
    <row r="72" spans="19:34" x14ac:dyDescent="0.3">
      <c r="S72" s="55"/>
      <c r="T72" t="s">
        <v>78</v>
      </c>
      <c r="U72" s="65">
        <f t="shared" si="20"/>
        <v>23.541297603852236</v>
      </c>
      <c r="V72" s="65">
        <f>P34*$C$47*(1-$D$49)</f>
        <v>14.526144286305183</v>
      </c>
      <c r="W72" s="65">
        <f>P34*$F$47*($D$49)</f>
        <v>5.1967813545106605</v>
      </c>
      <c r="X72" s="65">
        <f>(M34-(P34*(1-$D$49)+P34*$D$49*3)-R34)/2*$D$47</f>
        <v>7.4966720744432331</v>
      </c>
      <c r="Y72" s="65">
        <f t="shared" si="21"/>
        <v>34.928412059838614</v>
      </c>
      <c r="Z72" s="65">
        <f t="shared" si="22"/>
        <v>2.2200124824120602</v>
      </c>
      <c r="AA72" s="55"/>
      <c r="AB72" s="65">
        <f t="shared" si="25"/>
        <v>26.779069205606643</v>
      </c>
      <c r="AC72" s="65">
        <f t="shared" si="26"/>
        <v>16.524009410166908</v>
      </c>
      <c r="AD72" s="65">
        <f t="shared" si="27"/>
        <v>5.9115249244406405</v>
      </c>
      <c r="AE72" s="65">
        <f t="shared" si="28"/>
        <v>8.527732993800786</v>
      </c>
      <c r="AF72" s="65">
        <f t="shared" si="29"/>
        <v>39.732319752812003</v>
      </c>
      <c r="AG72" s="65">
        <f t="shared" si="30"/>
        <v>2.5253437131730134</v>
      </c>
      <c r="AH72" s="17">
        <f t="shared" si="24"/>
        <v>100</v>
      </c>
    </row>
    <row r="73" spans="19:34" x14ac:dyDescent="0.3">
      <c r="S73" s="55"/>
      <c r="T73" t="s">
        <v>76</v>
      </c>
      <c r="U73" s="65">
        <f t="shared" si="20"/>
        <v>20.723406949226263</v>
      </c>
      <c r="V73" s="65">
        <f>P35*$C$47*(1-$E$49)</f>
        <v>30.91201514760067</v>
      </c>
      <c r="W73" s="65">
        <f>P35*$F$47*($E$49)</f>
        <v>4.9150607585937829</v>
      </c>
      <c r="X73" s="65">
        <f>(M35-(P35*(1-$E$49)+P35*$E$49*3)-R35)/2*$D$47</f>
        <v>2.3781745002167791</v>
      </c>
      <c r="Y73" s="65">
        <f t="shared" si="21"/>
        <v>27.956634789406586</v>
      </c>
      <c r="Z73" s="65">
        <f t="shared" si="22"/>
        <v>0.83964406779661016</v>
      </c>
      <c r="AA73" s="55"/>
      <c r="AB73" s="65">
        <f t="shared" si="25"/>
        <v>23.623165594497049</v>
      </c>
      <c r="AC73" s="65">
        <f t="shared" si="26"/>
        <v>35.237432458886119</v>
      </c>
      <c r="AD73" s="65">
        <f t="shared" si="27"/>
        <v>5.6028091564167406</v>
      </c>
      <c r="AE73" s="65">
        <f t="shared" si="28"/>
        <v>2.7109446901697205</v>
      </c>
      <c r="AF73" s="65">
        <f t="shared" si="29"/>
        <v>31.868515380367352</v>
      </c>
      <c r="AG73" s="65">
        <f t="shared" si="30"/>
        <v>0.95713271966301838</v>
      </c>
      <c r="AH73" s="17">
        <f t="shared" si="24"/>
        <v>100.00000000000001</v>
      </c>
    </row>
    <row r="74" spans="19:34" x14ac:dyDescent="0.3">
      <c r="S74" s="55"/>
      <c r="T74" t="s">
        <v>74</v>
      </c>
      <c r="U74" s="65">
        <f t="shared" si="20"/>
        <v>8.533221012343569</v>
      </c>
      <c r="V74" s="65">
        <f>P36*$C$47*(1-$E$49)</f>
        <v>20.3468542284145</v>
      </c>
      <c r="W74" s="65">
        <f>P36*$F$47*($E$49)</f>
        <v>3.2351829636920444</v>
      </c>
      <c r="X74" s="65">
        <f>(M36-(P36*(1-$E$49)+P36*$E$49*3)-R36)/2*$D$47</f>
        <v>1.1812406382250444</v>
      </c>
      <c r="Y74" s="65">
        <f t="shared" si="21"/>
        <v>59.752003587883557</v>
      </c>
      <c r="Z74" s="65">
        <f t="shared" si="22"/>
        <v>0.33376799601196416</v>
      </c>
      <c r="AA74" s="55"/>
      <c r="AB74" s="65">
        <f t="shared" si="25"/>
        <v>9.1379455365175577</v>
      </c>
      <c r="AC74" s="65">
        <f t="shared" si="26"/>
        <v>21.78877653699141</v>
      </c>
      <c r="AD74" s="65">
        <f t="shared" si="27"/>
        <v>3.4644509593884503</v>
      </c>
      <c r="AE74" s="65">
        <f t="shared" si="28"/>
        <v>1.2649517224513085</v>
      </c>
      <c r="AF74" s="65">
        <f t="shared" si="29"/>
        <v>63.986454082703403</v>
      </c>
      <c r="AG74" s="65">
        <f t="shared" si="30"/>
        <v>0.35742116194788398</v>
      </c>
      <c r="AH74" s="17">
        <f t="shared" si="24"/>
        <v>100.00000000000001</v>
      </c>
    </row>
    <row r="75" spans="19:34" x14ac:dyDescent="0.3">
      <c r="S75" s="55"/>
      <c r="T75" t="s">
        <v>72</v>
      </c>
      <c r="U75" s="65">
        <f t="shared" si="20"/>
        <v>14.825548391497858</v>
      </c>
      <c r="V75" s="65">
        <f>P37*$C$47*(1-$E$49)</f>
        <v>29.286568628900248</v>
      </c>
      <c r="W75" s="65">
        <f>P37*$F$47*($E$49)</f>
        <v>4.6566121145597359</v>
      </c>
      <c r="X75" s="65">
        <f>(M37-(P37*(1-$E$49)+P37*$E$49*3)-R37)/2*$D$47</f>
        <v>1.8573714421130356</v>
      </c>
      <c r="Y75" s="65">
        <f t="shared" si="21"/>
        <v>37.978990752132496</v>
      </c>
      <c r="Z75" s="65">
        <f t="shared" si="22"/>
        <v>0.33040994047619054</v>
      </c>
      <c r="AA75" s="55"/>
      <c r="AB75" s="65">
        <f t="shared" si="25"/>
        <v>16.670000370878078</v>
      </c>
      <c r="AC75" s="65">
        <f t="shared" si="26"/>
        <v>32.930121504678368</v>
      </c>
      <c r="AD75" s="65">
        <f t="shared" si="27"/>
        <v>5.2359429565022282</v>
      </c>
      <c r="AE75" s="65">
        <f t="shared" si="28"/>
        <v>2.0884477127766101</v>
      </c>
      <c r="AF75" s="65">
        <f t="shared" si="29"/>
        <v>42.703971091329009</v>
      </c>
      <c r="AG75" s="65">
        <f t="shared" si="30"/>
        <v>0.37151636383572728</v>
      </c>
      <c r="AH75" s="17">
        <f t="shared" si="24"/>
        <v>100.00000000000003</v>
      </c>
    </row>
    <row r="76" spans="19:34" x14ac:dyDescent="0.3">
      <c r="S76" s="55"/>
      <c r="T76" s="55"/>
      <c r="U76" s="55"/>
      <c r="V76" s="55"/>
      <c r="W76" s="55"/>
      <c r="X76" s="55"/>
      <c r="Y76" s="55"/>
      <c r="Z76" s="55"/>
      <c r="AA76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Oxide and ppm calculations</vt:lpstr>
      <vt:lpstr>Major element oxide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2021-04-19T17:31:45Z</dcterms:created>
  <dcterms:modified xsi:type="dcterms:W3CDTF">2021-05-02T21:37:09Z</dcterms:modified>
</cp:coreProperties>
</file>