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emf" ContentType="image/x-emf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6" lowestEdited="4" rupBuild="14420"/>
  <workbookPr codeName="ThisWorkbook"/>
  <bookViews>
    <workbookView xWindow="240" yWindow="96" windowWidth="11100" windowHeight="6708" activeTab="1"/>
  </bookViews>
  <sheets>
    <sheet name="Grafiek" sheetId="1" r:id="rId1"/>
    <sheet name="Sheet1" sheetId="2" r:id="rId2"/>
  </sheets>
  <calcPr calcId="114210"/>
</workbook>
</file>

<file path=xl/sharedStrings.xml><?xml version="1.0" encoding="utf-8"?>
<sst xmlns="http://schemas.openxmlformats.org/spreadsheetml/2006/main" count="5" uniqueCount="5">
  <si>
    <t>CPU Timestamps</t>
  </si>
  <si>
    <t>CPU VALUES (%)</t>
  </si>
  <si>
    <t>MEM Timestamps</t>
  </si>
  <si>
    <t>MEM VALUES (KB)</t>
  </si>
  <si>
    <t>AVERAGE: 239(188x)</t>
  </si>
  <si>
    <t>AVERAGE: 216(208x)</t>
  </si>
</sst>
</file>

<file path=xl/styles.xml><?xml version="1.0" encoding="utf-8"?>
<styleSheet xmlns="http://schemas.openxmlformats.org/spreadsheetml/2006/main">
  <numFmts count="6">
    <numFmt numFmtId="0" formatCode="General"/>
    <numFmt numFmtId="9" formatCode="0%"/>
    <numFmt numFmtId="41" formatCode="_-* #,##0_-;_-* #,##0\-;_-* &quot;-&quot;_-;_-@_-"/>
    <numFmt numFmtId="42" formatCode="_-&quot;€&quot;\ * #,##0_-;_-&quot;€&quot;\ * #,##0\-;_-&quot;€&quot;\ * &quot;-&quot;_-;_-@_-"/>
    <numFmt numFmtId="43" formatCode="_-* #,##0.00_-;_-* #,##0.00\-;_-* &quot;-&quot;??_-;_-@_-"/>
    <numFmt numFmtId="44" formatCode="_-&quot;€&quot;\ * #,##0.00_-;_-&quot;€&quot;\ * #,##0.00\-;_-&quot;€&quot;\ * &quot;-&quot;??_-;_-@_-"/>
  </numFmts>
  <fonts count="8">
    <font>
      <sz val="10"/>
      <color indexed="64"/>
      <name val="Arial"/>
    </font>
    <font>
      <b/>
      <sz val="10"/>
      <color indexed="64"/>
      <name val="Arial"/>
    </font>
    <font>
      <i/>
      <sz val="10"/>
      <color indexed="64"/>
      <name val="Arial"/>
    </font>
    <font>
      <b/>
      <i/>
      <sz val="10"/>
      <color indexed="64"/>
      <name val="Arial"/>
    </font>
    <font>
      <b/>
      <sz val="10"/>
      <color indexed="64"/>
      <name val="Arial"/>
    </font>
    <font>
      <sz val="10"/>
      <color indexed="64"/>
      <name val="Arial"/>
    </font>
    <font>
      <b/>
      <sz val="18"/>
      <color rgb="00000000"/>
      <name val="Arial"/>
    </font>
    <font>
      <sz val="10"/>
      <color rgb="00000000"/>
      <name val="Arial"/>
    </font>
  </fonts>
  <fills count="1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ill="1" applyBorder="1" applyAlignment="1">
      <alignment vertical="bottom" horizontal="general"/>
      <protection/>
    </xf>
    <xf numFmtId="0" fontId="1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/>
    <xf numFmtId="43" fontId="0" fillId="0" borderId="0" xfId="0" applyFont="1" applyFill="1" applyBorder="1" applyAlignment="1">
      <alignment vertical="bottom" horizontal="general"/>
      <protection/>
    </xf>
    <xf numFmtId="41" fontId="0" fillId="0" borderId="0" xfId="0" applyFont="1" applyFill="1" applyBorder="1" applyAlignment="1">
      <alignment vertical="bottom" horizontal="general"/>
      <protection/>
    </xf>
    <xf numFmtId="44" fontId="0" fillId="0" borderId="0" xfId="0" applyFont="1" applyFill="1" applyBorder="1" applyAlignment="1">
      <alignment vertical="bottom" horizontal="general"/>
      <protection/>
    </xf>
    <xf numFmtId="42" fontId="0" fillId="0" borderId="0" xfId="0" applyFont="1" applyFill="1" applyBorder="1" applyAlignment="1">
      <alignment vertical="bottom" horizontal="general"/>
      <protection/>
    </xf>
    <xf numFmtId="9" fontId="0" fillId="0" borderId="0" xfId="0" applyFont="1" applyFill="1" applyBorder="1" applyAlignment="1">
      <alignment vertical="bottom" horizontal="general"/>
      <protection/>
    </xf>
    <xf numFmtId="0" fontId="0" fillId="0" borderId="0" xfId="0" applyFont="1" applyFill="1" applyBorder="1"/>
  </cellXfs>
  <cellStyles count="1">
    <cellStyle name="Normal" xfId="0" builtinId="0"/>
  </cellStyles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ss1" Type="http://schemas.openxmlformats.org/officeDocument/2006/relationships/sharedStrings" Target="sharedStrings.xml"/><Relationship Id="rIdss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xmlns:c="http://schemas.openxmlformats.org/drawingml/2006/chart"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CPU Usage (%)</c:v>
          </c:tx>
          <c:cat>
            <c:numRef>
              <c:f>Sheet1!$A$2:$A$189</c:f>
              <c:numCache/>
            </c:numRef>
          </c:cat>
          <c:val>
            <c:numRef>
              <c:f>Sheet1!$B$2:$B$189</c:f>
              <c:numCache/>
            </c:numRef>
          </c:val>
          <c:smooth val="0"/>
        </c:ser>
        <c:marker val="1"/>
        <c:axId val="24119573"/>
        <c:axId val="568221876"/>
      </c:lineChart>
      <c:catAx>
        <c:axId val="24119573"/>
        <c:scaling>
          <c:orientation val="minMax"/>
        </c:scaling>
        <c:delete val="0"/>
        <c:axPos val="b"/>
        <c:title>
          <c:tx>
            <c:rich>
              <a:bodyPr anchor="ctr" rot="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milliseconds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majorTickMark val="none"/>
        <c:minorTickMark val="none"/>
        <c:tickLblPos val="nextTo"/>
        <c:txPr>
          <a:bodyPr anchor="ctr" rot="-2700000"/>
          <a:lstStyle/>
          <a:p>
            <a:pPr algn="ctr">
              <a:defRPr b="1" sz="1800">
                <a:solidFill>
                  <a:srgbClr val="000000"/>
                </a:solidFill>
                <a:latin typeface="Arial" charset="0"/>
                <a:ea typeface="Arial" charset="0"/>
                <a:cs typeface="Arial" charset="0"/>
              </a:defRPr>
            </a:pPr>
          </a:p>
        </c:txPr>
        <c:crossAx val="568221876"/>
        <c:crosses val="autoZero"/>
        <c:auto val="1"/>
        <c:lblOffset val="100"/>
        <c:tickLblSkip val="1"/>
        <c:tickMarkSkip val="1"/>
        <c:noMultiLvlLbl val="0"/>
      </c:catAx>
      <c:valAx>
        <c:axId val="568221876"/>
        <c:scaling>
          <c:orientation val="minMax"/>
          <c:max val="100.0"/>
        </c:scaling>
        <c:delete val="0"/>
        <c:axPos val="l"/>
        <c:majorGridlines/>
        <c:title>
          <c:tx>
            <c:rich>
              <a:bodyPr anchor="ctr" rot="-540000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CPU Usage (%)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majorTickMark val="none"/>
        <c:minorTickMark val="none"/>
        <c:tickLblPos val="nextTo"/>
        <c:crossAx val="24119573"/>
        <c:crosses val="autoZero"/>
        <c:crossBetween val="between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plotVisOnly val="1"/>
    <c:dispBlanksAs val="gap"/>
    <c:showDLblsOverMax val="0"/>
  </c:chart>
  <c:spPr>
    <a:ln w="9525"/>
  </c:spPr>
  <c:txPr>
    <a:bodyPr anchor="ctr" rot="0"/>
    <a:lstStyle/>
    <a:p>
      <a:pPr algn="ctr">
        <a:defRPr b="0" sz="1000">
          <a:solidFill>
            <a:srgbClr val="000000"/>
          </a:solidFill>
          <a:latin typeface="Arial" charset="0"/>
          <a:ea typeface="Arial" charset="0"/>
          <a:cs typeface="Arial" charset="0"/>
        </a:defRPr>
      </a:pPr>
    </a:p>
  </c:txPr>
  <c:printSettings>
    <c:pageMargins b="1.0" l="0.75" r="0.75" t="1.0" header="0.5" footer="0.5"/>
    <c:pageSetup paperSize="9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xmlns:c="http://schemas.openxmlformats.org/drawingml/2006/chart"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MEM Usage (KB)</c:v>
          </c:tx>
          <c:cat>
            <c:numRef>
              <c:f>Sheet1!$C$2:$C$209</c:f>
              <c:numCache/>
            </c:numRef>
          </c:cat>
          <c:val>
            <c:numRef>
              <c:f>Sheet1!$E$2:$E$209</c:f>
              <c:numCache/>
            </c:numRef>
          </c:val>
          <c:smooth val="0"/>
        </c:ser>
        <c:marker val="1"/>
        <c:axId val="203849460"/>
        <c:axId val="820914198"/>
      </c:lineChart>
      <c:catAx>
        <c:axId val="203849460"/>
        <c:scaling>
          <c:orientation val="minMax"/>
        </c:scaling>
        <c:delete val="0"/>
        <c:axPos val="b"/>
        <c:title>
          <c:tx>
            <c:rich>
              <a:bodyPr anchor="ctr" rot="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milliseconds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majorTickMark val="none"/>
        <c:minorTickMark val="none"/>
        <c:tickLblPos val="nextTo"/>
        <c:txPr>
          <a:bodyPr anchor="ctr" rot="-2700000"/>
          <a:lstStyle/>
          <a:p>
            <a:pPr algn="ctr">
              <a:defRPr b="1" sz="1800">
                <a:solidFill>
                  <a:srgbClr val="000000"/>
                </a:solidFill>
                <a:latin typeface="Arial" charset="0"/>
                <a:ea typeface="Arial" charset="0"/>
                <a:cs typeface="Arial" charset="0"/>
              </a:defRPr>
            </a:pPr>
          </a:p>
        </c:txPr>
        <c:crossAx val="820914198"/>
        <c:crosses val="autoZero"/>
        <c:auto val="1"/>
        <c:lblOffset val="100"/>
        <c:tickLblSkip val="1"/>
        <c:tickMarkSkip val="1"/>
        <c:noMultiLvlLbl val="0"/>
      </c:catAx>
      <c:valAx>
        <c:axId val="820914198"/>
        <c:scaling>
          <c:orientation val="minMax"/>
        </c:scaling>
        <c:delete val="0"/>
        <c:axPos val="l"/>
        <c:majorGridlines/>
        <c:title>
          <c:tx>
            <c:rich>
              <a:bodyPr anchor="ctr" rot="-540000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MEM Usage (MB)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majorTickMark val="none"/>
        <c:minorTickMark val="none"/>
        <c:tickLblPos val="nextTo"/>
        <c:crossAx val="203849460"/>
        <c:crosses val="autoZero"/>
        <c:crossBetween val="between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plotVisOnly val="1"/>
    <c:dispBlanksAs val="gap"/>
    <c:showDLblsOverMax val="0"/>
  </c:chart>
  <c:spPr>
    <a:ln w="9525"/>
  </c:spPr>
  <c:txPr>
    <a:bodyPr anchor="ctr" rot="0"/>
    <a:lstStyle/>
    <a:p>
      <a:pPr algn="ctr">
        <a:defRPr b="0" sz="1000">
          <a:solidFill>
            <a:srgbClr val="000000"/>
          </a:solidFill>
          <a:latin typeface="Arial" charset="0"/>
          <a:ea typeface="Arial" charset="0"/>
          <a:cs typeface="Arial" charset="0"/>
        </a:defRPr>
      </a:pPr>
    </a:p>
  </c:txPr>
  <c:printSettings>
    <c:pageMargins b="1.0" l="0.75" r="0.75" t="1.0" header="0.5" footer="0.5"/>
    <c:pageSetup paperSize="9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Relationship Id="rId2" Type="http://schemas.openxmlformats.org/officeDocument/2006/relationships/chart" Target="/xl/charts/chart2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0</xdr:colOff>
      <xdr:row>20</xdr:row>
      <xdr:rowOff>0</xdr:rowOff>
    </xdr:to>
    <xdr:graphicFrame macro="">
      <xdr:nvGraphicFramePr>
        <xdr:cNvPr id="1" name="Chart 1" descr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23</xdr:col>
      <xdr:colOff>0</xdr:colOff>
      <xdr:row>44</xdr:row>
      <xdr:rowOff>0</xdr:rowOff>
    </xdr:to>
    <xdr:graphicFrame macro="">
      <xdr:nvGraphicFramePr>
        <xdr:cNvPr id="2" name="Chart 2" descr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panose="020F0302020204030204"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2"/>
  <dimension ref="A1:Y46"/>
  <sheetViews>
    <sheetView topLeftCell="A1" workbookViewId="0"/>
  </sheetViews>
  <sheetFormatPr defaultColWidth="9.109375" defaultRowHeight="13.2"/>
  <sheetData/>
  <sheetProtection/>
  <pageMargins left="0.75" right="0.75" top="1.0" bottom="1.0" header="0.5" footer="0.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/>
  <dimension ref="A1:H210"/>
  <sheetViews>
    <sheetView tabSelected="1" topLeftCell="A1" workbookViewId="0"/>
  </sheetViews>
  <sheetFormatPr defaultColWidth="9.109375" defaultRowHeight="13.2"/>
  <sheetData>
    <row r="1">
      <c r="A1" s="21" t="s">
        <v>0</v>
      </c>
      <c r="B1" s="21" t="s">
        <v>1</v>
      </c>
      <c r="C1" s="21" t="s">
        <v>2</v>
      </c>
      <c r="D1" s="21" t="s">
        <v>3</v>
      </c>
      <c r="G1" s="21" t="s">
        <v>4</v>
      </c>
    </row>
    <row r="2">
      <c r="A2" s="21">
        <f>992</f>
        <v>992</v>
      </c>
      <c r="B2" s="21">
        <f>0</f>
        <v>0</v>
      </c>
      <c r="C2" s="21">
        <f>1108</f>
        <v>1108</v>
      </c>
      <c r="D2" s="21">
        <f>4601</f>
        <v>4601</v>
      </c>
      <c r="E2" s="21">
        <f>4.4931640625</f>
        <v>4.4931640625</v>
      </c>
      <c r="G2" s="21">
        <f>239</f>
        <v>239</v>
      </c>
    </row>
    <row r="3">
      <c r="A3" s="21">
        <f>1262</f>
        <v>1262</v>
      </c>
      <c r="B3" s="21">
        <f>11</f>
        <v>11</v>
      </c>
      <c r="C3" s="21">
        <f>1263</f>
        <v>1263</v>
      </c>
      <c r="D3" s="21">
        <f>16859</f>
        <v>16859</v>
      </c>
      <c r="E3" s="21">
        <f>16.4638671875</f>
        <v>16.4638671875</v>
      </c>
    </row>
    <row r="4">
      <c r="A4" s="21">
        <f>1493</f>
        <v>1493</v>
      </c>
      <c r="B4" s="21">
        <f>18</f>
        <v>18</v>
      </c>
      <c r="C4" s="21">
        <f>1420</f>
        <v>1420</v>
      </c>
      <c r="D4" s="21">
        <f>15671</f>
        <v>15671</v>
      </c>
      <c r="E4" s="21">
        <f>15.3037109375</f>
        <v>15.3037109375</v>
      </c>
      <c r="G4" s="21" t="s">
        <v>5</v>
      </c>
    </row>
    <row r="5">
      <c r="A5" s="21">
        <f>1751</f>
        <v>1751</v>
      </c>
      <c r="B5" s="21">
        <f>26</f>
        <v>26</v>
      </c>
      <c r="C5" s="21">
        <f>1599</f>
        <v>1599</v>
      </c>
      <c r="D5" s="21">
        <f>17127</f>
        <v>17127</v>
      </c>
      <c r="E5" s="21">
        <f>16.7255859375</f>
        <v>16.7255859375</v>
      </c>
      <c r="G5" s="21">
        <f>216</f>
        <v>216</v>
      </c>
    </row>
    <row r="6">
      <c r="A6" s="21">
        <f>1971</f>
        <v>1971</v>
      </c>
      <c r="B6" s="21">
        <f>22</f>
        <v>22</v>
      </c>
      <c r="C6" s="21">
        <f>1757</f>
        <v>1757</v>
      </c>
      <c r="D6" s="21">
        <f>22670</f>
        <v>22670</v>
      </c>
      <c r="E6" s="21">
        <f>22.138671875</f>
        <v>22.138671875</v>
      </c>
    </row>
    <row r="7">
      <c r="A7" s="21">
        <f>2179</f>
        <v>2179</v>
      </c>
      <c r="B7" s="21">
        <f>16</f>
        <v>16</v>
      </c>
      <c r="C7" s="21">
        <f>1903</f>
        <v>1903</v>
      </c>
      <c r="D7" s="21">
        <f>26471</f>
        <v>26471</v>
      </c>
      <c r="E7" s="21">
        <f>25.8505859375</f>
        <v>25.8505859375</v>
      </c>
    </row>
    <row r="8">
      <c r="A8" s="21">
        <f>2400</f>
        <v>2400</v>
      </c>
      <c r="B8" s="21">
        <f>22</f>
        <v>22</v>
      </c>
      <c r="C8" s="21">
        <f>2039</f>
        <v>2039</v>
      </c>
      <c r="D8" s="21">
        <f>38050</f>
        <v>38050</v>
      </c>
      <c r="E8" s="21">
        <f>37.158203125</f>
        <v>37.158203125</v>
      </c>
    </row>
    <row r="9">
      <c r="A9" s="21">
        <f>2623</f>
        <v>2623</v>
      </c>
      <c r="B9" s="21">
        <f>19</f>
        <v>19</v>
      </c>
      <c r="C9" s="21">
        <f>2201</f>
        <v>2201</v>
      </c>
      <c r="D9" s="21">
        <f>40387</f>
        <v>40387</v>
      </c>
      <c r="E9" s="21">
        <f>39.4404296875</f>
        <v>39.4404296875</v>
      </c>
    </row>
    <row r="10">
      <c r="A10" s="21">
        <f>2858</f>
        <v>2858</v>
      </c>
      <c r="B10" s="21">
        <f>18</f>
        <v>18</v>
      </c>
      <c r="C10" s="21">
        <f>2364</f>
        <v>2364</v>
      </c>
      <c r="D10" s="21">
        <f>42586</f>
        <v>42586</v>
      </c>
      <c r="E10" s="21">
        <f>41.587890625</f>
        <v>41.587890625</v>
      </c>
    </row>
    <row r="11">
      <c r="A11" s="21">
        <f>3060</f>
        <v>3060</v>
      </c>
      <c r="B11" s="21">
        <f>20</f>
        <v>20</v>
      </c>
      <c r="C11" s="21">
        <f>2529</f>
        <v>2529</v>
      </c>
      <c r="D11" s="21">
        <f>50487</f>
        <v>50487</v>
      </c>
      <c r="E11" s="21">
        <f>49.3037109375</f>
        <v>49.3037109375</v>
      </c>
    </row>
    <row r="12">
      <c r="A12" s="21">
        <f>3270</f>
        <v>3270</v>
      </c>
      <c r="B12" s="21">
        <f>20</f>
        <v>20</v>
      </c>
      <c r="C12" s="21">
        <f>2668</f>
        <v>2668</v>
      </c>
      <c r="D12" s="21">
        <f>53105</f>
        <v>53105</v>
      </c>
      <c r="E12" s="21">
        <f>51.8603515625</f>
        <v>51.8603515625</v>
      </c>
    </row>
    <row r="13">
      <c r="A13" s="21">
        <f>3496</f>
        <v>3496</v>
      </c>
      <c r="B13" s="21">
        <f>20</f>
        <v>20</v>
      </c>
      <c r="C13" s="21">
        <f>2820</f>
        <v>2820</v>
      </c>
      <c r="D13" s="21">
        <f>50261</f>
        <v>50261</v>
      </c>
      <c r="E13" s="21">
        <f>49.0830078125</f>
        <v>49.0830078125</v>
      </c>
    </row>
    <row r="14">
      <c r="A14" s="21">
        <f>3721</f>
        <v>3721</v>
      </c>
      <c r="B14" s="21">
        <f>0</f>
        <v>0</v>
      </c>
      <c r="C14" s="21">
        <f>3010</f>
        <v>3010</v>
      </c>
      <c r="D14" s="21">
        <f>50721</f>
        <v>50721</v>
      </c>
      <c r="E14" s="21">
        <f>49.5322265625</f>
        <v>49.5322265625</v>
      </c>
    </row>
    <row r="15">
      <c r="A15" s="21">
        <f>3956</f>
        <v>3956</v>
      </c>
      <c r="B15" s="21">
        <f>3</f>
        <v>3</v>
      </c>
      <c r="C15" s="21">
        <f>3163</f>
        <v>3163</v>
      </c>
      <c r="D15" s="21">
        <f>52073</f>
        <v>52073</v>
      </c>
      <c r="E15" s="21">
        <f>50.8525390625</f>
        <v>50.8525390625</v>
      </c>
    </row>
    <row r="16">
      <c r="A16" s="21">
        <f>4273</f>
        <v>4273</v>
      </c>
      <c r="B16" s="21">
        <f>0</f>
        <v>0</v>
      </c>
      <c r="C16" s="21">
        <f>3301</f>
        <v>3301</v>
      </c>
      <c r="D16" s="21">
        <f>52773</f>
        <v>52773</v>
      </c>
      <c r="E16" s="21">
        <f>51.5361328125</f>
        <v>51.5361328125</v>
      </c>
    </row>
    <row r="17">
      <c r="A17" s="21">
        <f>4564</f>
        <v>4564</v>
      </c>
      <c r="B17" s="21">
        <f>0</f>
        <v>0</v>
      </c>
      <c r="C17" s="21">
        <f>3444</f>
        <v>3444</v>
      </c>
      <c r="D17" s="21">
        <f>53887</f>
        <v>53887</v>
      </c>
      <c r="E17" s="21">
        <f>52.6240234375</f>
        <v>52.6240234375</v>
      </c>
    </row>
    <row r="18">
      <c r="A18" s="21">
        <f>4851</f>
        <v>4851</v>
      </c>
      <c r="B18" s="21">
        <f>9</f>
        <v>9</v>
      </c>
      <c r="C18" s="21">
        <f>3603</f>
        <v>3603</v>
      </c>
      <c r="D18" s="21">
        <f>61854</f>
        <v>61854</v>
      </c>
      <c r="E18" s="21">
        <f>60.404296875</f>
        <v>60.404296875</v>
      </c>
    </row>
    <row r="19">
      <c r="A19" s="21">
        <f>5091</f>
        <v>5091</v>
      </c>
      <c r="B19" s="21">
        <f>14</f>
        <v>14</v>
      </c>
      <c r="C19" s="21">
        <f>3754</f>
        <v>3754</v>
      </c>
      <c r="D19" s="21">
        <f>56961</f>
        <v>56961</v>
      </c>
      <c r="E19" s="21">
        <f>55.6259765625</f>
        <v>55.6259765625</v>
      </c>
    </row>
    <row r="20">
      <c r="A20" s="21">
        <f>5423</f>
        <v>5423</v>
      </c>
      <c r="B20" s="21">
        <f>0</f>
        <v>0</v>
      </c>
      <c r="C20" s="21">
        <f>3905</f>
        <v>3905</v>
      </c>
      <c r="D20" s="21">
        <f>56961</f>
        <v>56961</v>
      </c>
      <c r="E20" s="21">
        <f>55.6259765625</f>
        <v>55.6259765625</v>
      </c>
    </row>
    <row r="21">
      <c r="A21" s="21">
        <f>5694</f>
        <v>5694</v>
      </c>
      <c r="B21" s="21">
        <f>0</f>
        <v>0</v>
      </c>
      <c r="C21" s="21">
        <f>4136</f>
        <v>4136</v>
      </c>
      <c r="D21" s="21">
        <f>56965</f>
        <v>56965</v>
      </c>
      <c r="E21" s="21">
        <f>55.6298828125</f>
        <v>55.6298828125</v>
      </c>
    </row>
    <row r="22">
      <c r="A22" s="21">
        <f>5985</f>
        <v>5985</v>
      </c>
      <c r="B22" s="21">
        <f>0</f>
        <v>0</v>
      </c>
      <c r="C22" s="21">
        <f>4323</f>
        <v>4323</v>
      </c>
      <c r="D22" s="21">
        <f>56965</f>
        <v>56965</v>
      </c>
      <c r="E22" s="21">
        <f>55.6298828125</f>
        <v>55.6298828125</v>
      </c>
    </row>
    <row r="23">
      <c r="A23" s="21">
        <f>6255</f>
        <v>6255</v>
      </c>
      <c r="B23" s="21">
        <f>2</f>
        <v>2</v>
      </c>
      <c r="C23" s="21">
        <f>4496</f>
        <v>4496</v>
      </c>
      <c r="D23" s="21">
        <f>56965</f>
        <v>56965</v>
      </c>
      <c r="E23" s="21">
        <f>55.6298828125</f>
        <v>55.6298828125</v>
      </c>
    </row>
    <row r="24">
      <c r="A24" s="21">
        <f>6533</f>
        <v>6533</v>
      </c>
      <c r="B24" s="21">
        <f>2</f>
        <v>2</v>
      </c>
      <c r="C24" s="21">
        <f>4679</f>
        <v>4679</v>
      </c>
      <c r="D24" s="21">
        <f>56965</f>
        <v>56965</v>
      </c>
      <c r="E24" s="21">
        <f>55.6298828125</f>
        <v>55.6298828125</v>
      </c>
    </row>
    <row r="25">
      <c r="A25" s="21">
        <f>6777</f>
        <v>6777</v>
      </c>
      <c r="B25" s="21">
        <f>0</f>
        <v>0</v>
      </c>
      <c r="C25" s="21">
        <f>4919</f>
        <v>4919</v>
      </c>
      <c r="D25" s="21">
        <f>56966</f>
        <v>56966</v>
      </c>
      <c r="E25" s="21">
        <f>55.630859375</f>
        <v>55.630859375</v>
      </c>
    </row>
    <row r="26">
      <c r="A26" s="21">
        <f>7047</f>
        <v>7047</v>
      </c>
      <c r="B26" s="21">
        <f>6</f>
        <v>6</v>
      </c>
      <c r="C26" s="21">
        <f>5106</f>
        <v>5106</v>
      </c>
      <c r="D26" s="21">
        <f t="shared" ref="D26:D33" si="0">56971</f>
        <v>56971</v>
      </c>
      <c r="E26" s="21">
        <f t="shared" ref="E26:E33" si="1">55.6357421875</f>
        <v>55.6357421875</v>
      </c>
    </row>
    <row r="27">
      <c r="A27" s="21">
        <f>7240</f>
        <v>7240</v>
      </c>
      <c r="B27" s="21">
        <f>4</f>
        <v>4</v>
      </c>
      <c r="C27" s="21">
        <f>5346</f>
        <v>5346</v>
      </c>
      <c r="D27" s="21">
        <f t="shared" si="0"/>
        <v>56971</v>
      </c>
      <c r="E27" s="21">
        <f t="shared" si="1"/>
        <v>55.6357421875</v>
      </c>
    </row>
    <row r="28">
      <c r="A28" s="21">
        <f>7465</f>
        <v>7465</v>
      </c>
      <c r="B28" s="21">
        <f>3</f>
        <v>3</v>
      </c>
      <c r="C28" s="21">
        <f>5570</f>
        <v>5570</v>
      </c>
      <c r="D28" s="21">
        <f t="shared" si="0"/>
        <v>56971</v>
      </c>
      <c r="E28" s="21">
        <f t="shared" si="1"/>
        <v>55.6357421875</v>
      </c>
    </row>
    <row r="29">
      <c r="A29" s="21">
        <f>7704</f>
        <v>7704</v>
      </c>
      <c r="B29" s="21">
        <f>18</f>
        <v>18</v>
      </c>
      <c r="C29" s="21">
        <f>5818</f>
        <v>5818</v>
      </c>
      <c r="D29" s="21">
        <f t="shared" si="0"/>
        <v>56971</v>
      </c>
      <c r="E29" s="21">
        <f t="shared" si="1"/>
        <v>55.6357421875</v>
      </c>
    </row>
    <row r="30">
      <c r="A30" s="21">
        <f>7948</f>
        <v>7948</v>
      </c>
      <c r="B30" s="21">
        <f>5</f>
        <v>5</v>
      </c>
      <c r="C30" s="21">
        <f>6044</f>
        <v>6044</v>
      </c>
      <c r="D30" s="21">
        <f t="shared" si="0"/>
        <v>56971</v>
      </c>
      <c r="E30" s="21">
        <f t="shared" si="1"/>
        <v>55.6357421875</v>
      </c>
    </row>
    <row r="31">
      <c r="A31" s="21">
        <f>8165</f>
        <v>8165</v>
      </c>
      <c r="B31" s="21">
        <f>3</f>
        <v>3</v>
      </c>
      <c r="C31" s="21">
        <f>6251</f>
        <v>6251</v>
      </c>
      <c r="D31" s="21">
        <f t="shared" si="0"/>
        <v>56971</v>
      </c>
      <c r="E31" s="21">
        <f t="shared" si="1"/>
        <v>55.6357421875</v>
      </c>
    </row>
    <row r="32">
      <c r="A32" s="21">
        <f>8411</f>
        <v>8411</v>
      </c>
      <c r="B32" s="21">
        <f>20</f>
        <v>20</v>
      </c>
      <c r="C32" s="21">
        <f>6490</f>
        <v>6490</v>
      </c>
      <c r="D32" s="21">
        <f t="shared" si="0"/>
        <v>56971</v>
      </c>
      <c r="E32" s="21">
        <f t="shared" si="1"/>
        <v>55.6357421875</v>
      </c>
    </row>
    <row r="33">
      <c r="A33" s="21">
        <f>8626</f>
        <v>8626</v>
      </c>
      <c r="B33" s="21">
        <f>25</f>
        <v>25</v>
      </c>
      <c r="C33" s="21">
        <f>6736</f>
        <v>6736</v>
      </c>
      <c r="D33" s="21">
        <f t="shared" si="0"/>
        <v>56971</v>
      </c>
      <c r="E33" s="21">
        <f t="shared" si="1"/>
        <v>55.6357421875</v>
      </c>
    </row>
    <row r="34">
      <c r="A34" s="21">
        <f>8846</f>
        <v>8846</v>
      </c>
      <c r="B34" s="21">
        <f>18</f>
        <v>18</v>
      </c>
      <c r="C34" s="21">
        <f>6892</f>
        <v>6892</v>
      </c>
      <c r="D34" s="21">
        <f>57083</f>
        <v>57083</v>
      </c>
      <c r="E34" s="21">
        <f>55.7451171875</f>
        <v>55.7451171875</v>
      </c>
    </row>
    <row r="35">
      <c r="A35" s="21">
        <f>9048</f>
        <v>9048</v>
      </c>
      <c r="B35" s="21">
        <f>22</f>
        <v>22</v>
      </c>
      <c r="C35" s="21">
        <f>7074</f>
        <v>7074</v>
      </c>
      <c r="D35" s="21">
        <f>57292</f>
        <v>57292</v>
      </c>
      <c r="E35" s="21">
        <f>55.94921875</f>
        <v>55.94921875</v>
      </c>
    </row>
    <row r="36">
      <c r="A36" s="21">
        <f>9298</f>
        <v>9298</v>
      </c>
      <c r="B36" s="21">
        <f>20</f>
        <v>20</v>
      </c>
      <c r="C36" s="21">
        <f>7230</f>
        <v>7230</v>
      </c>
      <c r="D36" s="21">
        <f>57828</f>
        <v>57828</v>
      </c>
      <c r="E36" s="21">
        <f>56.47265625</f>
        <v>56.47265625</v>
      </c>
    </row>
    <row r="37">
      <c r="A37" s="21">
        <f>9505</f>
        <v>9505</v>
      </c>
      <c r="B37" s="21">
        <f>14</f>
        <v>14</v>
      </c>
      <c r="C37" s="21">
        <f>7409</f>
        <v>7409</v>
      </c>
      <c r="D37" s="21">
        <f>57926</f>
        <v>57926</v>
      </c>
      <c r="E37" s="21">
        <f>56.568359375</f>
        <v>56.568359375</v>
      </c>
    </row>
    <row r="38">
      <c r="A38" s="21">
        <f>9730</f>
        <v>9730</v>
      </c>
      <c r="B38" s="21">
        <f>14</f>
        <v>14</v>
      </c>
      <c r="C38" s="21">
        <f>7578</f>
        <v>7578</v>
      </c>
      <c r="D38" s="21">
        <f>57986</f>
        <v>57986</v>
      </c>
      <c r="E38" s="21">
        <f>56.626953125</f>
        <v>56.626953125</v>
      </c>
    </row>
    <row r="39">
      <c r="A39" s="21">
        <f>9970</f>
        <v>9970</v>
      </c>
      <c r="B39" s="21">
        <f>15</f>
        <v>15</v>
      </c>
      <c r="C39" s="21">
        <f>7728</f>
        <v>7728</v>
      </c>
      <c r="D39" s="21">
        <f>59747</f>
        <v>59747</v>
      </c>
      <c r="E39" s="21">
        <f>58.3466796875</f>
        <v>58.3466796875</v>
      </c>
    </row>
    <row r="40">
      <c r="A40" s="21">
        <f>10252</f>
        <v>10252</v>
      </c>
      <c r="B40" s="21">
        <f>0</f>
        <v>0</v>
      </c>
      <c r="C40" s="21">
        <f>7912</f>
        <v>7912</v>
      </c>
      <c r="D40" s="21">
        <f>60371</f>
        <v>60371</v>
      </c>
      <c r="E40" s="21">
        <f>58.9560546875</f>
        <v>58.9560546875</v>
      </c>
    </row>
    <row r="41">
      <c r="A41" s="21">
        <f>10552</f>
        <v>10552</v>
      </c>
      <c r="B41" s="21">
        <f>0</f>
        <v>0</v>
      </c>
      <c r="C41" s="21">
        <f>8130</f>
        <v>8130</v>
      </c>
      <c r="D41" s="21">
        <f>60475</f>
        <v>60475</v>
      </c>
      <c r="E41" s="21">
        <f>59.0576171875</f>
        <v>59.0576171875</v>
      </c>
    </row>
    <row r="42">
      <c r="A42" s="21">
        <f>10843</f>
        <v>10843</v>
      </c>
      <c r="B42" s="21">
        <f>2</f>
        <v>2</v>
      </c>
      <c r="C42" s="21">
        <f>8329</f>
        <v>8329</v>
      </c>
      <c r="D42" s="21">
        <f>60814</f>
        <v>60814</v>
      </c>
      <c r="E42" s="21">
        <f>59.388671875</f>
        <v>59.388671875</v>
      </c>
    </row>
    <row r="43">
      <c r="A43" s="21">
        <f>11131</f>
        <v>11131</v>
      </c>
      <c r="B43" s="21">
        <f>1</f>
        <v>1</v>
      </c>
      <c r="C43" s="21">
        <f>8498</f>
        <v>8498</v>
      </c>
      <c r="D43" s="21">
        <f>61968</f>
        <v>61968</v>
      </c>
      <c r="E43" s="21">
        <f>60.515625</f>
        <v>60.515625</v>
      </c>
    </row>
    <row r="44">
      <c r="A44" s="21">
        <f>11365</f>
        <v>11365</v>
      </c>
      <c r="B44" s="21">
        <f>0</f>
        <v>0</v>
      </c>
      <c r="C44" s="21">
        <f>8663</f>
        <v>8663</v>
      </c>
      <c r="D44" s="21">
        <f>62488</f>
        <v>62488</v>
      </c>
      <c r="E44" s="21">
        <f>61.0234375</f>
        <v>61.0234375</v>
      </c>
    </row>
    <row r="45">
      <c r="A45" s="21">
        <f>11645</f>
        <v>11645</v>
      </c>
      <c r="B45" s="21">
        <f>3</f>
        <v>3</v>
      </c>
      <c r="C45" s="21">
        <f>8840</f>
        <v>8840</v>
      </c>
      <c r="D45" s="21">
        <f>63143</f>
        <v>63143</v>
      </c>
      <c r="E45" s="21">
        <f>61.6630859375</f>
        <v>61.6630859375</v>
      </c>
    </row>
    <row r="46">
      <c r="A46" s="21">
        <f>11909</f>
        <v>11909</v>
      </c>
      <c r="B46" s="21">
        <f>0</f>
        <v>0</v>
      </c>
      <c r="C46" s="21">
        <f>9014</f>
        <v>9014</v>
      </c>
      <c r="D46" s="21">
        <f>63839</f>
        <v>63839</v>
      </c>
      <c r="E46" s="21">
        <f>62.3427734375</f>
        <v>62.3427734375</v>
      </c>
    </row>
    <row r="47">
      <c r="A47" s="21">
        <f>12239</f>
        <v>12239</v>
      </c>
      <c r="B47" s="21">
        <f>0</f>
        <v>0</v>
      </c>
      <c r="C47" s="21">
        <f>9241</f>
        <v>9241</v>
      </c>
      <c r="D47" s="21">
        <f>65189</f>
        <v>65189</v>
      </c>
      <c r="E47" s="21">
        <f>63.6611328125</f>
        <v>63.6611328125</v>
      </c>
    </row>
    <row r="48">
      <c r="A48" s="21">
        <f>12506</f>
        <v>12506</v>
      </c>
      <c r="B48" s="21">
        <f>0</f>
        <v>0</v>
      </c>
      <c r="C48" s="21">
        <f>9442</f>
        <v>9442</v>
      </c>
      <c r="D48" s="21">
        <f>73145</f>
        <v>73145</v>
      </c>
      <c r="E48" s="21">
        <f>71.4306640625</f>
        <v>71.4306640625</v>
      </c>
    </row>
    <row r="49">
      <c r="A49" s="21">
        <f>12777</f>
        <v>12777</v>
      </c>
      <c r="B49" s="21">
        <f>2</f>
        <v>2</v>
      </c>
      <c r="C49" s="21">
        <f>9659</f>
        <v>9659</v>
      </c>
      <c r="D49" s="21">
        <f>83029</f>
        <v>83029</v>
      </c>
      <c r="E49" s="21">
        <f>81.0830078125</f>
        <v>81.0830078125</v>
      </c>
    </row>
    <row r="50">
      <c r="A50" s="21">
        <f>13039</f>
        <v>13039</v>
      </c>
      <c r="B50" s="21">
        <f>15</f>
        <v>15</v>
      </c>
      <c r="C50" s="21">
        <f>9837</f>
        <v>9837</v>
      </c>
      <c r="D50" s="21">
        <f>83205</f>
        <v>83205</v>
      </c>
      <c r="E50" s="21">
        <f>81.2548828125</f>
        <v>81.2548828125</v>
      </c>
    </row>
    <row r="51">
      <c r="A51" s="21">
        <f>13285</f>
        <v>13285</v>
      </c>
      <c r="B51" s="21">
        <f>16</f>
        <v>16</v>
      </c>
      <c r="C51" s="21">
        <f>10061</f>
        <v>10061</v>
      </c>
      <c r="D51" s="21">
        <f>84127</f>
        <v>84127</v>
      </c>
      <c r="E51" s="21">
        <f>82.1552734375</f>
        <v>82.1552734375</v>
      </c>
    </row>
    <row r="52">
      <c r="A52" s="21">
        <f>13509</f>
        <v>13509</v>
      </c>
      <c r="B52" s="21">
        <f>7</f>
        <v>7</v>
      </c>
      <c r="C52" s="21">
        <f>10319</f>
        <v>10319</v>
      </c>
      <c r="D52" s="21">
        <f>83613</f>
        <v>83613</v>
      </c>
      <c r="E52" s="21">
        <f>81.6533203125</f>
        <v>81.6533203125</v>
      </c>
    </row>
    <row r="53">
      <c r="A53" s="21">
        <f>13750</f>
        <v>13750</v>
      </c>
      <c r="B53" s="21">
        <f>0</f>
        <v>0</v>
      </c>
      <c r="C53" s="21">
        <f>10563</f>
        <v>10563</v>
      </c>
      <c r="D53" s="21">
        <f>83613</f>
        <v>83613</v>
      </c>
      <c r="E53" s="21">
        <f>81.6533203125</f>
        <v>81.6533203125</v>
      </c>
    </row>
    <row r="54">
      <c r="A54" s="21">
        <f>13974</f>
        <v>13974</v>
      </c>
      <c r="B54" s="21">
        <f>0</f>
        <v>0</v>
      </c>
      <c r="C54" s="21">
        <f>10799</f>
        <v>10799</v>
      </c>
      <c r="D54" s="21">
        <f>83612</f>
        <v>83612</v>
      </c>
      <c r="E54" s="21">
        <f>81.65234375</f>
        <v>81.65234375</v>
      </c>
    </row>
    <row r="55">
      <c r="A55" s="21">
        <f>14200</f>
        <v>14200</v>
      </c>
      <c r="B55" s="21">
        <f>0</f>
        <v>0</v>
      </c>
      <c r="C55" s="21">
        <f>11054</f>
        <v>11054</v>
      </c>
      <c r="D55" s="21">
        <f>83613</f>
        <v>83613</v>
      </c>
      <c r="E55" s="21">
        <f>81.6533203125</f>
        <v>81.6533203125</v>
      </c>
    </row>
    <row r="56">
      <c r="A56" s="21">
        <f>14458</f>
        <v>14458</v>
      </c>
      <c r="B56" s="21">
        <f>0</f>
        <v>0</v>
      </c>
      <c r="C56" s="21">
        <f>11264</f>
        <v>11264</v>
      </c>
      <c r="D56" s="21">
        <f>83613</f>
        <v>83613</v>
      </c>
      <c r="E56" s="21">
        <f>81.6533203125</f>
        <v>81.6533203125</v>
      </c>
    </row>
    <row r="57">
      <c r="A57" s="21">
        <f>14692</f>
        <v>14692</v>
      </c>
      <c r="B57" s="21">
        <f>0</f>
        <v>0</v>
      </c>
      <c r="C57" s="21">
        <f>11489</f>
        <v>11489</v>
      </c>
      <c r="D57" s="21">
        <f>83617</f>
        <v>83617</v>
      </c>
      <c r="E57" s="21">
        <f>81.6572265625</f>
        <v>81.6572265625</v>
      </c>
    </row>
    <row r="58">
      <c r="A58" s="21">
        <f>14919</f>
        <v>14919</v>
      </c>
      <c r="B58" s="21">
        <f>3</f>
        <v>3</v>
      </c>
      <c r="C58" s="21">
        <f>11701</f>
        <v>11701</v>
      </c>
      <c r="D58" s="21">
        <f>83617</f>
        <v>83617</v>
      </c>
      <c r="E58" s="21">
        <f>81.6572265625</f>
        <v>81.6572265625</v>
      </c>
    </row>
    <row r="59">
      <c r="A59" s="21">
        <f>15148</f>
        <v>15148</v>
      </c>
      <c r="B59" s="21">
        <f>0</f>
        <v>0</v>
      </c>
      <c r="C59" s="21">
        <f>11943</f>
        <v>11943</v>
      </c>
      <c r="D59" s="21">
        <f>83617</f>
        <v>83617</v>
      </c>
      <c r="E59" s="21">
        <f>81.6572265625</f>
        <v>81.6572265625</v>
      </c>
    </row>
    <row r="60">
      <c r="A60" s="21">
        <f>15375</f>
        <v>15375</v>
      </c>
      <c r="B60" s="21">
        <f>3</f>
        <v>3</v>
      </c>
      <c r="C60" s="21">
        <f>12170</f>
        <v>12170</v>
      </c>
      <c r="D60" s="21">
        <f>83616</f>
        <v>83616</v>
      </c>
      <c r="E60" s="21">
        <f>81.65625</f>
        <v>81.65625</v>
      </c>
    </row>
    <row r="61">
      <c r="A61" s="21">
        <f>15623</f>
        <v>15623</v>
      </c>
      <c r="B61" s="21">
        <f>0</f>
        <v>0</v>
      </c>
      <c r="C61" s="21">
        <f>12415</f>
        <v>12415</v>
      </c>
      <c r="D61" s="21">
        <f>83617</f>
        <v>83617</v>
      </c>
      <c r="E61" s="21">
        <f>81.6572265625</f>
        <v>81.6572265625</v>
      </c>
    </row>
    <row r="62">
      <c r="A62" s="21">
        <f>15880</f>
        <v>15880</v>
      </c>
      <c r="B62" s="21">
        <f>0</f>
        <v>0</v>
      </c>
      <c r="C62" s="21">
        <f>12670</f>
        <v>12670</v>
      </c>
      <c r="D62" s="21">
        <f>83617</f>
        <v>83617</v>
      </c>
      <c r="E62" s="21">
        <f>81.6572265625</f>
        <v>81.6572265625</v>
      </c>
    </row>
    <row r="63">
      <c r="A63" s="21">
        <f>16137</f>
        <v>16137</v>
      </c>
      <c r="B63" s="21">
        <f>0</f>
        <v>0</v>
      </c>
      <c r="C63" s="21">
        <f>12937</f>
        <v>12937</v>
      </c>
      <c r="D63" s="21">
        <f>83645</f>
        <v>83645</v>
      </c>
      <c r="E63" s="21">
        <f>81.6845703125</f>
        <v>81.6845703125</v>
      </c>
    </row>
    <row r="64">
      <c r="A64" s="21">
        <f>16402</f>
        <v>16402</v>
      </c>
      <c r="B64" s="21">
        <f>2</f>
        <v>2</v>
      </c>
      <c r="C64" s="21">
        <f>13107</f>
        <v>13107</v>
      </c>
      <c r="D64" s="21">
        <f>84027</f>
        <v>84027</v>
      </c>
      <c r="E64" s="21">
        <f>82.0576171875</f>
        <v>82.0576171875</v>
      </c>
    </row>
    <row r="65">
      <c r="A65" s="21">
        <f>16686</f>
        <v>16686</v>
      </c>
      <c r="B65" s="21">
        <f>0</f>
        <v>0</v>
      </c>
      <c r="C65" s="21">
        <f>13319</f>
        <v>13319</v>
      </c>
      <c r="D65" s="21">
        <f>86461</f>
        <v>86461</v>
      </c>
      <c r="E65" s="21">
        <f>84.4345703125</f>
        <v>84.4345703125</v>
      </c>
    </row>
    <row r="66">
      <c r="A66" s="21">
        <f>16940</f>
        <v>16940</v>
      </c>
      <c r="B66" s="21">
        <f>0</f>
        <v>0</v>
      </c>
      <c r="C66" s="21">
        <f>13524</f>
        <v>13524</v>
      </c>
      <c r="D66" s="21">
        <f>83043</f>
        <v>83043</v>
      </c>
      <c r="E66" s="21">
        <f>81.0966796875</f>
        <v>81.0966796875</v>
      </c>
    </row>
    <row r="67">
      <c r="A67" s="21">
        <f>17162</f>
        <v>17162</v>
      </c>
      <c r="B67" s="21">
        <f>3</f>
        <v>3</v>
      </c>
      <c r="C67" s="21">
        <f>13703</f>
        <v>13703</v>
      </c>
      <c r="D67" s="21">
        <f>84356</f>
        <v>84356</v>
      </c>
      <c r="E67" s="21">
        <f>82.37890625</f>
        <v>82.37890625</v>
      </c>
    </row>
    <row r="68">
      <c r="A68" s="21">
        <f>17383</f>
        <v>17383</v>
      </c>
      <c r="B68" s="21">
        <f t="shared" ref="B68:B75" si="2">0</f>
        <v>0</v>
      </c>
      <c r="C68" s="21">
        <f>13887</f>
        <v>13887</v>
      </c>
      <c r="D68" s="21">
        <f>84357</f>
        <v>84357</v>
      </c>
      <c r="E68" s="21">
        <f>82.3798828125</f>
        <v>82.3798828125</v>
      </c>
    </row>
    <row r="69">
      <c r="A69" s="21">
        <f>17603</f>
        <v>17603</v>
      </c>
      <c r="B69" s="21">
        <f t="shared" si="2"/>
        <v>0</v>
      </c>
      <c r="C69" s="21">
        <f>14088</f>
        <v>14088</v>
      </c>
      <c r="D69" s="21">
        <f>84357</f>
        <v>84357</v>
      </c>
      <c r="E69" s="21">
        <f>82.3798828125</f>
        <v>82.3798828125</v>
      </c>
    </row>
    <row r="70">
      <c r="A70" s="21">
        <f>17832</f>
        <v>17832</v>
      </c>
      <c r="B70" s="21">
        <f t="shared" si="2"/>
        <v>0</v>
      </c>
      <c r="C70" s="21">
        <f>14301</f>
        <v>14301</v>
      </c>
      <c r="D70" s="21">
        <f>84357</f>
        <v>84357</v>
      </c>
      <c r="E70" s="21">
        <f>82.3798828125</f>
        <v>82.3798828125</v>
      </c>
    </row>
    <row r="71">
      <c r="A71" s="21">
        <f>18075</f>
        <v>18075</v>
      </c>
      <c r="B71" s="21">
        <f t="shared" si="2"/>
        <v>0</v>
      </c>
      <c r="C71" s="21">
        <f>14488</f>
        <v>14488</v>
      </c>
      <c r="D71" s="21">
        <f>83427</f>
        <v>83427</v>
      </c>
      <c r="E71" s="21">
        <f>81.4716796875</f>
        <v>81.4716796875</v>
      </c>
    </row>
    <row r="72">
      <c r="A72" s="21">
        <f>18303</f>
        <v>18303</v>
      </c>
      <c r="B72" s="21">
        <f t="shared" si="2"/>
        <v>0</v>
      </c>
      <c r="C72" s="21">
        <f>14685</f>
        <v>14685</v>
      </c>
      <c r="D72" s="21">
        <f>83426</f>
        <v>83426</v>
      </c>
      <c r="E72" s="21">
        <f>81.470703125</f>
        <v>81.470703125</v>
      </c>
    </row>
    <row r="73">
      <c r="A73" s="21">
        <f>18539</f>
        <v>18539</v>
      </c>
      <c r="B73" s="21">
        <f t="shared" si="2"/>
        <v>0</v>
      </c>
      <c r="C73" s="21">
        <f>14888</f>
        <v>14888</v>
      </c>
      <c r="D73" s="21">
        <f>83426</f>
        <v>83426</v>
      </c>
      <c r="E73" s="21">
        <f>81.470703125</f>
        <v>81.470703125</v>
      </c>
    </row>
    <row r="74">
      <c r="A74" s="21">
        <f>18772</f>
        <v>18772</v>
      </c>
      <c r="B74" s="21">
        <f t="shared" si="2"/>
        <v>0</v>
      </c>
      <c r="C74" s="21">
        <f>15091</f>
        <v>15091</v>
      </c>
      <c r="D74" s="21">
        <f>83426</f>
        <v>83426</v>
      </c>
      <c r="E74" s="21">
        <f>81.470703125</f>
        <v>81.470703125</v>
      </c>
    </row>
    <row r="75">
      <c r="A75" s="21">
        <f>18992</f>
        <v>18992</v>
      </c>
      <c r="B75" s="21">
        <f t="shared" si="2"/>
        <v>0</v>
      </c>
      <c r="C75" s="21">
        <f>15293</f>
        <v>15293</v>
      </c>
      <c r="D75" s="21">
        <f>83427</f>
        <v>83427</v>
      </c>
      <c r="E75" s="21">
        <f>81.4716796875</f>
        <v>81.4716796875</v>
      </c>
    </row>
    <row r="76">
      <c r="A76" s="21">
        <f>19214</f>
        <v>19214</v>
      </c>
      <c r="B76" s="21">
        <f>6</f>
        <v>6</v>
      </c>
      <c r="C76" s="21">
        <f>15501</f>
        <v>15501</v>
      </c>
      <c r="D76" s="21">
        <f>83427</f>
        <v>83427</v>
      </c>
      <c r="E76" s="21">
        <f>81.4716796875</f>
        <v>81.4716796875</v>
      </c>
    </row>
    <row r="77">
      <c r="A77" s="21">
        <f>19428</f>
        <v>19428</v>
      </c>
      <c r="B77" s="21">
        <f>0</f>
        <v>0</v>
      </c>
      <c r="C77" s="21">
        <f>15670</f>
        <v>15670</v>
      </c>
      <c r="D77" s="21">
        <f>83427</f>
        <v>83427</v>
      </c>
      <c r="E77" s="21">
        <f>81.4716796875</f>
        <v>81.4716796875</v>
      </c>
    </row>
    <row r="78">
      <c r="A78" s="21">
        <f>19661</f>
        <v>19661</v>
      </c>
      <c r="B78" s="21">
        <f>0</f>
        <v>0</v>
      </c>
      <c r="C78" s="21">
        <f>15849</f>
        <v>15849</v>
      </c>
      <c r="D78" s="21">
        <f>83426</f>
        <v>83426</v>
      </c>
      <c r="E78" s="21">
        <f>81.470703125</f>
        <v>81.470703125</v>
      </c>
    </row>
    <row r="79">
      <c r="A79" s="21">
        <f>19884</f>
        <v>19884</v>
      </c>
      <c r="B79" s="21">
        <f>0</f>
        <v>0</v>
      </c>
      <c r="C79" s="21">
        <f>16071</f>
        <v>16071</v>
      </c>
      <c r="D79" s="21">
        <f>83427</f>
        <v>83427</v>
      </c>
      <c r="E79" s="21">
        <f>81.4716796875</f>
        <v>81.4716796875</v>
      </c>
    </row>
    <row r="80">
      <c r="A80" s="21">
        <f>20134</f>
        <v>20134</v>
      </c>
      <c r="B80" s="21">
        <f>0</f>
        <v>0</v>
      </c>
      <c r="C80" s="21">
        <f>16342</f>
        <v>16342</v>
      </c>
      <c r="D80" s="21">
        <f>83426</f>
        <v>83426</v>
      </c>
      <c r="E80" s="21">
        <f>81.470703125</f>
        <v>81.470703125</v>
      </c>
    </row>
    <row r="81">
      <c r="A81" s="21">
        <f>20414</f>
        <v>20414</v>
      </c>
      <c r="B81" s="21">
        <f>0</f>
        <v>0</v>
      </c>
      <c r="C81" s="21">
        <f>16603</f>
        <v>16603</v>
      </c>
      <c r="D81" s="21">
        <f>83426</f>
        <v>83426</v>
      </c>
      <c r="E81" s="21">
        <f>81.470703125</f>
        <v>81.470703125</v>
      </c>
    </row>
    <row r="82">
      <c r="A82" s="21">
        <f>20715</f>
        <v>20715</v>
      </c>
      <c r="B82" s="21">
        <f>0</f>
        <v>0</v>
      </c>
      <c r="C82" s="21">
        <f>16845</f>
        <v>16845</v>
      </c>
      <c r="D82" s="21">
        <f>83427</f>
        <v>83427</v>
      </c>
      <c r="E82" s="21">
        <f>81.4716796875</f>
        <v>81.4716796875</v>
      </c>
    </row>
    <row r="83">
      <c r="A83" s="21">
        <f>20989</f>
        <v>20989</v>
      </c>
      <c r="B83" s="21">
        <f>0</f>
        <v>0</v>
      </c>
      <c r="C83" s="21">
        <f>17066</f>
        <v>17066</v>
      </c>
      <c r="D83" s="21">
        <f>84073</f>
        <v>84073</v>
      </c>
      <c r="E83" s="21">
        <f>82.1025390625</f>
        <v>82.1025390625</v>
      </c>
    </row>
    <row r="84">
      <c r="A84" s="21">
        <f>21192</f>
        <v>21192</v>
      </c>
      <c r="B84" s="21">
        <f>8</f>
        <v>8</v>
      </c>
      <c r="C84" s="21">
        <f>17271</f>
        <v>17271</v>
      </c>
      <c r="D84" s="21">
        <f>84217</f>
        <v>84217</v>
      </c>
      <c r="E84" s="21">
        <f>82.2431640625</f>
        <v>82.2431640625</v>
      </c>
    </row>
    <row r="85">
      <c r="A85" s="21">
        <f>21419</f>
        <v>21419</v>
      </c>
      <c r="B85" s="21">
        <f>21</f>
        <v>21</v>
      </c>
      <c r="C85" s="21">
        <f>17480</f>
        <v>17480</v>
      </c>
      <c r="D85" s="21">
        <f>84217</f>
        <v>84217</v>
      </c>
      <c r="E85" s="21">
        <f>82.2431640625</f>
        <v>82.2431640625</v>
      </c>
    </row>
    <row r="86">
      <c r="A86" s="21">
        <f>21639</f>
        <v>21639</v>
      </c>
      <c r="B86" s="21">
        <f>24</f>
        <v>24</v>
      </c>
      <c r="C86" s="21">
        <f>17677</f>
        <v>17677</v>
      </c>
      <c r="D86" s="21">
        <f>84217</f>
        <v>84217</v>
      </c>
      <c r="E86" s="21">
        <f>82.2431640625</f>
        <v>82.2431640625</v>
      </c>
    </row>
    <row r="87">
      <c r="A87" s="21">
        <f>21853</f>
        <v>21853</v>
      </c>
      <c r="B87" s="21">
        <f>34</f>
        <v>34</v>
      </c>
      <c r="C87" s="21">
        <f>17863</f>
        <v>17863</v>
      </c>
      <c r="D87" s="21">
        <f>84217</f>
        <v>84217</v>
      </c>
      <c r="E87" s="21">
        <f>82.2431640625</f>
        <v>82.2431640625</v>
      </c>
    </row>
    <row r="88">
      <c r="A88" s="21">
        <f>22073</f>
        <v>22073</v>
      </c>
      <c r="B88" s="21">
        <f>3</f>
        <v>3</v>
      </c>
      <c r="C88" s="21">
        <f>18046</f>
        <v>18046</v>
      </c>
      <c r="D88" s="21">
        <f>84216</f>
        <v>84216</v>
      </c>
      <c r="E88" s="21">
        <f>82.2421875</f>
        <v>82.2421875</v>
      </c>
    </row>
    <row r="89">
      <c r="A89" s="21">
        <f>22303</f>
        <v>22303</v>
      </c>
      <c r="B89" s="21">
        <f>9</f>
        <v>9</v>
      </c>
      <c r="C89" s="21">
        <f>18297</f>
        <v>18297</v>
      </c>
      <c r="D89" s="21">
        <f>84216</f>
        <v>84216</v>
      </c>
      <c r="E89" s="21">
        <f>82.2421875</f>
        <v>82.2421875</v>
      </c>
    </row>
    <row r="90">
      <c r="A90" s="21">
        <f>22556</f>
        <v>22556</v>
      </c>
      <c r="B90" s="21">
        <f>0</f>
        <v>0</v>
      </c>
      <c r="C90" s="21">
        <f>18500</f>
        <v>18500</v>
      </c>
      <c r="D90" s="21">
        <f>84216</f>
        <v>84216</v>
      </c>
      <c r="E90" s="21">
        <f>82.2421875</f>
        <v>82.2421875</v>
      </c>
    </row>
    <row r="91">
      <c r="A91" s="21">
        <f>22777</f>
        <v>22777</v>
      </c>
      <c r="B91" s="21">
        <f>0</f>
        <v>0</v>
      </c>
      <c r="C91" s="21">
        <f>18713</f>
        <v>18713</v>
      </c>
      <c r="D91" s="21">
        <f>84217</f>
        <v>84217</v>
      </c>
      <c r="E91" s="21">
        <f>82.2431640625</f>
        <v>82.2431640625</v>
      </c>
    </row>
    <row r="92">
      <c r="A92" s="21">
        <f>22984</f>
        <v>22984</v>
      </c>
      <c r="B92" s="21">
        <f>0</f>
        <v>0</v>
      </c>
      <c r="C92" s="21">
        <f>18936</f>
        <v>18936</v>
      </c>
      <c r="D92" s="21">
        <f>84216</f>
        <v>84216</v>
      </c>
      <c r="E92" s="21">
        <f>82.2421875</f>
        <v>82.2421875</v>
      </c>
    </row>
    <row r="93">
      <c r="A93" s="21">
        <f>23215</f>
        <v>23215</v>
      </c>
      <c r="B93" s="21">
        <f>0</f>
        <v>0</v>
      </c>
      <c r="C93" s="21">
        <f>19110</f>
        <v>19110</v>
      </c>
      <c r="D93" s="21">
        <f>84217</f>
        <v>84217</v>
      </c>
      <c r="E93" s="21">
        <f>82.2431640625</f>
        <v>82.2431640625</v>
      </c>
    </row>
    <row r="94">
      <c r="A94" s="21">
        <f>23446</f>
        <v>23446</v>
      </c>
      <c r="B94" s="21">
        <f>0</f>
        <v>0</v>
      </c>
      <c r="C94" s="21">
        <f>19308</f>
        <v>19308</v>
      </c>
      <c r="D94" s="21">
        <f>84217</f>
        <v>84217</v>
      </c>
      <c r="E94" s="21">
        <f>82.2431640625</f>
        <v>82.2431640625</v>
      </c>
    </row>
    <row r="95">
      <c r="A95" s="21">
        <f>23682</f>
        <v>23682</v>
      </c>
      <c r="B95" s="21">
        <f>0</f>
        <v>0</v>
      </c>
      <c r="C95" s="21">
        <f>19520</f>
        <v>19520</v>
      </c>
      <c r="D95" s="21">
        <f>84217</f>
        <v>84217</v>
      </c>
      <c r="E95" s="21">
        <f>82.2431640625</f>
        <v>82.2431640625</v>
      </c>
    </row>
    <row r="96">
      <c r="A96" s="21">
        <f>23914</f>
        <v>23914</v>
      </c>
      <c r="B96" s="21">
        <f>3</f>
        <v>3</v>
      </c>
      <c r="C96" s="21">
        <f>19717</f>
        <v>19717</v>
      </c>
      <c r="D96" s="21">
        <f>84217</f>
        <v>84217</v>
      </c>
      <c r="E96" s="21">
        <f>82.2431640625</f>
        <v>82.2431640625</v>
      </c>
    </row>
    <row r="97">
      <c r="A97" s="21">
        <f>24151</f>
        <v>24151</v>
      </c>
      <c r="B97" s="21">
        <f>0</f>
        <v>0</v>
      </c>
      <c r="C97" s="21">
        <f>19911</f>
        <v>19911</v>
      </c>
      <c r="D97" s="21">
        <f>84217</f>
        <v>84217</v>
      </c>
      <c r="E97" s="21">
        <f>82.2431640625</f>
        <v>82.2431640625</v>
      </c>
    </row>
    <row r="98">
      <c r="A98" s="21">
        <f>24415</f>
        <v>24415</v>
      </c>
      <c r="B98" s="21">
        <f>0</f>
        <v>0</v>
      </c>
      <c r="C98" s="21">
        <f>20123</f>
        <v>20123</v>
      </c>
      <c r="D98" s="21">
        <f>84088</f>
        <v>84088</v>
      </c>
      <c r="E98" s="21">
        <f>82.1171875</f>
        <v>82.1171875</v>
      </c>
    </row>
    <row r="99">
      <c r="A99" s="21">
        <f>24702</f>
        <v>24702</v>
      </c>
      <c r="B99" s="21">
        <f>0</f>
        <v>0</v>
      </c>
      <c r="C99" s="21">
        <f>20382</f>
        <v>20382</v>
      </c>
      <c r="D99" s="21">
        <f>84088</f>
        <v>84088</v>
      </c>
      <c r="E99" s="21">
        <f>82.1171875</f>
        <v>82.1171875</v>
      </c>
    </row>
    <row r="100">
      <c r="A100" s="21">
        <f>24948</f>
        <v>24948</v>
      </c>
      <c r="B100" s="21">
        <f>2</f>
        <v>2</v>
      </c>
      <c r="C100" s="21">
        <f>20616</f>
        <v>20616</v>
      </c>
      <c r="D100" s="21">
        <f>84089</f>
        <v>84089</v>
      </c>
      <c r="E100" s="21">
        <f>82.1181640625</f>
        <v>82.1181640625</v>
      </c>
    </row>
    <row r="101">
      <c r="A101" s="21">
        <f>25207</f>
        <v>25207</v>
      </c>
      <c r="B101" s="21">
        <f>5</f>
        <v>5</v>
      </c>
      <c r="C101" s="21">
        <f>20899</f>
        <v>20899</v>
      </c>
      <c r="D101" s="21">
        <f>84089</f>
        <v>84089</v>
      </c>
      <c r="E101" s="21">
        <f>82.1181640625</f>
        <v>82.1181640625</v>
      </c>
    </row>
    <row r="102">
      <c r="A102" s="21">
        <f>25413</f>
        <v>25413</v>
      </c>
      <c r="B102" s="21">
        <f>25</f>
        <v>25</v>
      </c>
      <c r="C102" s="21">
        <f>21144</f>
        <v>21144</v>
      </c>
      <c r="D102" s="21">
        <f>84262</f>
        <v>84262</v>
      </c>
      <c r="E102" s="21">
        <f>82.287109375</f>
        <v>82.287109375</v>
      </c>
    </row>
    <row r="103">
      <c r="A103" s="21">
        <f>25614</f>
        <v>25614</v>
      </c>
      <c r="B103" s="21">
        <f>25</f>
        <v>25</v>
      </c>
      <c r="C103" s="21">
        <f>21323</f>
        <v>21323</v>
      </c>
      <c r="D103" s="21">
        <f>84745</f>
        <v>84745</v>
      </c>
      <c r="E103" s="21">
        <f>82.7587890625</f>
        <v>82.7587890625</v>
      </c>
    </row>
    <row r="104">
      <c r="A104" s="21">
        <f>25870</f>
        <v>25870</v>
      </c>
      <c r="B104" s="21">
        <f>5</f>
        <v>5</v>
      </c>
      <c r="C104" s="21">
        <f>21505</f>
        <v>21505</v>
      </c>
      <c r="D104" s="21">
        <f>84757</f>
        <v>84757</v>
      </c>
      <c r="E104" s="21">
        <f>82.7705078125</f>
        <v>82.7705078125</v>
      </c>
    </row>
    <row r="105">
      <c r="A105" s="21">
        <f>26108</f>
        <v>26108</v>
      </c>
      <c r="B105" s="21">
        <f>13</f>
        <v>13</v>
      </c>
      <c r="C105" s="21">
        <f>21678</f>
        <v>21678</v>
      </c>
      <c r="D105" s="21">
        <f>85053</f>
        <v>85053</v>
      </c>
      <c r="E105" s="21">
        <f>83.0595703125</f>
        <v>83.0595703125</v>
      </c>
    </row>
    <row r="106">
      <c r="A106" s="21">
        <f>26336</f>
        <v>26336</v>
      </c>
      <c r="B106" s="21">
        <f>12</f>
        <v>12</v>
      </c>
      <c r="C106" s="21">
        <f>21948</f>
        <v>21948</v>
      </c>
      <c r="D106" s="21">
        <f>88923</f>
        <v>88923</v>
      </c>
      <c r="E106" s="21">
        <f>86.8388671875</f>
        <v>86.8388671875</v>
      </c>
    </row>
    <row r="107">
      <c r="A107" s="21">
        <f>26600</f>
        <v>26600</v>
      </c>
      <c r="B107" s="21">
        <f>15</f>
        <v>15</v>
      </c>
      <c r="C107" s="21">
        <f>22132</f>
        <v>22132</v>
      </c>
      <c r="D107" s="21">
        <f>92083</f>
        <v>92083</v>
      </c>
      <c r="E107" s="21">
        <f>89.9248046875</f>
        <v>89.9248046875</v>
      </c>
    </row>
    <row r="108">
      <c r="A108" s="21">
        <f>26845</f>
        <v>26845</v>
      </c>
      <c r="B108" s="21">
        <f>11</f>
        <v>11</v>
      </c>
      <c r="C108" s="21">
        <f>22350</f>
        <v>22350</v>
      </c>
      <c r="D108" s="21">
        <f>92409</f>
        <v>92409</v>
      </c>
      <c r="E108" s="21">
        <f>90.2431640625</f>
        <v>90.2431640625</v>
      </c>
    </row>
    <row r="109">
      <c r="A109" s="21">
        <f>27078</f>
        <v>27078</v>
      </c>
      <c r="B109" s="21">
        <f>12</f>
        <v>12</v>
      </c>
      <c r="C109" s="21">
        <f>22556</f>
        <v>22556</v>
      </c>
      <c r="D109" s="21">
        <f>92666</f>
        <v>92666</v>
      </c>
      <c r="E109" s="21">
        <f>90.494140625</f>
        <v>90.494140625</v>
      </c>
    </row>
    <row r="110">
      <c r="A110" s="21">
        <f>27319</f>
        <v>27319</v>
      </c>
      <c r="B110" s="21">
        <f>14</f>
        <v>14</v>
      </c>
      <c r="C110" s="21">
        <f>22753</f>
        <v>22753</v>
      </c>
      <c r="D110" s="21">
        <f>92666</f>
        <v>92666</v>
      </c>
      <c r="E110" s="21">
        <f>90.494140625</f>
        <v>90.494140625</v>
      </c>
    </row>
    <row r="111">
      <c r="A111" s="21">
        <f>27553</f>
        <v>27553</v>
      </c>
      <c r="B111" s="21">
        <f>16</f>
        <v>16</v>
      </c>
      <c r="C111" s="21">
        <f>22946</f>
        <v>22946</v>
      </c>
      <c r="D111" s="21">
        <f>92666</f>
        <v>92666</v>
      </c>
      <c r="E111" s="21">
        <f>90.494140625</f>
        <v>90.494140625</v>
      </c>
    </row>
    <row r="112">
      <c r="A112" s="21">
        <f>27775</f>
        <v>27775</v>
      </c>
      <c r="B112" s="21">
        <f>0</f>
        <v>0</v>
      </c>
      <c r="C112" s="21">
        <f>23149</f>
        <v>23149</v>
      </c>
      <c r="D112" s="21">
        <f>92667</f>
        <v>92667</v>
      </c>
      <c r="E112" s="21">
        <f>90.4951171875</f>
        <v>90.4951171875</v>
      </c>
    </row>
    <row r="113">
      <c r="A113" s="21">
        <f>28003</f>
        <v>28003</v>
      </c>
      <c r="B113" s="21">
        <f>0</f>
        <v>0</v>
      </c>
      <c r="C113" s="21">
        <f>23351</f>
        <v>23351</v>
      </c>
      <c r="D113" s="21">
        <f>92619</f>
        <v>92619</v>
      </c>
      <c r="E113" s="21">
        <f>90.4482421875</f>
        <v>90.4482421875</v>
      </c>
    </row>
    <row r="114">
      <c r="A114" s="21">
        <f>28221</f>
        <v>28221</v>
      </c>
      <c r="B114" s="21">
        <f>0</f>
        <v>0</v>
      </c>
      <c r="C114" s="21">
        <f>23550</f>
        <v>23550</v>
      </c>
      <c r="D114" s="21">
        <f>92619</f>
        <v>92619</v>
      </c>
      <c r="E114" s="21">
        <f>90.4482421875</f>
        <v>90.4482421875</v>
      </c>
    </row>
    <row r="115">
      <c r="A115" s="21">
        <f>28465</f>
        <v>28465</v>
      </c>
      <c r="B115" s="21">
        <f>0</f>
        <v>0</v>
      </c>
      <c r="C115" s="21">
        <f>23768</f>
        <v>23768</v>
      </c>
      <c r="D115" s="21">
        <f>92619</f>
        <v>92619</v>
      </c>
      <c r="E115" s="21">
        <f>90.4482421875</f>
        <v>90.4482421875</v>
      </c>
    </row>
    <row r="116">
      <c r="A116" s="21">
        <f>28740</f>
        <v>28740</v>
      </c>
      <c r="B116" s="21">
        <f>0</f>
        <v>0</v>
      </c>
      <c r="C116" s="21">
        <f>23983</f>
        <v>23983</v>
      </c>
      <c r="D116" s="21">
        <f>92619</f>
        <v>92619</v>
      </c>
      <c r="E116" s="21">
        <f>90.4482421875</f>
        <v>90.4482421875</v>
      </c>
    </row>
    <row r="117">
      <c r="A117" s="21">
        <f>29007</f>
        <v>29007</v>
      </c>
      <c r="B117" s="21">
        <f>3</f>
        <v>3</v>
      </c>
      <c r="C117" s="21">
        <f>24251</f>
        <v>24251</v>
      </c>
      <c r="D117" s="21">
        <f>92619</f>
        <v>92619</v>
      </c>
      <c r="E117" s="21">
        <f>90.4482421875</f>
        <v>90.4482421875</v>
      </c>
    </row>
    <row r="118">
      <c r="A118" s="21">
        <f>29302</f>
        <v>29302</v>
      </c>
      <c r="B118" s="21">
        <f>2</f>
        <v>2</v>
      </c>
      <c r="C118" s="21">
        <f>24519</f>
        <v>24519</v>
      </c>
      <c r="D118" s="21">
        <f>92147</f>
        <v>92147</v>
      </c>
      <c r="E118" s="21">
        <f>89.9873046875</f>
        <v>89.9873046875</v>
      </c>
    </row>
    <row r="119">
      <c r="A119" s="21">
        <f>29585</f>
        <v>29585</v>
      </c>
      <c r="B119" s="21">
        <f>5</f>
        <v>5</v>
      </c>
      <c r="C119" s="21">
        <f>24791</f>
        <v>24791</v>
      </c>
      <c r="D119" s="21">
        <f>92147</f>
        <v>92147</v>
      </c>
      <c r="E119" s="21">
        <f>89.9873046875</f>
        <v>89.9873046875</v>
      </c>
    </row>
    <row r="120">
      <c r="A120" s="21">
        <f>29815</f>
        <v>29815</v>
      </c>
      <c r="B120" s="21">
        <f>20</f>
        <v>20</v>
      </c>
      <c r="C120" s="21">
        <f>25094</f>
        <v>25094</v>
      </c>
      <c r="D120" s="21">
        <f>92095</f>
        <v>92095</v>
      </c>
      <c r="E120" s="21">
        <f>89.9365234375</f>
        <v>89.9365234375</v>
      </c>
    </row>
    <row r="121">
      <c r="A121" s="21">
        <f>30029</f>
        <v>30029</v>
      </c>
      <c r="B121" s="21">
        <f>6</f>
        <v>6</v>
      </c>
      <c r="C121" s="21">
        <f>25342</f>
        <v>25342</v>
      </c>
      <c r="D121" s="21">
        <f>92167</f>
        <v>92167</v>
      </c>
      <c r="E121" s="21">
        <f>90.0068359375</f>
        <v>90.0068359375</v>
      </c>
    </row>
    <row r="122">
      <c r="A122" s="21">
        <f>30247</f>
        <v>30247</v>
      </c>
      <c r="B122" s="21">
        <f>25</f>
        <v>25</v>
      </c>
      <c r="C122" s="21">
        <f>25545</f>
        <v>25545</v>
      </c>
      <c r="D122" s="21">
        <f>93048</f>
        <v>93048</v>
      </c>
      <c r="E122" s="21">
        <f>90.8671875</f>
        <v>90.8671875</v>
      </c>
    </row>
    <row r="123">
      <c r="A123" s="21">
        <f>30473</f>
        <v>30473</v>
      </c>
      <c r="B123" s="21">
        <f>0</f>
        <v>0</v>
      </c>
      <c r="C123" s="21">
        <f>25749</f>
        <v>25749</v>
      </c>
      <c r="D123" s="21">
        <f>95814</f>
        <v>95814</v>
      </c>
      <c r="E123" s="21">
        <f>93.568359375</f>
        <v>93.568359375</v>
      </c>
    </row>
    <row r="124">
      <c r="A124" s="21">
        <f>30696</f>
        <v>30696</v>
      </c>
      <c r="B124" s="21">
        <f>0</f>
        <v>0</v>
      </c>
      <c r="C124" s="21">
        <f>25975</f>
        <v>25975</v>
      </c>
      <c r="D124" s="21">
        <f>96392</f>
        <v>96392</v>
      </c>
      <c r="E124" s="21">
        <f>94.1328125</f>
        <v>94.1328125</v>
      </c>
    </row>
    <row r="125">
      <c r="A125" s="21">
        <f>30914</f>
        <v>30914</v>
      </c>
      <c r="B125" s="21">
        <f>0</f>
        <v>0</v>
      </c>
      <c r="C125" s="21">
        <f>26207</f>
        <v>26207</v>
      </c>
      <c r="D125" s="21">
        <f>95916</f>
        <v>95916</v>
      </c>
      <c r="E125" s="21">
        <f>93.66796875</f>
        <v>93.66796875</v>
      </c>
    </row>
    <row r="126">
      <c r="A126" s="21">
        <f>31132</f>
        <v>31132</v>
      </c>
      <c r="B126" s="21">
        <f>0</f>
        <v>0</v>
      </c>
      <c r="C126" s="21">
        <f>26445</f>
        <v>26445</v>
      </c>
      <c r="D126" s="21">
        <f>95552</f>
        <v>95552</v>
      </c>
      <c r="E126" s="21">
        <f>93.3125</f>
        <v>93.3125</v>
      </c>
    </row>
    <row r="127">
      <c r="A127" s="21">
        <f>31356</f>
        <v>31356</v>
      </c>
      <c r="B127" s="21">
        <f>0</f>
        <v>0</v>
      </c>
      <c r="C127" s="21">
        <f>26679</f>
        <v>26679</v>
      </c>
      <c r="D127" s="21">
        <f>95500</f>
        <v>95500</v>
      </c>
      <c r="E127" s="21">
        <f>93.26171875</f>
        <v>93.26171875</v>
      </c>
    </row>
    <row r="128">
      <c r="A128" s="21">
        <f>31581</f>
        <v>31581</v>
      </c>
      <c r="B128" s="21">
        <f>6</f>
        <v>6</v>
      </c>
      <c r="C128" s="21">
        <f>26899</f>
        <v>26899</v>
      </c>
      <c r="D128" s="21">
        <f>95500</f>
        <v>95500</v>
      </c>
      <c r="E128" s="21">
        <f>93.26171875</f>
        <v>93.26171875</v>
      </c>
    </row>
    <row r="129">
      <c r="A129" s="21">
        <f>31793</f>
        <v>31793</v>
      </c>
      <c r="B129" s="21">
        <f>0</f>
        <v>0</v>
      </c>
      <c r="C129" s="21">
        <f>27124</f>
        <v>27124</v>
      </c>
      <c r="D129" s="21">
        <f>95500</f>
        <v>95500</v>
      </c>
      <c r="E129" s="21">
        <f>93.26171875</f>
        <v>93.26171875</v>
      </c>
    </row>
    <row r="130">
      <c r="A130" s="21">
        <f>32032</f>
        <v>32032</v>
      </c>
      <c r="B130" s="21">
        <f>0</f>
        <v>0</v>
      </c>
      <c r="C130" s="21">
        <f>27333</f>
        <v>27333</v>
      </c>
      <c r="D130" s="21">
        <f>95499</f>
        <v>95499</v>
      </c>
      <c r="E130" s="21">
        <f>93.2607421875</f>
        <v>93.2607421875</v>
      </c>
    </row>
    <row r="131">
      <c r="A131" s="21">
        <f>32238</f>
        <v>32238</v>
      </c>
      <c r="B131" s="21">
        <f>0</f>
        <v>0</v>
      </c>
      <c r="C131" s="21">
        <f>27546</f>
        <v>27546</v>
      </c>
      <c r="D131" s="21">
        <f>95495</f>
        <v>95495</v>
      </c>
      <c r="E131" s="21">
        <f>93.2568359375</f>
        <v>93.2568359375</v>
      </c>
    </row>
    <row r="132">
      <c r="A132" s="21">
        <f>32474</f>
        <v>32474</v>
      </c>
      <c r="B132" s="21">
        <f>0</f>
        <v>0</v>
      </c>
      <c r="C132" s="21">
        <f>27746</f>
        <v>27746</v>
      </c>
      <c r="D132" s="21">
        <f>95495</f>
        <v>95495</v>
      </c>
      <c r="E132" s="21">
        <f>93.2568359375</f>
        <v>93.2568359375</v>
      </c>
    </row>
    <row r="133">
      <c r="A133" s="21">
        <f>32706</f>
        <v>32706</v>
      </c>
      <c r="B133" s="21">
        <f>0</f>
        <v>0</v>
      </c>
      <c r="C133" s="21">
        <f>27949</f>
        <v>27949</v>
      </c>
      <c r="D133" s="21">
        <f>95499</f>
        <v>95499</v>
      </c>
      <c r="E133" s="21">
        <f>93.2607421875</f>
        <v>93.2607421875</v>
      </c>
    </row>
    <row r="134">
      <c r="A134" s="21">
        <f>32919</f>
        <v>32919</v>
      </c>
      <c r="B134" s="21">
        <f>7</f>
        <v>7</v>
      </c>
      <c r="C134" s="21">
        <f>28169</f>
        <v>28169</v>
      </c>
      <c r="D134" s="21">
        <f>95475</f>
        <v>95475</v>
      </c>
      <c r="E134" s="21">
        <f>93.2373046875</f>
        <v>93.2373046875</v>
      </c>
    </row>
    <row r="135">
      <c r="A135" s="21">
        <f>33131</f>
        <v>33131</v>
      </c>
      <c r="B135" s="21">
        <f>7</f>
        <v>7</v>
      </c>
      <c r="C135" s="21">
        <f>28375</f>
        <v>28375</v>
      </c>
      <c r="D135" s="21">
        <f>95476</f>
        <v>95476</v>
      </c>
      <c r="E135" s="21">
        <f>93.23828125</f>
        <v>93.23828125</v>
      </c>
    </row>
    <row r="136">
      <c r="A136" s="21">
        <f>33378</f>
        <v>33378</v>
      </c>
      <c r="B136" s="21">
        <f>9</f>
        <v>9</v>
      </c>
      <c r="C136" s="21">
        <f>28598</f>
        <v>28598</v>
      </c>
      <c r="D136" s="21">
        <f>95476</f>
        <v>95476</v>
      </c>
      <c r="E136" s="21">
        <f>93.23828125</f>
        <v>93.23828125</v>
      </c>
    </row>
    <row r="137">
      <c r="A137" s="21">
        <f>33604</f>
        <v>33604</v>
      </c>
      <c r="B137" s="21">
        <f>0</f>
        <v>0</v>
      </c>
      <c r="C137" s="21">
        <f>28855</f>
        <v>28855</v>
      </c>
      <c r="D137" s="21">
        <f>95476</f>
        <v>95476</v>
      </c>
      <c r="E137" s="21">
        <f>93.23828125</f>
        <v>93.23828125</v>
      </c>
    </row>
    <row r="138">
      <c r="A138" s="21">
        <f>33813</f>
        <v>33813</v>
      </c>
      <c r="B138" s="21">
        <f>0</f>
        <v>0</v>
      </c>
      <c r="C138" s="21">
        <f>29108</f>
        <v>29108</v>
      </c>
      <c r="D138" s="21">
        <f>95476</f>
        <v>95476</v>
      </c>
      <c r="E138" s="21">
        <f>93.23828125</f>
        <v>93.23828125</v>
      </c>
    </row>
    <row r="139">
      <c r="A139" s="21">
        <f>34052</f>
        <v>34052</v>
      </c>
      <c r="B139" s="21">
        <f>0</f>
        <v>0</v>
      </c>
      <c r="C139" s="21">
        <f>29422</f>
        <v>29422</v>
      </c>
      <c r="D139" s="21">
        <f>95476</f>
        <v>95476</v>
      </c>
      <c r="E139" s="21">
        <f>93.23828125</f>
        <v>93.23828125</v>
      </c>
    </row>
    <row r="140">
      <c r="A140" s="21">
        <f>34296</f>
        <v>34296</v>
      </c>
      <c r="B140" s="21">
        <f>0</f>
        <v>0</v>
      </c>
      <c r="C140" s="21">
        <f>29710</f>
        <v>29710</v>
      </c>
      <c r="D140" s="21">
        <f>95488</f>
        <v>95488</v>
      </c>
      <c r="E140" s="21">
        <f>93.25</f>
        <v>93.25</v>
      </c>
    </row>
    <row r="141">
      <c r="A141" s="21">
        <f>34571</f>
        <v>34571</v>
      </c>
      <c r="B141" s="21">
        <f>2</f>
        <v>2</v>
      </c>
      <c r="C141" s="21">
        <f>29967</f>
        <v>29967</v>
      </c>
      <c r="D141" s="21">
        <f>97369</f>
        <v>97369</v>
      </c>
      <c r="E141" s="21">
        <f>95.0869140625</f>
        <v>95.0869140625</v>
      </c>
    </row>
    <row r="142">
      <c r="A142" s="21">
        <f>34795</f>
        <v>34795</v>
      </c>
      <c r="B142" s="21">
        <f>0</f>
        <v>0</v>
      </c>
      <c r="C142" s="21">
        <f>30180</f>
        <v>30180</v>
      </c>
      <c r="D142" s="21">
        <f>98043</f>
        <v>98043</v>
      </c>
      <c r="E142" s="21">
        <f>95.7451171875</f>
        <v>95.7451171875</v>
      </c>
    </row>
    <row r="143">
      <c r="A143" s="21">
        <f>35014</f>
        <v>35014</v>
      </c>
      <c r="B143" s="21">
        <f>0</f>
        <v>0</v>
      </c>
      <c r="C143" s="21">
        <f>30406</f>
        <v>30406</v>
      </c>
      <c r="D143" s="21">
        <f>96978</f>
        <v>96978</v>
      </c>
      <c r="E143" s="21">
        <f>94.705078125</f>
        <v>94.705078125</v>
      </c>
    </row>
    <row r="144">
      <c r="A144" s="21">
        <f>35260</f>
        <v>35260</v>
      </c>
      <c r="B144" s="21">
        <f>0</f>
        <v>0</v>
      </c>
      <c r="C144" s="21">
        <f>30641</f>
        <v>30641</v>
      </c>
      <c r="D144" s="21">
        <f>96978</f>
        <v>96978</v>
      </c>
      <c r="E144" s="21">
        <f>94.705078125</f>
        <v>94.705078125</v>
      </c>
    </row>
    <row r="145">
      <c r="A145" s="21">
        <f>35477</f>
        <v>35477</v>
      </c>
      <c r="B145" s="21">
        <f>6</f>
        <v>6</v>
      </c>
      <c r="C145" s="21">
        <f>30867</f>
        <v>30867</v>
      </c>
      <c r="D145" s="21">
        <f t="shared" ref="D145:D153" si="3">96977</f>
        <v>96977</v>
      </c>
      <c r="E145" s="21">
        <f t="shared" ref="E145:E153" si="4">94.7041015625</f>
        <v>94.7041015625</v>
      </c>
    </row>
    <row r="146">
      <c r="A146" s="21">
        <f>35707</f>
        <v>35707</v>
      </c>
      <c r="B146" s="21">
        <f t="shared" ref="B146:B157" si="5">0</f>
        <v>0</v>
      </c>
      <c r="C146" s="21">
        <f>31081</f>
        <v>31081</v>
      </c>
      <c r="D146" s="21">
        <f t="shared" si="3"/>
        <v>96977</v>
      </c>
      <c r="E146" s="21">
        <f t="shared" si="4"/>
        <v>94.7041015625</v>
      </c>
    </row>
    <row r="147">
      <c r="A147" s="21">
        <f>35926</f>
        <v>35926</v>
      </c>
      <c r="B147" s="21">
        <f t="shared" si="5"/>
        <v>0</v>
      </c>
      <c r="C147" s="21">
        <f>31304</f>
        <v>31304</v>
      </c>
      <c r="D147" s="21">
        <f t="shared" si="3"/>
        <v>96977</v>
      </c>
      <c r="E147" s="21">
        <f t="shared" si="4"/>
        <v>94.7041015625</v>
      </c>
    </row>
    <row r="148">
      <c r="A148" s="21">
        <f>36168</f>
        <v>36168</v>
      </c>
      <c r="B148" s="21">
        <f t="shared" si="5"/>
        <v>0</v>
      </c>
      <c r="C148" s="21">
        <f>31563</f>
        <v>31563</v>
      </c>
      <c r="D148" s="21">
        <f t="shared" si="3"/>
        <v>96977</v>
      </c>
      <c r="E148" s="21">
        <f t="shared" si="4"/>
        <v>94.7041015625</v>
      </c>
    </row>
    <row r="149">
      <c r="A149" s="21">
        <f>36395</f>
        <v>36395</v>
      </c>
      <c r="B149" s="21">
        <f t="shared" si="5"/>
        <v>0</v>
      </c>
      <c r="C149" s="21">
        <f>31787</f>
        <v>31787</v>
      </c>
      <c r="D149" s="21">
        <f t="shared" si="3"/>
        <v>96977</v>
      </c>
      <c r="E149" s="21">
        <f t="shared" si="4"/>
        <v>94.7041015625</v>
      </c>
    </row>
    <row r="150">
      <c r="A150" s="21">
        <f>36635</f>
        <v>36635</v>
      </c>
      <c r="B150" s="21">
        <f t="shared" si="5"/>
        <v>0</v>
      </c>
      <c r="C150" s="21">
        <f>32001</f>
        <v>32001</v>
      </c>
      <c r="D150" s="21">
        <f t="shared" si="3"/>
        <v>96977</v>
      </c>
      <c r="E150" s="21">
        <f t="shared" si="4"/>
        <v>94.7041015625</v>
      </c>
    </row>
    <row r="151">
      <c r="A151" s="21">
        <f>36853</f>
        <v>36853</v>
      </c>
      <c r="B151" s="21">
        <f t="shared" si="5"/>
        <v>0</v>
      </c>
      <c r="C151" s="21">
        <f>32229</f>
        <v>32229</v>
      </c>
      <c r="D151" s="21">
        <f t="shared" si="3"/>
        <v>96977</v>
      </c>
      <c r="E151" s="21">
        <f t="shared" si="4"/>
        <v>94.7041015625</v>
      </c>
    </row>
    <row r="152">
      <c r="A152" s="21">
        <f>37083</f>
        <v>37083</v>
      </c>
      <c r="B152" s="21">
        <f t="shared" si="5"/>
        <v>0</v>
      </c>
      <c r="C152" s="21">
        <f>32444</f>
        <v>32444</v>
      </c>
      <c r="D152" s="21">
        <f t="shared" si="3"/>
        <v>96977</v>
      </c>
      <c r="E152" s="21">
        <f t="shared" si="4"/>
        <v>94.7041015625</v>
      </c>
    </row>
    <row r="153">
      <c r="A153" s="21">
        <f>37319</f>
        <v>37319</v>
      </c>
      <c r="B153" s="21">
        <f t="shared" si="5"/>
        <v>0</v>
      </c>
      <c r="C153" s="21">
        <f>32678</f>
        <v>32678</v>
      </c>
      <c r="D153" s="21">
        <f t="shared" si="3"/>
        <v>96977</v>
      </c>
      <c r="E153" s="21">
        <f t="shared" si="4"/>
        <v>94.7041015625</v>
      </c>
    </row>
    <row r="154">
      <c r="A154" s="21">
        <f>37548</f>
        <v>37548</v>
      </c>
      <c r="B154" s="21">
        <f t="shared" si="5"/>
        <v>0</v>
      </c>
      <c r="C154" s="21">
        <f>32913</f>
        <v>32913</v>
      </c>
      <c r="D154" s="21">
        <f>96997</f>
        <v>96997</v>
      </c>
      <c r="E154" s="21">
        <f>94.7236328125</f>
        <v>94.7236328125</v>
      </c>
    </row>
    <row r="155">
      <c r="A155" s="21">
        <f>37785</f>
        <v>37785</v>
      </c>
      <c r="B155" s="21">
        <f t="shared" si="5"/>
        <v>0</v>
      </c>
      <c r="C155" s="21">
        <f>33123</f>
        <v>33123</v>
      </c>
      <c r="D155" s="21">
        <f>98271</f>
        <v>98271</v>
      </c>
      <c r="E155" s="21">
        <f>95.9677734375</f>
        <v>95.9677734375</v>
      </c>
    </row>
    <row r="156">
      <c r="A156" s="21">
        <f>38032</f>
        <v>38032</v>
      </c>
      <c r="B156" s="21">
        <f t="shared" si="5"/>
        <v>0</v>
      </c>
      <c r="C156" s="21">
        <f>33368</f>
        <v>33368</v>
      </c>
      <c r="D156" s="21">
        <f>99005</f>
        <v>99005</v>
      </c>
      <c r="E156" s="21">
        <f>96.6845703125</f>
        <v>96.6845703125</v>
      </c>
    </row>
    <row r="157">
      <c r="A157" s="21">
        <f>38271</f>
        <v>38271</v>
      </c>
      <c r="B157" s="21">
        <f t="shared" si="5"/>
        <v>0</v>
      </c>
      <c r="C157" s="21">
        <f>33596</f>
        <v>33596</v>
      </c>
      <c r="D157" s="21">
        <f>99437</f>
        <v>99437</v>
      </c>
      <c r="E157" s="21">
        <f>97.1064453125</f>
        <v>97.1064453125</v>
      </c>
    </row>
    <row r="158">
      <c r="A158" s="21">
        <f>38522</f>
        <v>38522</v>
      </c>
      <c r="B158" s="21">
        <f>3</f>
        <v>3</v>
      </c>
      <c r="C158" s="21">
        <f>33828</f>
        <v>33828</v>
      </c>
      <c r="D158" s="21">
        <f>99441</f>
        <v>99441</v>
      </c>
      <c r="E158" s="21">
        <f>97.1103515625</f>
        <v>97.1103515625</v>
      </c>
    </row>
    <row r="159">
      <c r="A159" s="21">
        <f>38760</f>
        <v>38760</v>
      </c>
      <c r="B159" s="21">
        <f>6</f>
        <v>6</v>
      </c>
      <c r="C159" s="21">
        <f>34064</f>
        <v>34064</v>
      </c>
      <c r="D159" s="21">
        <f>99441</f>
        <v>99441</v>
      </c>
      <c r="E159" s="21">
        <f>97.1103515625</f>
        <v>97.1103515625</v>
      </c>
    </row>
    <row r="160">
      <c r="A160" s="21">
        <f>38987</f>
        <v>38987</v>
      </c>
      <c r="B160" s="21">
        <f>3</f>
        <v>3</v>
      </c>
      <c r="C160" s="21">
        <f>34297</f>
        <v>34297</v>
      </c>
      <c r="D160" s="21">
        <f>99441</f>
        <v>99441</v>
      </c>
      <c r="E160" s="21">
        <f>97.1103515625</f>
        <v>97.1103515625</v>
      </c>
    </row>
    <row r="161">
      <c r="A161" s="21">
        <f>39238</f>
        <v>39238</v>
      </c>
      <c r="B161" s="21">
        <f>0</f>
        <v>0</v>
      </c>
      <c r="C161" s="21">
        <f>34521</f>
        <v>34521</v>
      </c>
      <c r="D161" s="21">
        <f>99441</f>
        <v>99441</v>
      </c>
      <c r="E161" s="21">
        <f>97.1103515625</f>
        <v>97.1103515625</v>
      </c>
    </row>
    <row r="162">
      <c r="A162" s="21">
        <f>39455</f>
        <v>39455</v>
      </c>
      <c r="B162" s="21">
        <f>0</f>
        <v>0</v>
      </c>
      <c r="C162" s="21">
        <f>34729</f>
        <v>34729</v>
      </c>
      <c r="D162" s="21">
        <f>99442</f>
        <v>99442</v>
      </c>
      <c r="E162" s="21">
        <f>97.111328125</f>
        <v>97.111328125</v>
      </c>
    </row>
    <row r="163">
      <c r="A163" s="21">
        <f>39688</f>
        <v>39688</v>
      </c>
      <c r="B163" s="21">
        <f>0</f>
        <v>0</v>
      </c>
      <c r="C163" s="21">
        <f>34961</f>
        <v>34961</v>
      </c>
      <c r="D163" s="21">
        <f>99441</f>
        <v>99441</v>
      </c>
      <c r="E163" s="21">
        <f>97.1103515625</f>
        <v>97.1103515625</v>
      </c>
    </row>
    <row r="164">
      <c r="A164" s="21">
        <f>39904</f>
        <v>39904</v>
      </c>
      <c r="B164" s="21">
        <f>0</f>
        <v>0</v>
      </c>
      <c r="C164" s="21">
        <f>35174</f>
        <v>35174</v>
      </c>
      <c r="D164" s="21">
        <f>99442</f>
        <v>99442</v>
      </c>
      <c r="E164" s="21">
        <f>97.111328125</f>
        <v>97.111328125</v>
      </c>
    </row>
    <row r="165">
      <c r="A165" s="21">
        <f>40139</f>
        <v>40139</v>
      </c>
      <c r="B165" s="21">
        <f>0</f>
        <v>0</v>
      </c>
      <c r="C165" s="21">
        <f>35414</f>
        <v>35414</v>
      </c>
      <c r="D165" s="21">
        <f>99441</f>
        <v>99441</v>
      </c>
      <c r="E165" s="21">
        <f>97.1103515625</f>
        <v>97.1103515625</v>
      </c>
    </row>
    <row r="166">
      <c r="A166" s="21">
        <f>40361</f>
        <v>40361</v>
      </c>
      <c r="B166" s="21">
        <f>3</f>
        <v>3</v>
      </c>
      <c r="C166" s="21">
        <f>35667</f>
        <v>35667</v>
      </c>
      <c r="D166" s="21">
        <f>99585</f>
        <v>99585</v>
      </c>
      <c r="E166" s="21">
        <f>97.2509765625</f>
        <v>97.2509765625</v>
      </c>
    </row>
    <row r="167">
      <c r="A167" s="21">
        <f>40581</f>
        <v>40581</v>
      </c>
      <c r="B167" s="21">
        <f>0</f>
        <v>0</v>
      </c>
      <c r="C167" s="21">
        <f>35903</f>
        <v>35903</v>
      </c>
      <c r="D167" s="21">
        <f t="shared" ref="D167:D178" si="6">99501</f>
        <v>99501</v>
      </c>
      <c r="E167" s="21">
        <f t="shared" ref="E167:E178" si="7">97.1689453125</f>
        <v>97.1689453125</v>
      </c>
    </row>
    <row r="168">
      <c r="A168" s="21">
        <f>40800</f>
        <v>40800</v>
      </c>
      <c r="B168" s="21">
        <f>0</f>
        <v>0</v>
      </c>
      <c r="C168" s="21">
        <f>36150</f>
        <v>36150</v>
      </c>
      <c r="D168" s="21">
        <f t="shared" si="6"/>
        <v>99501</v>
      </c>
      <c r="E168" s="21">
        <f t="shared" si="7"/>
        <v>97.1689453125</v>
      </c>
    </row>
    <row r="169">
      <c r="A169" s="21">
        <f>41036</f>
        <v>41036</v>
      </c>
      <c r="B169" s="21">
        <f>0</f>
        <v>0</v>
      </c>
      <c r="C169" s="21">
        <f>36402</f>
        <v>36402</v>
      </c>
      <c r="D169" s="21">
        <f t="shared" si="6"/>
        <v>99501</v>
      </c>
      <c r="E169" s="21">
        <f t="shared" si="7"/>
        <v>97.1689453125</v>
      </c>
    </row>
    <row r="170">
      <c r="A170" s="21">
        <f>41273</f>
        <v>41273</v>
      </c>
      <c r="B170" s="21">
        <f>20</f>
        <v>20</v>
      </c>
      <c r="C170" s="21">
        <f>36600</f>
        <v>36600</v>
      </c>
      <c r="D170" s="21">
        <f t="shared" si="6"/>
        <v>99501</v>
      </c>
      <c r="E170" s="21">
        <f t="shared" si="7"/>
        <v>97.1689453125</v>
      </c>
    </row>
    <row r="171">
      <c r="A171" s="21">
        <f>41511</f>
        <v>41511</v>
      </c>
      <c r="B171" s="21">
        <f>6</f>
        <v>6</v>
      </c>
      <c r="C171" s="21">
        <f>36823</f>
        <v>36823</v>
      </c>
      <c r="D171" s="21">
        <f t="shared" si="6"/>
        <v>99501</v>
      </c>
      <c r="E171" s="21">
        <f t="shared" si="7"/>
        <v>97.1689453125</v>
      </c>
    </row>
    <row r="172">
      <c r="A172" s="21">
        <f>41746</f>
        <v>41746</v>
      </c>
      <c r="B172" s="21">
        <f>14</f>
        <v>14</v>
      </c>
      <c r="C172" s="21">
        <f>37052</f>
        <v>37052</v>
      </c>
      <c r="D172" s="21">
        <f t="shared" si="6"/>
        <v>99501</v>
      </c>
      <c r="E172" s="21">
        <f t="shared" si="7"/>
        <v>97.1689453125</v>
      </c>
    </row>
    <row r="173">
      <c r="A173" s="21">
        <f>41968</f>
        <v>41968</v>
      </c>
      <c r="B173" s="21">
        <f>13</f>
        <v>13</v>
      </c>
      <c r="C173" s="21">
        <f>37288</f>
        <v>37288</v>
      </c>
      <c r="D173" s="21">
        <f t="shared" si="6"/>
        <v>99501</v>
      </c>
      <c r="E173" s="21">
        <f t="shared" si="7"/>
        <v>97.1689453125</v>
      </c>
    </row>
    <row r="174">
      <c r="A174" s="21">
        <f>42197</f>
        <v>42197</v>
      </c>
      <c r="B174" s="21">
        <f>16</f>
        <v>16</v>
      </c>
      <c r="C174" s="21">
        <f>37523</f>
        <v>37523</v>
      </c>
      <c r="D174" s="21">
        <f t="shared" si="6"/>
        <v>99501</v>
      </c>
      <c r="E174" s="21">
        <f t="shared" si="7"/>
        <v>97.1689453125</v>
      </c>
    </row>
    <row r="175">
      <c r="A175" s="21">
        <f>42439</f>
        <v>42439</v>
      </c>
      <c r="B175" s="21">
        <f>13</f>
        <v>13</v>
      </c>
      <c r="C175" s="21">
        <f>37786</f>
        <v>37786</v>
      </c>
      <c r="D175" s="21">
        <f t="shared" si="6"/>
        <v>99501</v>
      </c>
      <c r="E175" s="21">
        <f t="shared" si="7"/>
        <v>97.1689453125</v>
      </c>
    </row>
    <row r="176">
      <c r="A176" s="21">
        <f>42696</f>
        <v>42696</v>
      </c>
      <c r="B176" s="21">
        <f>10</f>
        <v>10</v>
      </c>
      <c r="C176" s="21">
        <f>38032</f>
        <v>38032</v>
      </c>
      <c r="D176" s="21">
        <f t="shared" si="6"/>
        <v>99501</v>
      </c>
      <c r="E176" s="21">
        <f t="shared" si="7"/>
        <v>97.1689453125</v>
      </c>
    </row>
    <row r="177">
      <c r="A177" s="21">
        <f>42919</f>
        <v>42919</v>
      </c>
      <c r="B177" s="21">
        <f>14</f>
        <v>14</v>
      </c>
      <c r="C177" s="21">
        <f>38271</f>
        <v>38271</v>
      </c>
      <c r="D177" s="21">
        <f t="shared" si="6"/>
        <v>99501</v>
      </c>
      <c r="E177" s="21">
        <f t="shared" si="7"/>
        <v>97.1689453125</v>
      </c>
    </row>
    <row r="178">
      <c r="A178" s="21">
        <f>43142</f>
        <v>43142</v>
      </c>
      <c r="B178" s="21">
        <f>14</f>
        <v>14</v>
      </c>
      <c r="C178" s="21">
        <f>38501</f>
        <v>38501</v>
      </c>
      <c r="D178" s="21">
        <f t="shared" si="6"/>
        <v>99501</v>
      </c>
      <c r="E178" s="21">
        <f t="shared" si="7"/>
        <v>97.1689453125</v>
      </c>
    </row>
    <row r="179">
      <c r="A179" s="21">
        <f>43347</f>
        <v>43347</v>
      </c>
      <c r="B179" s="21">
        <f>0</f>
        <v>0</v>
      </c>
      <c r="C179" s="21">
        <f>38731</f>
        <v>38731</v>
      </c>
      <c r="D179" s="21">
        <f>100795</f>
        <v>100795</v>
      </c>
      <c r="E179" s="21">
        <f>98.4326171875</f>
        <v>98.4326171875</v>
      </c>
    </row>
    <row r="180">
      <c r="A180" s="21">
        <f>43592</f>
        <v>43592</v>
      </c>
      <c r="B180" s="21">
        <f>2</f>
        <v>2</v>
      </c>
      <c r="C180" s="21">
        <f>38958</f>
        <v>38958</v>
      </c>
      <c r="D180" s="21">
        <f>101261</f>
        <v>101261</v>
      </c>
      <c r="E180" s="21">
        <f>98.8876953125</f>
        <v>98.8876953125</v>
      </c>
    </row>
    <row r="181">
      <c r="A181" s="21">
        <f>43854</f>
        <v>43854</v>
      </c>
      <c r="B181" s="21">
        <f t="shared" ref="B181:B189" si="8">0</f>
        <v>0</v>
      </c>
      <c r="C181" s="21">
        <f>39213</f>
        <v>39213</v>
      </c>
      <c r="D181" s="21">
        <f t="shared" ref="D181:D188" si="9">100633</f>
        <v>100633</v>
      </c>
      <c r="E181" s="21">
        <f t="shared" ref="E181:E188" si="10">98.2744140625</f>
        <v>98.2744140625</v>
      </c>
    </row>
    <row r="182">
      <c r="A182" s="21">
        <f>44091</f>
        <v>44091</v>
      </c>
      <c r="B182" s="21">
        <f t="shared" si="8"/>
        <v>0</v>
      </c>
      <c r="C182" s="21">
        <f>39445</f>
        <v>39445</v>
      </c>
      <c r="D182" s="21">
        <f t="shared" si="9"/>
        <v>100633</v>
      </c>
      <c r="E182" s="21">
        <f t="shared" si="10"/>
        <v>98.2744140625</v>
      </c>
    </row>
    <row r="183">
      <c r="A183" s="21">
        <f>44363</f>
        <v>44363</v>
      </c>
      <c r="B183" s="21">
        <f t="shared" si="8"/>
        <v>0</v>
      </c>
      <c r="C183" s="21">
        <f>39676</f>
        <v>39676</v>
      </c>
      <c r="D183" s="21">
        <f t="shared" si="9"/>
        <v>100633</v>
      </c>
      <c r="E183" s="21">
        <f t="shared" si="10"/>
        <v>98.2744140625</v>
      </c>
    </row>
    <row r="184">
      <c r="A184" s="21">
        <f>44644</f>
        <v>44644</v>
      </c>
      <c r="B184" s="21">
        <f t="shared" si="8"/>
        <v>0</v>
      </c>
      <c r="C184" s="21">
        <f>39908</f>
        <v>39908</v>
      </c>
      <c r="D184" s="21">
        <f t="shared" si="9"/>
        <v>100633</v>
      </c>
      <c r="E184" s="21">
        <f t="shared" si="10"/>
        <v>98.2744140625</v>
      </c>
    </row>
    <row r="185">
      <c r="A185" s="21">
        <f>44910</f>
        <v>44910</v>
      </c>
      <c r="B185" s="21">
        <f t="shared" si="8"/>
        <v>0</v>
      </c>
      <c r="C185" s="21">
        <f>40124</f>
        <v>40124</v>
      </c>
      <c r="D185" s="21">
        <f t="shared" si="9"/>
        <v>100633</v>
      </c>
      <c r="E185" s="21">
        <f t="shared" si="10"/>
        <v>98.2744140625</v>
      </c>
    </row>
    <row r="186">
      <c r="A186" s="21">
        <f>45195</f>
        <v>45195</v>
      </c>
      <c r="B186" s="21">
        <f t="shared" si="8"/>
        <v>0</v>
      </c>
      <c r="C186" s="21">
        <f>40328</f>
        <v>40328</v>
      </c>
      <c r="D186" s="21">
        <f t="shared" si="9"/>
        <v>100633</v>
      </c>
      <c r="E186" s="21">
        <f t="shared" si="10"/>
        <v>98.2744140625</v>
      </c>
    </row>
    <row r="187">
      <c r="A187" s="21">
        <f>45492</f>
        <v>45492</v>
      </c>
      <c r="B187" s="21">
        <f t="shared" si="8"/>
        <v>0</v>
      </c>
      <c r="C187" s="21">
        <f>40561</f>
        <v>40561</v>
      </c>
      <c r="D187" s="21">
        <f t="shared" si="9"/>
        <v>100633</v>
      </c>
      <c r="E187" s="21">
        <f t="shared" si="10"/>
        <v>98.2744140625</v>
      </c>
    </row>
    <row r="188">
      <c r="A188" s="21">
        <f>45741</f>
        <v>45741</v>
      </c>
      <c r="B188" s="21">
        <f t="shared" si="8"/>
        <v>0</v>
      </c>
      <c r="C188" s="21">
        <f>40800</f>
        <v>40800</v>
      </c>
      <c r="D188" s="21">
        <f t="shared" si="9"/>
        <v>100633</v>
      </c>
      <c r="E188" s="21">
        <f t="shared" si="10"/>
        <v>98.2744140625</v>
      </c>
    </row>
    <row r="189">
      <c r="A189" s="21">
        <f>45989</f>
        <v>45989</v>
      </c>
      <c r="B189" s="21">
        <f t="shared" si="8"/>
        <v>0</v>
      </c>
      <c r="C189" s="21">
        <f>41042</f>
        <v>41042</v>
      </c>
      <c r="D189" s="21">
        <f>100637</f>
        <v>100637</v>
      </c>
      <c r="E189" s="21">
        <f>98.2783203125</f>
        <v>98.2783203125</v>
      </c>
    </row>
    <row r="190">
      <c r="C190" s="21">
        <f>41264</f>
        <v>41264</v>
      </c>
      <c r="D190" s="21">
        <f>101133</f>
        <v>101133</v>
      </c>
      <c r="E190" s="21">
        <f>98.7626953125</f>
        <v>98.7626953125</v>
      </c>
    </row>
    <row r="191">
      <c r="C191" s="21">
        <f>41500</f>
        <v>41500</v>
      </c>
      <c r="D191" s="21">
        <f>103331</f>
        <v>103331</v>
      </c>
      <c r="E191" s="21">
        <f>100.9091796875</f>
        <v>100.9091796875</v>
      </c>
    </row>
    <row r="192">
      <c r="C192" s="21">
        <f>41767</f>
        <v>41767</v>
      </c>
      <c r="D192" s="21">
        <f>103308</f>
        <v>103308</v>
      </c>
      <c r="E192" s="21">
        <f>100.88671875</f>
        <v>100.88671875</v>
      </c>
    </row>
    <row r="193">
      <c r="C193" s="21">
        <f>42002</f>
        <v>42002</v>
      </c>
      <c r="D193" s="21">
        <f>102372</f>
        <v>102372</v>
      </c>
      <c r="E193" s="21">
        <f>99.97265625</f>
        <v>99.97265625</v>
      </c>
    </row>
    <row r="194">
      <c r="C194" s="21">
        <f>42213</f>
        <v>42213</v>
      </c>
      <c r="D194" s="21">
        <f>102371</f>
        <v>102371</v>
      </c>
      <c r="E194" s="21">
        <f>99.9716796875</f>
        <v>99.9716796875</v>
      </c>
    </row>
    <row r="195">
      <c r="C195" s="21">
        <f>42423</f>
        <v>42423</v>
      </c>
      <c r="D195" s="21">
        <f>102331</f>
        <v>102331</v>
      </c>
      <c r="E195" s="21">
        <f>99.9326171875</f>
        <v>99.9326171875</v>
      </c>
    </row>
    <row r="196">
      <c r="C196" s="21">
        <f>42657</f>
        <v>42657</v>
      </c>
      <c r="D196" s="21">
        <f>102335</f>
        <v>102335</v>
      </c>
      <c r="E196" s="21">
        <f>99.9365234375</f>
        <v>99.9365234375</v>
      </c>
    </row>
    <row r="197">
      <c r="C197" s="21">
        <f>42886</f>
        <v>42886</v>
      </c>
      <c r="D197" s="21">
        <f>102335</f>
        <v>102335</v>
      </c>
      <c r="E197" s="21">
        <f>99.9365234375</f>
        <v>99.9365234375</v>
      </c>
    </row>
    <row r="198">
      <c r="C198" s="21">
        <f>43111</f>
        <v>43111</v>
      </c>
      <c r="D198" s="21">
        <f>102335</f>
        <v>102335</v>
      </c>
      <c r="E198" s="21">
        <f>99.9365234375</f>
        <v>99.9365234375</v>
      </c>
    </row>
    <row r="199">
      <c r="C199" s="21">
        <f>43343</f>
        <v>43343</v>
      </c>
      <c r="D199" s="21">
        <f>102335</f>
        <v>102335</v>
      </c>
      <c r="E199" s="21">
        <f>99.9365234375</f>
        <v>99.9365234375</v>
      </c>
    </row>
    <row r="200">
      <c r="C200" s="21">
        <f>43587</f>
        <v>43587</v>
      </c>
      <c r="D200" s="21">
        <f>102335</f>
        <v>102335</v>
      </c>
      <c r="E200" s="21">
        <f>99.9365234375</f>
        <v>99.9365234375</v>
      </c>
    </row>
    <row r="201">
      <c r="C201" s="21">
        <f>43842</f>
        <v>43842</v>
      </c>
      <c r="D201" s="21">
        <f>102335</f>
        <v>102335</v>
      </c>
      <c r="E201" s="21">
        <f>99.9365234375</f>
        <v>99.9365234375</v>
      </c>
    </row>
    <row r="202">
      <c r="C202" s="21">
        <f>44073</f>
        <v>44073</v>
      </c>
      <c r="D202" s="21">
        <f>102335</f>
        <v>102335</v>
      </c>
      <c r="E202" s="21">
        <f>99.9365234375</f>
        <v>99.9365234375</v>
      </c>
    </row>
    <row r="203">
      <c r="C203" s="21">
        <f>44405</f>
        <v>44405</v>
      </c>
      <c r="D203" s="21">
        <f>102336</f>
        <v>102336</v>
      </c>
      <c r="E203" s="21">
        <f>99.9375</f>
        <v>99.9375</v>
      </c>
    </row>
    <row r="204">
      <c r="C204" s="21">
        <f>44671</f>
        <v>44671</v>
      </c>
      <c r="D204" s="21">
        <f>102336</f>
        <v>102336</v>
      </c>
      <c r="E204" s="21">
        <f>99.9375</f>
        <v>99.9375</v>
      </c>
    </row>
    <row r="205">
      <c r="C205" s="21">
        <f>44982</f>
        <v>44982</v>
      </c>
      <c r="D205" s="21">
        <f>102336</f>
        <v>102336</v>
      </c>
      <c r="E205" s="21">
        <f>99.9375</f>
        <v>99.9375</v>
      </c>
    </row>
    <row r="206">
      <c r="C206" s="21">
        <f>45265</f>
        <v>45265</v>
      </c>
      <c r="D206" s="21">
        <f>102336</f>
        <v>102336</v>
      </c>
      <c r="E206" s="21">
        <f>99.9375</f>
        <v>99.9375</v>
      </c>
    </row>
    <row r="207">
      <c r="C207" s="21">
        <f>45495</f>
        <v>45495</v>
      </c>
      <c r="D207" s="21">
        <f>102335</f>
        <v>102335</v>
      </c>
      <c r="E207" s="21">
        <f>99.9365234375</f>
        <v>99.9365234375</v>
      </c>
    </row>
    <row r="208">
      <c r="C208" s="21">
        <f>45771</f>
        <v>45771</v>
      </c>
      <c r="D208" s="21">
        <f>102336</f>
        <v>102336</v>
      </c>
      <c r="E208" s="21">
        <f>99.9375</f>
        <v>99.9375</v>
      </c>
    </row>
    <row r="209">
      <c r="C209" s="21">
        <f>46042</f>
        <v>46042</v>
      </c>
      <c r="D209" s="21">
        <f>102336</f>
        <v>102336</v>
      </c>
      <c r="E209" s="21">
        <f>99.9375</f>
        <v>99.9375</v>
      </c>
    </row>
  </sheetData>
  <sheetProtection/>
  <pageMargins left="0.75" right="0.75" top="1.0" bottom="1.0" header="0.5" footer="0.5"/>
  <pageSetup paperSize="9" orientation="portrait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Company/>
  <DocSecurity>0</DocSecurity>
  <ScaleCrop>false</ScaleCrop>
  <HeadingPairs>
    <vt:vector xmlns:vt="http://schemas.openxmlformats.org/officeDocument/2006/docPropsVTypes" size="2" baseType="variant">
      <vt:variant xmlns:vt="http://schemas.openxmlformats.org/officeDocument/2006/docPropsVTypes">
        <vt:lpstr xmlns:vt="http://schemas.openxmlformats.org/officeDocument/2006/docPropsVTypes">Werkbladen</vt:lpstr>
      </vt:variant>
      <vt:variant xmlns:vt="http://schemas.openxmlformats.org/officeDocument/2006/docPropsVTypes">
        <vt:i4 xmlns:vt="http://schemas.openxmlformats.org/officeDocument/2006/docPropsVTypes">2</vt:i4>
      </vt:variant>
    </vt:vector>
  </HeadingPairs>
  <TitlesOfParts>
    <vt:vector xmlns:vt="http://schemas.openxmlformats.org/officeDocument/2006/docPropsVTypes" size="2" baseType="lpstr">
      <vt:lpstr xmlns:vt="http://schemas.openxmlformats.org/officeDocument/2006/docPropsVTypes">Grafiek</vt:lpstr>
      <vt:lpstr xmlns:vt="http://schemas.openxmlformats.org/officeDocument/2006/docPropsVTypes"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Nicolas Quartier</cp:lastModifiedBy>
  <dcterms:created xsi:type="dcterms:W3CDTF">2016-01-08T15:46:41Z</dcterms:created>
  <dcterms:modified xsi:type="dcterms:W3CDTF">2015-12-21T13:05:21Z</dcterms:modified>
  <cp:lastPrinted>2016-01-08T15:46:41Z</cp:lastPrinted>
</cp:coreProperties>
</file>