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High-end\Famous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H27" i="2" l="1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H20" i="2" s="1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I20" i="2" s="1"/>
  <c r="D2" i="2"/>
  <c r="C2" i="2"/>
  <c r="B2" i="2"/>
  <c r="A2" i="2"/>
</calcChain>
</file>

<file path=xl/sharedStrings.xml><?xml version="1.0" encoding="utf-8"?>
<sst xmlns="http://schemas.openxmlformats.org/spreadsheetml/2006/main" count="10" uniqueCount="10">
  <si>
    <t>CPU Timestamps</t>
  </si>
  <si>
    <t>CPU VALUES (%)</t>
  </si>
  <si>
    <t>MEM Timestamps</t>
  </si>
  <si>
    <t>MEM VALUES (KB)</t>
  </si>
  <si>
    <t>AVERAGE TIME BETWEEN CPU TIMESTAMPS (ms) (128x)</t>
  </si>
  <si>
    <t>AVERAGE TIME BETWEEN MEM TIMESTAMPS (ms) (120x)</t>
  </si>
  <si>
    <t>begin average</t>
  </si>
  <si>
    <t>max</t>
  </si>
  <si>
    <t>end average</t>
  </si>
  <si>
    <t>cpu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</si>
</sst>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Sheet1!$A$2:$A$129</c:f>
              <c:numCache>
                <c:formatCode>General</c:formatCode>
                <c:ptCount val="128"/>
                <c:pt idx="0">
                  <c:v>1410</c:v>
                </c:pt>
                <c:pt idx="1">
                  <c:v>1714</c:v>
                </c:pt>
                <c:pt idx="2">
                  <c:v>2038</c:v>
                </c:pt>
                <c:pt idx="3">
                  <c:v>2298</c:v>
                </c:pt>
                <c:pt idx="4">
                  <c:v>2566</c:v>
                </c:pt>
                <c:pt idx="5">
                  <c:v>2854</c:v>
                </c:pt>
                <c:pt idx="6">
                  <c:v>3150</c:v>
                </c:pt>
                <c:pt idx="7">
                  <c:v>3415</c:v>
                </c:pt>
                <c:pt idx="8">
                  <c:v>3681</c:v>
                </c:pt>
                <c:pt idx="9">
                  <c:v>3932</c:v>
                </c:pt>
                <c:pt idx="10">
                  <c:v>4212</c:v>
                </c:pt>
                <c:pt idx="11">
                  <c:v>4474</c:v>
                </c:pt>
                <c:pt idx="12">
                  <c:v>4732</c:v>
                </c:pt>
                <c:pt idx="13">
                  <c:v>5036</c:v>
                </c:pt>
                <c:pt idx="14">
                  <c:v>5314</c:v>
                </c:pt>
                <c:pt idx="15">
                  <c:v>5603</c:v>
                </c:pt>
                <c:pt idx="16">
                  <c:v>5903</c:v>
                </c:pt>
                <c:pt idx="17">
                  <c:v>6200</c:v>
                </c:pt>
                <c:pt idx="18">
                  <c:v>6493</c:v>
                </c:pt>
                <c:pt idx="19">
                  <c:v>6834</c:v>
                </c:pt>
                <c:pt idx="20">
                  <c:v>7090</c:v>
                </c:pt>
                <c:pt idx="21">
                  <c:v>7366</c:v>
                </c:pt>
                <c:pt idx="22">
                  <c:v>7653</c:v>
                </c:pt>
                <c:pt idx="23">
                  <c:v>7947</c:v>
                </c:pt>
                <c:pt idx="24">
                  <c:v>8207</c:v>
                </c:pt>
                <c:pt idx="25">
                  <c:v>8457</c:v>
                </c:pt>
                <c:pt idx="26">
                  <c:v>8733</c:v>
                </c:pt>
                <c:pt idx="27">
                  <c:v>8979</c:v>
                </c:pt>
                <c:pt idx="28">
                  <c:v>9259</c:v>
                </c:pt>
                <c:pt idx="29">
                  <c:v>9519</c:v>
                </c:pt>
                <c:pt idx="30">
                  <c:v>9896</c:v>
                </c:pt>
                <c:pt idx="31">
                  <c:v>10155</c:v>
                </c:pt>
                <c:pt idx="32">
                  <c:v>10452</c:v>
                </c:pt>
                <c:pt idx="33">
                  <c:v>10685</c:v>
                </c:pt>
                <c:pt idx="34">
                  <c:v>10984</c:v>
                </c:pt>
                <c:pt idx="35">
                  <c:v>11286</c:v>
                </c:pt>
                <c:pt idx="36">
                  <c:v>11574</c:v>
                </c:pt>
                <c:pt idx="37">
                  <c:v>11816</c:v>
                </c:pt>
                <c:pt idx="38">
                  <c:v>12141</c:v>
                </c:pt>
                <c:pt idx="39">
                  <c:v>12464</c:v>
                </c:pt>
                <c:pt idx="40">
                  <c:v>12713</c:v>
                </c:pt>
                <c:pt idx="41">
                  <c:v>12991</c:v>
                </c:pt>
                <c:pt idx="42">
                  <c:v>13221</c:v>
                </c:pt>
                <c:pt idx="43">
                  <c:v>13483</c:v>
                </c:pt>
                <c:pt idx="44">
                  <c:v>13749</c:v>
                </c:pt>
                <c:pt idx="45">
                  <c:v>14052</c:v>
                </c:pt>
                <c:pt idx="46">
                  <c:v>14373</c:v>
                </c:pt>
                <c:pt idx="47">
                  <c:v>14607</c:v>
                </c:pt>
                <c:pt idx="48">
                  <c:v>14866</c:v>
                </c:pt>
                <c:pt idx="49">
                  <c:v>15162</c:v>
                </c:pt>
                <c:pt idx="50">
                  <c:v>15453</c:v>
                </c:pt>
                <c:pt idx="51">
                  <c:v>15765</c:v>
                </c:pt>
                <c:pt idx="52">
                  <c:v>16045</c:v>
                </c:pt>
                <c:pt idx="53">
                  <c:v>16316</c:v>
                </c:pt>
                <c:pt idx="54">
                  <c:v>16603</c:v>
                </c:pt>
                <c:pt idx="55">
                  <c:v>16887</c:v>
                </c:pt>
                <c:pt idx="56">
                  <c:v>17138</c:v>
                </c:pt>
                <c:pt idx="57">
                  <c:v>17379</c:v>
                </c:pt>
                <c:pt idx="58">
                  <c:v>17633</c:v>
                </c:pt>
                <c:pt idx="59">
                  <c:v>17906</c:v>
                </c:pt>
                <c:pt idx="60">
                  <c:v>18157</c:v>
                </c:pt>
                <c:pt idx="61">
                  <c:v>18458</c:v>
                </c:pt>
                <c:pt idx="62">
                  <c:v>18748</c:v>
                </c:pt>
                <c:pt idx="63">
                  <c:v>19005</c:v>
                </c:pt>
                <c:pt idx="64">
                  <c:v>19225</c:v>
                </c:pt>
                <c:pt idx="65">
                  <c:v>19498</c:v>
                </c:pt>
                <c:pt idx="66">
                  <c:v>19775</c:v>
                </c:pt>
                <c:pt idx="67">
                  <c:v>20091</c:v>
                </c:pt>
                <c:pt idx="68">
                  <c:v>20354</c:v>
                </c:pt>
                <c:pt idx="69">
                  <c:v>20622</c:v>
                </c:pt>
                <c:pt idx="70">
                  <c:v>20858</c:v>
                </c:pt>
                <c:pt idx="71">
                  <c:v>21079</c:v>
                </c:pt>
                <c:pt idx="72">
                  <c:v>21399</c:v>
                </c:pt>
                <c:pt idx="73">
                  <c:v>21672</c:v>
                </c:pt>
                <c:pt idx="74">
                  <c:v>21936</c:v>
                </c:pt>
                <c:pt idx="75">
                  <c:v>22155</c:v>
                </c:pt>
                <c:pt idx="76">
                  <c:v>22388</c:v>
                </c:pt>
                <c:pt idx="77">
                  <c:v>22652</c:v>
                </c:pt>
                <c:pt idx="78">
                  <c:v>22955</c:v>
                </c:pt>
                <c:pt idx="79">
                  <c:v>23214</c:v>
                </c:pt>
                <c:pt idx="80">
                  <c:v>23500</c:v>
                </c:pt>
                <c:pt idx="81">
                  <c:v>23799</c:v>
                </c:pt>
                <c:pt idx="82">
                  <c:v>24126</c:v>
                </c:pt>
                <c:pt idx="83">
                  <c:v>24422</c:v>
                </c:pt>
                <c:pt idx="84">
                  <c:v>24719</c:v>
                </c:pt>
                <c:pt idx="85">
                  <c:v>24987</c:v>
                </c:pt>
                <c:pt idx="86">
                  <c:v>25246</c:v>
                </c:pt>
                <c:pt idx="87">
                  <c:v>25505</c:v>
                </c:pt>
                <c:pt idx="88">
                  <c:v>25781</c:v>
                </c:pt>
                <c:pt idx="89">
                  <c:v>26046</c:v>
                </c:pt>
                <c:pt idx="90">
                  <c:v>26285</c:v>
                </c:pt>
                <c:pt idx="91">
                  <c:v>26571</c:v>
                </c:pt>
                <c:pt idx="92">
                  <c:v>26845</c:v>
                </c:pt>
                <c:pt idx="93">
                  <c:v>27112</c:v>
                </c:pt>
                <c:pt idx="94">
                  <c:v>27392</c:v>
                </c:pt>
                <c:pt idx="95">
                  <c:v>27709</c:v>
                </c:pt>
                <c:pt idx="96">
                  <c:v>27974</c:v>
                </c:pt>
                <c:pt idx="97">
                  <c:v>28275</c:v>
                </c:pt>
                <c:pt idx="98">
                  <c:v>28531</c:v>
                </c:pt>
                <c:pt idx="99">
                  <c:v>28836</c:v>
                </c:pt>
                <c:pt idx="100">
                  <c:v>29098</c:v>
                </c:pt>
                <c:pt idx="101">
                  <c:v>29378</c:v>
                </c:pt>
                <c:pt idx="102">
                  <c:v>29618</c:v>
                </c:pt>
                <c:pt idx="103">
                  <c:v>29897</c:v>
                </c:pt>
                <c:pt idx="104">
                  <c:v>30183</c:v>
                </c:pt>
                <c:pt idx="105">
                  <c:v>30468</c:v>
                </c:pt>
                <c:pt idx="106">
                  <c:v>30722</c:v>
                </c:pt>
                <c:pt idx="107">
                  <c:v>30977</c:v>
                </c:pt>
                <c:pt idx="108">
                  <c:v>31287</c:v>
                </c:pt>
                <c:pt idx="109">
                  <c:v>31584</c:v>
                </c:pt>
                <c:pt idx="110">
                  <c:v>31863</c:v>
                </c:pt>
                <c:pt idx="111">
                  <c:v>32115</c:v>
                </c:pt>
                <c:pt idx="112">
                  <c:v>32388</c:v>
                </c:pt>
                <c:pt idx="113">
                  <c:v>32656</c:v>
                </c:pt>
                <c:pt idx="114">
                  <c:v>32934</c:v>
                </c:pt>
                <c:pt idx="115">
                  <c:v>33227</c:v>
                </c:pt>
                <c:pt idx="116">
                  <c:v>33435</c:v>
                </c:pt>
                <c:pt idx="117">
                  <c:v>33664</c:v>
                </c:pt>
                <c:pt idx="118">
                  <c:v>33945</c:v>
                </c:pt>
                <c:pt idx="119">
                  <c:v>34244</c:v>
                </c:pt>
                <c:pt idx="120">
                  <c:v>34507</c:v>
                </c:pt>
                <c:pt idx="121">
                  <c:v>34796</c:v>
                </c:pt>
                <c:pt idx="122">
                  <c:v>35052</c:v>
                </c:pt>
                <c:pt idx="123">
                  <c:v>35302</c:v>
                </c:pt>
                <c:pt idx="124">
                  <c:v>35574</c:v>
                </c:pt>
                <c:pt idx="125">
                  <c:v>35871</c:v>
                </c:pt>
                <c:pt idx="126">
                  <c:v>36103</c:v>
                </c:pt>
                <c:pt idx="127">
                  <c:v>36332</c:v>
                </c:pt>
              </c:numCache>
            </c:numRef>
          </c:cat>
          <c:val>
            <c:numRef>
              <c:f>Sheet1!$B$2:$B$129</c:f>
              <c:numCache>
                <c:formatCode>General</c:formatCode>
                <c:ptCount val="128"/>
                <c:pt idx="0">
                  <c:v>7</c:v>
                </c:pt>
                <c:pt idx="1">
                  <c:v>21</c:v>
                </c:pt>
                <c:pt idx="2">
                  <c:v>25</c:v>
                </c:pt>
                <c:pt idx="3">
                  <c:v>35</c:v>
                </c:pt>
                <c:pt idx="4">
                  <c:v>21</c:v>
                </c:pt>
                <c:pt idx="5">
                  <c:v>25</c:v>
                </c:pt>
                <c:pt idx="6">
                  <c:v>13</c:v>
                </c:pt>
                <c:pt idx="7">
                  <c:v>3</c:v>
                </c:pt>
                <c:pt idx="8">
                  <c:v>2</c:v>
                </c:pt>
                <c:pt idx="9">
                  <c:v>9</c:v>
                </c:pt>
                <c:pt idx="10">
                  <c:v>5</c:v>
                </c:pt>
                <c:pt idx="11">
                  <c:v>8</c:v>
                </c:pt>
                <c:pt idx="12">
                  <c:v>4</c:v>
                </c:pt>
                <c:pt idx="13">
                  <c:v>29</c:v>
                </c:pt>
                <c:pt idx="14">
                  <c:v>9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30</c:v>
                </c:pt>
                <c:pt idx="19">
                  <c:v>34</c:v>
                </c:pt>
                <c:pt idx="20">
                  <c:v>37</c:v>
                </c:pt>
                <c:pt idx="21">
                  <c:v>17</c:v>
                </c:pt>
                <c:pt idx="22">
                  <c:v>31</c:v>
                </c:pt>
                <c:pt idx="23">
                  <c:v>11</c:v>
                </c:pt>
                <c:pt idx="24">
                  <c:v>10</c:v>
                </c:pt>
                <c:pt idx="25">
                  <c:v>11</c:v>
                </c:pt>
                <c:pt idx="26">
                  <c:v>9</c:v>
                </c:pt>
                <c:pt idx="27">
                  <c:v>9</c:v>
                </c:pt>
                <c:pt idx="28">
                  <c:v>11</c:v>
                </c:pt>
                <c:pt idx="29">
                  <c:v>13</c:v>
                </c:pt>
                <c:pt idx="30">
                  <c:v>22</c:v>
                </c:pt>
                <c:pt idx="31">
                  <c:v>23</c:v>
                </c:pt>
                <c:pt idx="32">
                  <c:v>36</c:v>
                </c:pt>
                <c:pt idx="33">
                  <c:v>4</c:v>
                </c:pt>
                <c:pt idx="34">
                  <c:v>2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19</c:v>
                </c:pt>
                <c:pt idx="39">
                  <c:v>12</c:v>
                </c:pt>
                <c:pt idx="40">
                  <c:v>13</c:v>
                </c:pt>
                <c:pt idx="41">
                  <c:v>12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9</c:v>
                </c:pt>
                <c:pt idx="50">
                  <c:v>21</c:v>
                </c:pt>
                <c:pt idx="51">
                  <c:v>50</c:v>
                </c:pt>
                <c:pt idx="52">
                  <c:v>6</c:v>
                </c:pt>
                <c:pt idx="53">
                  <c:v>10</c:v>
                </c:pt>
                <c:pt idx="54">
                  <c:v>6</c:v>
                </c:pt>
                <c:pt idx="55">
                  <c:v>10</c:v>
                </c:pt>
                <c:pt idx="56">
                  <c:v>12</c:v>
                </c:pt>
                <c:pt idx="57">
                  <c:v>6</c:v>
                </c:pt>
                <c:pt idx="58">
                  <c:v>9</c:v>
                </c:pt>
                <c:pt idx="59">
                  <c:v>6</c:v>
                </c:pt>
                <c:pt idx="60">
                  <c:v>7</c:v>
                </c:pt>
                <c:pt idx="61">
                  <c:v>32</c:v>
                </c:pt>
                <c:pt idx="62">
                  <c:v>26</c:v>
                </c:pt>
                <c:pt idx="63">
                  <c:v>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4</c:v>
                </c:pt>
                <c:pt idx="72">
                  <c:v>41</c:v>
                </c:pt>
                <c:pt idx="73">
                  <c:v>32</c:v>
                </c:pt>
                <c:pt idx="74">
                  <c:v>3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2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20</c:v>
                </c:pt>
                <c:pt idx="83">
                  <c:v>13</c:v>
                </c:pt>
                <c:pt idx="84">
                  <c:v>2</c:v>
                </c:pt>
                <c:pt idx="85">
                  <c:v>3</c:v>
                </c:pt>
                <c:pt idx="86">
                  <c:v>0</c:v>
                </c:pt>
                <c:pt idx="87">
                  <c:v>5</c:v>
                </c:pt>
                <c:pt idx="88">
                  <c:v>0</c:v>
                </c:pt>
                <c:pt idx="89">
                  <c:v>0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10</c:v>
                </c:pt>
                <c:pt idx="94">
                  <c:v>11</c:v>
                </c:pt>
                <c:pt idx="95">
                  <c:v>9</c:v>
                </c:pt>
                <c:pt idx="96">
                  <c:v>12</c:v>
                </c:pt>
                <c:pt idx="97">
                  <c:v>11</c:v>
                </c:pt>
                <c:pt idx="98">
                  <c:v>3</c:v>
                </c:pt>
                <c:pt idx="99">
                  <c:v>2</c:v>
                </c:pt>
                <c:pt idx="100">
                  <c:v>0</c:v>
                </c:pt>
                <c:pt idx="101">
                  <c:v>3</c:v>
                </c:pt>
                <c:pt idx="102">
                  <c:v>4</c:v>
                </c:pt>
                <c:pt idx="103">
                  <c:v>3</c:v>
                </c:pt>
                <c:pt idx="104">
                  <c:v>21</c:v>
                </c:pt>
                <c:pt idx="105">
                  <c:v>16</c:v>
                </c:pt>
                <c:pt idx="106">
                  <c:v>3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3</c:v>
                </c:pt>
                <c:pt idx="112">
                  <c:v>0</c:v>
                </c:pt>
                <c:pt idx="113">
                  <c:v>2</c:v>
                </c:pt>
                <c:pt idx="114">
                  <c:v>3</c:v>
                </c:pt>
                <c:pt idx="115">
                  <c:v>31</c:v>
                </c:pt>
                <c:pt idx="116">
                  <c:v>36</c:v>
                </c:pt>
                <c:pt idx="117">
                  <c:v>7</c:v>
                </c:pt>
                <c:pt idx="118">
                  <c:v>2</c:v>
                </c:pt>
                <c:pt idx="119">
                  <c:v>0</c:v>
                </c:pt>
                <c:pt idx="120">
                  <c:v>3</c:v>
                </c:pt>
                <c:pt idx="121">
                  <c:v>3</c:v>
                </c:pt>
                <c:pt idx="122">
                  <c:v>7</c:v>
                </c:pt>
                <c:pt idx="123">
                  <c:v>6</c:v>
                </c:pt>
                <c:pt idx="124">
                  <c:v>3</c:v>
                </c:pt>
                <c:pt idx="125">
                  <c:v>2</c:v>
                </c:pt>
                <c:pt idx="126">
                  <c:v>8</c:v>
                </c:pt>
                <c:pt idx="127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9006944"/>
        <c:axId val="-1819008576"/>
      </c:lineChart>
      <c:catAx>
        <c:axId val="-1819006944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Time (ms)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819008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1900857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81900694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Sheet1!$C$2:$C$121</c:f>
              <c:numCache>
                <c:formatCode>General</c:formatCode>
                <c:ptCount val="120"/>
                <c:pt idx="0">
                  <c:v>1431</c:v>
                </c:pt>
                <c:pt idx="1">
                  <c:v>1776</c:v>
                </c:pt>
                <c:pt idx="2">
                  <c:v>1992</c:v>
                </c:pt>
                <c:pt idx="3">
                  <c:v>2221</c:v>
                </c:pt>
                <c:pt idx="4">
                  <c:v>2441</c:v>
                </c:pt>
                <c:pt idx="5">
                  <c:v>2629</c:v>
                </c:pt>
                <c:pt idx="6">
                  <c:v>2845</c:v>
                </c:pt>
                <c:pt idx="7">
                  <c:v>3082</c:v>
                </c:pt>
                <c:pt idx="8">
                  <c:v>3364</c:v>
                </c:pt>
                <c:pt idx="9">
                  <c:v>3627</c:v>
                </c:pt>
                <c:pt idx="10">
                  <c:v>3886</c:v>
                </c:pt>
                <c:pt idx="11">
                  <c:v>4141</c:v>
                </c:pt>
                <c:pt idx="12">
                  <c:v>4395</c:v>
                </c:pt>
                <c:pt idx="13">
                  <c:v>4640</c:v>
                </c:pt>
                <c:pt idx="14">
                  <c:v>4960</c:v>
                </c:pt>
                <c:pt idx="15">
                  <c:v>5208</c:v>
                </c:pt>
                <c:pt idx="16">
                  <c:v>5483</c:v>
                </c:pt>
                <c:pt idx="17">
                  <c:v>5784</c:v>
                </c:pt>
                <c:pt idx="18">
                  <c:v>6112</c:v>
                </c:pt>
                <c:pt idx="19">
                  <c:v>6405</c:v>
                </c:pt>
                <c:pt idx="20">
                  <c:v>6640</c:v>
                </c:pt>
                <c:pt idx="21">
                  <c:v>6924</c:v>
                </c:pt>
                <c:pt idx="22">
                  <c:v>7121</c:v>
                </c:pt>
                <c:pt idx="23">
                  <c:v>7434</c:v>
                </c:pt>
                <c:pt idx="24">
                  <c:v>7723</c:v>
                </c:pt>
                <c:pt idx="25">
                  <c:v>8019</c:v>
                </c:pt>
                <c:pt idx="26">
                  <c:v>8300</c:v>
                </c:pt>
                <c:pt idx="27">
                  <c:v>8542</c:v>
                </c:pt>
                <c:pt idx="28">
                  <c:v>8791</c:v>
                </c:pt>
                <c:pt idx="29">
                  <c:v>9054</c:v>
                </c:pt>
                <c:pt idx="30">
                  <c:v>9307</c:v>
                </c:pt>
                <c:pt idx="31">
                  <c:v>9623</c:v>
                </c:pt>
                <c:pt idx="32">
                  <c:v>9906</c:v>
                </c:pt>
                <c:pt idx="33">
                  <c:v>10211</c:v>
                </c:pt>
                <c:pt idx="34">
                  <c:v>10504</c:v>
                </c:pt>
                <c:pt idx="35">
                  <c:v>10759</c:v>
                </c:pt>
                <c:pt idx="36">
                  <c:v>11050</c:v>
                </c:pt>
                <c:pt idx="37">
                  <c:v>11367</c:v>
                </c:pt>
                <c:pt idx="38">
                  <c:v>11635</c:v>
                </c:pt>
                <c:pt idx="39">
                  <c:v>11921</c:v>
                </c:pt>
                <c:pt idx="40">
                  <c:v>12167</c:v>
                </c:pt>
                <c:pt idx="41">
                  <c:v>12427</c:v>
                </c:pt>
                <c:pt idx="42">
                  <c:v>12734</c:v>
                </c:pt>
                <c:pt idx="43">
                  <c:v>13029</c:v>
                </c:pt>
                <c:pt idx="44">
                  <c:v>13284</c:v>
                </c:pt>
                <c:pt idx="45">
                  <c:v>13550</c:v>
                </c:pt>
                <c:pt idx="46">
                  <c:v>13831</c:v>
                </c:pt>
                <c:pt idx="47">
                  <c:v>14130</c:v>
                </c:pt>
                <c:pt idx="48">
                  <c:v>14410</c:v>
                </c:pt>
                <c:pt idx="49">
                  <c:v>14691</c:v>
                </c:pt>
                <c:pt idx="50">
                  <c:v>14967</c:v>
                </c:pt>
                <c:pt idx="51">
                  <c:v>15278</c:v>
                </c:pt>
                <c:pt idx="52">
                  <c:v>15549</c:v>
                </c:pt>
                <c:pt idx="53">
                  <c:v>15831</c:v>
                </c:pt>
                <c:pt idx="54">
                  <c:v>16145</c:v>
                </c:pt>
                <c:pt idx="55">
                  <c:v>16459</c:v>
                </c:pt>
                <c:pt idx="56">
                  <c:v>16786</c:v>
                </c:pt>
                <c:pt idx="57">
                  <c:v>17068</c:v>
                </c:pt>
                <c:pt idx="58">
                  <c:v>17392</c:v>
                </c:pt>
                <c:pt idx="59">
                  <c:v>17703</c:v>
                </c:pt>
                <c:pt idx="60">
                  <c:v>17988</c:v>
                </c:pt>
                <c:pt idx="61">
                  <c:v>18336</c:v>
                </c:pt>
                <c:pt idx="62">
                  <c:v>18667</c:v>
                </c:pt>
                <c:pt idx="63">
                  <c:v>18996</c:v>
                </c:pt>
                <c:pt idx="64">
                  <c:v>19272</c:v>
                </c:pt>
                <c:pt idx="65">
                  <c:v>19585</c:v>
                </c:pt>
                <c:pt idx="66">
                  <c:v>19857</c:v>
                </c:pt>
                <c:pt idx="67">
                  <c:v>20171</c:v>
                </c:pt>
                <c:pt idx="68">
                  <c:v>20503</c:v>
                </c:pt>
                <c:pt idx="69">
                  <c:v>20830</c:v>
                </c:pt>
                <c:pt idx="70">
                  <c:v>21162</c:v>
                </c:pt>
                <c:pt idx="71">
                  <c:v>21523</c:v>
                </c:pt>
                <c:pt idx="72">
                  <c:v>21849</c:v>
                </c:pt>
                <c:pt idx="73">
                  <c:v>22146</c:v>
                </c:pt>
                <c:pt idx="74">
                  <c:v>22410</c:v>
                </c:pt>
                <c:pt idx="75">
                  <c:v>22684</c:v>
                </c:pt>
                <c:pt idx="76">
                  <c:v>22977</c:v>
                </c:pt>
                <c:pt idx="77">
                  <c:v>23256</c:v>
                </c:pt>
                <c:pt idx="78">
                  <c:v>23575</c:v>
                </c:pt>
                <c:pt idx="79">
                  <c:v>23882</c:v>
                </c:pt>
                <c:pt idx="80">
                  <c:v>24215</c:v>
                </c:pt>
                <c:pt idx="81">
                  <c:v>24494</c:v>
                </c:pt>
                <c:pt idx="82">
                  <c:v>24773</c:v>
                </c:pt>
                <c:pt idx="83">
                  <c:v>25071</c:v>
                </c:pt>
                <c:pt idx="84">
                  <c:v>25351</c:v>
                </c:pt>
                <c:pt idx="85">
                  <c:v>25660</c:v>
                </c:pt>
                <c:pt idx="86">
                  <c:v>26012</c:v>
                </c:pt>
                <c:pt idx="87">
                  <c:v>26333</c:v>
                </c:pt>
                <c:pt idx="88">
                  <c:v>26646</c:v>
                </c:pt>
                <c:pt idx="89">
                  <c:v>27015</c:v>
                </c:pt>
                <c:pt idx="90">
                  <c:v>27404</c:v>
                </c:pt>
                <c:pt idx="91">
                  <c:v>27741</c:v>
                </c:pt>
                <c:pt idx="92">
                  <c:v>28006</c:v>
                </c:pt>
                <c:pt idx="93">
                  <c:v>28340</c:v>
                </c:pt>
                <c:pt idx="94">
                  <c:v>28608</c:v>
                </c:pt>
                <c:pt idx="95">
                  <c:v>28898</c:v>
                </c:pt>
                <c:pt idx="96">
                  <c:v>29171</c:v>
                </c:pt>
                <c:pt idx="97">
                  <c:v>29461</c:v>
                </c:pt>
                <c:pt idx="98">
                  <c:v>29732</c:v>
                </c:pt>
                <c:pt idx="99">
                  <c:v>30058</c:v>
                </c:pt>
                <c:pt idx="100">
                  <c:v>30395</c:v>
                </c:pt>
                <c:pt idx="101">
                  <c:v>30753</c:v>
                </c:pt>
                <c:pt idx="102">
                  <c:v>31052</c:v>
                </c:pt>
                <c:pt idx="103">
                  <c:v>31341</c:v>
                </c:pt>
                <c:pt idx="104">
                  <c:v>31641</c:v>
                </c:pt>
                <c:pt idx="105">
                  <c:v>31952</c:v>
                </c:pt>
                <c:pt idx="106">
                  <c:v>32221</c:v>
                </c:pt>
                <c:pt idx="107">
                  <c:v>32517</c:v>
                </c:pt>
                <c:pt idx="108">
                  <c:v>32827</c:v>
                </c:pt>
                <c:pt idx="109">
                  <c:v>33255</c:v>
                </c:pt>
                <c:pt idx="110">
                  <c:v>33536</c:v>
                </c:pt>
                <c:pt idx="111">
                  <c:v>33761</c:v>
                </c:pt>
                <c:pt idx="112">
                  <c:v>34042</c:v>
                </c:pt>
                <c:pt idx="113">
                  <c:v>34317</c:v>
                </c:pt>
                <c:pt idx="114">
                  <c:v>34670</c:v>
                </c:pt>
                <c:pt idx="115">
                  <c:v>34964</c:v>
                </c:pt>
                <c:pt idx="116">
                  <c:v>35307</c:v>
                </c:pt>
                <c:pt idx="117">
                  <c:v>35618</c:v>
                </c:pt>
                <c:pt idx="118">
                  <c:v>35928</c:v>
                </c:pt>
                <c:pt idx="119">
                  <c:v>36219</c:v>
                </c:pt>
              </c:numCache>
            </c:numRef>
          </c:cat>
          <c:val>
            <c:numRef>
              <c:f>Sheet1!$E$2:$E$121</c:f>
              <c:numCache>
                <c:formatCode>General</c:formatCode>
                <c:ptCount val="120"/>
                <c:pt idx="0">
                  <c:v>8.3271484375</c:v>
                </c:pt>
                <c:pt idx="1">
                  <c:v>48.19921875</c:v>
                </c:pt>
                <c:pt idx="2">
                  <c:v>93.7451171875</c:v>
                </c:pt>
                <c:pt idx="3">
                  <c:v>98.3662109375</c:v>
                </c:pt>
                <c:pt idx="4">
                  <c:v>102.0927734375</c:v>
                </c:pt>
                <c:pt idx="5">
                  <c:v>103.3388671875</c:v>
                </c:pt>
                <c:pt idx="6">
                  <c:v>106.5888671875</c:v>
                </c:pt>
                <c:pt idx="7">
                  <c:v>111.8203125</c:v>
                </c:pt>
                <c:pt idx="8">
                  <c:v>112.580078125</c:v>
                </c:pt>
                <c:pt idx="9">
                  <c:v>112.689453125</c:v>
                </c:pt>
                <c:pt idx="10">
                  <c:v>113.353515625</c:v>
                </c:pt>
                <c:pt idx="11">
                  <c:v>113.916015625</c:v>
                </c:pt>
                <c:pt idx="12">
                  <c:v>113.419921875</c:v>
                </c:pt>
                <c:pt idx="13">
                  <c:v>113.427734375</c:v>
                </c:pt>
                <c:pt idx="14">
                  <c:v>114.044921875</c:v>
                </c:pt>
                <c:pt idx="15">
                  <c:v>113.705078125</c:v>
                </c:pt>
                <c:pt idx="16">
                  <c:v>113.978515625</c:v>
                </c:pt>
                <c:pt idx="17">
                  <c:v>113.998046875</c:v>
                </c:pt>
                <c:pt idx="18">
                  <c:v>113.998046875</c:v>
                </c:pt>
                <c:pt idx="19">
                  <c:v>114.146484375</c:v>
                </c:pt>
                <c:pt idx="20">
                  <c:v>115.21875</c:v>
                </c:pt>
                <c:pt idx="21">
                  <c:v>116.46875</c:v>
                </c:pt>
                <c:pt idx="22">
                  <c:v>132.8173828125</c:v>
                </c:pt>
                <c:pt idx="23">
                  <c:v>135.046875</c:v>
                </c:pt>
                <c:pt idx="24">
                  <c:v>126.625</c:v>
                </c:pt>
                <c:pt idx="25">
                  <c:v>127.423828125</c:v>
                </c:pt>
                <c:pt idx="26">
                  <c:v>127.724609375</c:v>
                </c:pt>
                <c:pt idx="27">
                  <c:v>129.365234375</c:v>
                </c:pt>
                <c:pt idx="28">
                  <c:v>129.919921875</c:v>
                </c:pt>
                <c:pt idx="29">
                  <c:v>131.115234375</c:v>
                </c:pt>
                <c:pt idx="30">
                  <c:v>131.228515625</c:v>
                </c:pt>
                <c:pt idx="31">
                  <c:v>131.251953125</c:v>
                </c:pt>
                <c:pt idx="32">
                  <c:v>131.259765625</c:v>
                </c:pt>
                <c:pt idx="33">
                  <c:v>132.033203125</c:v>
                </c:pt>
                <c:pt idx="34">
                  <c:v>133.853515625</c:v>
                </c:pt>
                <c:pt idx="35">
                  <c:v>133.26953125</c:v>
                </c:pt>
                <c:pt idx="36">
                  <c:v>133.26953125</c:v>
                </c:pt>
                <c:pt idx="37">
                  <c:v>133.3046875</c:v>
                </c:pt>
                <c:pt idx="38">
                  <c:v>133.3125</c:v>
                </c:pt>
                <c:pt idx="39">
                  <c:v>133.3203125</c:v>
                </c:pt>
                <c:pt idx="40">
                  <c:v>133.134765625</c:v>
                </c:pt>
                <c:pt idx="41">
                  <c:v>133.1875</c:v>
                </c:pt>
                <c:pt idx="42">
                  <c:v>133.208984375</c:v>
                </c:pt>
                <c:pt idx="43">
                  <c:v>133.27734375</c:v>
                </c:pt>
                <c:pt idx="44">
                  <c:v>133.470703125</c:v>
                </c:pt>
                <c:pt idx="45">
                  <c:v>133.470703125</c:v>
                </c:pt>
                <c:pt idx="46">
                  <c:v>133.470703125</c:v>
                </c:pt>
                <c:pt idx="47">
                  <c:v>133.470703125</c:v>
                </c:pt>
                <c:pt idx="48">
                  <c:v>133.458984375</c:v>
                </c:pt>
                <c:pt idx="49">
                  <c:v>133.498046875</c:v>
                </c:pt>
                <c:pt idx="50">
                  <c:v>133.736328125</c:v>
                </c:pt>
                <c:pt idx="51">
                  <c:v>134.4736328125</c:v>
                </c:pt>
                <c:pt idx="52">
                  <c:v>136.1640625</c:v>
                </c:pt>
                <c:pt idx="53">
                  <c:v>136.064453125</c:v>
                </c:pt>
                <c:pt idx="54">
                  <c:v>136.234375</c:v>
                </c:pt>
                <c:pt idx="55">
                  <c:v>136.2421875</c:v>
                </c:pt>
                <c:pt idx="56">
                  <c:v>136.26171875</c:v>
                </c:pt>
                <c:pt idx="57">
                  <c:v>136.265625</c:v>
                </c:pt>
                <c:pt idx="58">
                  <c:v>136.265625</c:v>
                </c:pt>
                <c:pt idx="59">
                  <c:v>136.4140625</c:v>
                </c:pt>
                <c:pt idx="60">
                  <c:v>136.4140625</c:v>
                </c:pt>
                <c:pt idx="61">
                  <c:v>137.72265625</c:v>
                </c:pt>
                <c:pt idx="62">
                  <c:v>144.23828125</c:v>
                </c:pt>
                <c:pt idx="63">
                  <c:v>136.265625</c:v>
                </c:pt>
                <c:pt idx="64">
                  <c:v>136.140625</c:v>
                </c:pt>
                <c:pt idx="65">
                  <c:v>136.15625</c:v>
                </c:pt>
                <c:pt idx="66">
                  <c:v>136.15625</c:v>
                </c:pt>
                <c:pt idx="67">
                  <c:v>136.16015625</c:v>
                </c:pt>
                <c:pt idx="68">
                  <c:v>136.2265625</c:v>
                </c:pt>
                <c:pt idx="69">
                  <c:v>136.23046875</c:v>
                </c:pt>
                <c:pt idx="70">
                  <c:v>136.23046875</c:v>
                </c:pt>
                <c:pt idx="71">
                  <c:v>136.572265625</c:v>
                </c:pt>
                <c:pt idx="72">
                  <c:v>136.6171875</c:v>
                </c:pt>
                <c:pt idx="73">
                  <c:v>136.705078125</c:v>
                </c:pt>
                <c:pt idx="74">
                  <c:v>137.033203125</c:v>
                </c:pt>
                <c:pt idx="75">
                  <c:v>136.865234375</c:v>
                </c:pt>
                <c:pt idx="76">
                  <c:v>136.904296875</c:v>
                </c:pt>
                <c:pt idx="77">
                  <c:v>136.884765625</c:v>
                </c:pt>
                <c:pt idx="78">
                  <c:v>136.818359375</c:v>
                </c:pt>
                <c:pt idx="79">
                  <c:v>136.818359375</c:v>
                </c:pt>
                <c:pt idx="80">
                  <c:v>136.890625</c:v>
                </c:pt>
                <c:pt idx="81">
                  <c:v>136.904296875</c:v>
                </c:pt>
                <c:pt idx="82">
                  <c:v>136.740234375</c:v>
                </c:pt>
                <c:pt idx="83">
                  <c:v>136.744140625</c:v>
                </c:pt>
                <c:pt idx="84">
                  <c:v>136.810546875</c:v>
                </c:pt>
                <c:pt idx="85">
                  <c:v>136.900390625</c:v>
                </c:pt>
                <c:pt idx="86">
                  <c:v>136.904296875</c:v>
                </c:pt>
                <c:pt idx="87">
                  <c:v>136.904296875</c:v>
                </c:pt>
                <c:pt idx="88">
                  <c:v>136.908203125</c:v>
                </c:pt>
                <c:pt idx="89">
                  <c:v>136.908203125</c:v>
                </c:pt>
                <c:pt idx="90">
                  <c:v>136.8828125</c:v>
                </c:pt>
                <c:pt idx="91">
                  <c:v>136.8984375</c:v>
                </c:pt>
                <c:pt idx="92">
                  <c:v>136.8828125</c:v>
                </c:pt>
                <c:pt idx="93">
                  <c:v>137.21484375</c:v>
                </c:pt>
                <c:pt idx="94">
                  <c:v>137.00390625</c:v>
                </c:pt>
                <c:pt idx="95">
                  <c:v>136.98046875</c:v>
                </c:pt>
                <c:pt idx="96">
                  <c:v>136.96875</c:v>
                </c:pt>
                <c:pt idx="97">
                  <c:v>136.97265625</c:v>
                </c:pt>
                <c:pt idx="98">
                  <c:v>136.9765625</c:v>
                </c:pt>
                <c:pt idx="99">
                  <c:v>136.984375</c:v>
                </c:pt>
                <c:pt idx="100">
                  <c:v>137.037109375</c:v>
                </c:pt>
                <c:pt idx="101">
                  <c:v>136.994140625</c:v>
                </c:pt>
                <c:pt idx="102">
                  <c:v>136.9765625</c:v>
                </c:pt>
                <c:pt idx="103">
                  <c:v>137.10546875</c:v>
                </c:pt>
                <c:pt idx="104">
                  <c:v>137.10546875</c:v>
                </c:pt>
                <c:pt idx="105">
                  <c:v>137.09765625</c:v>
                </c:pt>
                <c:pt idx="106">
                  <c:v>137.1015625</c:v>
                </c:pt>
                <c:pt idx="107">
                  <c:v>137.1015625</c:v>
                </c:pt>
                <c:pt idx="108">
                  <c:v>137.109375</c:v>
                </c:pt>
                <c:pt idx="109">
                  <c:v>137.220703125</c:v>
                </c:pt>
                <c:pt idx="110">
                  <c:v>137.439453125</c:v>
                </c:pt>
                <c:pt idx="111">
                  <c:v>137.5703125</c:v>
                </c:pt>
                <c:pt idx="112">
                  <c:v>137.55078125</c:v>
                </c:pt>
                <c:pt idx="113">
                  <c:v>137.515625</c:v>
                </c:pt>
                <c:pt idx="114">
                  <c:v>137.515625</c:v>
                </c:pt>
                <c:pt idx="115">
                  <c:v>137.515625</c:v>
                </c:pt>
                <c:pt idx="116">
                  <c:v>137.5234375</c:v>
                </c:pt>
                <c:pt idx="117">
                  <c:v>137.53125</c:v>
                </c:pt>
                <c:pt idx="118">
                  <c:v>137.53125</c:v>
                </c:pt>
                <c:pt idx="119">
                  <c:v>137.53125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9000960"/>
        <c:axId val="-1819000416"/>
      </c:lineChart>
      <c:catAx>
        <c:axId val="-1819000960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819000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19000416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819000960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opLeftCell="A16"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29"/>
  <sheetViews>
    <sheetView tabSelected="1" workbookViewId="0">
      <selection activeCell="H26" sqref="H26:H27"/>
    </sheetView>
  </sheetViews>
  <sheetFormatPr defaultColWidth="9.109375" defaultRowHeight="13.2" x14ac:dyDescent="0.25"/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4</v>
      </c>
    </row>
    <row r="2" spans="1:7" x14ac:dyDescent="0.25">
      <c r="A2" s="2">
        <f>1410</f>
        <v>1410</v>
      </c>
      <c r="B2" s="2">
        <f>7</f>
        <v>7</v>
      </c>
      <c r="C2" s="2">
        <f>1431</f>
        <v>1431</v>
      </c>
      <c r="D2" s="2">
        <f>8527</f>
        <v>8527</v>
      </c>
      <c r="E2" s="2">
        <f>8.3271484375</f>
        <v>8.3271484375</v>
      </c>
      <c r="G2" s="2">
        <f>272</f>
        <v>272</v>
      </c>
    </row>
    <row r="3" spans="1:7" x14ac:dyDescent="0.25">
      <c r="A3" s="2">
        <f>1714</f>
        <v>1714</v>
      </c>
      <c r="B3" s="2">
        <f>21</f>
        <v>21</v>
      </c>
      <c r="C3" s="2">
        <f>1776</f>
        <v>1776</v>
      </c>
      <c r="D3" s="2">
        <f>49356</f>
        <v>49356</v>
      </c>
      <c r="E3" s="2">
        <f>48.19921875</f>
        <v>48.19921875</v>
      </c>
    </row>
    <row r="4" spans="1:7" x14ac:dyDescent="0.25">
      <c r="A4" s="2">
        <f>2038</f>
        <v>2038</v>
      </c>
      <c r="B4" s="2">
        <f>25</f>
        <v>25</v>
      </c>
      <c r="C4" s="2">
        <f>1992</f>
        <v>1992</v>
      </c>
      <c r="D4" s="2">
        <f>95995</f>
        <v>95995</v>
      </c>
      <c r="E4" s="2">
        <f>93.7451171875</f>
        <v>93.7451171875</v>
      </c>
      <c r="G4" s="2" t="s">
        <v>5</v>
      </c>
    </row>
    <row r="5" spans="1:7" x14ac:dyDescent="0.25">
      <c r="A5" s="2">
        <f>2298</f>
        <v>2298</v>
      </c>
      <c r="B5" s="2">
        <f>35</f>
        <v>35</v>
      </c>
      <c r="C5" s="2">
        <f>2221</f>
        <v>2221</v>
      </c>
      <c r="D5" s="2">
        <f>100727</f>
        <v>100727</v>
      </c>
      <c r="E5" s="2">
        <f>98.3662109375</f>
        <v>98.3662109375</v>
      </c>
      <c r="G5" s="2">
        <f>289</f>
        <v>289</v>
      </c>
    </row>
    <row r="6" spans="1:7" x14ac:dyDescent="0.25">
      <c r="A6" s="2">
        <f>2566</f>
        <v>2566</v>
      </c>
      <c r="B6" s="2">
        <f>21</f>
        <v>21</v>
      </c>
      <c r="C6" s="2">
        <f>2441</f>
        <v>2441</v>
      </c>
      <c r="D6" s="2">
        <f>104543</f>
        <v>104543</v>
      </c>
      <c r="E6" s="2">
        <f>102.0927734375</f>
        <v>102.0927734375</v>
      </c>
    </row>
    <row r="7" spans="1:7" x14ac:dyDescent="0.25">
      <c r="A7" s="2">
        <f>2854</f>
        <v>2854</v>
      </c>
      <c r="B7" s="2">
        <f>25</f>
        <v>25</v>
      </c>
      <c r="C7" s="2">
        <f>2629</f>
        <v>2629</v>
      </c>
      <c r="D7" s="2">
        <f>105819</f>
        <v>105819</v>
      </c>
      <c r="E7" s="2">
        <f>103.3388671875</f>
        <v>103.3388671875</v>
      </c>
    </row>
    <row r="8" spans="1:7" x14ac:dyDescent="0.25">
      <c r="A8" s="2">
        <f>3150</f>
        <v>3150</v>
      </c>
      <c r="B8" s="2">
        <f>13</f>
        <v>13</v>
      </c>
      <c r="C8" s="2">
        <f>2845</f>
        <v>2845</v>
      </c>
      <c r="D8" s="2">
        <f>109147</f>
        <v>109147</v>
      </c>
      <c r="E8" s="2">
        <f>106.5888671875</f>
        <v>106.5888671875</v>
      </c>
    </row>
    <row r="9" spans="1:7" x14ac:dyDescent="0.25">
      <c r="A9" s="2">
        <f>3415</f>
        <v>3415</v>
      </c>
      <c r="B9" s="2">
        <f>3</f>
        <v>3</v>
      </c>
      <c r="C9" s="2">
        <f>3082</f>
        <v>3082</v>
      </c>
      <c r="D9" s="2">
        <f>114504</f>
        <v>114504</v>
      </c>
      <c r="E9" s="2">
        <f>111.8203125</f>
        <v>111.8203125</v>
      </c>
    </row>
    <row r="10" spans="1:7" x14ac:dyDescent="0.25">
      <c r="A10" s="2">
        <f>3681</f>
        <v>3681</v>
      </c>
      <c r="B10" s="2">
        <f>2</f>
        <v>2</v>
      </c>
      <c r="C10" s="2">
        <f>3364</f>
        <v>3364</v>
      </c>
      <c r="D10" s="2">
        <f>115282</f>
        <v>115282</v>
      </c>
      <c r="E10" s="2">
        <f>112.580078125</f>
        <v>112.580078125</v>
      </c>
    </row>
    <row r="11" spans="1:7" x14ac:dyDescent="0.25">
      <c r="A11" s="2">
        <f>3932</f>
        <v>3932</v>
      </c>
      <c r="B11" s="2">
        <f>9</f>
        <v>9</v>
      </c>
      <c r="C11" s="2">
        <f>3627</f>
        <v>3627</v>
      </c>
      <c r="D11" s="2">
        <f>115394</f>
        <v>115394</v>
      </c>
      <c r="E11" s="2">
        <f>112.689453125</f>
        <v>112.689453125</v>
      </c>
    </row>
    <row r="12" spans="1:7" x14ac:dyDescent="0.25">
      <c r="A12" s="2">
        <f>4212</f>
        <v>4212</v>
      </c>
      <c r="B12" s="2">
        <f>5</f>
        <v>5</v>
      </c>
      <c r="C12" s="2">
        <f>3886</f>
        <v>3886</v>
      </c>
      <c r="D12" s="2">
        <f>116074</f>
        <v>116074</v>
      </c>
      <c r="E12" s="2">
        <f>113.353515625</f>
        <v>113.353515625</v>
      </c>
    </row>
    <row r="13" spans="1:7" x14ac:dyDescent="0.25">
      <c r="A13" s="2">
        <f>4474</f>
        <v>4474</v>
      </c>
      <c r="B13" s="2">
        <f>8</f>
        <v>8</v>
      </c>
      <c r="C13" s="2">
        <f>4141</f>
        <v>4141</v>
      </c>
      <c r="D13" s="2">
        <f>116650</f>
        <v>116650</v>
      </c>
      <c r="E13" s="2">
        <f>113.916015625</f>
        <v>113.916015625</v>
      </c>
    </row>
    <row r="14" spans="1:7" x14ac:dyDescent="0.25">
      <c r="A14" s="2">
        <f>4732</f>
        <v>4732</v>
      </c>
      <c r="B14" s="2">
        <f>4</f>
        <v>4</v>
      </c>
      <c r="C14" s="2">
        <f>4395</f>
        <v>4395</v>
      </c>
      <c r="D14" s="2">
        <f>116142</f>
        <v>116142</v>
      </c>
      <c r="E14" s="2">
        <f>113.419921875</f>
        <v>113.419921875</v>
      </c>
    </row>
    <row r="15" spans="1:7" x14ac:dyDescent="0.25">
      <c r="A15" s="2">
        <f>5036</f>
        <v>5036</v>
      </c>
      <c r="B15" s="2">
        <f>29</f>
        <v>29</v>
      </c>
      <c r="C15" s="2">
        <f>4640</f>
        <v>4640</v>
      </c>
      <c r="D15" s="2">
        <f>116150</f>
        <v>116150</v>
      </c>
      <c r="E15" s="2">
        <f>113.427734375</f>
        <v>113.427734375</v>
      </c>
    </row>
    <row r="16" spans="1:7" x14ac:dyDescent="0.25">
      <c r="A16" s="2">
        <f>5314</f>
        <v>5314</v>
      </c>
      <c r="B16" s="2">
        <f>9</f>
        <v>9</v>
      </c>
      <c r="C16" s="2">
        <f>4960</f>
        <v>4960</v>
      </c>
      <c r="D16" s="2">
        <f>116782</f>
        <v>116782</v>
      </c>
      <c r="E16" s="2">
        <f>114.044921875</f>
        <v>114.044921875</v>
      </c>
    </row>
    <row r="17" spans="1:10" x14ac:dyDescent="0.25">
      <c r="A17" s="2">
        <f>5603</f>
        <v>5603</v>
      </c>
      <c r="B17" s="2">
        <f>6</f>
        <v>6</v>
      </c>
      <c r="C17" s="2">
        <f>5208</f>
        <v>5208</v>
      </c>
      <c r="D17" s="2">
        <f>116434</f>
        <v>116434</v>
      </c>
      <c r="E17" s="2">
        <f>113.705078125</f>
        <v>113.705078125</v>
      </c>
    </row>
    <row r="18" spans="1:10" x14ac:dyDescent="0.25">
      <c r="A18" s="2">
        <f>5903</f>
        <v>5903</v>
      </c>
      <c r="B18" s="2">
        <f>6</f>
        <v>6</v>
      </c>
      <c r="C18" s="2">
        <f>5483</f>
        <v>5483</v>
      </c>
      <c r="D18" s="2">
        <f>116714</f>
        <v>116714</v>
      </c>
      <c r="E18" s="2">
        <f>113.978515625</f>
        <v>113.978515625</v>
      </c>
    </row>
    <row r="19" spans="1:10" x14ac:dyDescent="0.25">
      <c r="A19" s="2">
        <f>6200</f>
        <v>6200</v>
      </c>
      <c r="B19" s="2">
        <f>8</f>
        <v>8</v>
      </c>
      <c r="C19" s="2">
        <f>5784</f>
        <v>5784</v>
      </c>
      <c r="D19" s="2">
        <f>116734</f>
        <v>116734</v>
      </c>
      <c r="E19" s="2">
        <f>113.998046875</f>
        <v>113.998046875</v>
      </c>
      <c r="H19" s="2" t="s">
        <v>6</v>
      </c>
      <c r="I19" s="2" t="s">
        <v>7</v>
      </c>
      <c r="J19" s="2" t="s">
        <v>8</v>
      </c>
    </row>
    <row r="20" spans="1:10" x14ac:dyDescent="0.25">
      <c r="A20" s="2">
        <f>6493</f>
        <v>6493</v>
      </c>
      <c r="B20" s="2">
        <f>30</f>
        <v>30</v>
      </c>
      <c r="C20" s="2">
        <f>6112</f>
        <v>6112</v>
      </c>
      <c r="D20" s="2">
        <f>116734</f>
        <v>116734</v>
      </c>
      <c r="E20" s="2">
        <f>113.998046875</f>
        <v>113.998046875</v>
      </c>
      <c r="H20" s="2">
        <f>AVERAGE(E9:E23)</f>
        <v>113.784375</v>
      </c>
      <c r="I20" s="2">
        <f>MAX(E2:E121)</f>
        <v>144.23828125</v>
      </c>
      <c r="J20" s="2">
        <v>137</v>
      </c>
    </row>
    <row r="21" spans="1:10" x14ac:dyDescent="0.25">
      <c r="A21" s="2">
        <f>6834</f>
        <v>6834</v>
      </c>
      <c r="B21" s="2">
        <f>34</f>
        <v>34</v>
      </c>
      <c r="C21" s="2">
        <f>6405</f>
        <v>6405</v>
      </c>
      <c r="D21" s="2">
        <f>116886</f>
        <v>116886</v>
      </c>
      <c r="E21" s="2">
        <f>114.146484375</f>
        <v>114.146484375</v>
      </c>
    </row>
    <row r="22" spans="1:10" x14ac:dyDescent="0.25">
      <c r="A22" s="2">
        <f>7090</f>
        <v>7090</v>
      </c>
      <c r="B22" s="2">
        <f>37</f>
        <v>37</v>
      </c>
      <c r="C22" s="2">
        <f>6640</f>
        <v>6640</v>
      </c>
      <c r="D22" s="2">
        <f>117984</f>
        <v>117984</v>
      </c>
      <c r="E22" s="2">
        <f>115.21875</f>
        <v>115.21875</v>
      </c>
    </row>
    <row r="23" spans="1:10" x14ac:dyDescent="0.25">
      <c r="A23" s="2">
        <f>7366</f>
        <v>7366</v>
      </c>
      <c r="B23" s="2">
        <f>17</f>
        <v>17</v>
      </c>
      <c r="C23" s="2">
        <f>6924</f>
        <v>6924</v>
      </c>
      <c r="D23" s="2">
        <f>119264</f>
        <v>119264</v>
      </c>
      <c r="E23" s="2">
        <f>116.46875</f>
        <v>116.46875</v>
      </c>
    </row>
    <row r="24" spans="1:10" x14ac:dyDescent="0.25">
      <c r="A24" s="2">
        <f>7653</f>
        <v>7653</v>
      </c>
      <c r="B24" s="2">
        <f>31</f>
        <v>31</v>
      </c>
      <c r="C24" s="2">
        <f>7121</f>
        <v>7121</v>
      </c>
      <c r="D24" s="2">
        <f>136005</f>
        <v>136005</v>
      </c>
      <c r="E24" s="2">
        <f>132.8173828125</f>
        <v>132.8173828125</v>
      </c>
    </row>
    <row r="25" spans="1:10" x14ac:dyDescent="0.25">
      <c r="A25" s="2">
        <f>7947</f>
        <v>7947</v>
      </c>
      <c r="B25" s="2">
        <f>11</f>
        <v>11</v>
      </c>
      <c r="C25" s="2">
        <f>7434</f>
        <v>7434</v>
      </c>
      <c r="D25" s="2">
        <f>138288</f>
        <v>138288</v>
      </c>
      <c r="E25" s="2">
        <f>135.046875</f>
        <v>135.046875</v>
      </c>
    </row>
    <row r="26" spans="1:10" x14ac:dyDescent="0.25">
      <c r="A26" s="2">
        <f>8207</f>
        <v>8207</v>
      </c>
      <c r="B26" s="2">
        <f>10</f>
        <v>10</v>
      </c>
      <c r="C26" s="2">
        <f>7723</f>
        <v>7723</v>
      </c>
      <c r="D26" s="2">
        <f>129664</f>
        <v>129664</v>
      </c>
      <c r="E26" s="2">
        <f>126.625</f>
        <v>126.625</v>
      </c>
      <c r="H26" s="1" t="s">
        <v>9</v>
      </c>
    </row>
    <row r="27" spans="1:10" x14ac:dyDescent="0.25">
      <c r="A27" s="2">
        <f>8457</f>
        <v>8457</v>
      </c>
      <c r="B27" s="2">
        <f>11</f>
        <v>11</v>
      </c>
      <c r="C27" s="2">
        <f>8019</f>
        <v>8019</v>
      </c>
      <c r="D27" s="2">
        <f>130482</f>
        <v>130482</v>
      </c>
      <c r="E27" s="2">
        <f>127.423828125</f>
        <v>127.423828125</v>
      </c>
      <c r="H27" s="1">
        <f>AVERAGE(B2:B16)</f>
        <v>14.4</v>
      </c>
    </row>
    <row r="28" spans="1:10" x14ac:dyDescent="0.25">
      <c r="A28" s="2">
        <f>8733</f>
        <v>8733</v>
      </c>
      <c r="B28" s="2">
        <f>9</f>
        <v>9</v>
      </c>
      <c r="C28" s="2">
        <f>8300</f>
        <v>8300</v>
      </c>
      <c r="D28" s="2">
        <f>130790</f>
        <v>130790</v>
      </c>
      <c r="E28" s="2">
        <f>127.724609375</f>
        <v>127.724609375</v>
      </c>
    </row>
    <row r="29" spans="1:10" x14ac:dyDescent="0.25">
      <c r="A29" s="2">
        <f>8979</f>
        <v>8979</v>
      </c>
      <c r="B29" s="2">
        <f>9</f>
        <v>9</v>
      </c>
      <c r="C29" s="2">
        <f>8542</f>
        <v>8542</v>
      </c>
      <c r="D29" s="2">
        <f>132470</f>
        <v>132470</v>
      </c>
      <c r="E29" s="2">
        <f>129.365234375</f>
        <v>129.365234375</v>
      </c>
    </row>
    <row r="30" spans="1:10" x14ac:dyDescent="0.25">
      <c r="A30" s="2">
        <f>9259</f>
        <v>9259</v>
      </c>
      <c r="B30" s="2">
        <f>11</f>
        <v>11</v>
      </c>
      <c r="C30" s="2">
        <f>8791</f>
        <v>8791</v>
      </c>
      <c r="D30" s="2">
        <f>133038</f>
        <v>133038</v>
      </c>
      <c r="E30" s="2">
        <f>129.919921875</f>
        <v>129.919921875</v>
      </c>
    </row>
    <row r="31" spans="1:10" x14ac:dyDescent="0.25">
      <c r="A31" s="2">
        <f>9519</f>
        <v>9519</v>
      </c>
      <c r="B31" s="2">
        <f>13</f>
        <v>13</v>
      </c>
      <c r="C31" s="2">
        <f>9054</f>
        <v>9054</v>
      </c>
      <c r="D31" s="2">
        <f>134262</f>
        <v>134262</v>
      </c>
      <c r="E31" s="2">
        <f>131.115234375</f>
        <v>131.115234375</v>
      </c>
    </row>
    <row r="32" spans="1:10" x14ac:dyDescent="0.25">
      <c r="A32" s="2">
        <f>9896</f>
        <v>9896</v>
      </c>
      <c r="B32" s="2">
        <f>22</f>
        <v>22</v>
      </c>
      <c r="C32" s="2">
        <f>9307</f>
        <v>9307</v>
      </c>
      <c r="D32" s="2">
        <f>134378</f>
        <v>134378</v>
      </c>
      <c r="E32" s="2">
        <f>131.228515625</f>
        <v>131.228515625</v>
      </c>
    </row>
    <row r="33" spans="1:5" x14ac:dyDescent="0.25">
      <c r="A33" s="2">
        <f>10155</f>
        <v>10155</v>
      </c>
      <c r="B33" s="2">
        <f>23</f>
        <v>23</v>
      </c>
      <c r="C33" s="2">
        <f>9623</f>
        <v>9623</v>
      </c>
      <c r="D33" s="2">
        <f>134402</f>
        <v>134402</v>
      </c>
      <c r="E33" s="2">
        <f>131.251953125</f>
        <v>131.251953125</v>
      </c>
    </row>
    <row r="34" spans="1:5" x14ac:dyDescent="0.25">
      <c r="A34" s="2">
        <f>10452</f>
        <v>10452</v>
      </c>
      <c r="B34" s="2">
        <f>36</f>
        <v>36</v>
      </c>
      <c r="C34" s="2">
        <f>9906</f>
        <v>9906</v>
      </c>
      <c r="D34" s="2">
        <f>134410</f>
        <v>134410</v>
      </c>
      <c r="E34" s="2">
        <f>131.259765625</f>
        <v>131.259765625</v>
      </c>
    </row>
    <row r="35" spans="1:5" x14ac:dyDescent="0.25">
      <c r="A35" s="2">
        <f>10685</f>
        <v>10685</v>
      </c>
      <c r="B35" s="2">
        <f>4</f>
        <v>4</v>
      </c>
      <c r="C35" s="2">
        <f>10211</f>
        <v>10211</v>
      </c>
      <c r="D35" s="2">
        <f>135202</f>
        <v>135202</v>
      </c>
      <c r="E35" s="2">
        <f>132.033203125</f>
        <v>132.033203125</v>
      </c>
    </row>
    <row r="36" spans="1:5" x14ac:dyDescent="0.25">
      <c r="A36" s="2">
        <f>10984</f>
        <v>10984</v>
      </c>
      <c r="B36" s="2">
        <f>2</f>
        <v>2</v>
      </c>
      <c r="C36" s="2">
        <f>10504</f>
        <v>10504</v>
      </c>
      <c r="D36" s="2">
        <f>137066</f>
        <v>137066</v>
      </c>
      <c r="E36" s="2">
        <f>133.853515625</f>
        <v>133.853515625</v>
      </c>
    </row>
    <row r="37" spans="1:5" x14ac:dyDescent="0.25">
      <c r="A37" s="2">
        <f>11286</f>
        <v>11286</v>
      </c>
      <c r="B37" s="2">
        <f>0</f>
        <v>0</v>
      </c>
      <c r="C37" s="2">
        <f>10759</f>
        <v>10759</v>
      </c>
      <c r="D37" s="2">
        <f>136468</f>
        <v>136468</v>
      </c>
      <c r="E37" s="2">
        <f>133.26953125</f>
        <v>133.26953125</v>
      </c>
    </row>
    <row r="38" spans="1:5" x14ac:dyDescent="0.25">
      <c r="A38" s="2">
        <f>11574</f>
        <v>11574</v>
      </c>
      <c r="B38" s="2">
        <f>3</f>
        <v>3</v>
      </c>
      <c r="C38" s="2">
        <f>11050</f>
        <v>11050</v>
      </c>
      <c r="D38" s="2">
        <f>136468</f>
        <v>136468</v>
      </c>
      <c r="E38" s="2">
        <f>133.26953125</f>
        <v>133.26953125</v>
      </c>
    </row>
    <row r="39" spans="1:5" x14ac:dyDescent="0.25">
      <c r="A39" s="2">
        <f>11816</f>
        <v>11816</v>
      </c>
      <c r="B39" s="2">
        <f>0</f>
        <v>0</v>
      </c>
      <c r="C39" s="2">
        <f>11367</f>
        <v>11367</v>
      </c>
      <c r="D39" s="2">
        <f>136504</f>
        <v>136504</v>
      </c>
      <c r="E39" s="2">
        <f>133.3046875</f>
        <v>133.3046875</v>
      </c>
    </row>
    <row r="40" spans="1:5" x14ac:dyDescent="0.25">
      <c r="A40" s="2">
        <f>12141</f>
        <v>12141</v>
      </c>
      <c r="B40" s="2">
        <f>19</f>
        <v>19</v>
      </c>
      <c r="C40" s="2">
        <f>11635</f>
        <v>11635</v>
      </c>
      <c r="D40" s="2">
        <f>136512</f>
        <v>136512</v>
      </c>
      <c r="E40" s="2">
        <f>133.3125</f>
        <v>133.3125</v>
      </c>
    </row>
    <row r="41" spans="1:5" x14ac:dyDescent="0.25">
      <c r="A41" s="2">
        <f>12464</f>
        <v>12464</v>
      </c>
      <c r="B41" s="2">
        <f>12</f>
        <v>12</v>
      </c>
      <c r="C41" s="2">
        <f>11921</f>
        <v>11921</v>
      </c>
      <c r="D41" s="2">
        <f>136520</f>
        <v>136520</v>
      </c>
      <c r="E41" s="2">
        <f>133.3203125</f>
        <v>133.3203125</v>
      </c>
    </row>
    <row r="42" spans="1:5" x14ac:dyDescent="0.25">
      <c r="A42" s="2">
        <f>12713</f>
        <v>12713</v>
      </c>
      <c r="B42" s="2">
        <f>13</f>
        <v>13</v>
      </c>
      <c r="C42" s="2">
        <f>12167</f>
        <v>12167</v>
      </c>
      <c r="D42" s="2">
        <f>136330</f>
        <v>136330</v>
      </c>
      <c r="E42" s="2">
        <f>133.134765625</f>
        <v>133.134765625</v>
      </c>
    </row>
    <row r="43" spans="1:5" x14ac:dyDescent="0.25">
      <c r="A43" s="2">
        <f>12991</f>
        <v>12991</v>
      </c>
      <c r="B43" s="2">
        <f>12</f>
        <v>12</v>
      </c>
      <c r="C43" s="2">
        <f>12427</f>
        <v>12427</v>
      </c>
      <c r="D43" s="2">
        <f>136384</f>
        <v>136384</v>
      </c>
      <c r="E43" s="2">
        <f>133.1875</f>
        <v>133.1875</v>
      </c>
    </row>
    <row r="44" spans="1:5" x14ac:dyDescent="0.25">
      <c r="A44" s="2">
        <f>13221</f>
        <v>13221</v>
      </c>
      <c r="B44" s="2">
        <f>3</f>
        <v>3</v>
      </c>
      <c r="C44" s="2">
        <f>12734</f>
        <v>12734</v>
      </c>
      <c r="D44" s="2">
        <f>136406</f>
        <v>136406</v>
      </c>
      <c r="E44" s="2">
        <f>133.208984375</f>
        <v>133.208984375</v>
      </c>
    </row>
    <row r="45" spans="1:5" x14ac:dyDescent="0.25">
      <c r="A45" s="2">
        <f>13483</f>
        <v>13483</v>
      </c>
      <c r="B45" s="2">
        <f>3</f>
        <v>3</v>
      </c>
      <c r="C45" s="2">
        <f>13029</f>
        <v>13029</v>
      </c>
      <c r="D45" s="2">
        <f>136476</f>
        <v>136476</v>
      </c>
      <c r="E45" s="2">
        <f>133.27734375</f>
        <v>133.27734375</v>
      </c>
    </row>
    <row r="46" spans="1:5" x14ac:dyDescent="0.25">
      <c r="A46" s="2">
        <f>13749</f>
        <v>13749</v>
      </c>
      <c r="B46" s="2">
        <f>3</f>
        <v>3</v>
      </c>
      <c r="C46" s="2">
        <f>13284</f>
        <v>13284</v>
      </c>
      <c r="D46" s="2">
        <f>136674</f>
        <v>136674</v>
      </c>
      <c r="E46" s="2">
        <f>133.470703125</f>
        <v>133.470703125</v>
      </c>
    </row>
    <row r="47" spans="1:5" x14ac:dyDescent="0.25">
      <c r="A47" s="2">
        <f>14052</f>
        <v>14052</v>
      </c>
      <c r="B47" s="2">
        <f>2</f>
        <v>2</v>
      </c>
      <c r="C47" s="2">
        <f>13550</f>
        <v>13550</v>
      </c>
      <c r="D47" s="2">
        <f>136674</f>
        <v>136674</v>
      </c>
      <c r="E47" s="2">
        <f>133.470703125</f>
        <v>133.470703125</v>
      </c>
    </row>
    <row r="48" spans="1:5" x14ac:dyDescent="0.25">
      <c r="A48" s="2">
        <f>14373</f>
        <v>14373</v>
      </c>
      <c r="B48" s="2">
        <f>2</f>
        <v>2</v>
      </c>
      <c r="C48" s="2">
        <f>13831</f>
        <v>13831</v>
      </c>
      <c r="D48" s="2">
        <f>136674</f>
        <v>136674</v>
      </c>
      <c r="E48" s="2">
        <f>133.470703125</f>
        <v>133.470703125</v>
      </c>
    </row>
    <row r="49" spans="1:5" x14ac:dyDescent="0.25">
      <c r="A49" s="2">
        <f>14607</f>
        <v>14607</v>
      </c>
      <c r="B49" s="2">
        <f>0</f>
        <v>0</v>
      </c>
      <c r="C49" s="2">
        <f>14130</f>
        <v>14130</v>
      </c>
      <c r="D49" s="2">
        <f>136674</f>
        <v>136674</v>
      </c>
      <c r="E49" s="2">
        <f>133.470703125</f>
        <v>133.470703125</v>
      </c>
    </row>
    <row r="50" spans="1:5" x14ac:dyDescent="0.25">
      <c r="A50" s="2">
        <f>14866</f>
        <v>14866</v>
      </c>
      <c r="B50" s="2">
        <f>0</f>
        <v>0</v>
      </c>
      <c r="C50" s="2">
        <f>14410</f>
        <v>14410</v>
      </c>
      <c r="D50" s="2">
        <f>136662</f>
        <v>136662</v>
      </c>
      <c r="E50" s="2">
        <f>133.458984375</f>
        <v>133.458984375</v>
      </c>
    </row>
    <row r="51" spans="1:5" x14ac:dyDescent="0.25">
      <c r="A51" s="2">
        <f>15162</f>
        <v>15162</v>
      </c>
      <c r="B51" s="2">
        <f>9</f>
        <v>9</v>
      </c>
      <c r="C51" s="2">
        <f>14691</f>
        <v>14691</v>
      </c>
      <c r="D51" s="2">
        <f>136702</f>
        <v>136702</v>
      </c>
      <c r="E51" s="2">
        <f>133.498046875</f>
        <v>133.498046875</v>
      </c>
    </row>
    <row r="52" spans="1:5" x14ac:dyDescent="0.25">
      <c r="A52" s="2">
        <f>15453</f>
        <v>15453</v>
      </c>
      <c r="B52" s="2">
        <f>21</f>
        <v>21</v>
      </c>
      <c r="C52" s="2">
        <f>14967</f>
        <v>14967</v>
      </c>
      <c r="D52" s="2">
        <f>136946</f>
        <v>136946</v>
      </c>
      <c r="E52" s="2">
        <f>133.736328125</f>
        <v>133.736328125</v>
      </c>
    </row>
    <row r="53" spans="1:5" x14ac:dyDescent="0.25">
      <c r="A53" s="2">
        <f>15765</f>
        <v>15765</v>
      </c>
      <c r="B53" s="2">
        <f>50</f>
        <v>50</v>
      </c>
      <c r="C53" s="2">
        <f>15278</f>
        <v>15278</v>
      </c>
      <c r="D53" s="2">
        <f>137701</f>
        <v>137701</v>
      </c>
      <c r="E53" s="2">
        <f>134.4736328125</f>
        <v>134.4736328125</v>
      </c>
    </row>
    <row r="54" spans="1:5" x14ac:dyDescent="0.25">
      <c r="A54" s="2">
        <f>16045</f>
        <v>16045</v>
      </c>
      <c r="B54" s="2">
        <f>6</f>
        <v>6</v>
      </c>
      <c r="C54" s="2">
        <f>15549</f>
        <v>15549</v>
      </c>
      <c r="D54" s="2">
        <f>139432</f>
        <v>139432</v>
      </c>
      <c r="E54" s="2">
        <f>136.1640625</f>
        <v>136.1640625</v>
      </c>
    </row>
    <row r="55" spans="1:5" x14ac:dyDescent="0.25">
      <c r="A55" s="2">
        <f>16316</f>
        <v>16316</v>
      </c>
      <c r="B55" s="2">
        <f>10</f>
        <v>10</v>
      </c>
      <c r="C55" s="2">
        <f>15831</f>
        <v>15831</v>
      </c>
      <c r="D55" s="2">
        <f>139330</f>
        <v>139330</v>
      </c>
      <c r="E55" s="2">
        <f>136.064453125</f>
        <v>136.064453125</v>
      </c>
    </row>
    <row r="56" spans="1:5" x14ac:dyDescent="0.25">
      <c r="A56" s="2">
        <f>16603</f>
        <v>16603</v>
      </c>
      <c r="B56" s="2">
        <f>6</f>
        <v>6</v>
      </c>
      <c r="C56" s="2">
        <f>16145</f>
        <v>16145</v>
      </c>
      <c r="D56" s="2">
        <f>139504</f>
        <v>139504</v>
      </c>
      <c r="E56" s="2">
        <f>136.234375</f>
        <v>136.234375</v>
      </c>
    </row>
    <row r="57" spans="1:5" x14ac:dyDescent="0.25">
      <c r="A57" s="2">
        <f>16887</f>
        <v>16887</v>
      </c>
      <c r="B57" s="2">
        <f>10</f>
        <v>10</v>
      </c>
      <c r="C57" s="2">
        <f>16459</f>
        <v>16459</v>
      </c>
      <c r="D57" s="2">
        <f>139512</f>
        <v>139512</v>
      </c>
      <c r="E57" s="2">
        <f>136.2421875</f>
        <v>136.2421875</v>
      </c>
    </row>
    <row r="58" spans="1:5" x14ac:dyDescent="0.25">
      <c r="A58" s="2">
        <f>17138</f>
        <v>17138</v>
      </c>
      <c r="B58" s="2">
        <f>12</f>
        <v>12</v>
      </c>
      <c r="C58" s="2">
        <f>16786</f>
        <v>16786</v>
      </c>
      <c r="D58" s="2">
        <f>139532</f>
        <v>139532</v>
      </c>
      <c r="E58" s="2">
        <f>136.26171875</f>
        <v>136.26171875</v>
      </c>
    </row>
    <row r="59" spans="1:5" x14ac:dyDescent="0.25">
      <c r="A59" s="2">
        <f>17379</f>
        <v>17379</v>
      </c>
      <c r="B59" s="2">
        <f>6</f>
        <v>6</v>
      </c>
      <c r="C59" s="2">
        <f>17068</f>
        <v>17068</v>
      </c>
      <c r="D59" s="2">
        <f>139536</f>
        <v>139536</v>
      </c>
      <c r="E59" s="2">
        <f>136.265625</f>
        <v>136.265625</v>
      </c>
    </row>
    <row r="60" spans="1:5" x14ac:dyDescent="0.25">
      <c r="A60" s="2">
        <f>17633</f>
        <v>17633</v>
      </c>
      <c r="B60" s="2">
        <f>9</f>
        <v>9</v>
      </c>
      <c r="C60" s="2">
        <f>17392</f>
        <v>17392</v>
      </c>
      <c r="D60" s="2">
        <f>139536</f>
        <v>139536</v>
      </c>
      <c r="E60" s="2">
        <f>136.265625</f>
        <v>136.265625</v>
      </c>
    </row>
    <row r="61" spans="1:5" x14ac:dyDescent="0.25">
      <c r="A61" s="2">
        <f>17906</f>
        <v>17906</v>
      </c>
      <c r="B61" s="2">
        <f>6</f>
        <v>6</v>
      </c>
      <c r="C61" s="2">
        <f>17703</f>
        <v>17703</v>
      </c>
      <c r="D61" s="2">
        <f>139688</f>
        <v>139688</v>
      </c>
      <c r="E61" s="2">
        <f>136.4140625</f>
        <v>136.4140625</v>
      </c>
    </row>
    <row r="62" spans="1:5" x14ac:dyDescent="0.25">
      <c r="A62" s="2">
        <f>18157</f>
        <v>18157</v>
      </c>
      <c r="B62" s="2">
        <f>7</f>
        <v>7</v>
      </c>
      <c r="C62" s="2">
        <f>17988</f>
        <v>17988</v>
      </c>
      <c r="D62" s="2">
        <f>139688</f>
        <v>139688</v>
      </c>
      <c r="E62" s="2">
        <f>136.4140625</f>
        <v>136.4140625</v>
      </c>
    </row>
    <row r="63" spans="1:5" x14ac:dyDescent="0.25">
      <c r="A63" s="2">
        <f>18458</f>
        <v>18458</v>
      </c>
      <c r="B63" s="2">
        <f>32</f>
        <v>32</v>
      </c>
      <c r="C63" s="2">
        <f>18336</f>
        <v>18336</v>
      </c>
      <c r="D63" s="2">
        <f>141028</f>
        <v>141028</v>
      </c>
      <c r="E63" s="2">
        <f>137.72265625</f>
        <v>137.72265625</v>
      </c>
    </row>
    <row r="64" spans="1:5" x14ac:dyDescent="0.25">
      <c r="A64" s="2">
        <f>18748</f>
        <v>18748</v>
      </c>
      <c r="B64" s="2">
        <f>26</f>
        <v>26</v>
      </c>
      <c r="C64" s="2">
        <f>18667</f>
        <v>18667</v>
      </c>
      <c r="D64" s="2">
        <f>147700</f>
        <v>147700</v>
      </c>
      <c r="E64" s="2">
        <f>144.23828125</f>
        <v>144.23828125</v>
      </c>
    </row>
    <row r="65" spans="1:5" x14ac:dyDescent="0.25">
      <c r="A65" s="2">
        <f>19005</f>
        <v>19005</v>
      </c>
      <c r="B65" s="2">
        <f>9</f>
        <v>9</v>
      </c>
      <c r="C65" s="2">
        <f>18996</f>
        <v>18996</v>
      </c>
      <c r="D65" s="2">
        <f>139536</f>
        <v>139536</v>
      </c>
      <c r="E65" s="2">
        <f>136.265625</f>
        <v>136.265625</v>
      </c>
    </row>
    <row r="66" spans="1:5" x14ac:dyDescent="0.25">
      <c r="A66" s="2">
        <f>19225</f>
        <v>19225</v>
      </c>
      <c r="B66" s="2">
        <f>0</f>
        <v>0</v>
      </c>
      <c r="C66" s="2">
        <f>19272</f>
        <v>19272</v>
      </c>
      <c r="D66" s="2">
        <f>139408</f>
        <v>139408</v>
      </c>
      <c r="E66" s="2">
        <f>136.140625</f>
        <v>136.140625</v>
      </c>
    </row>
    <row r="67" spans="1:5" x14ac:dyDescent="0.25">
      <c r="A67" s="2">
        <f>19498</f>
        <v>19498</v>
      </c>
      <c r="B67" s="2">
        <f>0</f>
        <v>0</v>
      </c>
      <c r="C67" s="2">
        <f>19585</f>
        <v>19585</v>
      </c>
      <c r="D67" s="2">
        <f>139424</f>
        <v>139424</v>
      </c>
      <c r="E67" s="2">
        <f>136.15625</f>
        <v>136.15625</v>
      </c>
    </row>
    <row r="68" spans="1:5" x14ac:dyDescent="0.25">
      <c r="A68" s="2">
        <f>19775</f>
        <v>19775</v>
      </c>
      <c r="B68" s="2">
        <f>0</f>
        <v>0</v>
      </c>
      <c r="C68" s="2">
        <f>19857</f>
        <v>19857</v>
      </c>
      <c r="D68" s="2">
        <f>139424</f>
        <v>139424</v>
      </c>
      <c r="E68" s="2">
        <f>136.15625</f>
        <v>136.15625</v>
      </c>
    </row>
    <row r="69" spans="1:5" x14ac:dyDescent="0.25">
      <c r="A69" s="2">
        <f>20091</f>
        <v>20091</v>
      </c>
      <c r="B69" s="2">
        <f>0</f>
        <v>0</v>
      </c>
      <c r="C69" s="2">
        <f>20171</f>
        <v>20171</v>
      </c>
      <c r="D69" s="2">
        <f>139428</f>
        <v>139428</v>
      </c>
      <c r="E69" s="2">
        <f>136.16015625</f>
        <v>136.16015625</v>
      </c>
    </row>
    <row r="70" spans="1:5" x14ac:dyDescent="0.25">
      <c r="A70" s="2">
        <f>20354</f>
        <v>20354</v>
      </c>
      <c r="B70" s="2">
        <f>3</f>
        <v>3</v>
      </c>
      <c r="C70" s="2">
        <f>20503</f>
        <v>20503</v>
      </c>
      <c r="D70" s="2">
        <f>139496</f>
        <v>139496</v>
      </c>
      <c r="E70" s="2">
        <f>136.2265625</f>
        <v>136.2265625</v>
      </c>
    </row>
    <row r="71" spans="1:5" x14ac:dyDescent="0.25">
      <c r="A71" s="2">
        <f>20622</f>
        <v>20622</v>
      </c>
      <c r="B71" s="2">
        <f>3</f>
        <v>3</v>
      </c>
      <c r="C71" s="2">
        <f>20830</f>
        <v>20830</v>
      </c>
      <c r="D71" s="2">
        <f>139500</f>
        <v>139500</v>
      </c>
      <c r="E71" s="2">
        <f>136.23046875</f>
        <v>136.23046875</v>
      </c>
    </row>
    <row r="72" spans="1:5" x14ac:dyDescent="0.25">
      <c r="A72" s="2">
        <f>20858</f>
        <v>20858</v>
      </c>
      <c r="B72" s="2">
        <f>3</f>
        <v>3</v>
      </c>
      <c r="C72" s="2">
        <f>21162</f>
        <v>21162</v>
      </c>
      <c r="D72" s="2">
        <f>139500</f>
        <v>139500</v>
      </c>
      <c r="E72" s="2">
        <f>136.23046875</f>
        <v>136.23046875</v>
      </c>
    </row>
    <row r="73" spans="1:5" x14ac:dyDescent="0.25">
      <c r="A73" s="2">
        <f>21079</f>
        <v>21079</v>
      </c>
      <c r="B73" s="2">
        <f>4</f>
        <v>4</v>
      </c>
      <c r="C73" s="2">
        <f>21523</f>
        <v>21523</v>
      </c>
      <c r="D73" s="2">
        <f>139850</f>
        <v>139850</v>
      </c>
      <c r="E73" s="2">
        <f>136.572265625</f>
        <v>136.572265625</v>
      </c>
    </row>
    <row r="74" spans="1:5" x14ac:dyDescent="0.25">
      <c r="A74" s="2">
        <f>21399</f>
        <v>21399</v>
      </c>
      <c r="B74" s="2">
        <f>41</f>
        <v>41</v>
      </c>
      <c r="C74" s="2">
        <f>21849</f>
        <v>21849</v>
      </c>
      <c r="D74" s="2">
        <f>139896</f>
        <v>139896</v>
      </c>
      <c r="E74" s="2">
        <f>136.6171875</f>
        <v>136.6171875</v>
      </c>
    </row>
    <row r="75" spans="1:5" x14ac:dyDescent="0.25">
      <c r="A75" s="2">
        <f>21672</f>
        <v>21672</v>
      </c>
      <c r="B75" s="2">
        <f>32</f>
        <v>32</v>
      </c>
      <c r="C75" s="2">
        <f>22146</f>
        <v>22146</v>
      </c>
      <c r="D75" s="2">
        <f>139986</f>
        <v>139986</v>
      </c>
      <c r="E75" s="2">
        <f>136.705078125</f>
        <v>136.705078125</v>
      </c>
    </row>
    <row r="76" spans="1:5" x14ac:dyDescent="0.25">
      <c r="A76" s="2">
        <f>21936</f>
        <v>21936</v>
      </c>
      <c r="B76" s="2">
        <f>3</f>
        <v>3</v>
      </c>
      <c r="C76" s="2">
        <f>22410</f>
        <v>22410</v>
      </c>
      <c r="D76" s="2">
        <f>140322</f>
        <v>140322</v>
      </c>
      <c r="E76" s="2">
        <f>137.033203125</f>
        <v>137.033203125</v>
      </c>
    </row>
    <row r="77" spans="1:5" x14ac:dyDescent="0.25">
      <c r="A77" s="2">
        <f>22155</f>
        <v>22155</v>
      </c>
      <c r="B77" s="2">
        <f>2</f>
        <v>2</v>
      </c>
      <c r="C77" s="2">
        <f>22684</f>
        <v>22684</v>
      </c>
      <c r="D77" s="2">
        <f>140150</f>
        <v>140150</v>
      </c>
      <c r="E77" s="2">
        <f>136.865234375</f>
        <v>136.865234375</v>
      </c>
    </row>
    <row r="78" spans="1:5" x14ac:dyDescent="0.25">
      <c r="A78" s="2">
        <f>22388</f>
        <v>22388</v>
      </c>
      <c r="B78" s="2">
        <f>3</f>
        <v>3</v>
      </c>
      <c r="C78" s="2">
        <f>22977</f>
        <v>22977</v>
      </c>
      <c r="D78" s="2">
        <f>140190</f>
        <v>140190</v>
      </c>
      <c r="E78" s="2">
        <f>136.904296875</f>
        <v>136.904296875</v>
      </c>
    </row>
    <row r="79" spans="1:5" x14ac:dyDescent="0.25">
      <c r="A79" s="2">
        <f>22652</f>
        <v>22652</v>
      </c>
      <c r="B79" s="2">
        <f>3</f>
        <v>3</v>
      </c>
      <c r="C79" s="2">
        <f>23256</f>
        <v>23256</v>
      </c>
      <c r="D79" s="2">
        <f>140170</f>
        <v>140170</v>
      </c>
      <c r="E79" s="2">
        <f>136.884765625</f>
        <v>136.884765625</v>
      </c>
    </row>
    <row r="80" spans="1:5" x14ac:dyDescent="0.25">
      <c r="A80" s="2">
        <f>22955</f>
        <v>22955</v>
      </c>
      <c r="B80" s="2">
        <f>2</f>
        <v>2</v>
      </c>
      <c r="C80" s="2">
        <f>23575</f>
        <v>23575</v>
      </c>
      <c r="D80" s="2">
        <f>140102</f>
        <v>140102</v>
      </c>
      <c r="E80" s="2">
        <f>136.818359375</f>
        <v>136.818359375</v>
      </c>
    </row>
    <row r="81" spans="1:5" x14ac:dyDescent="0.25">
      <c r="A81" s="2">
        <f>23214</f>
        <v>23214</v>
      </c>
      <c r="B81" s="2">
        <f>3</f>
        <v>3</v>
      </c>
      <c r="C81" s="2">
        <f>23882</f>
        <v>23882</v>
      </c>
      <c r="D81" s="2">
        <f>140102</f>
        <v>140102</v>
      </c>
      <c r="E81" s="2">
        <f>136.818359375</f>
        <v>136.818359375</v>
      </c>
    </row>
    <row r="82" spans="1:5" x14ac:dyDescent="0.25">
      <c r="A82" s="2">
        <f>23500</f>
        <v>23500</v>
      </c>
      <c r="B82" s="2">
        <f>2</f>
        <v>2</v>
      </c>
      <c r="C82" s="2">
        <f>24215</f>
        <v>24215</v>
      </c>
      <c r="D82" s="2">
        <f>140176</f>
        <v>140176</v>
      </c>
      <c r="E82" s="2">
        <f>136.890625</f>
        <v>136.890625</v>
      </c>
    </row>
    <row r="83" spans="1:5" x14ac:dyDescent="0.25">
      <c r="A83" s="2">
        <f>23799</f>
        <v>23799</v>
      </c>
      <c r="B83" s="2">
        <f>2</f>
        <v>2</v>
      </c>
      <c r="C83" s="2">
        <f>24494</f>
        <v>24494</v>
      </c>
      <c r="D83" s="2">
        <f>140190</f>
        <v>140190</v>
      </c>
      <c r="E83" s="2">
        <f>136.904296875</f>
        <v>136.904296875</v>
      </c>
    </row>
    <row r="84" spans="1:5" x14ac:dyDescent="0.25">
      <c r="A84" s="2">
        <f>24126</f>
        <v>24126</v>
      </c>
      <c r="B84" s="2">
        <f>20</f>
        <v>20</v>
      </c>
      <c r="C84" s="2">
        <f>24773</f>
        <v>24773</v>
      </c>
      <c r="D84" s="2">
        <f>140022</f>
        <v>140022</v>
      </c>
      <c r="E84" s="2">
        <f>136.740234375</f>
        <v>136.740234375</v>
      </c>
    </row>
    <row r="85" spans="1:5" x14ac:dyDescent="0.25">
      <c r="A85" s="2">
        <f>24422</f>
        <v>24422</v>
      </c>
      <c r="B85" s="2">
        <f>13</f>
        <v>13</v>
      </c>
      <c r="C85" s="2">
        <f>25071</f>
        <v>25071</v>
      </c>
      <c r="D85" s="2">
        <f>140026</f>
        <v>140026</v>
      </c>
      <c r="E85" s="2">
        <f>136.744140625</f>
        <v>136.744140625</v>
      </c>
    </row>
    <row r="86" spans="1:5" x14ac:dyDescent="0.25">
      <c r="A86" s="2">
        <f>24719</f>
        <v>24719</v>
      </c>
      <c r="B86" s="2">
        <f>2</f>
        <v>2</v>
      </c>
      <c r="C86" s="2">
        <f>25351</f>
        <v>25351</v>
      </c>
      <c r="D86" s="2">
        <f>140094</f>
        <v>140094</v>
      </c>
      <c r="E86" s="2">
        <f>136.810546875</f>
        <v>136.810546875</v>
      </c>
    </row>
    <row r="87" spans="1:5" x14ac:dyDescent="0.25">
      <c r="A87" s="2">
        <f>24987</f>
        <v>24987</v>
      </c>
      <c r="B87" s="2">
        <f>3</f>
        <v>3</v>
      </c>
      <c r="C87" s="2">
        <f>25660</f>
        <v>25660</v>
      </c>
      <c r="D87" s="2">
        <f>140186</f>
        <v>140186</v>
      </c>
      <c r="E87" s="2">
        <f>136.900390625</f>
        <v>136.900390625</v>
      </c>
    </row>
    <row r="88" spans="1:5" x14ac:dyDescent="0.25">
      <c r="A88" s="2">
        <f>25246</f>
        <v>25246</v>
      </c>
      <c r="B88" s="2">
        <f>0</f>
        <v>0</v>
      </c>
      <c r="C88" s="2">
        <f>26012</f>
        <v>26012</v>
      </c>
      <c r="D88" s="2">
        <f>140190</f>
        <v>140190</v>
      </c>
      <c r="E88" s="2">
        <f>136.904296875</f>
        <v>136.904296875</v>
      </c>
    </row>
    <row r="89" spans="1:5" x14ac:dyDescent="0.25">
      <c r="A89" s="2">
        <f>25505</f>
        <v>25505</v>
      </c>
      <c r="B89" s="2">
        <f>5</f>
        <v>5</v>
      </c>
      <c r="C89" s="2">
        <f>26333</f>
        <v>26333</v>
      </c>
      <c r="D89" s="2">
        <f>140190</f>
        <v>140190</v>
      </c>
      <c r="E89" s="2">
        <f>136.904296875</f>
        <v>136.904296875</v>
      </c>
    </row>
    <row r="90" spans="1:5" x14ac:dyDescent="0.25">
      <c r="A90" s="2">
        <f>25781</f>
        <v>25781</v>
      </c>
      <c r="B90" s="2">
        <f>0</f>
        <v>0</v>
      </c>
      <c r="C90" s="2">
        <f>26646</f>
        <v>26646</v>
      </c>
      <c r="D90" s="2">
        <f>140194</f>
        <v>140194</v>
      </c>
      <c r="E90" s="2">
        <f>136.908203125</f>
        <v>136.908203125</v>
      </c>
    </row>
    <row r="91" spans="1:5" x14ac:dyDescent="0.25">
      <c r="A91" s="2">
        <f>26046</f>
        <v>26046</v>
      </c>
      <c r="B91" s="2">
        <f>0</f>
        <v>0</v>
      </c>
      <c r="C91" s="2">
        <f>27015</f>
        <v>27015</v>
      </c>
      <c r="D91" s="2">
        <f>140194</f>
        <v>140194</v>
      </c>
      <c r="E91" s="2">
        <f>136.908203125</f>
        <v>136.908203125</v>
      </c>
    </row>
    <row r="92" spans="1:5" x14ac:dyDescent="0.25">
      <c r="A92" s="2">
        <f>26285</f>
        <v>26285</v>
      </c>
      <c r="B92" s="2">
        <f>3</f>
        <v>3</v>
      </c>
      <c r="C92" s="2">
        <f>27404</f>
        <v>27404</v>
      </c>
      <c r="D92" s="2">
        <f>140168</f>
        <v>140168</v>
      </c>
      <c r="E92" s="2">
        <f>136.8828125</f>
        <v>136.8828125</v>
      </c>
    </row>
    <row r="93" spans="1:5" x14ac:dyDescent="0.25">
      <c r="A93" s="2">
        <f>26571</f>
        <v>26571</v>
      </c>
      <c r="B93" s="2">
        <f>3</f>
        <v>3</v>
      </c>
      <c r="C93" s="2">
        <f>27741</f>
        <v>27741</v>
      </c>
      <c r="D93" s="2">
        <f>140184</f>
        <v>140184</v>
      </c>
      <c r="E93" s="2">
        <f>136.8984375</f>
        <v>136.8984375</v>
      </c>
    </row>
    <row r="94" spans="1:5" x14ac:dyDescent="0.25">
      <c r="A94" s="2">
        <f>26845</f>
        <v>26845</v>
      </c>
      <c r="B94" s="2">
        <f>2</f>
        <v>2</v>
      </c>
      <c r="C94" s="2">
        <f>28006</f>
        <v>28006</v>
      </c>
      <c r="D94" s="2">
        <f>140168</f>
        <v>140168</v>
      </c>
      <c r="E94" s="2">
        <f>136.8828125</f>
        <v>136.8828125</v>
      </c>
    </row>
    <row r="95" spans="1:5" x14ac:dyDescent="0.25">
      <c r="A95" s="2">
        <f>27112</f>
        <v>27112</v>
      </c>
      <c r="B95" s="2">
        <f>10</f>
        <v>10</v>
      </c>
      <c r="C95" s="2">
        <f>28340</f>
        <v>28340</v>
      </c>
      <c r="D95" s="2">
        <f>140508</f>
        <v>140508</v>
      </c>
      <c r="E95" s="2">
        <f>137.21484375</f>
        <v>137.21484375</v>
      </c>
    </row>
    <row r="96" spans="1:5" x14ac:dyDescent="0.25">
      <c r="A96" s="2">
        <f>27392</f>
        <v>27392</v>
      </c>
      <c r="B96" s="2">
        <f>11</f>
        <v>11</v>
      </c>
      <c r="C96" s="2">
        <f>28608</f>
        <v>28608</v>
      </c>
      <c r="D96" s="2">
        <f>140292</f>
        <v>140292</v>
      </c>
      <c r="E96" s="2">
        <f>137.00390625</f>
        <v>137.00390625</v>
      </c>
    </row>
    <row r="97" spans="1:5" x14ac:dyDescent="0.25">
      <c r="A97" s="2">
        <f>27709</f>
        <v>27709</v>
      </c>
      <c r="B97" s="2">
        <f>9</f>
        <v>9</v>
      </c>
      <c r="C97" s="2">
        <f>28898</f>
        <v>28898</v>
      </c>
      <c r="D97" s="2">
        <f>140268</f>
        <v>140268</v>
      </c>
      <c r="E97" s="2">
        <f>136.98046875</f>
        <v>136.98046875</v>
      </c>
    </row>
    <row r="98" spans="1:5" x14ac:dyDescent="0.25">
      <c r="A98" s="2">
        <f>27974</f>
        <v>27974</v>
      </c>
      <c r="B98" s="2">
        <f>12</f>
        <v>12</v>
      </c>
      <c r="C98" s="2">
        <f>29171</f>
        <v>29171</v>
      </c>
      <c r="D98" s="2">
        <f>140256</f>
        <v>140256</v>
      </c>
      <c r="E98" s="2">
        <f>136.96875</f>
        <v>136.96875</v>
      </c>
    </row>
    <row r="99" spans="1:5" x14ac:dyDescent="0.25">
      <c r="A99" s="2">
        <f>28275</f>
        <v>28275</v>
      </c>
      <c r="B99" s="2">
        <f>11</f>
        <v>11</v>
      </c>
      <c r="C99" s="2">
        <f>29461</f>
        <v>29461</v>
      </c>
      <c r="D99" s="2">
        <f>140260</f>
        <v>140260</v>
      </c>
      <c r="E99" s="2">
        <f>136.97265625</f>
        <v>136.97265625</v>
      </c>
    </row>
    <row r="100" spans="1:5" x14ac:dyDescent="0.25">
      <c r="A100" s="2">
        <f>28531</f>
        <v>28531</v>
      </c>
      <c r="B100" s="2">
        <f>3</f>
        <v>3</v>
      </c>
      <c r="C100" s="2">
        <f>29732</f>
        <v>29732</v>
      </c>
      <c r="D100" s="2">
        <f>140264</f>
        <v>140264</v>
      </c>
      <c r="E100" s="2">
        <f>136.9765625</f>
        <v>136.9765625</v>
      </c>
    </row>
    <row r="101" spans="1:5" x14ac:dyDescent="0.25">
      <c r="A101" s="2">
        <f>28836</f>
        <v>28836</v>
      </c>
      <c r="B101" s="2">
        <f>2</f>
        <v>2</v>
      </c>
      <c r="C101" s="2">
        <f>30058</f>
        <v>30058</v>
      </c>
      <c r="D101" s="2">
        <f>140272</f>
        <v>140272</v>
      </c>
      <c r="E101" s="2">
        <f>136.984375</f>
        <v>136.984375</v>
      </c>
    </row>
    <row r="102" spans="1:5" x14ac:dyDescent="0.25">
      <c r="A102" s="2">
        <f>29098</f>
        <v>29098</v>
      </c>
      <c r="B102" s="2">
        <f>0</f>
        <v>0</v>
      </c>
      <c r="C102" s="2">
        <f>30395</f>
        <v>30395</v>
      </c>
      <c r="D102" s="2">
        <f>140326</f>
        <v>140326</v>
      </c>
      <c r="E102" s="2">
        <f>137.037109375</f>
        <v>137.037109375</v>
      </c>
    </row>
    <row r="103" spans="1:5" x14ac:dyDescent="0.25">
      <c r="A103" s="2">
        <f>29378</f>
        <v>29378</v>
      </c>
      <c r="B103" s="2">
        <f>3</f>
        <v>3</v>
      </c>
      <c r="C103" s="2">
        <f>30753</f>
        <v>30753</v>
      </c>
      <c r="D103" s="2">
        <f>140282</f>
        <v>140282</v>
      </c>
      <c r="E103" s="2">
        <f>136.994140625</f>
        <v>136.994140625</v>
      </c>
    </row>
    <row r="104" spans="1:5" x14ac:dyDescent="0.25">
      <c r="A104" s="2">
        <f>29618</f>
        <v>29618</v>
      </c>
      <c r="B104" s="2">
        <f>4</f>
        <v>4</v>
      </c>
      <c r="C104" s="2">
        <f>31052</f>
        <v>31052</v>
      </c>
      <c r="D104" s="2">
        <f>140264</f>
        <v>140264</v>
      </c>
      <c r="E104" s="2">
        <f>136.9765625</f>
        <v>136.9765625</v>
      </c>
    </row>
    <row r="105" spans="1:5" x14ac:dyDescent="0.25">
      <c r="A105" s="2">
        <f>29897</f>
        <v>29897</v>
      </c>
      <c r="B105" s="2">
        <f>3</f>
        <v>3</v>
      </c>
      <c r="C105" s="2">
        <f>31341</f>
        <v>31341</v>
      </c>
      <c r="D105" s="2">
        <f>140396</f>
        <v>140396</v>
      </c>
      <c r="E105" s="2">
        <f>137.10546875</f>
        <v>137.10546875</v>
      </c>
    </row>
    <row r="106" spans="1:5" x14ac:dyDescent="0.25">
      <c r="A106" s="2">
        <f>30183</f>
        <v>30183</v>
      </c>
      <c r="B106" s="2">
        <f>21</f>
        <v>21</v>
      </c>
      <c r="C106" s="2">
        <f>31641</f>
        <v>31641</v>
      </c>
      <c r="D106" s="2">
        <f>140396</f>
        <v>140396</v>
      </c>
      <c r="E106" s="2">
        <f>137.10546875</f>
        <v>137.10546875</v>
      </c>
    </row>
    <row r="107" spans="1:5" x14ac:dyDescent="0.25">
      <c r="A107" s="2">
        <f>30468</f>
        <v>30468</v>
      </c>
      <c r="B107" s="2">
        <f>16</f>
        <v>16</v>
      </c>
      <c r="C107" s="2">
        <f>31952</f>
        <v>31952</v>
      </c>
      <c r="D107" s="2">
        <f>140388</f>
        <v>140388</v>
      </c>
      <c r="E107" s="2">
        <f>137.09765625</f>
        <v>137.09765625</v>
      </c>
    </row>
    <row r="108" spans="1:5" x14ac:dyDescent="0.25">
      <c r="A108" s="2">
        <f>30722</f>
        <v>30722</v>
      </c>
      <c r="B108" s="2">
        <f>3</f>
        <v>3</v>
      </c>
      <c r="C108" s="2">
        <f>32221</f>
        <v>32221</v>
      </c>
      <c r="D108" s="2">
        <f>140392</f>
        <v>140392</v>
      </c>
      <c r="E108" s="2">
        <f>137.1015625</f>
        <v>137.1015625</v>
      </c>
    </row>
    <row r="109" spans="1:5" x14ac:dyDescent="0.25">
      <c r="A109" s="2">
        <f>30977</f>
        <v>30977</v>
      </c>
      <c r="B109" s="2">
        <f>3</f>
        <v>3</v>
      </c>
      <c r="C109" s="2">
        <f>32517</f>
        <v>32517</v>
      </c>
      <c r="D109" s="2">
        <f>140392</f>
        <v>140392</v>
      </c>
      <c r="E109" s="2">
        <f>137.1015625</f>
        <v>137.1015625</v>
      </c>
    </row>
    <row r="110" spans="1:5" x14ac:dyDescent="0.25">
      <c r="A110" s="2">
        <f>31287</f>
        <v>31287</v>
      </c>
      <c r="B110" s="2">
        <f>2</f>
        <v>2</v>
      </c>
      <c r="C110" s="2">
        <f>32827</f>
        <v>32827</v>
      </c>
      <c r="D110" s="2">
        <f>140400</f>
        <v>140400</v>
      </c>
      <c r="E110" s="2">
        <f>137.109375</f>
        <v>137.109375</v>
      </c>
    </row>
    <row r="111" spans="1:5" x14ac:dyDescent="0.25">
      <c r="A111" s="2">
        <f>31584</f>
        <v>31584</v>
      </c>
      <c r="B111" s="2">
        <f>2</f>
        <v>2</v>
      </c>
      <c r="C111" s="2">
        <f>33255</f>
        <v>33255</v>
      </c>
      <c r="D111" s="2">
        <f>140514</f>
        <v>140514</v>
      </c>
      <c r="E111" s="2">
        <f>137.220703125</f>
        <v>137.220703125</v>
      </c>
    </row>
    <row r="112" spans="1:5" x14ac:dyDescent="0.25">
      <c r="A112" s="2">
        <f>31863</f>
        <v>31863</v>
      </c>
      <c r="B112" s="2">
        <f>3</f>
        <v>3</v>
      </c>
      <c r="C112" s="2">
        <f>33536</f>
        <v>33536</v>
      </c>
      <c r="D112" s="2">
        <f>140738</f>
        <v>140738</v>
      </c>
      <c r="E112" s="2">
        <f>137.439453125</f>
        <v>137.439453125</v>
      </c>
    </row>
    <row r="113" spans="1:5" x14ac:dyDescent="0.25">
      <c r="A113" s="2">
        <f>32115</f>
        <v>32115</v>
      </c>
      <c r="B113" s="2">
        <f>3</f>
        <v>3</v>
      </c>
      <c r="C113" s="2">
        <f>33761</f>
        <v>33761</v>
      </c>
      <c r="D113" s="2">
        <f>140872</f>
        <v>140872</v>
      </c>
      <c r="E113" s="2">
        <f>137.5703125</f>
        <v>137.5703125</v>
      </c>
    </row>
    <row r="114" spans="1:5" x14ac:dyDescent="0.25">
      <c r="A114" s="2">
        <f>32388</f>
        <v>32388</v>
      </c>
      <c r="B114" s="2">
        <f>0</f>
        <v>0</v>
      </c>
      <c r="C114" s="2">
        <f>34042</f>
        <v>34042</v>
      </c>
      <c r="D114" s="2">
        <f>140852</f>
        <v>140852</v>
      </c>
      <c r="E114" s="2">
        <f>137.55078125</f>
        <v>137.55078125</v>
      </c>
    </row>
    <row r="115" spans="1:5" x14ac:dyDescent="0.25">
      <c r="A115" s="2">
        <f>32656</f>
        <v>32656</v>
      </c>
      <c r="B115" s="2">
        <f>2</f>
        <v>2</v>
      </c>
      <c r="C115" s="2">
        <f>34317</f>
        <v>34317</v>
      </c>
      <c r="D115" s="2">
        <f>140816</f>
        <v>140816</v>
      </c>
      <c r="E115" s="2">
        <f>137.515625</f>
        <v>137.515625</v>
      </c>
    </row>
    <row r="116" spans="1:5" x14ac:dyDescent="0.25">
      <c r="A116" s="2">
        <f>32934</f>
        <v>32934</v>
      </c>
      <c r="B116" s="2">
        <f>3</f>
        <v>3</v>
      </c>
      <c r="C116" s="2">
        <f>34670</f>
        <v>34670</v>
      </c>
      <c r="D116" s="2">
        <f>140816</f>
        <v>140816</v>
      </c>
      <c r="E116" s="2">
        <f>137.515625</f>
        <v>137.515625</v>
      </c>
    </row>
    <row r="117" spans="1:5" x14ac:dyDescent="0.25">
      <c r="A117" s="2">
        <f>33227</f>
        <v>33227</v>
      </c>
      <c r="B117" s="2">
        <f>31</f>
        <v>31</v>
      </c>
      <c r="C117" s="2">
        <f>34964</f>
        <v>34964</v>
      </c>
      <c r="D117" s="2">
        <f>140816</f>
        <v>140816</v>
      </c>
      <c r="E117" s="2">
        <f>137.515625</f>
        <v>137.515625</v>
      </c>
    </row>
    <row r="118" spans="1:5" x14ac:dyDescent="0.25">
      <c r="A118" s="2">
        <f>33435</f>
        <v>33435</v>
      </c>
      <c r="B118" s="2">
        <f>36</f>
        <v>36</v>
      </c>
      <c r="C118" s="2">
        <f>35307</f>
        <v>35307</v>
      </c>
      <c r="D118" s="2">
        <f>140824</f>
        <v>140824</v>
      </c>
      <c r="E118" s="2">
        <f>137.5234375</f>
        <v>137.5234375</v>
      </c>
    </row>
    <row r="119" spans="1:5" x14ac:dyDescent="0.25">
      <c r="A119" s="2">
        <f>33664</f>
        <v>33664</v>
      </c>
      <c r="B119" s="2">
        <f>7</f>
        <v>7</v>
      </c>
      <c r="C119" s="2">
        <f>35618</f>
        <v>35618</v>
      </c>
      <c r="D119" s="2">
        <f>140832</f>
        <v>140832</v>
      </c>
      <c r="E119" s="2">
        <f>137.53125</f>
        <v>137.53125</v>
      </c>
    </row>
    <row r="120" spans="1:5" x14ac:dyDescent="0.25">
      <c r="A120" s="2">
        <f>33945</f>
        <v>33945</v>
      </c>
      <c r="B120" s="2">
        <f>2</f>
        <v>2</v>
      </c>
      <c r="C120" s="2">
        <f>35928</f>
        <v>35928</v>
      </c>
      <c r="D120" s="2">
        <f>140832</f>
        <v>140832</v>
      </c>
      <c r="E120" s="2">
        <f>137.53125</f>
        <v>137.53125</v>
      </c>
    </row>
    <row r="121" spans="1:5" x14ac:dyDescent="0.25">
      <c r="A121" s="2">
        <f>34244</f>
        <v>34244</v>
      </c>
      <c r="B121" s="2">
        <f>0</f>
        <v>0</v>
      </c>
      <c r="C121" s="2">
        <f>36219</f>
        <v>36219</v>
      </c>
      <c r="D121" s="2">
        <f>140832</f>
        <v>140832</v>
      </c>
      <c r="E121" s="2">
        <f>137.53125</f>
        <v>137.53125</v>
      </c>
    </row>
    <row r="122" spans="1:5" x14ac:dyDescent="0.25">
      <c r="A122" s="2">
        <f>34507</f>
        <v>34507</v>
      </c>
      <c r="B122" s="2">
        <f>3</f>
        <v>3</v>
      </c>
    </row>
    <row r="123" spans="1:5" x14ac:dyDescent="0.25">
      <c r="A123" s="2">
        <f>34796</f>
        <v>34796</v>
      </c>
      <c r="B123" s="2">
        <f>3</f>
        <v>3</v>
      </c>
    </row>
    <row r="124" spans="1:5" x14ac:dyDescent="0.25">
      <c r="A124" s="2">
        <f>35052</f>
        <v>35052</v>
      </c>
      <c r="B124" s="2">
        <f>7</f>
        <v>7</v>
      </c>
    </row>
    <row r="125" spans="1:5" x14ac:dyDescent="0.25">
      <c r="A125" s="2">
        <f>35302</f>
        <v>35302</v>
      </c>
      <c r="B125" s="2">
        <f>6</f>
        <v>6</v>
      </c>
    </row>
    <row r="126" spans="1:5" x14ac:dyDescent="0.25">
      <c r="A126" s="2">
        <f>35574</f>
        <v>35574</v>
      </c>
      <c r="B126" s="2">
        <f>3</f>
        <v>3</v>
      </c>
    </row>
    <row r="127" spans="1:5" x14ac:dyDescent="0.25">
      <c r="A127" s="2">
        <f>35871</f>
        <v>35871</v>
      </c>
      <c r="B127" s="2">
        <f>2</f>
        <v>2</v>
      </c>
    </row>
    <row r="128" spans="1:5" x14ac:dyDescent="0.25">
      <c r="A128" s="2">
        <f>36103</f>
        <v>36103</v>
      </c>
      <c r="B128" s="2">
        <f>8</f>
        <v>8</v>
      </c>
    </row>
    <row r="129" spans="1:2" x14ac:dyDescent="0.25">
      <c r="A129" s="2">
        <f>36332</f>
        <v>36332</v>
      </c>
      <c r="B129" s="2">
        <f>6</f>
        <v>6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2016-01-08T15:46:42Z</cp:lastPrinted>
  <dcterms:created xsi:type="dcterms:W3CDTF">2016-01-08T15:46:42Z</dcterms:created>
  <dcterms:modified xsi:type="dcterms:W3CDTF">2016-01-08T20:35:32Z</dcterms:modified>
</cp:coreProperties>
</file>