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Famou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27" i="2" l="1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H22" i="2" s="1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22" i="2" s="1"/>
  <c r="D2" i="2"/>
  <c r="C2" i="2"/>
  <c r="B2" i="2"/>
  <c r="A2" i="2"/>
</calcChain>
</file>

<file path=xl/sharedStrings.xml><?xml version="1.0" encoding="utf-8"?>
<sst xmlns="http://schemas.openxmlformats.org/spreadsheetml/2006/main" count="10" uniqueCount="10">
  <si>
    <t>CPU Timestamps</t>
  </si>
  <si>
    <t>CPU VALUES (%)</t>
  </si>
  <si>
    <t>MEM Timestamps</t>
  </si>
  <si>
    <t>MEM VALUES (KB)</t>
  </si>
  <si>
    <t>AVERAGE TIME BETWEEN CPU TIMESTAMPS (ms) (129x)</t>
  </si>
  <si>
    <t>AVERAGE TIME BETWEEN MEM TIMESTAMPS (ms) (117x)</t>
  </si>
  <si>
    <t>begin average</t>
  </si>
  <si>
    <t>max</t>
  </si>
  <si>
    <t>end average</t>
  </si>
  <si>
    <t>cpu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</si>
</sst>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sz="1800" b="1" i="0">
                <a:solidFill>
                  <a:srgbClr val="ED7D31"/>
                </a:solidFill>
                <a:latin typeface="+mn-lt" charset="0"/>
                <a:ea typeface="+mn-lt" charset="0"/>
                <a:cs typeface="+mn-lt" charset="0"/>
              </a:rPr>
              <a:t>Famo.us</a:t>
            </a:r>
          </a:p>
        </c:rich>
      </c:tx>
      <c:overlay val="0"/>
      <c:spPr>
        <a:noFill/>
        <a:ln w="9525"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spPr>
            <a:ln>
              <a:solidFill>
                <a:srgbClr val="FF6600"/>
              </a:solidFill>
            </a:ln>
          </c:spPr>
          <c:cat>
            <c:numRef>
              <c:f>Sheet1!$A$2:$A$130</c:f>
              <c:numCache>
                <c:formatCode>General</c:formatCode>
                <c:ptCount val="129"/>
                <c:pt idx="0">
                  <c:v>1686</c:v>
                </c:pt>
                <c:pt idx="1">
                  <c:v>2001</c:v>
                </c:pt>
                <c:pt idx="2">
                  <c:v>2236</c:v>
                </c:pt>
                <c:pt idx="3">
                  <c:v>2499</c:v>
                </c:pt>
                <c:pt idx="4">
                  <c:v>2739</c:v>
                </c:pt>
                <c:pt idx="5">
                  <c:v>2984</c:v>
                </c:pt>
                <c:pt idx="6">
                  <c:v>3231</c:v>
                </c:pt>
                <c:pt idx="7">
                  <c:v>3500</c:v>
                </c:pt>
                <c:pt idx="8">
                  <c:v>3748</c:v>
                </c:pt>
                <c:pt idx="9">
                  <c:v>3970</c:v>
                </c:pt>
                <c:pt idx="10">
                  <c:v>4209</c:v>
                </c:pt>
                <c:pt idx="11">
                  <c:v>4471</c:v>
                </c:pt>
                <c:pt idx="12">
                  <c:v>4720</c:v>
                </c:pt>
                <c:pt idx="13">
                  <c:v>5013</c:v>
                </c:pt>
                <c:pt idx="14">
                  <c:v>5270</c:v>
                </c:pt>
                <c:pt idx="15">
                  <c:v>5527</c:v>
                </c:pt>
                <c:pt idx="16">
                  <c:v>5879</c:v>
                </c:pt>
                <c:pt idx="17">
                  <c:v>6181</c:v>
                </c:pt>
                <c:pt idx="18">
                  <c:v>6429</c:v>
                </c:pt>
                <c:pt idx="19">
                  <c:v>6764</c:v>
                </c:pt>
                <c:pt idx="20">
                  <c:v>6976</c:v>
                </c:pt>
                <c:pt idx="21">
                  <c:v>7238</c:v>
                </c:pt>
                <c:pt idx="22">
                  <c:v>7505</c:v>
                </c:pt>
                <c:pt idx="23">
                  <c:v>7781</c:v>
                </c:pt>
                <c:pt idx="24">
                  <c:v>8029</c:v>
                </c:pt>
                <c:pt idx="25">
                  <c:v>8342</c:v>
                </c:pt>
                <c:pt idx="26">
                  <c:v>8592</c:v>
                </c:pt>
                <c:pt idx="27">
                  <c:v>8889</c:v>
                </c:pt>
                <c:pt idx="28">
                  <c:v>9170</c:v>
                </c:pt>
                <c:pt idx="29">
                  <c:v>9512</c:v>
                </c:pt>
                <c:pt idx="30">
                  <c:v>9804</c:v>
                </c:pt>
                <c:pt idx="31">
                  <c:v>10077</c:v>
                </c:pt>
                <c:pt idx="32">
                  <c:v>10378</c:v>
                </c:pt>
                <c:pt idx="33">
                  <c:v>10642</c:v>
                </c:pt>
                <c:pt idx="34">
                  <c:v>10890</c:v>
                </c:pt>
                <c:pt idx="35">
                  <c:v>11155</c:v>
                </c:pt>
                <c:pt idx="36">
                  <c:v>11415</c:v>
                </c:pt>
                <c:pt idx="37">
                  <c:v>11713</c:v>
                </c:pt>
                <c:pt idx="38">
                  <c:v>11983</c:v>
                </c:pt>
                <c:pt idx="39">
                  <c:v>12248</c:v>
                </c:pt>
                <c:pt idx="40">
                  <c:v>12484</c:v>
                </c:pt>
                <c:pt idx="41">
                  <c:v>12750</c:v>
                </c:pt>
                <c:pt idx="42">
                  <c:v>13004</c:v>
                </c:pt>
                <c:pt idx="43">
                  <c:v>13259</c:v>
                </c:pt>
                <c:pt idx="44">
                  <c:v>13539</c:v>
                </c:pt>
                <c:pt idx="45">
                  <c:v>13786</c:v>
                </c:pt>
                <c:pt idx="46">
                  <c:v>14021</c:v>
                </c:pt>
                <c:pt idx="47">
                  <c:v>14278</c:v>
                </c:pt>
                <c:pt idx="48">
                  <c:v>14552</c:v>
                </c:pt>
                <c:pt idx="49">
                  <c:v>14812</c:v>
                </c:pt>
                <c:pt idx="50">
                  <c:v>15072</c:v>
                </c:pt>
                <c:pt idx="51">
                  <c:v>15335</c:v>
                </c:pt>
                <c:pt idx="52">
                  <c:v>15634</c:v>
                </c:pt>
                <c:pt idx="53">
                  <c:v>15863</c:v>
                </c:pt>
                <c:pt idx="54">
                  <c:v>16088</c:v>
                </c:pt>
                <c:pt idx="55">
                  <c:v>16364</c:v>
                </c:pt>
                <c:pt idx="56">
                  <c:v>16665</c:v>
                </c:pt>
                <c:pt idx="57">
                  <c:v>16916</c:v>
                </c:pt>
                <c:pt idx="58">
                  <c:v>17195</c:v>
                </c:pt>
                <c:pt idx="59">
                  <c:v>17470</c:v>
                </c:pt>
                <c:pt idx="60">
                  <c:v>17722</c:v>
                </c:pt>
                <c:pt idx="61">
                  <c:v>17980</c:v>
                </c:pt>
                <c:pt idx="62">
                  <c:v>18278</c:v>
                </c:pt>
                <c:pt idx="63">
                  <c:v>18553</c:v>
                </c:pt>
                <c:pt idx="64">
                  <c:v>18867</c:v>
                </c:pt>
                <c:pt idx="65">
                  <c:v>19141</c:v>
                </c:pt>
                <c:pt idx="66">
                  <c:v>19432</c:v>
                </c:pt>
                <c:pt idx="67">
                  <c:v>19721</c:v>
                </c:pt>
                <c:pt idx="68">
                  <c:v>20008</c:v>
                </c:pt>
                <c:pt idx="69">
                  <c:v>20292</c:v>
                </c:pt>
                <c:pt idx="70">
                  <c:v>20548</c:v>
                </c:pt>
                <c:pt idx="71">
                  <c:v>20790</c:v>
                </c:pt>
                <c:pt idx="72">
                  <c:v>21037</c:v>
                </c:pt>
                <c:pt idx="73">
                  <c:v>21226</c:v>
                </c:pt>
                <c:pt idx="74">
                  <c:v>21528</c:v>
                </c:pt>
                <c:pt idx="75">
                  <c:v>21830</c:v>
                </c:pt>
                <c:pt idx="76">
                  <c:v>22131</c:v>
                </c:pt>
                <c:pt idx="77">
                  <c:v>22400</c:v>
                </c:pt>
                <c:pt idx="78">
                  <c:v>22672</c:v>
                </c:pt>
                <c:pt idx="79">
                  <c:v>22967</c:v>
                </c:pt>
                <c:pt idx="80">
                  <c:v>23258</c:v>
                </c:pt>
                <c:pt idx="81">
                  <c:v>23529</c:v>
                </c:pt>
                <c:pt idx="82">
                  <c:v>23773</c:v>
                </c:pt>
                <c:pt idx="83">
                  <c:v>24004</c:v>
                </c:pt>
                <c:pt idx="84">
                  <c:v>24275</c:v>
                </c:pt>
                <c:pt idx="85">
                  <c:v>24573</c:v>
                </c:pt>
                <c:pt idx="86">
                  <c:v>24835</c:v>
                </c:pt>
                <c:pt idx="87">
                  <c:v>25090</c:v>
                </c:pt>
                <c:pt idx="88">
                  <c:v>25371</c:v>
                </c:pt>
                <c:pt idx="89">
                  <c:v>25648</c:v>
                </c:pt>
                <c:pt idx="90">
                  <c:v>25898</c:v>
                </c:pt>
                <c:pt idx="91">
                  <c:v>26130</c:v>
                </c:pt>
                <c:pt idx="92">
                  <c:v>26433</c:v>
                </c:pt>
                <c:pt idx="93">
                  <c:v>26703</c:v>
                </c:pt>
                <c:pt idx="94">
                  <c:v>26973</c:v>
                </c:pt>
                <c:pt idx="95">
                  <c:v>27272</c:v>
                </c:pt>
                <c:pt idx="96">
                  <c:v>27578</c:v>
                </c:pt>
                <c:pt idx="97">
                  <c:v>27890</c:v>
                </c:pt>
                <c:pt idx="98">
                  <c:v>28183</c:v>
                </c:pt>
                <c:pt idx="99">
                  <c:v>28486</c:v>
                </c:pt>
                <c:pt idx="100">
                  <c:v>28725</c:v>
                </c:pt>
                <c:pt idx="101">
                  <c:v>29016</c:v>
                </c:pt>
                <c:pt idx="102">
                  <c:v>29294</c:v>
                </c:pt>
                <c:pt idx="103">
                  <c:v>29598</c:v>
                </c:pt>
                <c:pt idx="104">
                  <c:v>29861</c:v>
                </c:pt>
                <c:pt idx="105">
                  <c:v>30104</c:v>
                </c:pt>
                <c:pt idx="106">
                  <c:v>30357</c:v>
                </c:pt>
                <c:pt idx="107">
                  <c:v>30631</c:v>
                </c:pt>
                <c:pt idx="108">
                  <c:v>30885</c:v>
                </c:pt>
                <c:pt idx="109">
                  <c:v>31162</c:v>
                </c:pt>
                <c:pt idx="110">
                  <c:v>31416</c:v>
                </c:pt>
                <c:pt idx="111">
                  <c:v>31641</c:v>
                </c:pt>
                <c:pt idx="112">
                  <c:v>31919</c:v>
                </c:pt>
                <c:pt idx="113">
                  <c:v>32180</c:v>
                </c:pt>
                <c:pt idx="114">
                  <c:v>32453</c:v>
                </c:pt>
                <c:pt idx="115">
                  <c:v>32712</c:v>
                </c:pt>
                <c:pt idx="116">
                  <c:v>33001</c:v>
                </c:pt>
                <c:pt idx="117">
                  <c:v>33284</c:v>
                </c:pt>
                <c:pt idx="118">
                  <c:v>33543</c:v>
                </c:pt>
                <c:pt idx="119">
                  <c:v>33799</c:v>
                </c:pt>
                <c:pt idx="120">
                  <c:v>34054</c:v>
                </c:pt>
                <c:pt idx="121">
                  <c:v>34338</c:v>
                </c:pt>
                <c:pt idx="122">
                  <c:v>34558</c:v>
                </c:pt>
                <c:pt idx="123">
                  <c:v>34836</c:v>
                </c:pt>
                <c:pt idx="124">
                  <c:v>35104</c:v>
                </c:pt>
                <c:pt idx="125">
                  <c:v>35347</c:v>
                </c:pt>
                <c:pt idx="126">
                  <c:v>35665</c:v>
                </c:pt>
                <c:pt idx="127">
                  <c:v>35976</c:v>
                </c:pt>
                <c:pt idx="128">
                  <c:v>36245</c:v>
                </c:pt>
              </c:numCache>
            </c:numRef>
          </c:cat>
          <c:val>
            <c:numRef>
              <c:f>Sheet1!$B$2:$B$130</c:f>
              <c:numCache>
                <c:formatCode>General</c:formatCode>
                <c:ptCount val="129"/>
                <c:pt idx="0">
                  <c:v>13</c:v>
                </c:pt>
                <c:pt idx="1">
                  <c:v>23</c:v>
                </c:pt>
                <c:pt idx="2">
                  <c:v>39</c:v>
                </c:pt>
                <c:pt idx="3">
                  <c:v>23</c:v>
                </c:pt>
                <c:pt idx="4">
                  <c:v>22</c:v>
                </c:pt>
                <c:pt idx="5">
                  <c:v>25</c:v>
                </c:pt>
                <c:pt idx="6">
                  <c:v>15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16</c:v>
                </c:pt>
                <c:pt idx="14">
                  <c:v>9</c:v>
                </c:pt>
                <c:pt idx="15">
                  <c:v>19</c:v>
                </c:pt>
                <c:pt idx="16">
                  <c:v>9</c:v>
                </c:pt>
                <c:pt idx="17">
                  <c:v>2</c:v>
                </c:pt>
                <c:pt idx="18">
                  <c:v>17</c:v>
                </c:pt>
                <c:pt idx="19">
                  <c:v>46</c:v>
                </c:pt>
                <c:pt idx="20">
                  <c:v>28</c:v>
                </c:pt>
                <c:pt idx="21">
                  <c:v>0</c:v>
                </c:pt>
                <c:pt idx="22">
                  <c:v>41</c:v>
                </c:pt>
                <c:pt idx="23">
                  <c:v>10</c:v>
                </c:pt>
                <c:pt idx="24">
                  <c:v>12</c:v>
                </c:pt>
                <c:pt idx="25">
                  <c:v>5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13</c:v>
                </c:pt>
                <c:pt idx="30">
                  <c:v>11</c:v>
                </c:pt>
                <c:pt idx="31">
                  <c:v>44</c:v>
                </c:pt>
                <c:pt idx="32">
                  <c:v>25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20</c:v>
                </c:pt>
                <c:pt idx="41">
                  <c:v>15</c:v>
                </c:pt>
                <c:pt idx="42">
                  <c:v>14</c:v>
                </c:pt>
                <c:pt idx="43">
                  <c:v>8</c:v>
                </c:pt>
                <c:pt idx="44">
                  <c:v>11</c:v>
                </c:pt>
                <c:pt idx="45">
                  <c:v>3</c:v>
                </c:pt>
                <c:pt idx="46">
                  <c:v>7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10</c:v>
                </c:pt>
                <c:pt idx="53">
                  <c:v>0</c:v>
                </c:pt>
                <c:pt idx="54">
                  <c:v>17</c:v>
                </c:pt>
                <c:pt idx="55">
                  <c:v>11</c:v>
                </c:pt>
                <c:pt idx="56">
                  <c:v>5</c:v>
                </c:pt>
                <c:pt idx="57">
                  <c:v>10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5</c:v>
                </c:pt>
                <c:pt idx="62">
                  <c:v>5</c:v>
                </c:pt>
                <c:pt idx="63">
                  <c:v>11</c:v>
                </c:pt>
                <c:pt idx="64">
                  <c:v>11</c:v>
                </c:pt>
                <c:pt idx="65">
                  <c:v>18</c:v>
                </c:pt>
                <c:pt idx="66">
                  <c:v>21</c:v>
                </c:pt>
                <c:pt idx="67">
                  <c:v>7</c:v>
                </c:pt>
                <c:pt idx="68">
                  <c:v>2</c:v>
                </c:pt>
                <c:pt idx="69">
                  <c:v>5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27</c:v>
                </c:pt>
                <c:pt idx="75">
                  <c:v>37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0</c:v>
                </c:pt>
                <c:pt idx="84">
                  <c:v>21</c:v>
                </c:pt>
                <c:pt idx="85">
                  <c:v>22</c:v>
                </c:pt>
                <c:pt idx="86">
                  <c:v>3</c:v>
                </c:pt>
                <c:pt idx="87">
                  <c:v>0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10</c:v>
                </c:pt>
                <c:pt idx="96">
                  <c:v>15</c:v>
                </c:pt>
                <c:pt idx="97">
                  <c:v>6</c:v>
                </c:pt>
                <c:pt idx="98">
                  <c:v>11</c:v>
                </c:pt>
                <c:pt idx="99">
                  <c:v>3</c:v>
                </c:pt>
                <c:pt idx="100">
                  <c:v>3</c:v>
                </c:pt>
                <c:pt idx="101">
                  <c:v>0</c:v>
                </c:pt>
                <c:pt idx="102">
                  <c:v>3</c:v>
                </c:pt>
                <c:pt idx="103">
                  <c:v>3</c:v>
                </c:pt>
                <c:pt idx="104">
                  <c:v>6</c:v>
                </c:pt>
                <c:pt idx="105">
                  <c:v>3</c:v>
                </c:pt>
                <c:pt idx="106">
                  <c:v>18</c:v>
                </c:pt>
                <c:pt idx="107">
                  <c:v>14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55</c:v>
                </c:pt>
                <c:pt idx="118">
                  <c:v>26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002048"/>
        <c:axId val="-1819009120"/>
      </c:lineChart>
      <c:catAx>
        <c:axId val="-181900204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1900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00912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19002048"/>
        <c:crosses val="autoZero"/>
        <c:crossBetween val="between"/>
      </c:valAx>
      <c:spPr>
        <a:solidFill>
          <a:srgbClr val="F2F2F2">
            <a:alpha val="100000"/>
          </a:srgbClr>
        </a:solidFill>
        <a:ln w="9525">
          <a:solidFill>
            <a:srgbClr val="C0C0C0"/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spPr>
            <a:ln>
              <a:solidFill>
                <a:srgbClr val="FF6600"/>
              </a:solidFill>
            </a:ln>
          </c:spPr>
          <c:cat>
            <c:numRef>
              <c:f>Sheet1!$C$2:$C$118</c:f>
              <c:numCache>
                <c:formatCode>General</c:formatCode>
                <c:ptCount val="117"/>
                <c:pt idx="0">
                  <c:v>1723</c:v>
                </c:pt>
                <c:pt idx="1">
                  <c:v>1964</c:v>
                </c:pt>
                <c:pt idx="2">
                  <c:v>2197</c:v>
                </c:pt>
                <c:pt idx="3">
                  <c:v>2414</c:v>
                </c:pt>
                <c:pt idx="4">
                  <c:v>2665</c:v>
                </c:pt>
                <c:pt idx="5">
                  <c:v>2923</c:v>
                </c:pt>
                <c:pt idx="6">
                  <c:v>3191</c:v>
                </c:pt>
                <c:pt idx="7">
                  <c:v>3440</c:v>
                </c:pt>
                <c:pt idx="8">
                  <c:v>3662</c:v>
                </c:pt>
                <c:pt idx="9">
                  <c:v>3916</c:v>
                </c:pt>
                <c:pt idx="10">
                  <c:v>4145</c:v>
                </c:pt>
                <c:pt idx="11">
                  <c:v>4407</c:v>
                </c:pt>
                <c:pt idx="12">
                  <c:v>4652</c:v>
                </c:pt>
                <c:pt idx="13">
                  <c:v>4954</c:v>
                </c:pt>
                <c:pt idx="14">
                  <c:v>5205</c:v>
                </c:pt>
                <c:pt idx="15">
                  <c:v>5505</c:v>
                </c:pt>
                <c:pt idx="16">
                  <c:v>5768</c:v>
                </c:pt>
                <c:pt idx="17">
                  <c:v>6072</c:v>
                </c:pt>
                <c:pt idx="18">
                  <c:v>6379</c:v>
                </c:pt>
                <c:pt idx="19">
                  <c:v>6688</c:v>
                </c:pt>
                <c:pt idx="20">
                  <c:v>6943</c:v>
                </c:pt>
                <c:pt idx="21">
                  <c:v>7263</c:v>
                </c:pt>
                <c:pt idx="22">
                  <c:v>7531</c:v>
                </c:pt>
                <c:pt idx="23">
                  <c:v>7833</c:v>
                </c:pt>
                <c:pt idx="24">
                  <c:v>8112</c:v>
                </c:pt>
                <c:pt idx="25">
                  <c:v>8367</c:v>
                </c:pt>
                <c:pt idx="26">
                  <c:v>8670</c:v>
                </c:pt>
                <c:pt idx="27">
                  <c:v>8950</c:v>
                </c:pt>
                <c:pt idx="28">
                  <c:v>9201</c:v>
                </c:pt>
                <c:pt idx="29">
                  <c:v>9551</c:v>
                </c:pt>
                <c:pt idx="30">
                  <c:v>9832</c:v>
                </c:pt>
                <c:pt idx="31">
                  <c:v>10158</c:v>
                </c:pt>
                <c:pt idx="32">
                  <c:v>10430</c:v>
                </c:pt>
                <c:pt idx="33">
                  <c:v>10709</c:v>
                </c:pt>
                <c:pt idx="34">
                  <c:v>10935</c:v>
                </c:pt>
                <c:pt idx="35">
                  <c:v>11187</c:v>
                </c:pt>
                <c:pt idx="36">
                  <c:v>11475</c:v>
                </c:pt>
                <c:pt idx="37">
                  <c:v>11733</c:v>
                </c:pt>
                <c:pt idx="38">
                  <c:v>12002</c:v>
                </c:pt>
                <c:pt idx="39">
                  <c:v>12284</c:v>
                </c:pt>
                <c:pt idx="40">
                  <c:v>12575</c:v>
                </c:pt>
                <c:pt idx="41">
                  <c:v>12891</c:v>
                </c:pt>
                <c:pt idx="42">
                  <c:v>13172</c:v>
                </c:pt>
                <c:pt idx="43">
                  <c:v>13504</c:v>
                </c:pt>
                <c:pt idx="44">
                  <c:v>13795</c:v>
                </c:pt>
                <c:pt idx="45">
                  <c:v>14072</c:v>
                </c:pt>
                <c:pt idx="46">
                  <c:v>14350</c:v>
                </c:pt>
                <c:pt idx="47">
                  <c:v>14654</c:v>
                </c:pt>
                <c:pt idx="48">
                  <c:v>14909</c:v>
                </c:pt>
                <c:pt idx="49">
                  <c:v>15181</c:v>
                </c:pt>
                <c:pt idx="50">
                  <c:v>15518</c:v>
                </c:pt>
                <c:pt idx="51">
                  <c:v>15826</c:v>
                </c:pt>
                <c:pt idx="52">
                  <c:v>16163</c:v>
                </c:pt>
                <c:pt idx="53">
                  <c:v>16460</c:v>
                </c:pt>
                <c:pt idx="54">
                  <c:v>16787</c:v>
                </c:pt>
                <c:pt idx="55">
                  <c:v>17108</c:v>
                </c:pt>
                <c:pt idx="56">
                  <c:v>17391</c:v>
                </c:pt>
                <c:pt idx="57">
                  <c:v>17728</c:v>
                </c:pt>
                <c:pt idx="58">
                  <c:v>18026</c:v>
                </c:pt>
                <c:pt idx="59">
                  <c:v>18341</c:v>
                </c:pt>
                <c:pt idx="60">
                  <c:v>18701</c:v>
                </c:pt>
                <c:pt idx="61">
                  <c:v>19083</c:v>
                </c:pt>
                <c:pt idx="62">
                  <c:v>19449</c:v>
                </c:pt>
                <c:pt idx="63">
                  <c:v>19768</c:v>
                </c:pt>
                <c:pt idx="64">
                  <c:v>20053</c:v>
                </c:pt>
                <c:pt idx="65">
                  <c:v>20345</c:v>
                </c:pt>
                <c:pt idx="66">
                  <c:v>20650</c:v>
                </c:pt>
                <c:pt idx="67">
                  <c:v>20953</c:v>
                </c:pt>
                <c:pt idx="68">
                  <c:v>21269</c:v>
                </c:pt>
                <c:pt idx="69">
                  <c:v>21618</c:v>
                </c:pt>
                <c:pt idx="70">
                  <c:v>21915</c:v>
                </c:pt>
                <c:pt idx="71">
                  <c:v>22182</c:v>
                </c:pt>
                <c:pt idx="72">
                  <c:v>22463</c:v>
                </c:pt>
                <c:pt idx="73">
                  <c:v>22753</c:v>
                </c:pt>
                <c:pt idx="74">
                  <c:v>23086</c:v>
                </c:pt>
                <c:pt idx="75">
                  <c:v>23384</c:v>
                </c:pt>
                <c:pt idx="76">
                  <c:v>23688</c:v>
                </c:pt>
                <c:pt idx="77">
                  <c:v>24028</c:v>
                </c:pt>
                <c:pt idx="78">
                  <c:v>24322</c:v>
                </c:pt>
                <c:pt idx="79">
                  <c:v>24614</c:v>
                </c:pt>
                <c:pt idx="80">
                  <c:v>24895</c:v>
                </c:pt>
                <c:pt idx="81">
                  <c:v>25186</c:v>
                </c:pt>
                <c:pt idx="82">
                  <c:v>25512</c:v>
                </c:pt>
                <c:pt idx="83">
                  <c:v>25867</c:v>
                </c:pt>
                <c:pt idx="84">
                  <c:v>26174</c:v>
                </c:pt>
                <c:pt idx="85">
                  <c:v>26520</c:v>
                </c:pt>
                <c:pt idx="86">
                  <c:v>26809</c:v>
                </c:pt>
                <c:pt idx="87">
                  <c:v>27083</c:v>
                </c:pt>
                <c:pt idx="88">
                  <c:v>27405</c:v>
                </c:pt>
                <c:pt idx="89">
                  <c:v>27755</c:v>
                </c:pt>
                <c:pt idx="90">
                  <c:v>28092</c:v>
                </c:pt>
                <c:pt idx="91">
                  <c:v>28428</c:v>
                </c:pt>
                <c:pt idx="92">
                  <c:v>28801</c:v>
                </c:pt>
                <c:pt idx="93">
                  <c:v>29141</c:v>
                </c:pt>
                <c:pt idx="94">
                  <c:v>29450</c:v>
                </c:pt>
                <c:pt idx="95">
                  <c:v>29778</c:v>
                </c:pt>
                <c:pt idx="96">
                  <c:v>30083</c:v>
                </c:pt>
                <c:pt idx="97">
                  <c:v>30444</c:v>
                </c:pt>
                <c:pt idx="98">
                  <c:v>30761</c:v>
                </c:pt>
                <c:pt idx="99">
                  <c:v>31064</c:v>
                </c:pt>
                <c:pt idx="100">
                  <c:v>31396</c:v>
                </c:pt>
                <c:pt idx="101">
                  <c:v>31706</c:v>
                </c:pt>
                <c:pt idx="102">
                  <c:v>32017</c:v>
                </c:pt>
                <c:pt idx="103">
                  <c:v>32323</c:v>
                </c:pt>
                <c:pt idx="104">
                  <c:v>32675</c:v>
                </c:pt>
                <c:pt idx="105">
                  <c:v>33013</c:v>
                </c:pt>
                <c:pt idx="106">
                  <c:v>33350</c:v>
                </c:pt>
                <c:pt idx="107">
                  <c:v>33596</c:v>
                </c:pt>
                <c:pt idx="108">
                  <c:v>33889</c:v>
                </c:pt>
                <c:pt idx="109">
                  <c:v>34231</c:v>
                </c:pt>
                <c:pt idx="110">
                  <c:v>34550</c:v>
                </c:pt>
                <c:pt idx="111">
                  <c:v>34867</c:v>
                </c:pt>
                <c:pt idx="112">
                  <c:v>35130</c:v>
                </c:pt>
                <c:pt idx="113">
                  <c:v>35424</c:v>
                </c:pt>
                <c:pt idx="114">
                  <c:v>35717</c:v>
                </c:pt>
                <c:pt idx="115">
                  <c:v>35999</c:v>
                </c:pt>
                <c:pt idx="116">
                  <c:v>36328</c:v>
                </c:pt>
              </c:numCache>
            </c:numRef>
          </c:cat>
          <c:val>
            <c:numRef>
              <c:f>Sheet1!$E$2:$E$118</c:f>
              <c:numCache>
                <c:formatCode>General</c:formatCode>
                <c:ptCount val="117"/>
                <c:pt idx="0">
                  <c:v>9.55078125</c:v>
                </c:pt>
                <c:pt idx="1">
                  <c:v>87.416015625</c:v>
                </c:pt>
                <c:pt idx="2">
                  <c:v>96.7587890625</c:v>
                </c:pt>
                <c:pt idx="3">
                  <c:v>100.8408203125</c:v>
                </c:pt>
                <c:pt idx="4">
                  <c:v>103.2001953125</c:v>
                </c:pt>
                <c:pt idx="5">
                  <c:v>108.3837890625</c:v>
                </c:pt>
                <c:pt idx="6">
                  <c:v>111.9765625</c:v>
                </c:pt>
                <c:pt idx="7">
                  <c:v>112.62109375</c:v>
                </c:pt>
                <c:pt idx="8">
                  <c:v>112.83203125</c:v>
                </c:pt>
                <c:pt idx="9">
                  <c:v>113.49609375</c:v>
                </c:pt>
                <c:pt idx="10">
                  <c:v>113.50390625</c:v>
                </c:pt>
                <c:pt idx="11">
                  <c:v>113.50390625</c:v>
                </c:pt>
                <c:pt idx="12">
                  <c:v>113.5078125</c:v>
                </c:pt>
                <c:pt idx="13">
                  <c:v>113.5390625</c:v>
                </c:pt>
                <c:pt idx="14">
                  <c:v>113.9453125</c:v>
                </c:pt>
                <c:pt idx="15">
                  <c:v>113.8125</c:v>
                </c:pt>
                <c:pt idx="16">
                  <c:v>114.05078125</c:v>
                </c:pt>
                <c:pt idx="17">
                  <c:v>114.0546875</c:v>
                </c:pt>
                <c:pt idx="18">
                  <c:v>114.4150390625</c:v>
                </c:pt>
                <c:pt idx="19">
                  <c:v>116.0986328125</c:v>
                </c:pt>
                <c:pt idx="20">
                  <c:v>119.6591796875</c:v>
                </c:pt>
                <c:pt idx="21">
                  <c:v>136.7705078125</c:v>
                </c:pt>
                <c:pt idx="22">
                  <c:v>127.375</c:v>
                </c:pt>
                <c:pt idx="23">
                  <c:v>128.44140625</c:v>
                </c:pt>
                <c:pt idx="24">
                  <c:v>128.6484375</c:v>
                </c:pt>
                <c:pt idx="25">
                  <c:v>130.59765625</c:v>
                </c:pt>
                <c:pt idx="26">
                  <c:v>131.1171875</c:v>
                </c:pt>
                <c:pt idx="27">
                  <c:v>132.47265625</c:v>
                </c:pt>
                <c:pt idx="28">
                  <c:v>132.4375</c:v>
                </c:pt>
                <c:pt idx="29">
                  <c:v>132.47265625</c:v>
                </c:pt>
                <c:pt idx="30">
                  <c:v>132.515625</c:v>
                </c:pt>
                <c:pt idx="31">
                  <c:v>133.52734375</c:v>
                </c:pt>
                <c:pt idx="32">
                  <c:v>135.302734375</c:v>
                </c:pt>
                <c:pt idx="33">
                  <c:v>134.263671875</c:v>
                </c:pt>
                <c:pt idx="34">
                  <c:v>134.267578125</c:v>
                </c:pt>
                <c:pt idx="35">
                  <c:v>134.291015625</c:v>
                </c:pt>
                <c:pt idx="36">
                  <c:v>134.322265625</c:v>
                </c:pt>
                <c:pt idx="37">
                  <c:v>134.337890625</c:v>
                </c:pt>
                <c:pt idx="38">
                  <c:v>134.341796875</c:v>
                </c:pt>
                <c:pt idx="39">
                  <c:v>134.267578125</c:v>
                </c:pt>
                <c:pt idx="40">
                  <c:v>134.103515625</c:v>
                </c:pt>
                <c:pt idx="41">
                  <c:v>134.14453125</c:v>
                </c:pt>
                <c:pt idx="42">
                  <c:v>134.44921875</c:v>
                </c:pt>
                <c:pt idx="43">
                  <c:v>134.4609375</c:v>
                </c:pt>
                <c:pt idx="44">
                  <c:v>134.505859375</c:v>
                </c:pt>
                <c:pt idx="45">
                  <c:v>134.509765625</c:v>
                </c:pt>
                <c:pt idx="46">
                  <c:v>134.662109375</c:v>
                </c:pt>
                <c:pt idx="47">
                  <c:v>134.697265625</c:v>
                </c:pt>
                <c:pt idx="48">
                  <c:v>134.845703125</c:v>
                </c:pt>
                <c:pt idx="49">
                  <c:v>134.845703125</c:v>
                </c:pt>
                <c:pt idx="50">
                  <c:v>134.861328125</c:v>
                </c:pt>
                <c:pt idx="51">
                  <c:v>137.2890625</c:v>
                </c:pt>
                <c:pt idx="52">
                  <c:v>137.412109375</c:v>
                </c:pt>
                <c:pt idx="53">
                  <c:v>137.201171875</c:v>
                </c:pt>
                <c:pt idx="54">
                  <c:v>137.220703125</c:v>
                </c:pt>
                <c:pt idx="55">
                  <c:v>137.220703125</c:v>
                </c:pt>
                <c:pt idx="56">
                  <c:v>137.240234375</c:v>
                </c:pt>
                <c:pt idx="57">
                  <c:v>137.240234375</c:v>
                </c:pt>
                <c:pt idx="58">
                  <c:v>137.333984375</c:v>
                </c:pt>
                <c:pt idx="59">
                  <c:v>137.380859375</c:v>
                </c:pt>
                <c:pt idx="60">
                  <c:v>137.384765625</c:v>
                </c:pt>
                <c:pt idx="61">
                  <c:v>137.400390625</c:v>
                </c:pt>
                <c:pt idx="62">
                  <c:v>143.45703125</c:v>
                </c:pt>
                <c:pt idx="63">
                  <c:v>137.66796875</c:v>
                </c:pt>
                <c:pt idx="64">
                  <c:v>137.623046875</c:v>
                </c:pt>
                <c:pt idx="65">
                  <c:v>137.626953125</c:v>
                </c:pt>
                <c:pt idx="66">
                  <c:v>137.626953125</c:v>
                </c:pt>
                <c:pt idx="67">
                  <c:v>137.615234375</c:v>
                </c:pt>
                <c:pt idx="68">
                  <c:v>137.611328125</c:v>
                </c:pt>
                <c:pt idx="69">
                  <c:v>137.71875</c:v>
                </c:pt>
                <c:pt idx="70">
                  <c:v>137.634765625</c:v>
                </c:pt>
                <c:pt idx="71">
                  <c:v>137.75390625</c:v>
                </c:pt>
                <c:pt idx="72">
                  <c:v>138.3828125</c:v>
                </c:pt>
                <c:pt idx="73">
                  <c:v>137.90234375</c:v>
                </c:pt>
                <c:pt idx="74">
                  <c:v>137.88671875</c:v>
                </c:pt>
                <c:pt idx="75">
                  <c:v>137.88671875</c:v>
                </c:pt>
                <c:pt idx="76">
                  <c:v>137.890625</c:v>
                </c:pt>
                <c:pt idx="77">
                  <c:v>137.89453125</c:v>
                </c:pt>
                <c:pt idx="78">
                  <c:v>138.115234375</c:v>
                </c:pt>
                <c:pt idx="79">
                  <c:v>137.767578125</c:v>
                </c:pt>
                <c:pt idx="80">
                  <c:v>137.7109375</c:v>
                </c:pt>
                <c:pt idx="81">
                  <c:v>137.7265625</c:v>
                </c:pt>
                <c:pt idx="82">
                  <c:v>137.734375</c:v>
                </c:pt>
                <c:pt idx="83">
                  <c:v>137.734375</c:v>
                </c:pt>
                <c:pt idx="84">
                  <c:v>137.734375</c:v>
                </c:pt>
                <c:pt idx="85">
                  <c:v>137.734375</c:v>
                </c:pt>
                <c:pt idx="86">
                  <c:v>137.71875</c:v>
                </c:pt>
                <c:pt idx="87">
                  <c:v>137.703125</c:v>
                </c:pt>
                <c:pt idx="88">
                  <c:v>137.67578125</c:v>
                </c:pt>
                <c:pt idx="89">
                  <c:v>137.728515625</c:v>
                </c:pt>
                <c:pt idx="90">
                  <c:v>137.669921875</c:v>
                </c:pt>
                <c:pt idx="91">
                  <c:v>137.708984375</c:v>
                </c:pt>
                <c:pt idx="92">
                  <c:v>137.720703125</c:v>
                </c:pt>
                <c:pt idx="93">
                  <c:v>137.720703125</c:v>
                </c:pt>
                <c:pt idx="94">
                  <c:v>137.724609375</c:v>
                </c:pt>
                <c:pt idx="95">
                  <c:v>137.724609375</c:v>
                </c:pt>
                <c:pt idx="96">
                  <c:v>137.736328125</c:v>
                </c:pt>
                <c:pt idx="97">
                  <c:v>137.779296875</c:v>
                </c:pt>
                <c:pt idx="98">
                  <c:v>165.373046875</c:v>
                </c:pt>
                <c:pt idx="99">
                  <c:v>137.6875</c:v>
                </c:pt>
                <c:pt idx="100">
                  <c:v>137.69140625</c:v>
                </c:pt>
                <c:pt idx="101">
                  <c:v>137.75390625</c:v>
                </c:pt>
                <c:pt idx="102">
                  <c:v>137.7578125</c:v>
                </c:pt>
                <c:pt idx="103">
                  <c:v>137.7734375</c:v>
                </c:pt>
                <c:pt idx="104">
                  <c:v>137.7734375</c:v>
                </c:pt>
                <c:pt idx="105">
                  <c:v>137.76953125</c:v>
                </c:pt>
                <c:pt idx="106">
                  <c:v>138.0703125</c:v>
                </c:pt>
                <c:pt idx="107">
                  <c:v>138.29296875</c:v>
                </c:pt>
                <c:pt idx="108">
                  <c:v>138.46875</c:v>
                </c:pt>
                <c:pt idx="109">
                  <c:v>138.46875</c:v>
                </c:pt>
                <c:pt idx="110">
                  <c:v>138.46875</c:v>
                </c:pt>
                <c:pt idx="111">
                  <c:v>138.46875</c:v>
                </c:pt>
                <c:pt idx="112">
                  <c:v>138.46875</c:v>
                </c:pt>
                <c:pt idx="113">
                  <c:v>138.4765625</c:v>
                </c:pt>
                <c:pt idx="114">
                  <c:v>138.484375</c:v>
                </c:pt>
                <c:pt idx="115">
                  <c:v>138.48046875</c:v>
                </c:pt>
                <c:pt idx="116">
                  <c:v>138.47265625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8999872"/>
        <c:axId val="-1819005856"/>
      </c:lineChart>
      <c:catAx>
        <c:axId val="-181899987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1900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00585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18999872"/>
        <c:crosses val="autoZero"/>
        <c:crossBetween val="between"/>
      </c:valAx>
      <c:spPr>
        <a:solidFill>
          <a:srgbClr val="F2F2F2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80" zoomScalePageLayoutView="80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0"/>
  <sheetViews>
    <sheetView tabSelected="1" workbookViewId="0">
      <selection activeCell="H26" sqref="H26:H27"/>
    </sheetView>
  </sheetViews>
  <sheetFormatPr defaultColWidth="9.109375" defaultRowHeight="13.2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7" x14ac:dyDescent="0.25">
      <c r="A2" s="2">
        <f>1686</f>
        <v>1686</v>
      </c>
      <c r="B2" s="2">
        <f>13</f>
        <v>13</v>
      </c>
      <c r="C2" s="2">
        <f>1723</f>
        <v>1723</v>
      </c>
      <c r="D2" s="2">
        <f>9780</f>
        <v>9780</v>
      </c>
      <c r="E2" s="2">
        <f>9.55078125</f>
        <v>9.55078125</v>
      </c>
      <c r="G2" s="2">
        <f>267</f>
        <v>267</v>
      </c>
    </row>
    <row r="3" spans="1:7" x14ac:dyDescent="0.25">
      <c r="A3" s="2">
        <f>2001</f>
        <v>2001</v>
      </c>
      <c r="B3" s="2">
        <f>23</f>
        <v>23</v>
      </c>
      <c r="C3" s="2">
        <f>1964</f>
        <v>1964</v>
      </c>
      <c r="D3" s="2">
        <f>89514</f>
        <v>89514</v>
      </c>
      <c r="E3" s="2">
        <f>87.416015625</f>
        <v>87.416015625</v>
      </c>
    </row>
    <row r="4" spans="1:7" x14ac:dyDescent="0.25">
      <c r="A4" s="2">
        <f>2236</f>
        <v>2236</v>
      </c>
      <c r="B4" s="2">
        <f>39</f>
        <v>39</v>
      </c>
      <c r="C4" s="2">
        <f>2197</f>
        <v>2197</v>
      </c>
      <c r="D4" s="2">
        <f>99081</f>
        <v>99081</v>
      </c>
      <c r="E4" s="2">
        <f>96.7587890625</f>
        <v>96.7587890625</v>
      </c>
      <c r="G4" s="2" t="s">
        <v>5</v>
      </c>
    </row>
    <row r="5" spans="1:7" x14ac:dyDescent="0.25">
      <c r="A5" s="2">
        <f>2499</f>
        <v>2499</v>
      </c>
      <c r="B5" s="2">
        <f>23</f>
        <v>23</v>
      </c>
      <c r="C5" s="2">
        <f>2414</f>
        <v>2414</v>
      </c>
      <c r="D5" s="2">
        <f>103261</f>
        <v>103261</v>
      </c>
      <c r="E5" s="2">
        <f>100.8408203125</f>
        <v>100.8408203125</v>
      </c>
      <c r="G5" s="2">
        <f>295</f>
        <v>295</v>
      </c>
    </row>
    <row r="6" spans="1:7" x14ac:dyDescent="0.25">
      <c r="A6" s="2">
        <f>2739</f>
        <v>2739</v>
      </c>
      <c r="B6" s="2">
        <f>22</f>
        <v>22</v>
      </c>
      <c r="C6" s="2">
        <f>2665</f>
        <v>2665</v>
      </c>
      <c r="D6" s="2">
        <f>105677</f>
        <v>105677</v>
      </c>
      <c r="E6" s="2">
        <f>103.2001953125</f>
        <v>103.2001953125</v>
      </c>
    </row>
    <row r="7" spans="1:7" x14ac:dyDescent="0.25">
      <c r="A7" s="2">
        <f>2984</f>
        <v>2984</v>
      </c>
      <c r="B7" s="2">
        <f>25</f>
        <v>25</v>
      </c>
      <c r="C7" s="2">
        <f>2923</f>
        <v>2923</v>
      </c>
      <c r="D7" s="2">
        <f>110985</f>
        <v>110985</v>
      </c>
      <c r="E7" s="2">
        <f>108.3837890625</f>
        <v>108.3837890625</v>
      </c>
    </row>
    <row r="8" spans="1:7" x14ac:dyDescent="0.25">
      <c r="A8" s="2">
        <f>3231</f>
        <v>3231</v>
      </c>
      <c r="B8" s="2">
        <f>15</f>
        <v>15</v>
      </c>
      <c r="C8" s="2">
        <f>3191</f>
        <v>3191</v>
      </c>
      <c r="D8" s="2">
        <f>114664</f>
        <v>114664</v>
      </c>
      <c r="E8" s="2">
        <f>111.9765625</f>
        <v>111.9765625</v>
      </c>
    </row>
    <row r="9" spans="1:7" x14ac:dyDescent="0.25">
      <c r="A9" s="2">
        <f>3500</f>
        <v>3500</v>
      </c>
      <c r="B9" s="2">
        <f>3</f>
        <v>3</v>
      </c>
      <c r="C9" s="2">
        <f>3440</f>
        <v>3440</v>
      </c>
      <c r="D9" s="2">
        <f>115324</f>
        <v>115324</v>
      </c>
      <c r="E9" s="2">
        <f>112.62109375</f>
        <v>112.62109375</v>
      </c>
    </row>
    <row r="10" spans="1:7" x14ac:dyDescent="0.25">
      <c r="A10" s="2">
        <f>3748</f>
        <v>3748</v>
      </c>
      <c r="B10" s="2">
        <f>6</f>
        <v>6</v>
      </c>
      <c r="C10" s="2">
        <f>3662</f>
        <v>3662</v>
      </c>
      <c r="D10" s="2">
        <f>115540</f>
        <v>115540</v>
      </c>
      <c r="E10" s="2">
        <f>112.83203125</f>
        <v>112.83203125</v>
      </c>
    </row>
    <row r="11" spans="1:7" x14ac:dyDescent="0.25">
      <c r="A11" s="2">
        <f>3970</f>
        <v>3970</v>
      </c>
      <c r="B11" s="2">
        <f>3</f>
        <v>3</v>
      </c>
      <c r="C11" s="2">
        <f>3916</f>
        <v>3916</v>
      </c>
      <c r="D11" s="2">
        <f>116220</f>
        <v>116220</v>
      </c>
      <c r="E11" s="2">
        <f>113.49609375</f>
        <v>113.49609375</v>
      </c>
    </row>
    <row r="12" spans="1:7" x14ac:dyDescent="0.25">
      <c r="A12" s="2">
        <f>4209</f>
        <v>4209</v>
      </c>
      <c r="B12" s="2">
        <f>5</f>
        <v>5</v>
      </c>
      <c r="C12" s="2">
        <f>4145</f>
        <v>4145</v>
      </c>
      <c r="D12" s="2">
        <f>116228</f>
        <v>116228</v>
      </c>
      <c r="E12" s="2">
        <f>113.50390625</f>
        <v>113.50390625</v>
      </c>
    </row>
    <row r="13" spans="1:7" x14ac:dyDescent="0.25">
      <c r="A13" s="2">
        <f>4471</f>
        <v>4471</v>
      </c>
      <c r="B13" s="2">
        <f>6</f>
        <v>6</v>
      </c>
      <c r="C13" s="2">
        <f>4407</f>
        <v>4407</v>
      </c>
      <c r="D13" s="2">
        <f>116228</f>
        <v>116228</v>
      </c>
      <c r="E13" s="2">
        <f>113.50390625</f>
        <v>113.50390625</v>
      </c>
    </row>
    <row r="14" spans="1:7" x14ac:dyDescent="0.25">
      <c r="A14" s="2">
        <f>4720</f>
        <v>4720</v>
      </c>
      <c r="B14" s="2">
        <f>9</f>
        <v>9</v>
      </c>
      <c r="C14" s="2">
        <f>4652</f>
        <v>4652</v>
      </c>
      <c r="D14" s="2">
        <f>116232</f>
        <v>116232</v>
      </c>
      <c r="E14" s="2">
        <f>113.5078125</f>
        <v>113.5078125</v>
      </c>
    </row>
    <row r="15" spans="1:7" x14ac:dyDescent="0.25">
      <c r="A15" s="2">
        <f>5013</f>
        <v>5013</v>
      </c>
      <c r="B15" s="2">
        <f>16</f>
        <v>16</v>
      </c>
      <c r="C15" s="2">
        <f>4954</f>
        <v>4954</v>
      </c>
      <c r="D15" s="2">
        <f>116264</f>
        <v>116264</v>
      </c>
      <c r="E15" s="2">
        <f>113.5390625</f>
        <v>113.5390625</v>
      </c>
    </row>
    <row r="16" spans="1:7" x14ac:dyDescent="0.25">
      <c r="A16" s="2">
        <f>5270</f>
        <v>5270</v>
      </c>
      <c r="B16" s="2">
        <f>9</f>
        <v>9</v>
      </c>
      <c r="C16" s="2">
        <f>5205</f>
        <v>5205</v>
      </c>
      <c r="D16" s="2">
        <f>116680</f>
        <v>116680</v>
      </c>
      <c r="E16" s="2">
        <f>113.9453125</f>
        <v>113.9453125</v>
      </c>
    </row>
    <row r="17" spans="1:10" x14ac:dyDescent="0.25">
      <c r="A17" s="2">
        <f>5527</f>
        <v>5527</v>
      </c>
      <c r="B17" s="2">
        <f>19</f>
        <v>19</v>
      </c>
      <c r="C17" s="2">
        <f>5505</f>
        <v>5505</v>
      </c>
      <c r="D17" s="2">
        <f>116544</f>
        <v>116544</v>
      </c>
      <c r="E17" s="2">
        <f>113.8125</f>
        <v>113.8125</v>
      </c>
    </row>
    <row r="18" spans="1:10" x14ac:dyDescent="0.25">
      <c r="A18" s="2">
        <f>5879</f>
        <v>5879</v>
      </c>
      <c r="B18" s="2">
        <f>9</f>
        <v>9</v>
      </c>
      <c r="C18" s="2">
        <f>5768</f>
        <v>5768</v>
      </c>
      <c r="D18" s="2">
        <f>116788</f>
        <v>116788</v>
      </c>
      <c r="E18" s="2">
        <f>114.05078125</f>
        <v>114.05078125</v>
      </c>
    </row>
    <row r="19" spans="1:10" x14ac:dyDescent="0.25">
      <c r="A19" s="2">
        <f>6181</f>
        <v>6181</v>
      </c>
      <c r="B19" s="2">
        <f>2</f>
        <v>2</v>
      </c>
      <c r="C19" s="2">
        <f>6072</f>
        <v>6072</v>
      </c>
      <c r="D19" s="2">
        <f>116792</f>
        <v>116792</v>
      </c>
      <c r="E19" s="2">
        <f>114.0546875</f>
        <v>114.0546875</v>
      </c>
    </row>
    <row r="20" spans="1:10" x14ac:dyDescent="0.25">
      <c r="A20" s="2">
        <f>6429</f>
        <v>6429</v>
      </c>
      <c r="B20" s="2">
        <f>17</f>
        <v>17</v>
      </c>
      <c r="C20" s="2">
        <f>6379</f>
        <v>6379</v>
      </c>
      <c r="D20" s="2">
        <f>117161</f>
        <v>117161</v>
      </c>
      <c r="E20" s="2">
        <f>114.4150390625</f>
        <v>114.4150390625</v>
      </c>
    </row>
    <row r="21" spans="1:10" x14ac:dyDescent="0.25">
      <c r="A21" s="2">
        <f>6764</f>
        <v>6764</v>
      </c>
      <c r="B21" s="2">
        <f>46</f>
        <v>46</v>
      </c>
      <c r="C21" s="2">
        <f>6688</f>
        <v>6688</v>
      </c>
      <c r="D21" s="2">
        <f>118885</f>
        <v>118885</v>
      </c>
      <c r="E21" s="2">
        <f>116.0986328125</f>
        <v>116.0986328125</v>
      </c>
      <c r="H21" s="2" t="s">
        <v>6</v>
      </c>
      <c r="I21" s="2" t="s">
        <v>7</v>
      </c>
      <c r="J21" s="2" t="s">
        <v>8</v>
      </c>
    </row>
    <row r="22" spans="1:10" x14ac:dyDescent="0.25">
      <c r="A22" s="2">
        <f>6976</f>
        <v>6976</v>
      </c>
      <c r="B22" s="2">
        <f>28</f>
        <v>28</v>
      </c>
      <c r="C22" s="2">
        <f>6943</f>
        <v>6943</v>
      </c>
      <c r="D22" s="2">
        <f>122531</f>
        <v>122531</v>
      </c>
      <c r="E22" s="2">
        <f>119.6591796875</f>
        <v>119.6591796875</v>
      </c>
      <c r="H22" s="2">
        <f>AVERAGE(E8:E22)</f>
        <v>114.06777343749999</v>
      </c>
      <c r="I22" s="2">
        <f>MAX(E2:E118)</f>
        <v>165.373046875</v>
      </c>
      <c r="J22" s="2">
        <v>138</v>
      </c>
    </row>
    <row r="23" spans="1:10" x14ac:dyDescent="0.25">
      <c r="A23" s="2">
        <f>7238</f>
        <v>7238</v>
      </c>
      <c r="B23" s="2">
        <f>0</f>
        <v>0</v>
      </c>
      <c r="C23" s="2">
        <f>7263</f>
        <v>7263</v>
      </c>
      <c r="D23" s="2">
        <f>140053</f>
        <v>140053</v>
      </c>
      <c r="E23" s="2">
        <f>136.7705078125</f>
        <v>136.7705078125</v>
      </c>
    </row>
    <row r="24" spans="1:10" x14ac:dyDescent="0.25">
      <c r="A24" s="2">
        <f>7505</f>
        <v>7505</v>
      </c>
      <c r="B24" s="2">
        <f>41</f>
        <v>41</v>
      </c>
      <c r="C24" s="2">
        <f>7531</f>
        <v>7531</v>
      </c>
      <c r="D24" s="2">
        <f>130432</f>
        <v>130432</v>
      </c>
      <c r="E24" s="2">
        <f>127.375</f>
        <v>127.375</v>
      </c>
    </row>
    <row r="25" spans="1:10" x14ac:dyDescent="0.25">
      <c r="A25" s="2">
        <f>7781</f>
        <v>7781</v>
      </c>
      <c r="B25" s="2">
        <f>10</f>
        <v>10</v>
      </c>
      <c r="C25" s="2">
        <f>7833</f>
        <v>7833</v>
      </c>
      <c r="D25" s="2">
        <f>131524</f>
        <v>131524</v>
      </c>
      <c r="E25" s="2">
        <f>128.44140625</f>
        <v>128.44140625</v>
      </c>
    </row>
    <row r="26" spans="1:10" x14ac:dyDescent="0.25">
      <c r="A26" s="2">
        <f>8029</f>
        <v>8029</v>
      </c>
      <c r="B26" s="2">
        <f>12</f>
        <v>12</v>
      </c>
      <c r="C26" s="2">
        <f>8112</f>
        <v>8112</v>
      </c>
      <c r="D26" s="2">
        <f>131736</f>
        <v>131736</v>
      </c>
      <c r="E26" s="2">
        <f>128.6484375</f>
        <v>128.6484375</v>
      </c>
      <c r="H26" s="1" t="s">
        <v>9</v>
      </c>
    </row>
    <row r="27" spans="1:10" x14ac:dyDescent="0.25">
      <c r="A27" s="2">
        <f>8342</f>
        <v>8342</v>
      </c>
      <c r="B27" s="2">
        <f>5</f>
        <v>5</v>
      </c>
      <c r="C27" s="2">
        <f>8367</f>
        <v>8367</v>
      </c>
      <c r="D27" s="2">
        <f>133732</f>
        <v>133732</v>
      </c>
      <c r="E27" s="2">
        <f>130.59765625</f>
        <v>130.59765625</v>
      </c>
      <c r="H27" s="1">
        <f>AVERAGE(B2:B16)</f>
        <v>14.466666666666667</v>
      </c>
    </row>
    <row r="28" spans="1:10" x14ac:dyDescent="0.25">
      <c r="A28" s="2">
        <f>8592</f>
        <v>8592</v>
      </c>
      <c r="B28" s="2">
        <f>6</f>
        <v>6</v>
      </c>
      <c r="C28" s="2">
        <f>8670</f>
        <v>8670</v>
      </c>
      <c r="D28" s="2">
        <f>134264</f>
        <v>134264</v>
      </c>
      <c r="E28" s="2">
        <f>131.1171875</f>
        <v>131.1171875</v>
      </c>
    </row>
    <row r="29" spans="1:10" x14ac:dyDescent="0.25">
      <c r="A29" s="2">
        <f>8889</f>
        <v>8889</v>
      </c>
      <c r="B29" s="2">
        <f>8</f>
        <v>8</v>
      </c>
      <c r="C29" s="2">
        <f>8950</f>
        <v>8950</v>
      </c>
      <c r="D29" s="2">
        <f>135652</f>
        <v>135652</v>
      </c>
      <c r="E29" s="2">
        <f>132.47265625</f>
        <v>132.47265625</v>
      </c>
    </row>
    <row r="30" spans="1:10" x14ac:dyDescent="0.25">
      <c r="A30" s="2">
        <f>9170</f>
        <v>9170</v>
      </c>
      <c r="B30" s="2">
        <f>9</f>
        <v>9</v>
      </c>
      <c r="C30" s="2">
        <f>9201</f>
        <v>9201</v>
      </c>
      <c r="D30" s="2">
        <f>135616</f>
        <v>135616</v>
      </c>
      <c r="E30" s="2">
        <f>132.4375</f>
        <v>132.4375</v>
      </c>
    </row>
    <row r="31" spans="1:10" x14ac:dyDescent="0.25">
      <c r="A31" s="2">
        <f>9512</f>
        <v>9512</v>
      </c>
      <c r="B31" s="2">
        <f>13</f>
        <v>13</v>
      </c>
      <c r="C31" s="2">
        <f>9551</f>
        <v>9551</v>
      </c>
      <c r="D31" s="2">
        <f>135652</f>
        <v>135652</v>
      </c>
      <c r="E31" s="2">
        <f>132.47265625</f>
        <v>132.47265625</v>
      </c>
    </row>
    <row r="32" spans="1:10" x14ac:dyDescent="0.25">
      <c r="A32" s="2">
        <f>9804</f>
        <v>9804</v>
      </c>
      <c r="B32" s="2">
        <f>11</f>
        <v>11</v>
      </c>
      <c r="C32" s="2">
        <f>9832</f>
        <v>9832</v>
      </c>
      <c r="D32" s="2">
        <f>135696</f>
        <v>135696</v>
      </c>
      <c r="E32" s="2">
        <f>132.515625</f>
        <v>132.515625</v>
      </c>
    </row>
    <row r="33" spans="1:5" x14ac:dyDescent="0.25">
      <c r="A33" s="2">
        <f>10077</f>
        <v>10077</v>
      </c>
      <c r="B33" s="2">
        <f>44</f>
        <v>44</v>
      </c>
      <c r="C33" s="2">
        <f>10158</f>
        <v>10158</v>
      </c>
      <c r="D33" s="2">
        <f>136732</f>
        <v>136732</v>
      </c>
      <c r="E33" s="2">
        <f>133.52734375</f>
        <v>133.52734375</v>
      </c>
    </row>
    <row r="34" spans="1:5" x14ac:dyDescent="0.25">
      <c r="A34" s="2">
        <f>10378</f>
        <v>10378</v>
      </c>
      <c r="B34" s="2">
        <f>25</f>
        <v>25</v>
      </c>
      <c r="C34" s="2">
        <f>10430</f>
        <v>10430</v>
      </c>
      <c r="D34" s="2">
        <f>138550</f>
        <v>138550</v>
      </c>
      <c r="E34" s="2">
        <f>135.302734375</f>
        <v>135.302734375</v>
      </c>
    </row>
    <row r="35" spans="1:5" x14ac:dyDescent="0.25">
      <c r="A35" s="2">
        <f>10642</f>
        <v>10642</v>
      </c>
      <c r="B35" s="2">
        <f>2</f>
        <v>2</v>
      </c>
      <c r="C35" s="2">
        <f>10709</f>
        <v>10709</v>
      </c>
      <c r="D35" s="2">
        <f>137486</f>
        <v>137486</v>
      </c>
      <c r="E35" s="2">
        <f>134.263671875</f>
        <v>134.263671875</v>
      </c>
    </row>
    <row r="36" spans="1:5" x14ac:dyDescent="0.25">
      <c r="A36" s="2">
        <f>10890</f>
        <v>10890</v>
      </c>
      <c r="B36" s="2">
        <f>3</f>
        <v>3</v>
      </c>
      <c r="C36" s="2">
        <f>10935</f>
        <v>10935</v>
      </c>
      <c r="D36" s="2">
        <f>137490</f>
        <v>137490</v>
      </c>
      <c r="E36" s="2">
        <f>134.267578125</f>
        <v>134.267578125</v>
      </c>
    </row>
    <row r="37" spans="1:5" x14ac:dyDescent="0.25">
      <c r="A37" s="2">
        <f>11155</f>
        <v>11155</v>
      </c>
      <c r="B37" s="2">
        <f>3</f>
        <v>3</v>
      </c>
      <c r="C37" s="2">
        <f>11187</f>
        <v>11187</v>
      </c>
      <c r="D37" s="2">
        <f>137514</f>
        <v>137514</v>
      </c>
      <c r="E37" s="2">
        <f>134.291015625</f>
        <v>134.291015625</v>
      </c>
    </row>
    <row r="38" spans="1:5" x14ac:dyDescent="0.25">
      <c r="A38" s="2">
        <f>11415</f>
        <v>11415</v>
      </c>
      <c r="B38" s="2">
        <f>0</f>
        <v>0</v>
      </c>
      <c r="C38" s="2">
        <f>11475</f>
        <v>11475</v>
      </c>
      <c r="D38" s="2">
        <f>137546</f>
        <v>137546</v>
      </c>
      <c r="E38" s="2">
        <f>134.322265625</f>
        <v>134.322265625</v>
      </c>
    </row>
    <row r="39" spans="1:5" x14ac:dyDescent="0.25">
      <c r="A39" s="2">
        <f>11713</f>
        <v>11713</v>
      </c>
      <c r="B39" s="2">
        <f>2</f>
        <v>2</v>
      </c>
      <c r="C39" s="2">
        <f>11733</f>
        <v>11733</v>
      </c>
      <c r="D39" s="2">
        <f>137562</f>
        <v>137562</v>
      </c>
      <c r="E39" s="2">
        <f>134.337890625</f>
        <v>134.337890625</v>
      </c>
    </row>
    <row r="40" spans="1:5" x14ac:dyDescent="0.25">
      <c r="A40" s="2">
        <f>11983</f>
        <v>11983</v>
      </c>
      <c r="B40" s="2">
        <f>2</f>
        <v>2</v>
      </c>
      <c r="C40" s="2">
        <f>12002</f>
        <v>12002</v>
      </c>
      <c r="D40" s="2">
        <f>137566</f>
        <v>137566</v>
      </c>
      <c r="E40" s="2">
        <f>134.341796875</f>
        <v>134.341796875</v>
      </c>
    </row>
    <row r="41" spans="1:5" x14ac:dyDescent="0.25">
      <c r="A41" s="2">
        <f>12248</f>
        <v>12248</v>
      </c>
      <c r="B41" s="2">
        <f>2</f>
        <v>2</v>
      </c>
      <c r="C41" s="2">
        <f>12284</f>
        <v>12284</v>
      </c>
      <c r="D41" s="2">
        <f>137490</f>
        <v>137490</v>
      </c>
      <c r="E41" s="2">
        <f>134.267578125</f>
        <v>134.267578125</v>
      </c>
    </row>
    <row r="42" spans="1:5" x14ac:dyDescent="0.25">
      <c r="A42" s="2">
        <f>12484</f>
        <v>12484</v>
      </c>
      <c r="B42" s="2">
        <f>20</f>
        <v>20</v>
      </c>
      <c r="C42" s="2">
        <f>12575</f>
        <v>12575</v>
      </c>
      <c r="D42" s="2">
        <f>137322</f>
        <v>137322</v>
      </c>
      <c r="E42" s="2">
        <f>134.103515625</f>
        <v>134.103515625</v>
      </c>
    </row>
    <row r="43" spans="1:5" x14ac:dyDescent="0.25">
      <c r="A43" s="2">
        <f>12750</f>
        <v>12750</v>
      </c>
      <c r="B43" s="2">
        <f>15</f>
        <v>15</v>
      </c>
      <c r="C43" s="2">
        <f>12891</f>
        <v>12891</v>
      </c>
      <c r="D43" s="2">
        <f>137364</f>
        <v>137364</v>
      </c>
      <c r="E43" s="2">
        <f>134.14453125</f>
        <v>134.14453125</v>
      </c>
    </row>
    <row r="44" spans="1:5" x14ac:dyDescent="0.25">
      <c r="A44" s="2">
        <f>13004</f>
        <v>13004</v>
      </c>
      <c r="B44" s="2">
        <f>14</f>
        <v>14</v>
      </c>
      <c r="C44" s="2">
        <f>13172</f>
        <v>13172</v>
      </c>
      <c r="D44" s="2">
        <f>137676</f>
        <v>137676</v>
      </c>
      <c r="E44" s="2">
        <f>134.44921875</f>
        <v>134.44921875</v>
      </c>
    </row>
    <row r="45" spans="1:5" x14ac:dyDescent="0.25">
      <c r="A45" s="2">
        <f>13259</f>
        <v>13259</v>
      </c>
      <c r="B45" s="2">
        <f>8</f>
        <v>8</v>
      </c>
      <c r="C45" s="2">
        <f>13504</f>
        <v>13504</v>
      </c>
      <c r="D45" s="2">
        <f>137688</f>
        <v>137688</v>
      </c>
      <c r="E45" s="2">
        <f>134.4609375</f>
        <v>134.4609375</v>
      </c>
    </row>
    <row r="46" spans="1:5" x14ac:dyDescent="0.25">
      <c r="A46" s="2">
        <f>13539</f>
        <v>13539</v>
      </c>
      <c r="B46" s="2">
        <f>11</f>
        <v>11</v>
      </c>
      <c r="C46" s="2">
        <f>13795</f>
        <v>13795</v>
      </c>
      <c r="D46" s="2">
        <f>137734</f>
        <v>137734</v>
      </c>
      <c r="E46" s="2">
        <f>134.505859375</f>
        <v>134.505859375</v>
      </c>
    </row>
    <row r="47" spans="1:5" x14ac:dyDescent="0.25">
      <c r="A47" s="2">
        <f>13786</f>
        <v>13786</v>
      </c>
      <c r="B47" s="2">
        <f>3</f>
        <v>3</v>
      </c>
      <c r="C47" s="2">
        <f>14072</f>
        <v>14072</v>
      </c>
      <c r="D47" s="2">
        <f>137738</f>
        <v>137738</v>
      </c>
      <c r="E47" s="2">
        <f>134.509765625</f>
        <v>134.509765625</v>
      </c>
    </row>
    <row r="48" spans="1:5" x14ac:dyDescent="0.25">
      <c r="A48" s="2">
        <f>14021</f>
        <v>14021</v>
      </c>
      <c r="B48" s="2">
        <f>7</f>
        <v>7</v>
      </c>
      <c r="C48" s="2">
        <f>14350</f>
        <v>14350</v>
      </c>
      <c r="D48" s="2">
        <f>137894</f>
        <v>137894</v>
      </c>
      <c r="E48" s="2">
        <f>134.662109375</f>
        <v>134.662109375</v>
      </c>
    </row>
    <row r="49" spans="1:5" x14ac:dyDescent="0.25">
      <c r="A49" s="2">
        <f>14278</f>
        <v>14278</v>
      </c>
      <c r="B49" s="2">
        <f>0</f>
        <v>0</v>
      </c>
      <c r="C49" s="2">
        <f>14654</f>
        <v>14654</v>
      </c>
      <c r="D49" s="2">
        <f>137930</f>
        <v>137930</v>
      </c>
      <c r="E49" s="2">
        <f>134.697265625</f>
        <v>134.697265625</v>
      </c>
    </row>
    <row r="50" spans="1:5" x14ac:dyDescent="0.25">
      <c r="A50" s="2">
        <f>14552</f>
        <v>14552</v>
      </c>
      <c r="B50" s="2">
        <f>3</f>
        <v>3</v>
      </c>
      <c r="C50" s="2">
        <f>14909</f>
        <v>14909</v>
      </c>
      <c r="D50" s="2">
        <f>138082</f>
        <v>138082</v>
      </c>
      <c r="E50" s="2">
        <f>134.845703125</f>
        <v>134.845703125</v>
      </c>
    </row>
    <row r="51" spans="1:5" x14ac:dyDescent="0.25">
      <c r="A51" s="2">
        <f>14812</f>
        <v>14812</v>
      </c>
      <c r="B51" s="2">
        <f>3</f>
        <v>3</v>
      </c>
      <c r="C51" s="2">
        <f>15181</f>
        <v>15181</v>
      </c>
      <c r="D51" s="2">
        <f>138082</f>
        <v>138082</v>
      </c>
      <c r="E51" s="2">
        <f>134.845703125</f>
        <v>134.845703125</v>
      </c>
    </row>
    <row r="52" spans="1:5" x14ac:dyDescent="0.25">
      <c r="A52" s="2">
        <f>15072</f>
        <v>15072</v>
      </c>
      <c r="B52" s="2">
        <f>0</f>
        <v>0</v>
      </c>
      <c r="C52" s="2">
        <f>15518</f>
        <v>15518</v>
      </c>
      <c r="D52" s="2">
        <f>138098</f>
        <v>138098</v>
      </c>
      <c r="E52" s="2">
        <f>134.861328125</f>
        <v>134.861328125</v>
      </c>
    </row>
    <row r="53" spans="1:5" x14ac:dyDescent="0.25">
      <c r="A53" s="2">
        <f>15335</f>
        <v>15335</v>
      </c>
      <c r="B53" s="2">
        <f>3</f>
        <v>3</v>
      </c>
      <c r="C53" s="2">
        <f>15826</f>
        <v>15826</v>
      </c>
      <c r="D53" s="2">
        <f>140584</f>
        <v>140584</v>
      </c>
      <c r="E53" s="2">
        <f>137.2890625</f>
        <v>137.2890625</v>
      </c>
    </row>
    <row r="54" spans="1:5" x14ac:dyDescent="0.25">
      <c r="A54" s="2">
        <f>15634</f>
        <v>15634</v>
      </c>
      <c r="B54" s="2">
        <f>10</f>
        <v>10</v>
      </c>
      <c r="C54" s="2">
        <f>16163</f>
        <v>16163</v>
      </c>
      <c r="D54" s="2">
        <f>140710</f>
        <v>140710</v>
      </c>
      <c r="E54" s="2">
        <f>137.412109375</f>
        <v>137.412109375</v>
      </c>
    </row>
    <row r="55" spans="1:5" x14ac:dyDescent="0.25">
      <c r="A55" s="2">
        <f>15863</f>
        <v>15863</v>
      </c>
      <c r="B55" s="2">
        <f>0</f>
        <v>0</v>
      </c>
      <c r="C55" s="2">
        <f>16460</f>
        <v>16460</v>
      </c>
      <c r="D55" s="2">
        <f>140494</f>
        <v>140494</v>
      </c>
      <c r="E55" s="2">
        <f>137.201171875</f>
        <v>137.201171875</v>
      </c>
    </row>
    <row r="56" spans="1:5" x14ac:dyDescent="0.25">
      <c r="A56" s="2">
        <f>16088</f>
        <v>16088</v>
      </c>
      <c r="B56" s="2">
        <f>17</f>
        <v>17</v>
      </c>
      <c r="C56" s="2">
        <f>16787</f>
        <v>16787</v>
      </c>
      <c r="D56" s="2">
        <f>140514</f>
        <v>140514</v>
      </c>
      <c r="E56" s="2">
        <f>137.220703125</f>
        <v>137.220703125</v>
      </c>
    </row>
    <row r="57" spans="1:5" x14ac:dyDescent="0.25">
      <c r="A57" s="2">
        <f>16364</f>
        <v>16364</v>
      </c>
      <c r="B57" s="2">
        <f>11</f>
        <v>11</v>
      </c>
      <c r="C57" s="2">
        <f>17108</f>
        <v>17108</v>
      </c>
      <c r="D57" s="2">
        <f>140514</f>
        <v>140514</v>
      </c>
      <c r="E57" s="2">
        <f>137.220703125</f>
        <v>137.220703125</v>
      </c>
    </row>
    <row r="58" spans="1:5" x14ac:dyDescent="0.25">
      <c r="A58" s="2">
        <f>16665</f>
        <v>16665</v>
      </c>
      <c r="B58" s="2">
        <f>5</f>
        <v>5</v>
      </c>
      <c r="C58" s="2">
        <f>17391</f>
        <v>17391</v>
      </c>
      <c r="D58" s="2">
        <f>140534</f>
        <v>140534</v>
      </c>
      <c r="E58" s="2">
        <f>137.240234375</f>
        <v>137.240234375</v>
      </c>
    </row>
    <row r="59" spans="1:5" x14ac:dyDescent="0.25">
      <c r="A59" s="2">
        <f>16916</f>
        <v>16916</v>
      </c>
      <c r="B59" s="2">
        <f>10</f>
        <v>10</v>
      </c>
      <c r="C59" s="2">
        <f>17728</f>
        <v>17728</v>
      </c>
      <c r="D59" s="2">
        <f>140534</f>
        <v>140534</v>
      </c>
      <c r="E59" s="2">
        <f>137.240234375</f>
        <v>137.240234375</v>
      </c>
    </row>
    <row r="60" spans="1:5" x14ac:dyDescent="0.25">
      <c r="A60" s="2">
        <f>17195</f>
        <v>17195</v>
      </c>
      <c r="B60" s="2">
        <f>6</f>
        <v>6</v>
      </c>
      <c r="C60" s="2">
        <f>18026</f>
        <v>18026</v>
      </c>
      <c r="D60" s="2">
        <f>140630</f>
        <v>140630</v>
      </c>
      <c r="E60" s="2">
        <f>137.333984375</f>
        <v>137.333984375</v>
      </c>
    </row>
    <row r="61" spans="1:5" x14ac:dyDescent="0.25">
      <c r="A61" s="2">
        <f>17470</f>
        <v>17470</v>
      </c>
      <c r="B61" s="2">
        <f>7</f>
        <v>7</v>
      </c>
      <c r="C61" s="2">
        <f>18341</f>
        <v>18341</v>
      </c>
      <c r="D61" s="2">
        <f>140678</f>
        <v>140678</v>
      </c>
      <c r="E61" s="2">
        <f>137.380859375</f>
        <v>137.380859375</v>
      </c>
    </row>
    <row r="62" spans="1:5" x14ac:dyDescent="0.25">
      <c r="A62" s="2">
        <f>17722</f>
        <v>17722</v>
      </c>
      <c r="B62" s="2">
        <f>7</f>
        <v>7</v>
      </c>
      <c r="C62" s="2">
        <f>18701</f>
        <v>18701</v>
      </c>
      <c r="D62" s="2">
        <f>140682</f>
        <v>140682</v>
      </c>
      <c r="E62" s="2">
        <f>137.384765625</f>
        <v>137.384765625</v>
      </c>
    </row>
    <row r="63" spans="1:5" x14ac:dyDescent="0.25">
      <c r="A63" s="2">
        <f>17980</f>
        <v>17980</v>
      </c>
      <c r="B63" s="2">
        <f>5</f>
        <v>5</v>
      </c>
      <c r="C63" s="2">
        <f>19083</f>
        <v>19083</v>
      </c>
      <c r="D63" s="2">
        <f>140698</f>
        <v>140698</v>
      </c>
      <c r="E63" s="2">
        <f>137.400390625</f>
        <v>137.400390625</v>
      </c>
    </row>
    <row r="64" spans="1:5" x14ac:dyDescent="0.25">
      <c r="A64" s="2">
        <f>18278</f>
        <v>18278</v>
      </c>
      <c r="B64" s="2">
        <f>5</f>
        <v>5</v>
      </c>
      <c r="C64" s="2">
        <f>19449</f>
        <v>19449</v>
      </c>
      <c r="D64" s="2">
        <f>146900</f>
        <v>146900</v>
      </c>
      <c r="E64" s="2">
        <f>143.45703125</f>
        <v>143.45703125</v>
      </c>
    </row>
    <row r="65" spans="1:5" x14ac:dyDescent="0.25">
      <c r="A65" s="2">
        <f>18553</f>
        <v>18553</v>
      </c>
      <c r="B65" s="2">
        <f>11</f>
        <v>11</v>
      </c>
      <c r="C65" s="2">
        <f>19768</f>
        <v>19768</v>
      </c>
      <c r="D65" s="2">
        <f>140972</f>
        <v>140972</v>
      </c>
      <c r="E65" s="2">
        <f>137.66796875</f>
        <v>137.66796875</v>
      </c>
    </row>
    <row r="66" spans="1:5" x14ac:dyDescent="0.25">
      <c r="A66" s="2">
        <f>18867</f>
        <v>18867</v>
      </c>
      <c r="B66" s="2">
        <f>11</f>
        <v>11</v>
      </c>
      <c r="C66" s="2">
        <f>20053</f>
        <v>20053</v>
      </c>
      <c r="D66" s="2">
        <f>140926</f>
        <v>140926</v>
      </c>
      <c r="E66" s="2">
        <f>137.623046875</f>
        <v>137.623046875</v>
      </c>
    </row>
    <row r="67" spans="1:5" x14ac:dyDescent="0.25">
      <c r="A67" s="2">
        <f>19141</f>
        <v>19141</v>
      </c>
      <c r="B67" s="2">
        <f>18</f>
        <v>18</v>
      </c>
      <c r="C67" s="2">
        <f>20345</f>
        <v>20345</v>
      </c>
      <c r="D67" s="2">
        <f>140930</f>
        <v>140930</v>
      </c>
      <c r="E67" s="2">
        <f>137.626953125</f>
        <v>137.626953125</v>
      </c>
    </row>
    <row r="68" spans="1:5" x14ac:dyDescent="0.25">
      <c r="A68" s="2">
        <f>19432</f>
        <v>19432</v>
      </c>
      <c r="B68" s="2">
        <f>21</f>
        <v>21</v>
      </c>
      <c r="C68" s="2">
        <f>20650</f>
        <v>20650</v>
      </c>
      <c r="D68" s="2">
        <f>140930</f>
        <v>140930</v>
      </c>
      <c r="E68" s="2">
        <f>137.626953125</f>
        <v>137.626953125</v>
      </c>
    </row>
    <row r="69" spans="1:5" x14ac:dyDescent="0.25">
      <c r="A69" s="2">
        <f>19721</f>
        <v>19721</v>
      </c>
      <c r="B69" s="2">
        <f>7</f>
        <v>7</v>
      </c>
      <c r="C69" s="2">
        <f>20953</f>
        <v>20953</v>
      </c>
      <c r="D69" s="2">
        <f>140918</f>
        <v>140918</v>
      </c>
      <c r="E69" s="2">
        <f>137.615234375</f>
        <v>137.615234375</v>
      </c>
    </row>
    <row r="70" spans="1:5" x14ac:dyDescent="0.25">
      <c r="A70" s="2">
        <f>20008</f>
        <v>20008</v>
      </c>
      <c r="B70" s="2">
        <f>2</f>
        <v>2</v>
      </c>
      <c r="C70" s="2">
        <f>21269</f>
        <v>21269</v>
      </c>
      <c r="D70" s="2">
        <f>140914</f>
        <v>140914</v>
      </c>
      <c r="E70" s="2">
        <f>137.611328125</f>
        <v>137.611328125</v>
      </c>
    </row>
    <row r="71" spans="1:5" x14ac:dyDescent="0.25">
      <c r="A71" s="2">
        <f>20292</f>
        <v>20292</v>
      </c>
      <c r="B71" s="2">
        <f>5</f>
        <v>5</v>
      </c>
      <c r="C71" s="2">
        <f>21618</f>
        <v>21618</v>
      </c>
      <c r="D71" s="2">
        <f>141024</f>
        <v>141024</v>
      </c>
      <c r="E71" s="2">
        <f>137.71875</f>
        <v>137.71875</v>
      </c>
    </row>
    <row r="72" spans="1:5" x14ac:dyDescent="0.25">
      <c r="A72" s="2">
        <f>20548</f>
        <v>20548</v>
      </c>
      <c r="B72" s="2">
        <f>3</f>
        <v>3</v>
      </c>
      <c r="C72" s="2">
        <f>21915</f>
        <v>21915</v>
      </c>
      <c r="D72" s="2">
        <f>140938</f>
        <v>140938</v>
      </c>
      <c r="E72" s="2">
        <f>137.634765625</f>
        <v>137.634765625</v>
      </c>
    </row>
    <row r="73" spans="1:5" x14ac:dyDescent="0.25">
      <c r="A73" s="2">
        <f>20790</f>
        <v>20790</v>
      </c>
      <c r="B73" s="2">
        <f>3</f>
        <v>3</v>
      </c>
      <c r="C73" s="2">
        <f>22182</f>
        <v>22182</v>
      </c>
      <c r="D73" s="2">
        <f>141060</f>
        <v>141060</v>
      </c>
      <c r="E73" s="2">
        <f>137.75390625</f>
        <v>137.75390625</v>
      </c>
    </row>
    <row r="74" spans="1:5" x14ac:dyDescent="0.25">
      <c r="A74" s="2">
        <f>21037</f>
        <v>21037</v>
      </c>
      <c r="B74" s="2">
        <f>3</f>
        <v>3</v>
      </c>
      <c r="C74" s="2">
        <f>22463</f>
        <v>22463</v>
      </c>
      <c r="D74" s="2">
        <f>141704</f>
        <v>141704</v>
      </c>
      <c r="E74" s="2">
        <f>138.3828125</f>
        <v>138.3828125</v>
      </c>
    </row>
    <row r="75" spans="1:5" x14ac:dyDescent="0.25">
      <c r="A75" s="2">
        <f>21226</f>
        <v>21226</v>
      </c>
      <c r="B75" s="2">
        <f>0</f>
        <v>0</v>
      </c>
      <c r="C75" s="2">
        <f>22753</f>
        <v>22753</v>
      </c>
      <c r="D75" s="2">
        <f>141212</f>
        <v>141212</v>
      </c>
      <c r="E75" s="2">
        <f>137.90234375</f>
        <v>137.90234375</v>
      </c>
    </row>
    <row r="76" spans="1:5" x14ac:dyDescent="0.25">
      <c r="A76" s="2">
        <f>21528</f>
        <v>21528</v>
      </c>
      <c r="B76" s="2">
        <f>27</f>
        <v>27</v>
      </c>
      <c r="C76" s="2">
        <f>23086</f>
        <v>23086</v>
      </c>
      <c r="D76" s="2">
        <f>141196</f>
        <v>141196</v>
      </c>
      <c r="E76" s="2">
        <f>137.88671875</f>
        <v>137.88671875</v>
      </c>
    </row>
    <row r="77" spans="1:5" x14ac:dyDescent="0.25">
      <c r="A77" s="2">
        <f>21830</f>
        <v>21830</v>
      </c>
      <c r="B77" s="2">
        <f>37</f>
        <v>37</v>
      </c>
      <c r="C77" s="2">
        <f>23384</f>
        <v>23384</v>
      </c>
      <c r="D77" s="2">
        <f>141196</f>
        <v>141196</v>
      </c>
      <c r="E77" s="2">
        <f>137.88671875</f>
        <v>137.88671875</v>
      </c>
    </row>
    <row r="78" spans="1:5" x14ac:dyDescent="0.25">
      <c r="A78" s="2">
        <f>22131</f>
        <v>22131</v>
      </c>
      <c r="B78" s="2">
        <f>5</f>
        <v>5</v>
      </c>
      <c r="C78" s="2">
        <f>23688</f>
        <v>23688</v>
      </c>
      <c r="D78" s="2">
        <f>141200</f>
        <v>141200</v>
      </c>
      <c r="E78" s="2">
        <f>137.890625</f>
        <v>137.890625</v>
      </c>
    </row>
    <row r="79" spans="1:5" x14ac:dyDescent="0.25">
      <c r="A79" s="2">
        <f>22400</f>
        <v>22400</v>
      </c>
      <c r="B79" s="2">
        <f>0</f>
        <v>0</v>
      </c>
      <c r="C79" s="2">
        <f>24028</f>
        <v>24028</v>
      </c>
      <c r="D79" s="2">
        <f>141204</f>
        <v>141204</v>
      </c>
      <c r="E79" s="2">
        <f>137.89453125</f>
        <v>137.89453125</v>
      </c>
    </row>
    <row r="80" spans="1:5" x14ac:dyDescent="0.25">
      <c r="A80" s="2">
        <f>22672</f>
        <v>22672</v>
      </c>
      <c r="B80" s="2">
        <f>0</f>
        <v>0</v>
      </c>
      <c r="C80" s="2">
        <f>24322</f>
        <v>24322</v>
      </c>
      <c r="D80" s="2">
        <f>141430</f>
        <v>141430</v>
      </c>
      <c r="E80" s="2">
        <f>138.115234375</f>
        <v>138.115234375</v>
      </c>
    </row>
    <row r="81" spans="1:5" x14ac:dyDescent="0.25">
      <c r="A81" s="2">
        <f>22967</f>
        <v>22967</v>
      </c>
      <c r="B81" s="2">
        <f>6</f>
        <v>6</v>
      </c>
      <c r="C81" s="2">
        <f>24614</f>
        <v>24614</v>
      </c>
      <c r="D81" s="2">
        <f>141074</f>
        <v>141074</v>
      </c>
      <c r="E81" s="2">
        <f>137.767578125</f>
        <v>137.767578125</v>
      </c>
    </row>
    <row r="82" spans="1:5" x14ac:dyDescent="0.25">
      <c r="A82" s="2">
        <f>23258</f>
        <v>23258</v>
      </c>
      <c r="B82" s="2">
        <f>2</f>
        <v>2</v>
      </c>
      <c r="C82" s="2">
        <f>24895</f>
        <v>24895</v>
      </c>
      <c r="D82" s="2">
        <f>141016</f>
        <v>141016</v>
      </c>
      <c r="E82" s="2">
        <f>137.7109375</f>
        <v>137.7109375</v>
      </c>
    </row>
    <row r="83" spans="1:5" x14ac:dyDescent="0.25">
      <c r="A83" s="2">
        <f>23529</f>
        <v>23529</v>
      </c>
      <c r="B83" s="2">
        <f>3</f>
        <v>3</v>
      </c>
      <c r="C83" s="2">
        <f>25186</f>
        <v>25186</v>
      </c>
      <c r="D83" s="2">
        <f>141032</f>
        <v>141032</v>
      </c>
      <c r="E83" s="2">
        <f>137.7265625</f>
        <v>137.7265625</v>
      </c>
    </row>
    <row r="84" spans="1:5" x14ac:dyDescent="0.25">
      <c r="A84" s="2">
        <f>23773</f>
        <v>23773</v>
      </c>
      <c r="B84" s="2">
        <f>3</f>
        <v>3</v>
      </c>
      <c r="C84" s="2">
        <f>25512</f>
        <v>25512</v>
      </c>
      <c r="D84" s="2">
        <f>141040</f>
        <v>141040</v>
      </c>
      <c r="E84" s="2">
        <f>137.734375</f>
        <v>137.734375</v>
      </c>
    </row>
    <row r="85" spans="1:5" x14ac:dyDescent="0.25">
      <c r="A85" s="2">
        <f>24004</f>
        <v>24004</v>
      </c>
      <c r="B85" s="2">
        <f>0</f>
        <v>0</v>
      </c>
      <c r="C85" s="2">
        <f>25867</f>
        <v>25867</v>
      </c>
      <c r="D85" s="2">
        <f>141040</f>
        <v>141040</v>
      </c>
      <c r="E85" s="2">
        <f>137.734375</f>
        <v>137.734375</v>
      </c>
    </row>
    <row r="86" spans="1:5" x14ac:dyDescent="0.25">
      <c r="A86" s="2">
        <f>24275</f>
        <v>24275</v>
      </c>
      <c r="B86" s="2">
        <f>21</f>
        <v>21</v>
      </c>
      <c r="C86" s="2">
        <f>26174</f>
        <v>26174</v>
      </c>
      <c r="D86" s="2">
        <f>141040</f>
        <v>141040</v>
      </c>
      <c r="E86" s="2">
        <f>137.734375</f>
        <v>137.734375</v>
      </c>
    </row>
    <row r="87" spans="1:5" x14ac:dyDescent="0.25">
      <c r="A87" s="2">
        <f>24573</f>
        <v>24573</v>
      </c>
      <c r="B87" s="2">
        <f>22</f>
        <v>22</v>
      </c>
      <c r="C87" s="2">
        <f>26520</f>
        <v>26520</v>
      </c>
      <c r="D87" s="2">
        <f>141040</f>
        <v>141040</v>
      </c>
      <c r="E87" s="2">
        <f>137.734375</f>
        <v>137.734375</v>
      </c>
    </row>
    <row r="88" spans="1:5" x14ac:dyDescent="0.25">
      <c r="A88" s="2">
        <f>24835</f>
        <v>24835</v>
      </c>
      <c r="B88" s="2">
        <f>3</f>
        <v>3</v>
      </c>
      <c r="C88" s="2">
        <f>26809</f>
        <v>26809</v>
      </c>
      <c r="D88" s="2">
        <f>141024</f>
        <v>141024</v>
      </c>
      <c r="E88" s="2">
        <f>137.71875</f>
        <v>137.71875</v>
      </c>
    </row>
    <row r="89" spans="1:5" x14ac:dyDescent="0.25">
      <c r="A89" s="2">
        <f>25090</f>
        <v>25090</v>
      </c>
      <c r="B89" s="2">
        <f>0</f>
        <v>0</v>
      </c>
      <c r="C89" s="2">
        <f>27083</f>
        <v>27083</v>
      </c>
      <c r="D89" s="2">
        <f>141008</f>
        <v>141008</v>
      </c>
      <c r="E89" s="2">
        <f>137.703125</f>
        <v>137.703125</v>
      </c>
    </row>
    <row r="90" spans="1:5" x14ac:dyDescent="0.25">
      <c r="A90" s="2">
        <f>25371</f>
        <v>25371</v>
      </c>
      <c r="B90" s="2">
        <f>5</f>
        <v>5</v>
      </c>
      <c r="C90" s="2">
        <f>27405</f>
        <v>27405</v>
      </c>
      <c r="D90" s="2">
        <f>140980</f>
        <v>140980</v>
      </c>
      <c r="E90" s="2">
        <f>137.67578125</f>
        <v>137.67578125</v>
      </c>
    </row>
    <row r="91" spans="1:5" x14ac:dyDescent="0.25">
      <c r="A91" s="2">
        <f>25648</f>
        <v>25648</v>
      </c>
      <c r="B91" s="2">
        <f>3</f>
        <v>3</v>
      </c>
      <c r="C91" s="2">
        <f>27755</f>
        <v>27755</v>
      </c>
      <c r="D91" s="2">
        <f>141034</f>
        <v>141034</v>
      </c>
      <c r="E91" s="2">
        <f>137.728515625</f>
        <v>137.728515625</v>
      </c>
    </row>
    <row r="92" spans="1:5" x14ac:dyDescent="0.25">
      <c r="A92" s="2">
        <f>25898</f>
        <v>25898</v>
      </c>
      <c r="B92" s="2">
        <f>4</f>
        <v>4</v>
      </c>
      <c r="C92" s="2">
        <f>28092</f>
        <v>28092</v>
      </c>
      <c r="D92" s="2">
        <f>140974</f>
        <v>140974</v>
      </c>
      <c r="E92" s="2">
        <f>137.669921875</f>
        <v>137.669921875</v>
      </c>
    </row>
    <row r="93" spans="1:5" x14ac:dyDescent="0.25">
      <c r="A93" s="2">
        <f>26130</f>
        <v>26130</v>
      </c>
      <c r="B93" s="2">
        <f>3</f>
        <v>3</v>
      </c>
      <c r="C93" s="2">
        <f>28428</f>
        <v>28428</v>
      </c>
      <c r="D93" s="2">
        <f>141014</f>
        <v>141014</v>
      </c>
      <c r="E93" s="2">
        <f>137.708984375</f>
        <v>137.708984375</v>
      </c>
    </row>
    <row r="94" spans="1:5" x14ac:dyDescent="0.25">
      <c r="A94" s="2">
        <f>26433</f>
        <v>26433</v>
      </c>
      <c r="B94" s="2">
        <f>2</f>
        <v>2</v>
      </c>
      <c r="C94" s="2">
        <f>28801</f>
        <v>28801</v>
      </c>
      <c r="D94" s="2">
        <f>141026</f>
        <v>141026</v>
      </c>
      <c r="E94" s="2">
        <f>137.720703125</f>
        <v>137.720703125</v>
      </c>
    </row>
    <row r="95" spans="1:5" x14ac:dyDescent="0.25">
      <c r="A95" s="2">
        <f>26703</f>
        <v>26703</v>
      </c>
      <c r="B95" s="2">
        <f>2</f>
        <v>2</v>
      </c>
      <c r="C95" s="2">
        <f>29141</f>
        <v>29141</v>
      </c>
      <c r="D95" s="2">
        <f>141026</f>
        <v>141026</v>
      </c>
      <c r="E95" s="2">
        <f>137.720703125</f>
        <v>137.720703125</v>
      </c>
    </row>
    <row r="96" spans="1:5" x14ac:dyDescent="0.25">
      <c r="A96" s="2">
        <f>26973</f>
        <v>26973</v>
      </c>
      <c r="B96" s="2">
        <f>3</f>
        <v>3</v>
      </c>
      <c r="C96" s="2">
        <f>29450</f>
        <v>29450</v>
      </c>
      <c r="D96" s="2">
        <f>141030</f>
        <v>141030</v>
      </c>
      <c r="E96" s="2">
        <f>137.724609375</f>
        <v>137.724609375</v>
      </c>
    </row>
    <row r="97" spans="1:5" x14ac:dyDescent="0.25">
      <c r="A97" s="2">
        <f>27272</f>
        <v>27272</v>
      </c>
      <c r="B97" s="2">
        <f>10</f>
        <v>10</v>
      </c>
      <c r="C97" s="2">
        <f>29778</f>
        <v>29778</v>
      </c>
      <c r="D97" s="2">
        <f>141030</f>
        <v>141030</v>
      </c>
      <c r="E97" s="2">
        <f>137.724609375</f>
        <v>137.724609375</v>
      </c>
    </row>
    <row r="98" spans="1:5" x14ac:dyDescent="0.25">
      <c r="A98" s="2">
        <f>27578</f>
        <v>27578</v>
      </c>
      <c r="B98" s="2">
        <f>15</f>
        <v>15</v>
      </c>
      <c r="C98" s="2">
        <f>30083</f>
        <v>30083</v>
      </c>
      <c r="D98" s="2">
        <f>141042</f>
        <v>141042</v>
      </c>
      <c r="E98" s="2">
        <f>137.736328125</f>
        <v>137.736328125</v>
      </c>
    </row>
    <row r="99" spans="1:5" x14ac:dyDescent="0.25">
      <c r="A99" s="2">
        <f>27890</f>
        <v>27890</v>
      </c>
      <c r="B99" s="2">
        <f>6</f>
        <v>6</v>
      </c>
      <c r="C99" s="2">
        <f>30444</f>
        <v>30444</v>
      </c>
      <c r="D99" s="2">
        <f>141086</f>
        <v>141086</v>
      </c>
      <c r="E99" s="2">
        <f>137.779296875</f>
        <v>137.779296875</v>
      </c>
    </row>
    <row r="100" spans="1:5" x14ac:dyDescent="0.25">
      <c r="A100" s="2">
        <f>28183</f>
        <v>28183</v>
      </c>
      <c r="B100" s="2">
        <f>11</f>
        <v>11</v>
      </c>
      <c r="C100" s="2">
        <f>30761</f>
        <v>30761</v>
      </c>
      <c r="D100" s="2">
        <f>169342</f>
        <v>169342</v>
      </c>
      <c r="E100" s="2">
        <f>165.373046875</f>
        <v>165.373046875</v>
      </c>
    </row>
    <row r="101" spans="1:5" x14ac:dyDescent="0.25">
      <c r="A101" s="2">
        <f>28486</f>
        <v>28486</v>
      </c>
      <c r="B101" s="2">
        <f>3</f>
        <v>3</v>
      </c>
      <c r="C101" s="2">
        <f>31064</f>
        <v>31064</v>
      </c>
      <c r="D101" s="2">
        <f>140992</f>
        <v>140992</v>
      </c>
      <c r="E101" s="2">
        <f>137.6875</f>
        <v>137.6875</v>
      </c>
    </row>
    <row r="102" spans="1:5" x14ac:dyDescent="0.25">
      <c r="A102" s="2">
        <f>28725</f>
        <v>28725</v>
      </c>
      <c r="B102" s="2">
        <f>3</f>
        <v>3</v>
      </c>
      <c r="C102" s="2">
        <f>31396</f>
        <v>31396</v>
      </c>
      <c r="D102" s="2">
        <f>140996</f>
        <v>140996</v>
      </c>
      <c r="E102" s="2">
        <f>137.69140625</f>
        <v>137.69140625</v>
      </c>
    </row>
    <row r="103" spans="1:5" x14ac:dyDescent="0.25">
      <c r="A103" s="2">
        <f>29016</f>
        <v>29016</v>
      </c>
      <c r="B103" s="2">
        <f>0</f>
        <v>0</v>
      </c>
      <c r="C103" s="2">
        <f>31706</f>
        <v>31706</v>
      </c>
      <c r="D103" s="2">
        <f>141060</f>
        <v>141060</v>
      </c>
      <c r="E103" s="2">
        <f>137.75390625</f>
        <v>137.75390625</v>
      </c>
    </row>
    <row r="104" spans="1:5" x14ac:dyDescent="0.25">
      <c r="A104" s="2">
        <f>29294</f>
        <v>29294</v>
      </c>
      <c r="B104" s="2">
        <f>3</f>
        <v>3</v>
      </c>
      <c r="C104" s="2">
        <f>32017</f>
        <v>32017</v>
      </c>
      <c r="D104" s="2">
        <f>141064</f>
        <v>141064</v>
      </c>
      <c r="E104" s="2">
        <f>137.7578125</f>
        <v>137.7578125</v>
      </c>
    </row>
    <row r="105" spans="1:5" x14ac:dyDescent="0.25">
      <c r="A105" s="2">
        <f>29598</f>
        <v>29598</v>
      </c>
      <c r="B105" s="2">
        <f>3</f>
        <v>3</v>
      </c>
      <c r="C105" s="2">
        <f>32323</f>
        <v>32323</v>
      </c>
      <c r="D105" s="2">
        <f>141080</f>
        <v>141080</v>
      </c>
      <c r="E105" s="2">
        <f>137.7734375</f>
        <v>137.7734375</v>
      </c>
    </row>
    <row r="106" spans="1:5" x14ac:dyDescent="0.25">
      <c r="A106" s="2">
        <f>29861</f>
        <v>29861</v>
      </c>
      <c r="B106" s="2">
        <f>6</f>
        <v>6</v>
      </c>
      <c r="C106" s="2">
        <f>32675</f>
        <v>32675</v>
      </c>
      <c r="D106" s="2">
        <f>141080</f>
        <v>141080</v>
      </c>
      <c r="E106" s="2">
        <f>137.7734375</f>
        <v>137.7734375</v>
      </c>
    </row>
    <row r="107" spans="1:5" x14ac:dyDescent="0.25">
      <c r="A107" s="2">
        <f>30104</f>
        <v>30104</v>
      </c>
      <c r="B107" s="2">
        <f>3</f>
        <v>3</v>
      </c>
      <c r="C107" s="2">
        <f>33013</f>
        <v>33013</v>
      </c>
      <c r="D107" s="2">
        <f>141076</f>
        <v>141076</v>
      </c>
      <c r="E107" s="2">
        <f>137.76953125</f>
        <v>137.76953125</v>
      </c>
    </row>
    <row r="108" spans="1:5" x14ac:dyDescent="0.25">
      <c r="A108" s="2">
        <f>30357</f>
        <v>30357</v>
      </c>
      <c r="B108" s="2">
        <f>18</f>
        <v>18</v>
      </c>
      <c r="C108" s="2">
        <f>33350</f>
        <v>33350</v>
      </c>
      <c r="D108" s="2">
        <f>141384</f>
        <v>141384</v>
      </c>
      <c r="E108" s="2">
        <f>138.0703125</f>
        <v>138.0703125</v>
      </c>
    </row>
    <row r="109" spans="1:5" x14ac:dyDescent="0.25">
      <c r="A109" s="2">
        <f>30631</f>
        <v>30631</v>
      </c>
      <c r="B109" s="2">
        <f>14</f>
        <v>14</v>
      </c>
      <c r="C109" s="2">
        <f>33596</f>
        <v>33596</v>
      </c>
      <c r="D109" s="2">
        <f>141612</f>
        <v>141612</v>
      </c>
      <c r="E109" s="2">
        <f>138.29296875</f>
        <v>138.29296875</v>
      </c>
    </row>
    <row r="110" spans="1:5" x14ac:dyDescent="0.25">
      <c r="A110" s="2">
        <f>30885</f>
        <v>30885</v>
      </c>
      <c r="B110" s="2">
        <f>0</f>
        <v>0</v>
      </c>
      <c r="C110" s="2">
        <f>33889</f>
        <v>33889</v>
      </c>
      <c r="D110" s="2">
        <f>141792</f>
        <v>141792</v>
      </c>
      <c r="E110" s="2">
        <f>138.46875</f>
        <v>138.46875</v>
      </c>
    </row>
    <row r="111" spans="1:5" x14ac:dyDescent="0.25">
      <c r="A111" s="2">
        <f>31162</f>
        <v>31162</v>
      </c>
      <c r="B111" s="2">
        <f>0</f>
        <v>0</v>
      </c>
      <c r="C111" s="2">
        <f>34231</f>
        <v>34231</v>
      </c>
      <c r="D111" s="2">
        <f>141792</f>
        <v>141792</v>
      </c>
      <c r="E111" s="2">
        <f>138.46875</f>
        <v>138.46875</v>
      </c>
    </row>
    <row r="112" spans="1:5" x14ac:dyDescent="0.25">
      <c r="A112" s="2">
        <f>31416</f>
        <v>31416</v>
      </c>
      <c r="B112" s="2">
        <f>3</f>
        <v>3</v>
      </c>
      <c r="C112" s="2">
        <f>34550</f>
        <v>34550</v>
      </c>
      <c r="D112" s="2">
        <f>141792</f>
        <v>141792</v>
      </c>
      <c r="E112" s="2">
        <f>138.46875</f>
        <v>138.46875</v>
      </c>
    </row>
    <row r="113" spans="1:5" x14ac:dyDescent="0.25">
      <c r="A113" s="2">
        <f>31641</f>
        <v>31641</v>
      </c>
      <c r="B113" s="2">
        <f>4</f>
        <v>4</v>
      </c>
      <c r="C113" s="2">
        <f>34867</f>
        <v>34867</v>
      </c>
      <c r="D113" s="2">
        <f>141792</f>
        <v>141792</v>
      </c>
      <c r="E113" s="2">
        <f>138.46875</f>
        <v>138.46875</v>
      </c>
    </row>
    <row r="114" spans="1:5" x14ac:dyDescent="0.25">
      <c r="A114" s="2">
        <f>31919</f>
        <v>31919</v>
      </c>
      <c r="B114" s="2">
        <f>3</f>
        <v>3</v>
      </c>
      <c r="C114" s="2">
        <f>35130</f>
        <v>35130</v>
      </c>
      <c r="D114" s="2">
        <f>141792</f>
        <v>141792</v>
      </c>
      <c r="E114" s="2">
        <f>138.46875</f>
        <v>138.46875</v>
      </c>
    </row>
    <row r="115" spans="1:5" x14ac:dyDescent="0.25">
      <c r="A115" s="2">
        <f>32180</f>
        <v>32180</v>
      </c>
      <c r="B115" s="2">
        <f>3</f>
        <v>3</v>
      </c>
      <c r="C115" s="2">
        <f>35424</f>
        <v>35424</v>
      </c>
      <c r="D115" s="2">
        <f>141800</f>
        <v>141800</v>
      </c>
      <c r="E115" s="2">
        <f>138.4765625</f>
        <v>138.4765625</v>
      </c>
    </row>
    <row r="116" spans="1:5" x14ac:dyDescent="0.25">
      <c r="A116" s="2">
        <f>32453</f>
        <v>32453</v>
      </c>
      <c r="B116" s="2">
        <f>3</f>
        <v>3</v>
      </c>
      <c r="C116" s="2">
        <f>35717</f>
        <v>35717</v>
      </c>
      <c r="D116" s="2">
        <f>141808</f>
        <v>141808</v>
      </c>
      <c r="E116" s="2">
        <f>138.484375</f>
        <v>138.484375</v>
      </c>
    </row>
    <row r="117" spans="1:5" x14ac:dyDescent="0.25">
      <c r="A117" s="2">
        <f>32712</f>
        <v>32712</v>
      </c>
      <c r="B117" s="2">
        <f>3</f>
        <v>3</v>
      </c>
      <c r="C117" s="2">
        <f>35999</f>
        <v>35999</v>
      </c>
      <c r="D117" s="2">
        <f>141804</f>
        <v>141804</v>
      </c>
      <c r="E117" s="2">
        <f>138.48046875</f>
        <v>138.48046875</v>
      </c>
    </row>
    <row r="118" spans="1:5" x14ac:dyDescent="0.25">
      <c r="A118" s="2">
        <f>33001</f>
        <v>33001</v>
      </c>
      <c r="B118" s="2">
        <f>3</f>
        <v>3</v>
      </c>
      <c r="C118" s="2">
        <f>36328</f>
        <v>36328</v>
      </c>
      <c r="D118" s="2">
        <f>141796</f>
        <v>141796</v>
      </c>
      <c r="E118" s="2">
        <f>138.47265625</f>
        <v>138.47265625</v>
      </c>
    </row>
    <row r="119" spans="1:5" x14ac:dyDescent="0.25">
      <c r="A119" s="2">
        <f>33284</f>
        <v>33284</v>
      </c>
      <c r="B119" s="2">
        <f>55</f>
        <v>55</v>
      </c>
    </row>
    <row r="120" spans="1:5" x14ac:dyDescent="0.25">
      <c r="A120" s="2">
        <f>33543</f>
        <v>33543</v>
      </c>
      <c r="B120" s="2">
        <f>26</f>
        <v>26</v>
      </c>
    </row>
    <row r="121" spans="1:5" x14ac:dyDescent="0.25">
      <c r="A121" s="2">
        <f>33799</f>
        <v>33799</v>
      </c>
      <c r="B121" s="2">
        <f>3</f>
        <v>3</v>
      </c>
    </row>
    <row r="122" spans="1:5" x14ac:dyDescent="0.25">
      <c r="A122" s="2">
        <f>34054</f>
        <v>34054</v>
      </c>
      <c r="B122" s="2">
        <f>3</f>
        <v>3</v>
      </c>
    </row>
    <row r="123" spans="1:5" x14ac:dyDescent="0.25">
      <c r="A123" s="2">
        <f>34338</f>
        <v>34338</v>
      </c>
      <c r="B123" s="2">
        <f>3</f>
        <v>3</v>
      </c>
    </row>
    <row r="124" spans="1:5" x14ac:dyDescent="0.25">
      <c r="A124" s="2">
        <f>34558</f>
        <v>34558</v>
      </c>
      <c r="B124" s="2">
        <f>3</f>
        <v>3</v>
      </c>
    </row>
    <row r="125" spans="1:5" x14ac:dyDescent="0.25">
      <c r="A125" s="2">
        <f>34836</f>
        <v>34836</v>
      </c>
      <c r="B125" s="2">
        <f>2</f>
        <v>2</v>
      </c>
    </row>
    <row r="126" spans="1:5" x14ac:dyDescent="0.25">
      <c r="A126" s="2">
        <f>35104</f>
        <v>35104</v>
      </c>
      <c r="B126" s="2">
        <f>2</f>
        <v>2</v>
      </c>
    </row>
    <row r="127" spans="1:5" x14ac:dyDescent="0.25">
      <c r="A127" s="2">
        <f>35347</f>
        <v>35347</v>
      </c>
      <c r="B127" s="2">
        <f>3</f>
        <v>3</v>
      </c>
    </row>
    <row r="128" spans="1:5" x14ac:dyDescent="0.25">
      <c r="A128" s="2">
        <f>35665</f>
        <v>35665</v>
      </c>
      <c r="B128" s="2">
        <f>3</f>
        <v>3</v>
      </c>
    </row>
    <row r="129" spans="1:2" x14ac:dyDescent="0.25">
      <c r="A129" s="2">
        <f>35976</f>
        <v>35976</v>
      </c>
      <c r="B129" s="2">
        <f>2</f>
        <v>2</v>
      </c>
    </row>
    <row r="130" spans="1:2" x14ac:dyDescent="0.25">
      <c r="A130" s="2">
        <f>36245</f>
        <v>36245</v>
      </c>
      <c r="B130" s="2">
        <f>3</f>
        <v>3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2016-01-08T15:46:42Z</cp:lastPrinted>
  <dcterms:created xsi:type="dcterms:W3CDTF">2016-01-08T15:46:42Z</dcterms:created>
  <dcterms:modified xsi:type="dcterms:W3CDTF">2016-01-08T20:35:32Z</dcterms:modified>
</cp:coreProperties>
</file>