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emf" ContentType="image/x-emf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6" lowestEdited="4" rupBuild="14420"/>
  <workbookPr codeName="ThisWorkbook"/>
  <bookViews>
    <workbookView xWindow="240" yWindow="96" windowWidth="11100" windowHeight="6708" activeTab="1"/>
  </bookViews>
  <sheets>
    <sheet name="Grafiek" sheetId="1" r:id="rId1"/>
    <sheet name="Sheet1" sheetId="2" r:id="rId2"/>
  </sheets>
  <calcPr calcId="114210"/>
</workbook>
</file>

<file path=xl/sharedStrings.xml><?xml version="1.0" encoding="utf-8"?>
<sst xmlns="http://schemas.openxmlformats.org/spreadsheetml/2006/main" count="8" uniqueCount="8">
  <si>
    <t>CPU Timestamps</t>
  </si>
  <si>
    <t>CPU VALUES (%)</t>
  </si>
  <si>
    <t>MEM Timestamps</t>
  </si>
  <si>
    <t>MEM VALUES (KB)</t>
  </si>
  <si>
    <t>AVERAGE TIME BETWEEN CPU TIMESTAMPS (ms) (139x)</t>
  </si>
  <si>
    <t>AVERAGE TIME BETWEEN MEM TIMESTAMPS (ms) (142x)</t>
  </si>
  <si>
    <t>begin average</t>
  </si>
  <si>
    <t>max</t>
  </si>
  <si>
    <t>end average</t>
  </si>
</sst>
</file>

<file path=xl/styles.xml><?xml version="1.0" encoding="utf-8"?>
<styleSheet xmlns="http://schemas.openxmlformats.org/spreadsheetml/2006/main">
  <numFmts count="6">
    <numFmt numFmtId="0" formatCode="General"/>
    <numFmt numFmtId="9" formatCode="0%"/>
    <numFmt numFmtId="41" formatCode="_-* #,##0_-;_-* #,##0\-;_-* &quot;-&quot;_-;_-@_-"/>
    <numFmt numFmtId="42" formatCode="_-&quot;€&quot;\ * #,##0_-;_-&quot;€&quot;\ * #,##0\-;_-&quot;€&quot;\ * &quot;-&quot;_-;_-@_-"/>
    <numFmt numFmtId="43" formatCode="_-* #,##0.00_-;_-* #,##0.00\-;_-* &quot;-&quot;??_-;_-@_-"/>
    <numFmt numFmtId="44" formatCode="_-&quot;€&quot;\ * #,##0.00_-;_-&quot;€&quot;\ * #,##0.00\-;_-&quot;€&quot;\ * &quot;-&quot;??_-;_-@_-"/>
  </numFmts>
  <fonts count="8">
    <font>
      <sz val="10"/>
      <color indexed="64"/>
      <name val="Arial"/>
    </font>
    <font>
      <b/>
      <sz val="10"/>
      <color indexed="64"/>
      <name val="Arial"/>
    </font>
    <font>
      <i/>
      <sz val="10"/>
      <color indexed="64"/>
      <name val="Arial"/>
    </font>
    <font>
      <b/>
      <i/>
      <sz val="10"/>
      <color indexed="64"/>
      <name val="Arial"/>
    </font>
    <font>
      <b/>
      <sz val="10"/>
      <color indexed="64"/>
      <name val="Arial"/>
    </font>
    <font>
      <sz val="10"/>
      <color indexed="64"/>
      <name val="Arial"/>
    </font>
    <font>
      <b/>
      <sz val="18"/>
      <color rgb="00000000"/>
      <name val="Arial"/>
    </font>
    <font>
      <sz val="10"/>
      <color rgb="00000000"/>
      <name val="Arial"/>
    </font>
  </fonts>
  <fills count="1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ill="1" applyBorder="1" applyAlignment="1">
      <alignment vertical="bottom" horizontal="general"/>
      <protection/>
    </xf>
    <xf numFmtId="0" fontId="1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/>
    <xf numFmtId="43" fontId="0" fillId="0" borderId="0" xfId="0" applyFont="1" applyFill="1" applyBorder="1" applyAlignment="1">
      <alignment vertical="bottom" horizontal="general"/>
      <protection/>
    </xf>
    <xf numFmtId="41" fontId="0" fillId="0" borderId="0" xfId="0" applyFont="1" applyFill="1" applyBorder="1" applyAlignment="1">
      <alignment vertical="bottom" horizontal="general"/>
      <protection/>
    </xf>
    <xf numFmtId="44" fontId="0" fillId="0" borderId="0" xfId="0" applyFont="1" applyFill="1" applyBorder="1" applyAlignment="1">
      <alignment vertical="bottom" horizontal="general"/>
      <protection/>
    </xf>
    <xf numFmtId="42" fontId="0" fillId="0" borderId="0" xfId="0" applyFont="1" applyFill="1" applyBorder="1" applyAlignment="1">
      <alignment vertical="bottom" horizontal="general"/>
      <protection/>
    </xf>
    <xf numFmtId="9" fontId="0" fillId="0" borderId="0" xfId="0" applyFont="1" applyFill="1" applyBorder="1" applyAlignment="1">
      <alignment vertical="bottom" horizontal="general"/>
      <protection/>
    </xf>
    <xf numFmtId="0" fontId="0" fillId="0" borderId="0" xfId="0" applyFont="1" applyFill="1" applyBorder="1"/>
  </cellXfs>
  <cellStyles count="1">
    <cellStyle name="Normal" xfId="0" builtinId="0"/>
  </cellStyles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ss1" Type="http://schemas.openxmlformats.org/officeDocument/2006/relationships/sharedStrings" Target="sharedStrings.xml"/><Relationship Id="rIdss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xmlns:c="http://schemas.openxmlformats.org/drawingml/2006/chart"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CPU Usage (%)</c:v>
          </c:tx>
          <c:cat>
            <c:numRef>
              <c:f>Sheet1!$A$2:$A$140</c:f>
              <c:numCache/>
            </c:numRef>
          </c:cat>
          <c:val>
            <c:numRef>
              <c:f>Sheet1!$B$2:$B$140</c:f>
              <c:numCache/>
            </c:numRef>
          </c:val>
          <c:smooth val="0"/>
        </c:ser>
        <c:marker val="1"/>
        <c:axId val="1506938939"/>
        <c:axId val="970781872"/>
      </c:lineChart>
      <c:catAx>
        <c:axId val="1506938939"/>
        <c:scaling>
          <c:orientation val="minMax"/>
        </c:scaling>
        <c:delete val="0"/>
        <c:axPos val="b"/>
        <c:title>
          <c:tx>
            <c:rich>
              <a:bodyPr anchor="ctr" rot="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Time (ms)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majorTickMark val="none"/>
        <c:minorTickMark val="none"/>
        <c:tickLblPos val="nextTo"/>
        <c:txPr>
          <a:bodyPr anchor="ctr" rot="-2700000"/>
          <a:lstStyle/>
          <a:p>
            <a:pPr algn="ctr">
              <a:defRPr b="1" sz="1800">
                <a:solidFill>
                  <a:srgbClr val="000000"/>
                </a:solidFill>
                <a:latin typeface="Arial" charset="0"/>
                <a:ea typeface="Arial" charset="0"/>
                <a:cs typeface="Arial" charset="0"/>
              </a:defRPr>
            </a:pPr>
          </a:p>
        </c:txPr>
        <c:crossAx val="970781872"/>
        <c:crosses val="autoZero"/>
        <c:auto val="1"/>
        <c:lblOffset val="100"/>
        <c:tickLblSkip val="1"/>
        <c:tickMarkSkip val="1"/>
        <c:noMultiLvlLbl val="0"/>
      </c:catAx>
      <c:valAx>
        <c:axId val="970781872"/>
        <c:scaling>
          <c:orientation val="minMax"/>
          <c:max val="100.0"/>
        </c:scaling>
        <c:delete val="0"/>
        <c:axPos val="l"/>
        <c:majorGridlines/>
        <c:title>
          <c:tx>
            <c:rich>
              <a:bodyPr anchor="ctr" rot="-540000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CPU Usage (%)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majorTickMark val="none"/>
        <c:minorTickMark val="none"/>
        <c:tickLblPos val="nextTo"/>
        <c:crossAx val="1506938939"/>
        <c:crosses val="autoZero"/>
        <c:crossBetween val="between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plotVisOnly val="1"/>
    <c:dispBlanksAs val="gap"/>
    <c:showDLblsOverMax val="0"/>
  </c:chart>
  <c:spPr>
    <a:ln w="9525"/>
  </c:spPr>
  <c:txPr>
    <a:bodyPr anchor="ctr" rot="0"/>
    <a:lstStyle/>
    <a:p>
      <a:pPr algn="ctr">
        <a:defRPr b="0" sz="1000">
          <a:solidFill>
            <a:srgbClr val="000000"/>
          </a:solidFill>
          <a:latin typeface="Arial" charset="0"/>
          <a:ea typeface="Arial" charset="0"/>
          <a:cs typeface="Arial" charset="0"/>
        </a:defRPr>
      </a:pPr>
    </a:p>
  </c:txPr>
  <c:printSettings>
    <c:pageMargins b="1.0" l="0.75" r="0.75" t="1.0" header="0.5" footer="0.5"/>
    <c:pageSetup paperSize="9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xmlns:c="http://schemas.openxmlformats.org/drawingml/2006/chart"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MEM Usage (KB)</c:v>
          </c:tx>
          <c:cat>
            <c:numRef>
              <c:f>Sheet1!$C$2:$C$143</c:f>
              <c:numCache/>
            </c:numRef>
          </c:cat>
          <c:val>
            <c:numRef>
              <c:f>Sheet1!$E$2:$E$143</c:f>
              <c:numCache/>
            </c:numRef>
          </c:val>
          <c:smooth val="0"/>
        </c:ser>
        <c:marker val="1"/>
        <c:axId val="1850597787"/>
        <c:axId val="258737099"/>
      </c:lineChart>
      <c:catAx>
        <c:axId val="1850597787"/>
        <c:scaling>
          <c:orientation val="minMax"/>
        </c:scaling>
        <c:delete val="0"/>
        <c:axPos val="b"/>
        <c:title>
          <c:tx>
            <c:rich>
              <a:bodyPr anchor="ctr" rot="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milliseconds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majorTickMark val="none"/>
        <c:minorTickMark val="none"/>
        <c:tickLblPos val="nextTo"/>
        <c:txPr>
          <a:bodyPr anchor="ctr" rot="-2700000"/>
          <a:lstStyle/>
          <a:p>
            <a:pPr algn="ctr">
              <a:defRPr b="1" sz="1800">
                <a:solidFill>
                  <a:srgbClr val="000000"/>
                </a:solidFill>
                <a:latin typeface="Arial" charset="0"/>
                <a:ea typeface="Arial" charset="0"/>
                <a:cs typeface="Arial" charset="0"/>
              </a:defRPr>
            </a:pPr>
          </a:p>
        </c:txPr>
        <c:crossAx val="258737099"/>
        <c:crosses val="autoZero"/>
        <c:auto val="1"/>
        <c:lblOffset val="100"/>
        <c:tickLblSkip val="1"/>
        <c:tickMarkSkip val="1"/>
        <c:noMultiLvlLbl val="0"/>
      </c:catAx>
      <c:valAx>
        <c:axId val="258737099"/>
        <c:scaling>
          <c:orientation val="minMax"/>
        </c:scaling>
        <c:delete val="0"/>
        <c:axPos val="l"/>
        <c:majorGridlines/>
        <c:title>
          <c:tx>
            <c:rich>
              <a:bodyPr anchor="ctr" rot="-540000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MEM Usage (MB)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majorTickMark val="none"/>
        <c:minorTickMark val="none"/>
        <c:tickLblPos val="nextTo"/>
        <c:crossAx val="1850597787"/>
        <c:crosses val="autoZero"/>
        <c:crossBetween val="between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plotVisOnly val="1"/>
    <c:dispBlanksAs val="gap"/>
    <c:showDLblsOverMax val="0"/>
  </c:chart>
  <c:spPr>
    <a:ln w="9525"/>
  </c:spPr>
  <c:txPr>
    <a:bodyPr anchor="ctr" rot="0"/>
    <a:lstStyle/>
    <a:p>
      <a:pPr algn="ctr">
        <a:defRPr b="0" sz="1000">
          <a:solidFill>
            <a:srgbClr val="000000"/>
          </a:solidFill>
          <a:latin typeface="Arial" charset="0"/>
          <a:ea typeface="Arial" charset="0"/>
          <a:cs typeface="Arial" charset="0"/>
        </a:defRPr>
      </a:pPr>
    </a:p>
  </c:txPr>
  <c:printSettings>
    <c:pageMargins b="1.0" l="0.75" r="0.75" t="1.0" header="0.5" footer="0.5"/>
    <c:pageSetup paperSize="9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Relationship Id="rId2" Type="http://schemas.openxmlformats.org/officeDocument/2006/relationships/chart" Target="/xl/charts/chart2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0</xdr:colOff>
      <xdr:row>20</xdr:row>
      <xdr:rowOff>0</xdr:rowOff>
    </xdr:to>
    <xdr:graphicFrame macro="">
      <xdr:nvGraphicFramePr>
        <xdr:cNvPr id="1" name="Chart 1" descr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23</xdr:col>
      <xdr:colOff>0</xdr:colOff>
      <xdr:row>44</xdr:row>
      <xdr:rowOff>0</xdr:rowOff>
    </xdr:to>
    <xdr:graphicFrame macro="">
      <xdr:nvGraphicFramePr>
        <xdr:cNvPr id="2" name="Chart 2" descr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panose="020F0302020204030204"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2"/>
  <dimension ref="A1:Y46"/>
  <sheetViews>
    <sheetView topLeftCell="A7" workbookViewId="0"/>
  </sheetViews>
  <sheetFormatPr defaultColWidth="9.109375" defaultRowHeight="13.2"/>
  <sheetData/>
  <sheetProtection/>
  <pageMargins left="0.75" right="0.75" top="1.0" bottom="1.0" header="0.5" footer="0.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/>
  <dimension ref="A1:K144"/>
  <sheetViews>
    <sheetView tabSelected="1" topLeftCell="A1" workbookViewId="0"/>
  </sheetViews>
  <sheetFormatPr defaultColWidth="9.109375" defaultRowHeight="13.2"/>
  <sheetData>
    <row r="1">
      <c r="A1" s="21" t="s">
        <v>0</v>
      </c>
      <c r="B1" s="21" t="s">
        <v>1</v>
      </c>
      <c r="C1" s="21" t="s">
        <v>2</v>
      </c>
      <c r="D1" s="21" t="s">
        <v>3</v>
      </c>
      <c r="G1" s="21" t="s">
        <v>4</v>
      </c>
    </row>
    <row r="2">
      <c r="A2" s="21">
        <f>1777</f>
        <v>1777</v>
      </c>
      <c r="B2" s="21">
        <f>10</f>
        <v>10</v>
      </c>
      <c r="C2" s="21">
        <f>1776</f>
        <v>1776</v>
      </c>
      <c r="D2" s="21">
        <f>8152</f>
        <v>8152</v>
      </c>
      <c r="E2" s="21">
        <f>7.9609375</f>
        <v>7.9609375</v>
      </c>
      <c r="G2" s="21">
        <f>247</f>
        <v>247</v>
      </c>
    </row>
    <row r="3">
      <c r="A3" s="21">
        <f>2047</f>
        <v>2047</v>
      </c>
      <c r="B3" s="21">
        <f>26</f>
        <v>26</v>
      </c>
      <c r="C3" s="21">
        <f>1967</f>
        <v>1967</v>
      </c>
      <c r="D3" s="21">
        <f>16432</f>
        <v>16432</v>
      </c>
      <c r="E3" s="21">
        <f>16.046875</f>
        <v>16.046875</v>
      </c>
    </row>
    <row r="4">
      <c r="A4" s="21">
        <f>2262</f>
        <v>2262</v>
      </c>
      <c r="B4" s="21">
        <f>44</f>
        <v>44</v>
      </c>
      <c r="C4" s="21">
        <f>2193</f>
        <v>2193</v>
      </c>
      <c r="D4" s="21">
        <f>94257</f>
        <v>94257</v>
      </c>
      <c r="E4" s="21">
        <f>92.0478515625</f>
        <v>92.0478515625</v>
      </c>
      <c r="G4" s="21" t="s">
        <v>5</v>
      </c>
    </row>
    <row r="5">
      <c r="A5" s="21">
        <f>2479</f>
        <v>2479</v>
      </c>
      <c r="B5" s="21">
        <f>29</f>
        <v>29</v>
      </c>
      <c r="C5" s="21">
        <f>2412</f>
        <v>2412</v>
      </c>
      <c r="D5" s="21">
        <f>104442</f>
        <v>104442</v>
      </c>
      <c r="E5" s="21">
        <f>101.994140625</f>
        <v>101.994140625</v>
      </c>
      <c r="G5" s="21">
        <f>241</f>
        <v>241</v>
      </c>
    </row>
    <row r="6">
      <c r="A6" s="21">
        <f>2702</f>
        <v>2702</v>
      </c>
      <c r="B6" s="21">
        <f>29</f>
        <v>29</v>
      </c>
      <c r="C6" s="21">
        <f>2652</f>
        <v>2652</v>
      </c>
      <c r="D6" s="21">
        <f>114536</f>
        <v>114536</v>
      </c>
      <c r="E6" s="21">
        <f>111.8515625</f>
        <v>111.8515625</v>
      </c>
    </row>
    <row r="7">
      <c r="A7" s="21">
        <f>2960</f>
        <v>2960</v>
      </c>
      <c r="B7" s="21">
        <f>18</f>
        <v>18</v>
      </c>
      <c r="C7" s="21">
        <f>2873</f>
        <v>2873</v>
      </c>
      <c r="D7" s="21">
        <f>108642</f>
        <v>108642</v>
      </c>
      <c r="E7" s="21">
        <f>106.095703125</f>
        <v>106.095703125</v>
      </c>
    </row>
    <row r="8">
      <c r="A8" s="21">
        <f>3226</f>
        <v>3226</v>
      </c>
      <c r="B8" s="21">
        <f>29</f>
        <v>29</v>
      </c>
      <c r="C8" s="21">
        <f>3069</f>
        <v>3069</v>
      </c>
      <c r="D8" s="21">
        <f>110347</f>
        <v>110347</v>
      </c>
      <c r="E8" s="21">
        <f>107.7607421875</f>
        <v>107.7607421875</v>
      </c>
    </row>
    <row r="9">
      <c r="A9" s="21">
        <f>3503</f>
        <v>3503</v>
      </c>
      <c r="B9" s="21">
        <f>29</f>
        <v>29</v>
      </c>
      <c r="C9" s="21">
        <f>3267</f>
        <v>3267</v>
      </c>
      <c r="D9" s="21">
        <f>111860</f>
        <v>111860</v>
      </c>
      <c r="E9" s="21">
        <f>109.23828125</f>
        <v>109.23828125</v>
      </c>
    </row>
    <row r="10">
      <c r="A10" s="21">
        <f>3729</f>
        <v>3729</v>
      </c>
      <c r="B10" s="21">
        <f>21</f>
        <v>21</v>
      </c>
      <c r="C10" s="21">
        <f>3458</f>
        <v>3458</v>
      </c>
      <c r="D10" s="21">
        <f>114064</f>
        <v>114064</v>
      </c>
      <c r="E10" s="21">
        <f>111.390625</f>
        <v>111.390625</v>
      </c>
    </row>
    <row r="11">
      <c r="A11" s="21">
        <f>3962</f>
        <v>3962</v>
      </c>
      <c r="B11" s="21">
        <f>21</f>
        <v>21</v>
      </c>
      <c r="C11" s="21">
        <f>3674</f>
        <v>3674</v>
      </c>
      <c r="D11" s="21">
        <f>116943</f>
        <v>116943</v>
      </c>
      <c r="E11" s="21">
        <f>114.2021484375</f>
        <v>114.2021484375</v>
      </c>
    </row>
    <row r="12">
      <c r="A12" s="21">
        <f>4167</f>
        <v>4167</v>
      </c>
      <c r="B12" s="21">
        <f>21</f>
        <v>21</v>
      </c>
      <c r="C12" s="21">
        <f>3911</f>
        <v>3911</v>
      </c>
      <c r="D12" s="21">
        <f>118723</f>
        <v>118723</v>
      </c>
      <c r="E12" s="21">
        <f>115.9404296875</f>
        <v>115.9404296875</v>
      </c>
      <c r="H12" s="21" t="s">
        <v>6</v>
      </c>
      <c r="I12" s="21" t="s">
        <v>7</v>
      </c>
      <c r="J12" s="21" t="s">
        <v>8</v>
      </c>
    </row>
    <row r="13">
      <c r="A13" s="21">
        <f>4382</f>
        <v>4382</v>
      </c>
      <c r="B13" s="21">
        <f t="shared" ref="B13:B20" si="0">0</f>
        <v>0</v>
      </c>
      <c r="C13" s="21">
        <f>4151</f>
        <v>4151</v>
      </c>
      <c r="D13" s="21">
        <f>120154</f>
        <v>120154</v>
      </c>
      <c r="E13" s="21">
        <f>117.337890625</f>
        <v>117.337890625</v>
      </c>
      <c r="H13" s="21">
        <f>AVERAGE(E15:E22)</f>
        <v>161.304077148438</v>
      </c>
      <c r="I13" s="21">
        <f>MAX(E2:E143)</f>
        <v>193.421875</v>
      </c>
      <c r="J13" s="21">
        <v>176</v>
      </c>
    </row>
    <row r="14">
      <c r="A14" s="21">
        <f>4647</f>
        <v>4647</v>
      </c>
      <c r="B14" s="21">
        <f t="shared" si="0"/>
        <v>0</v>
      </c>
      <c r="C14" s="21">
        <f>4350</f>
        <v>4350</v>
      </c>
      <c r="D14" s="21">
        <f>155188</f>
        <v>155188</v>
      </c>
      <c r="E14" s="21">
        <f>151.55078125</f>
        <v>151.55078125</v>
      </c>
    </row>
    <row r="15">
      <c r="A15" s="21">
        <f>4899</f>
        <v>4899</v>
      </c>
      <c r="B15" s="21">
        <f t="shared" si="0"/>
        <v>0</v>
      </c>
      <c r="C15" s="21">
        <f>4636</f>
        <v>4636</v>
      </c>
      <c r="D15" s="21">
        <f>165139</f>
        <v>165139</v>
      </c>
      <c r="E15" s="21">
        <f>161.2685546875</f>
        <v>161.2685546875</v>
      </c>
    </row>
    <row r="16">
      <c r="A16" s="21">
        <f>5197</f>
        <v>5197</v>
      </c>
      <c r="B16" s="21">
        <f t="shared" si="0"/>
        <v>0</v>
      </c>
      <c r="C16" s="21">
        <f>4925</f>
        <v>4925</v>
      </c>
      <c r="D16" s="21">
        <f>165152</f>
        <v>165152</v>
      </c>
      <c r="E16" s="21">
        <f>161.28125</f>
        <v>161.28125</v>
      </c>
    </row>
    <row r="17">
      <c r="A17" s="21">
        <f>5500</f>
        <v>5500</v>
      </c>
      <c r="B17" s="21">
        <f t="shared" si="0"/>
        <v>0</v>
      </c>
      <c r="C17" s="21">
        <f>5186</f>
        <v>5186</v>
      </c>
      <c r="D17" s="21">
        <f>165151</f>
        <v>165151</v>
      </c>
      <c r="E17" s="21">
        <f>161.2802734375</f>
        <v>161.2802734375</v>
      </c>
    </row>
    <row r="18">
      <c r="A18" s="21">
        <f>5762</f>
        <v>5762</v>
      </c>
      <c r="B18" s="21">
        <f t="shared" si="0"/>
        <v>0</v>
      </c>
      <c r="C18" s="21">
        <f>5465</f>
        <v>5465</v>
      </c>
      <c r="D18" s="21">
        <f>165151</f>
        <v>165151</v>
      </c>
      <c r="E18" s="21">
        <f>161.2802734375</f>
        <v>161.2802734375</v>
      </c>
    </row>
    <row r="19">
      <c r="A19" s="21">
        <f>6056</f>
        <v>6056</v>
      </c>
      <c r="B19" s="21">
        <f t="shared" si="0"/>
        <v>0</v>
      </c>
      <c r="C19" s="21">
        <f>5724</f>
        <v>5724</v>
      </c>
      <c r="D19" s="21">
        <f>165151</f>
        <v>165151</v>
      </c>
      <c r="E19" s="21">
        <f>161.2802734375</f>
        <v>161.2802734375</v>
      </c>
    </row>
    <row r="20">
      <c r="A20" s="21">
        <f>6304</f>
        <v>6304</v>
      </c>
      <c r="B20" s="21">
        <f t="shared" si="0"/>
        <v>0</v>
      </c>
      <c r="C20" s="21">
        <f>5985</f>
        <v>5985</v>
      </c>
      <c r="D20" s="21">
        <f>165151</f>
        <v>165151</v>
      </c>
      <c r="E20" s="21">
        <f>161.2802734375</f>
        <v>161.2802734375</v>
      </c>
    </row>
    <row r="21">
      <c r="A21" s="21">
        <f>6535</f>
        <v>6535</v>
      </c>
      <c r="B21" s="21">
        <f>3</f>
        <v>3</v>
      </c>
      <c r="C21" s="21">
        <f>6261</f>
        <v>6261</v>
      </c>
      <c r="D21" s="21">
        <f>165147</f>
        <v>165147</v>
      </c>
      <c r="E21" s="21">
        <f>161.2763671875</f>
        <v>161.2763671875</v>
      </c>
    </row>
    <row r="22">
      <c r="A22" s="21">
        <f>6757</f>
        <v>6757</v>
      </c>
      <c r="B22" s="21">
        <f>0</f>
        <v>0</v>
      </c>
      <c r="C22" s="21">
        <f>6542</f>
        <v>6542</v>
      </c>
      <c r="D22" s="21">
        <f>165361</f>
        <v>165361</v>
      </c>
      <c r="E22" s="21">
        <f>161.4853515625</f>
        <v>161.4853515625</v>
      </c>
    </row>
    <row r="23">
      <c r="A23" s="21">
        <f>7023</f>
        <v>7023</v>
      </c>
      <c r="B23" s="21">
        <f>0</f>
        <v>0</v>
      </c>
      <c r="C23" s="21">
        <f>6923</f>
        <v>6923</v>
      </c>
      <c r="D23" s="21">
        <f>166114</f>
        <v>166114</v>
      </c>
      <c r="E23" s="21">
        <f>162.220703125</f>
        <v>162.220703125</v>
      </c>
    </row>
    <row r="24">
      <c r="A24" s="21">
        <f>7241</f>
        <v>7241</v>
      </c>
      <c r="B24" s="21">
        <f>24</f>
        <v>24</v>
      </c>
      <c r="C24" s="21">
        <f>7174</f>
        <v>7174</v>
      </c>
      <c r="D24" s="21">
        <f>167289</f>
        <v>167289</v>
      </c>
      <c r="E24" s="21">
        <f>163.3681640625</f>
        <v>163.3681640625</v>
      </c>
    </row>
    <row r="25">
      <c r="A25" s="21">
        <f>7465</f>
        <v>7465</v>
      </c>
      <c r="B25" s="21">
        <f>18</f>
        <v>18</v>
      </c>
      <c r="C25" s="21">
        <f>7402</f>
        <v>7402</v>
      </c>
      <c r="D25" s="21">
        <f>168769</f>
        <v>168769</v>
      </c>
      <c r="E25" s="21">
        <f>164.8134765625</f>
        <v>164.8134765625</v>
      </c>
    </row>
    <row r="26">
      <c r="A26" s="21">
        <f>7694</f>
        <v>7694</v>
      </c>
      <c r="B26" s="21">
        <f>19</f>
        <v>19</v>
      </c>
      <c r="C26" s="21">
        <f>7619</f>
        <v>7619</v>
      </c>
      <c r="D26" s="21">
        <f>169809</f>
        <v>169809</v>
      </c>
      <c r="E26" s="21">
        <f>165.8291015625</f>
        <v>165.8291015625</v>
      </c>
    </row>
    <row r="27">
      <c r="A27" s="21">
        <f>7918</f>
        <v>7918</v>
      </c>
      <c r="B27" s="21">
        <f>20</f>
        <v>20</v>
      </c>
      <c r="C27" s="21">
        <f>7841</f>
        <v>7841</v>
      </c>
      <c r="D27" s="21">
        <f>171377</f>
        <v>171377</v>
      </c>
      <c r="E27" s="21">
        <f>167.3603515625</f>
        <v>167.3603515625</v>
      </c>
    </row>
    <row r="28">
      <c r="A28" s="21">
        <f>8145</f>
        <v>8145</v>
      </c>
      <c r="B28" s="21">
        <f>18</f>
        <v>18</v>
      </c>
      <c r="C28" s="21">
        <f>8104</f>
        <v>8104</v>
      </c>
      <c r="D28" s="21">
        <f>173637</f>
        <v>173637</v>
      </c>
      <c r="E28" s="21">
        <f>169.5673828125</f>
        <v>169.5673828125</v>
      </c>
    </row>
    <row r="29">
      <c r="A29" s="21">
        <f>8410</f>
        <v>8410</v>
      </c>
      <c r="B29" s="21">
        <f>51</f>
        <v>51</v>
      </c>
      <c r="C29" s="21">
        <f>8384</f>
        <v>8384</v>
      </c>
      <c r="D29" s="21">
        <f>176804</f>
        <v>176804</v>
      </c>
      <c r="E29" s="21">
        <f>172.66015625</f>
        <v>172.66015625</v>
      </c>
    </row>
    <row r="30">
      <c r="A30" s="21">
        <f>8635</f>
        <v>8635</v>
      </c>
      <c r="B30" s="21">
        <f>32</f>
        <v>32</v>
      </c>
      <c r="C30" s="21">
        <f>8637</f>
        <v>8637</v>
      </c>
      <c r="D30" s="21">
        <f>184498</f>
        <v>184498</v>
      </c>
      <c r="E30" s="21">
        <f>180.173828125</f>
        <v>180.173828125</v>
      </c>
    </row>
    <row r="31">
      <c r="A31" s="21">
        <f>8867</f>
        <v>8867</v>
      </c>
      <c r="B31" s="21">
        <f>4</f>
        <v>4</v>
      </c>
      <c r="C31" s="21">
        <f>8859</f>
        <v>8859</v>
      </c>
      <c r="D31" s="21">
        <f>185192</f>
        <v>185192</v>
      </c>
      <c r="E31" s="21">
        <f>180.8515625</f>
        <v>180.8515625</v>
      </c>
    </row>
    <row r="32">
      <c r="A32" s="21">
        <f>9094</f>
        <v>9094</v>
      </c>
      <c r="B32" s="21">
        <f>4</f>
        <v>4</v>
      </c>
      <c r="C32" s="21">
        <f>9081</f>
        <v>9081</v>
      </c>
      <c r="D32" s="21">
        <f>185240</f>
        <v>185240</v>
      </c>
      <c r="E32" s="21">
        <f>180.8984375</f>
        <v>180.8984375</v>
      </c>
    </row>
    <row r="33">
      <c r="A33" s="21">
        <f>9331</f>
        <v>9331</v>
      </c>
      <c r="B33" s="21">
        <f>0</f>
        <v>0</v>
      </c>
      <c r="C33" s="21">
        <f>9316</f>
        <v>9316</v>
      </c>
      <c r="D33" s="21">
        <f>185240</f>
        <v>185240</v>
      </c>
      <c r="E33" s="21">
        <f>180.8984375</f>
        <v>180.8984375</v>
      </c>
    </row>
    <row r="34">
      <c r="A34" s="21">
        <f>9576</f>
        <v>9576</v>
      </c>
      <c r="B34" s="21">
        <f>3</f>
        <v>3</v>
      </c>
      <c r="C34" s="21">
        <f>9554</f>
        <v>9554</v>
      </c>
      <c r="D34" s="21">
        <f>185240</f>
        <v>185240</v>
      </c>
      <c r="E34" s="21">
        <f>180.8984375</f>
        <v>180.8984375</v>
      </c>
    </row>
    <row r="35">
      <c r="A35" s="21">
        <f>9906</f>
        <v>9906</v>
      </c>
      <c r="B35" s="21">
        <f>2</f>
        <v>2</v>
      </c>
      <c r="C35" s="21">
        <f>9869</f>
        <v>9869</v>
      </c>
      <c r="D35" s="21">
        <f>185240</f>
        <v>185240</v>
      </c>
      <c r="E35" s="21">
        <f>180.8984375</f>
        <v>180.8984375</v>
      </c>
    </row>
    <row r="36">
      <c r="A36" s="21">
        <f>10246</f>
        <v>10246</v>
      </c>
      <c r="B36" s="21">
        <f>4</f>
        <v>4</v>
      </c>
      <c r="C36" s="21">
        <f>10178</f>
        <v>10178</v>
      </c>
      <c r="D36" s="21">
        <f>185244</f>
        <v>185244</v>
      </c>
      <c r="E36" s="21">
        <f>180.90234375</f>
        <v>180.90234375</v>
      </c>
    </row>
    <row r="37">
      <c r="A37" s="21">
        <f>10518</f>
        <v>10518</v>
      </c>
      <c r="B37" s="21">
        <f>3</f>
        <v>3</v>
      </c>
      <c r="C37" s="21">
        <f>10475</f>
        <v>10475</v>
      </c>
      <c r="D37" s="21">
        <f>185244</f>
        <v>185244</v>
      </c>
      <c r="E37" s="21">
        <f>180.90234375</f>
        <v>180.90234375</v>
      </c>
    </row>
    <row r="38">
      <c r="A38" s="21">
        <f>10870</f>
        <v>10870</v>
      </c>
      <c r="B38" s="21">
        <f>5</f>
        <v>5</v>
      </c>
      <c r="C38" s="21">
        <f>10794</f>
        <v>10794</v>
      </c>
      <c r="D38" s="21">
        <f>185216</f>
        <v>185216</v>
      </c>
      <c r="E38" s="21">
        <f>180.875</f>
        <v>180.875</v>
      </c>
    </row>
    <row r="39">
      <c r="A39" s="21">
        <f>11158</f>
        <v>11158</v>
      </c>
      <c r="B39" s="21">
        <f>8</f>
        <v>8</v>
      </c>
      <c r="C39" s="21">
        <f>11120</f>
        <v>11120</v>
      </c>
      <c r="D39" s="21">
        <f>185212</f>
        <v>185212</v>
      </c>
      <c r="E39" s="21">
        <f>180.87109375</f>
        <v>180.87109375</v>
      </c>
    </row>
    <row r="40">
      <c r="A40" s="21">
        <f>11354</f>
        <v>11354</v>
      </c>
      <c r="B40" s="21">
        <f>28</f>
        <v>28</v>
      </c>
      <c r="C40" s="21">
        <f>11346</f>
        <v>11346</v>
      </c>
      <c r="D40" s="21">
        <f>185240</f>
        <v>185240</v>
      </c>
      <c r="E40" s="21">
        <f>180.8984375</f>
        <v>180.8984375</v>
      </c>
    </row>
    <row r="41">
      <c r="A41" s="21">
        <f>11628</f>
        <v>11628</v>
      </c>
      <c r="B41" s="21">
        <f>32</f>
        <v>32</v>
      </c>
      <c r="C41" s="21">
        <f>11656</f>
        <v>11656</v>
      </c>
      <c r="D41" s="21">
        <f>185340</f>
        <v>185340</v>
      </c>
      <c r="E41" s="21">
        <f>180.99609375</f>
        <v>180.99609375</v>
      </c>
    </row>
    <row r="42">
      <c r="A42" s="21">
        <f>11889</f>
        <v>11889</v>
      </c>
      <c r="B42" s="21">
        <f>27</f>
        <v>27</v>
      </c>
      <c r="C42" s="21">
        <f>11845</f>
        <v>11845</v>
      </c>
      <c r="D42" s="21">
        <f>186626</f>
        <v>186626</v>
      </c>
      <c r="E42" s="21">
        <f>182.251953125</f>
        <v>182.251953125</v>
      </c>
    </row>
    <row r="43">
      <c r="A43" s="21">
        <f>12144</f>
        <v>12144</v>
      </c>
      <c r="B43" s="21">
        <f>3</f>
        <v>3</v>
      </c>
      <c r="C43" s="21">
        <f>12118</f>
        <v>12118</v>
      </c>
      <c r="D43" s="21">
        <f>186608</f>
        <v>186608</v>
      </c>
      <c r="E43" s="21">
        <f>182.234375</f>
        <v>182.234375</v>
      </c>
    </row>
    <row r="44">
      <c r="A44" s="21">
        <f>12384</f>
        <v>12384</v>
      </c>
      <c r="B44" s="21">
        <f>0</f>
        <v>0</v>
      </c>
      <c r="C44" s="21">
        <f>12352</f>
        <v>12352</v>
      </c>
      <c r="D44" s="21">
        <f>186612</f>
        <v>186612</v>
      </c>
      <c r="E44" s="21">
        <f>182.23828125</f>
        <v>182.23828125</v>
      </c>
    </row>
    <row r="45">
      <c r="A45" s="21">
        <f>12627</f>
        <v>12627</v>
      </c>
      <c r="B45" s="21">
        <f>3</f>
        <v>3</v>
      </c>
      <c r="C45" s="21">
        <f>12591</f>
        <v>12591</v>
      </c>
      <c r="D45" s="21">
        <f>186608</f>
        <v>186608</v>
      </c>
      <c r="E45" s="21">
        <f>182.234375</f>
        <v>182.234375</v>
      </c>
    </row>
    <row r="46">
      <c r="A46" s="21">
        <f>12848</f>
        <v>12848</v>
      </c>
      <c r="B46" s="21">
        <f>3</f>
        <v>3</v>
      </c>
      <c r="C46" s="21">
        <f>12818</f>
        <v>12818</v>
      </c>
      <c r="D46" s="21">
        <f>186616</f>
        <v>186616</v>
      </c>
      <c r="E46" s="21">
        <f>182.2421875</f>
        <v>182.2421875</v>
      </c>
    </row>
    <row r="47">
      <c r="A47" s="21">
        <f>13052</f>
        <v>13052</v>
      </c>
      <c r="B47" s="21">
        <f>3</f>
        <v>3</v>
      </c>
      <c r="C47" s="21">
        <f>13026</f>
        <v>13026</v>
      </c>
      <c r="D47" s="21">
        <f>186616</f>
        <v>186616</v>
      </c>
      <c r="E47" s="21">
        <f>182.2421875</f>
        <v>182.2421875</v>
      </c>
    </row>
    <row r="48">
      <c r="A48" s="21">
        <f>13290</f>
        <v>13290</v>
      </c>
      <c r="B48" s="21">
        <f>0</f>
        <v>0</v>
      </c>
      <c r="C48" s="21">
        <f>13265</f>
        <v>13265</v>
      </c>
      <c r="D48" s="21">
        <f>186616</f>
        <v>186616</v>
      </c>
      <c r="E48" s="21">
        <f>182.2421875</f>
        <v>182.2421875</v>
      </c>
    </row>
    <row r="49">
      <c r="A49" s="21">
        <f>13507</f>
        <v>13507</v>
      </c>
      <c r="B49" s="21">
        <f>10</f>
        <v>10</v>
      </c>
      <c r="C49" s="21">
        <f>13519</f>
        <v>13519</v>
      </c>
      <c r="D49" s="21">
        <f>186596</f>
        <v>186596</v>
      </c>
      <c r="E49" s="21">
        <f>182.22265625</f>
        <v>182.22265625</v>
      </c>
    </row>
    <row r="50">
      <c r="A50" s="21">
        <f>13784</f>
        <v>13784</v>
      </c>
      <c r="B50" s="21">
        <f>0</f>
        <v>0</v>
      </c>
      <c r="C50" s="21">
        <f>13729</f>
        <v>13729</v>
      </c>
      <c r="D50" s="21">
        <f>186678</f>
        <v>186678</v>
      </c>
      <c r="E50" s="21">
        <f>182.302734375</f>
        <v>182.302734375</v>
      </c>
    </row>
    <row r="51">
      <c r="A51" s="21">
        <f>14065</f>
        <v>14065</v>
      </c>
      <c r="B51" s="21">
        <f>0</f>
        <v>0</v>
      </c>
      <c r="C51" s="21">
        <f>13996</f>
        <v>13996</v>
      </c>
      <c r="D51" s="21">
        <f>186678</f>
        <v>186678</v>
      </c>
      <c r="E51" s="21">
        <f>182.302734375</f>
        <v>182.302734375</v>
      </c>
    </row>
    <row r="52">
      <c r="A52" s="21">
        <f>14276</f>
        <v>14276</v>
      </c>
      <c r="B52" s="21">
        <f>3</f>
        <v>3</v>
      </c>
      <c r="C52" s="21">
        <f>14230</f>
        <v>14230</v>
      </c>
      <c r="D52" s="21">
        <f>186674</f>
        <v>186674</v>
      </c>
      <c r="E52" s="21">
        <f>182.298828125</f>
        <v>182.298828125</v>
      </c>
    </row>
    <row r="53">
      <c r="A53" s="21">
        <f>14536</f>
        <v>14536</v>
      </c>
      <c r="B53" s="21">
        <f>0</f>
        <v>0</v>
      </c>
      <c r="C53" s="21">
        <f>14509</f>
        <v>14509</v>
      </c>
      <c r="D53" s="21">
        <f>186670</f>
        <v>186670</v>
      </c>
      <c r="E53" s="21">
        <f>182.294921875</f>
        <v>182.294921875</v>
      </c>
    </row>
    <row r="54">
      <c r="A54" s="21">
        <f>14772</f>
        <v>14772</v>
      </c>
      <c r="B54" s="21">
        <f>0</f>
        <v>0</v>
      </c>
      <c r="C54" s="21">
        <f>14747</f>
        <v>14747</v>
      </c>
      <c r="D54" s="21">
        <f>186674</f>
        <v>186674</v>
      </c>
      <c r="E54" s="21">
        <f>182.298828125</f>
        <v>182.298828125</v>
      </c>
    </row>
    <row r="55">
      <c r="A55" s="21">
        <f>15056</f>
        <v>15056</v>
      </c>
      <c r="B55" s="21">
        <f>2</f>
        <v>2</v>
      </c>
      <c r="C55" s="21">
        <f>14973</f>
        <v>14973</v>
      </c>
      <c r="D55" s="21">
        <f>186678</f>
        <v>186678</v>
      </c>
      <c r="E55" s="21">
        <f>182.302734375</f>
        <v>182.302734375</v>
      </c>
    </row>
    <row r="56">
      <c r="A56" s="21">
        <f>15267</f>
        <v>15267</v>
      </c>
      <c r="B56" s="21">
        <f>0</f>
        <v>0</v>
      </c>
      <c r="C56" s="21">
        <f>15221</f>
        <v>15221</v>
      </c>
      <c r="D56" s="21">
        <f>186678</f>
        <v>186678</v>
      </c>
      <c r="E56" s="21">
        <f>182.302734375</f>
        <v>182.302734375</v>
      </c>
    </row>
    <row r="57">
      <c r="A57" s="21">
        <f>15538</f>
        <v>15538</v>
      </c>
      <c r="B57" s="21">
        <f>11</f>
        <v>11</v>
      </c>
      <c r="C57" s="21">
        <f>15479</f>
        <v>15479</v>
      </c>
      <c r="D57" s="21">
        <f>186678</f>
        <v>186678</v>
      </c>
      <c r="E57" s="21">
        <f>182.302734375</f>
        <v>182.302734375</v>
      </c>
    </row>
    <row r="58">
      <c r="A58" s="21">
        <f>15802</f>
        <v>15802</v>
      </c>
      <c r="B58" s="21">
        <f>21</f>
        <v>21</v>
      </c>
      <c r="C58" s="21">
        <f>15717</f>
        <v>15717</v>
      </c>
      <c r="D58" s="21">
        <f>186754</f>
        <v>186754</v>
      </c>
      <c r="E58" s="21">
        <f>182.376953125</f>
        <v>182.376953125</v>
      </c>
    </row>
    <row r="59">
      <c r="A59" s="21">
        <f>16057</f>
        <v>16057</v>
      </c>
      <c r="B59" s="21">
        <f>33</f>
        <v>33</v>
      </c>
      <c r="C59" s="21">
        <f>15985</f>
        <v>15985</v>
      </c>
      <c r="D59" s="21">
        <f>187386</f>
        <v>187386</v>
      </c>
      <c r="E59" s="21">
        <f>182.994140625</f>
        <v>182.994140625</v>
      </c>
    </row>
    <row r="60">
      <c r="A60" s="21">
        <f>16330</f>
        <v>16330</v>
      </c>
      <c r="B60" s="21">
        <f>0</f>
        <v>0</v>
      </c>
      <c r="C60" s="21">
        <f>16222</f>
        <v>16222</v>
      </c>
      <c r="D60" s="21">
        <f>187668</f>
        <v>187668</v>
      </c>
      <c r="E60" s="21">
        <f>183.26953125</f>
        <v>183.26953125</v>
      </c>
    </row>
    <row r="61">
      <c r="A61" s="21">
        <f>16564</f>
        <v>16564</v>
      </c>
      <c r="B61" s="21">
        <f>3</f>
        <v>3</v>
      </c>
      <c r="C61" s="21">
        <f>16474</f>
        <v>16474</v>
      </c>
      <c r="D61" s="21">
        <f>187668</f>
        <v>187668</v>
      </c>
      <c r="E61" s="21">
        <f>183.26953125</f>
        <v>183.26953125</v>
      </c>
    </row>
    <row r="62">
      <c r="A62" s="21">
        <f>16819</f>
        <v>16819</v>
      </c>
      <c r="B62" s="21">
        <f>2</f>
        <v>2</v>
      </c>
      <c r="C62" s="21">
        <f>16705</f>
        <v>16705</v>
      </c>
      <c r="D62" s="21">
        <f>187668</f>
        <v>187668</v>
      </c>
      <c r="E62" s="21">
        <f>183.26953125</f>
        <v>183.26953125</v>
      </c>
    </row>
    <row r="63">
      <c r="A63" s="21">
        <f>17089</f>
        <v>17089</v>
      </c>
      <c r="B63" s="21">
        <f>3</f>
        <v>3</v>
      </c>
      <c r="C63" s="21">
        <f>16939</f>
        <v>16939</v>
      </c>
      <c r="D63" s="21">
        <f>187668</f>
        <v>187668</v>
      </c>
      <c r="E63" s="21">
        <f>183.26953125</f>
        <v>183.26953125</v>
      </c>
    </row>
    <row r="64">
      <c r="A64" s="21">
        <f>17369</f>
        <v>17369</v>
      </c>
      <c r="B64" s="21">
        <f>2</f>
        <v>2</v>
      </c>
      <c r="C64" s="21">
        <f>17167</f>
        <v>17167</v>
      </c>
      <c r="D64" s="21">
        <f>187672</f>
        <v>187672</v>
      </c>
      <c r="E64" s="21">
        <f>183.2734375</f>
        <v>183.2734375</v>
      </c>
    </row>
    <row r="65">
      <c r="A65" s="21">
        <f>17626</f>
        <v>17626</v>
      </c>
      <c r="B65" s="21">
        <f>2</f>
        <v>2</v>
      </c>
      <c r="C65" s="21">
        <f>17418</f>
        <v>17418</v>
      </c>
      <c r="D65" s="21">
        <f>187680</f>
        <v>187680</v>
      </c>
      <c r="E65" s="21">
        <f>183.28125</f>
        <v>183.28125</v>
      </c>
    </row>
    <row r="66">
      <c r="A66" s="21">
        <f>17891</f>
        <v>17891</v>
      </c>
      <c r="B66" s="21">
        <f>2</f>
        <v>2</v>
      </c>
      <c r="C66" s="21">
        <f>17644</f>
        <v>17644</v>
      </c>
      <c r="D66" s="21">
        <f>187668</f>
        <v>187668</v>
      </c>
      <c r="E66" s="21">
        <f>183.26953125</f>
        <v>183.26953125</v>
      </c>
    </row>
    <row r="67">
      <c r="A67" s="21">
        <f>18149</f>
        <v>18149</v>
      </c>
      <c r="B67" s="21">
        <f>26</f>
        <v>26</v>
      </c>
      <c r="C67" s="21">
        <f>17878</f>
        <v>17878</v>
      </c>
      <c r="D67" s="21">
        <f>187668</f>
        <v>187668</v>
      </c>
      <c r="E67" s="21">
        <f>183.26953125</f>
        <v>183.26953125</v>
      </c>
    </row>
    <row r="68">
      <c r="A68" s="21">
        <f>18427</f>
        <v>18427</v>
      </c>
      <c r="B68" s="21">
        <f>26</f>
        <v>26</v>
      </c>
      <c r="C68" s="21">
        <f>18098</f>
        <v>18098</v>
      </c>
      <c r="D68" s="21">
        <f>187706</f>
        <v>187706</v>
      </c>
      <c r="E68" s="21">
        <f>183.306640625</f>
        <v>183.306640625</v>
      </c>
    </row>
    <row r="69">
      <c r="A69" s="21">
        <f>18659</f>
        <v>18659</v>
      </c>
      <c r="B69" s="21">
        <f>3</f>
        <v>3</v>
      </c>
      <c r="C69" s="21">
        <f>18422</f>
        <v>18422</v>
      </c>
      <c r="D69" s="21">
        <f>187886</f>
        <v>187886</v>
      </c>
      <c r="E69" s="21">
        <f>183.482421875</f>
        <v>183.482421875</v>
      </c>
    </row>
    <row r="70">
      <c r="A70" s="21">
        <f>18933</f>
        <v>18933</v>
      </c>
      <c r="B70" s="21">
        <f>0</f>
        <v>0</v>
      </c>
      <c r="C70" s="21">
        <f>18650</f>
        <v>18650</v>
      </c>
      <c r="D70" s="21">
        <f>188162</f>
        <v>188162</v>
      </c>
      <c r="E70" s="21">
        <f>183.751953125</f>
        <v>183.751953125</v>
      </c>
    </row>
    <row r="71">
      <c r="A71" s="21">
        <f>19178</f>
        <v>19178</v>
      </c>
      <c r="B71" s="21">
        <f>0</f>
        <v>0</v>
      </c>
      <c r="C71" s="21">
        <f>18890</f>
        <v>18890</v>
      </c>
      <c r="D71" s="21">
        <f>188126</f>
        <v>188126</v>
      </c>
      <c r="E71" s="21">
        <f>183.716796875</f>
        <v>183.716796875</v>
      </c>
    </row>
    <row r="72">
      <c r="A72" s="21">
        <f>19410</f>
        <v>19410</v>
      </c>
      <c r="B72" s="21">
        <f>3</f>
        <v>3</v>
      </c>
      <c r="C72" s="21">
        <f>19133</f>
        <v>19133</v>
      </c>
      <c r="D72" s="21">
        <f>188126</f>
        <v>188126</v>
      </c>
      <c r="E72" s="21">
        <f>183.716796875</f>
        <v>183.716796875</v>
      </c>
    </row>
    <row r="73">
      <c r="A73" s="21">
        <f>19667</f>
        <v>19667</v>
      </c>
      <c r="B73" s="21">
        <f>0</f>
        <v>0</v>
      </c>
      <c r="C73" s="21">
        <f>19359</f>
        <v>19359</v>
      </c>
      <c r="D73" s="21">
        <f>188134</f>
        <v>188134</v>
      </c>
      <c r="E73" s="21">
        <f>183.724609375</f>
        <v>183.724609375</v>
      </c>
    </row>
    <row r="74">
      <c r="A74" s="21">
        <f>19917</f>
        <v>19917</v>
      </c>
      <c r="B74" s="21">
        <f>3</f>
        <v>3</v>
      </c>
      <c r="C74" s="21">
        <f>19603</f>
        <v>19603</v>
      </c>
      <c r="D74" s="21">
        <f>188134</f>
        <v>188134</v>
      </c>
      <c r="E74" s="21">
        <f>183.724609375</f>
        <v>183.724609375</v>
      </c>
    </row>
    <row r="75">
      <c r="A75" s="21">
        <f>20156</f>
        <v>20156</v>
      </c>
      <c r="B75" s="21">
        <f>3</f>
        <v>3</v>
      </c>
      <c r="C75" s="21">
        <f>19866</f>
        <v>19866</v>
      </c>
      <c r="D75" s="21">
        <f>188122</f>
        <v>188122</v>
      </c>
      <c r="E75" s="21">
        <f>183.712890625</f>
        <v>183.712890625</v>
      </c>
    </row>
    <row r="76">
      <c r="A76" s="21">
        <f>20393</f>
        <v>20393</v>
      </c>
      <c r="B76" s="21">
        <f>0</f>
        <v>0</v>
      </c>
      <c r="C76" s="21">
        <f>20111</f>
        <v>20111</v>
      </c>
      <c r="D76" s="21">
        <f>188102</f>
        <v>188102</v>
      </c>
      <c r="E76" s="21">
        <f>183.693359375</f>
        <v>183.693359375</v>
      </c>
    </row>
    <row r="77">
      <c r="A77" s="21">
        <f>20638</f>
        <v>20638</v>
      </c>
      <c r="B77" s="21">
        <f>0</f>
        <v>0</v>
      </c>
      <c r="C77" s="21">
        <f>20359</f>
        <v>20359</v>
      </c>
      <c r="D77" s="21">
        <f>188102</f>
        <v>188102</v>
      </c>
      <c r="E77" s="21">
        <f>183.693359375</f>
        <v>183.693359375</v>
      </c>
    </row>
    <row r="78">
      <c r="A78" s="21">
        <f>20881</f>
        <v>20881</v>
      </c>
      <c r="B78" s="21">
        <f>6</f>
        <v>6</v>
      </c>
      <c r="C78" s="21">
        <f>20601</f>
        <v>20601</v>
      </c>
      <c r="D78" s="21">
        <f>188102</f>
        <v>188102</v>
      </c>
      <c r="E78" s="21">
        <f>183.693359375</f>
        <v>183.693359375</v>
      </c>
    </row>
    <row r="79">
      <c r="A79" s="21">
        <f>21161</f>
        <v>21161</v>
      </c>
      <c r="B79" s="21">
        <f>22</f>
        <v>22</v>
      </c>
      <c r="C79" s="21">
        <f>20848</f>
        <v>20848</v>
      </c>
      <c r="D79" s="21">
        <f>188102</f>
        <v>188102</v>
      </c>
      <c r="E79" s="21">
        <f>183.693359375</f>
        <v>183.693359375</v>
      </c>
    </row>
    <row r="80">
      <c r="A80" s="21">
        <f>21417</f>
        <v>21417</v>
      </c>
      <c r="B80" s="21">
        <f>19</f>
        <v>19</v>
      </c>
      <c r="C80" s="21">
        <f>21088</f>
        <v>21088</v>
      </c>
      <c r="D80" s="21">
        <f>188140</f>
        <v>188140</v>
      </c>
      <c r="E80" s="21">
        <f>183.73046875</f>
        <v>183.73046875</v>
      </c>
    </row>
    <row r="81">
      <c r="A81" s="21">
        <f>21670</f>
        <v>21670</v>
      </c>
      <c r="B81" s="21">
        <f>26</f>
        <v>26</v>
      </c>
      <c r="C81" s="21">
        <f>21348</f>
        <v>21348</v>
      </c>
      <c r="D81" s="21">
        <f>188308</f>
        <v>188308</v>
      </c>
      <c r="E81" s="21">
        <f>183.89453125</f>
        <v>183.89453125</v>
      </c>
    </row>
    <row r="82">
      <c r="A82" s="21">
        <f>21949</f>
        <v>21949</v>
      </c>
      <c r="B82" s="21">
        <f>3</f>
        <v>3</v>
      </c>
      <c r="C82" s="21">
        <f>21603</f>
        <v>21603</v>
      </c>
      <c r="D82" s="21">
        <f>188554</f>
        <v>188554</v>
      </c>
      <c r="E82" s="21">
        <f>184.134765625</f>
        <v>184.134765625</v>
      </c>
    </row>
    <row r="83">
      <c r="A83" s="21">
        <f>22209</f>
        <v>22209</v>
      </c>
      <c r="B83" s="21">
        <f>3</f>
        <v>3</v>
      </c>
      <c r="C83" s="21">
        <f>21840</f>
        <v>21840</v>
      </c>
      <c r="D83" s="21">
        <f>188704</f>
        <v>188704</v>
      </c>
      <c r="E83" s="21">
        <f>184.28125</f>
        <v>184.28125</v>
      </c>
    </row>
    <row r="84">
      <c r="A84" s="21">
        <f>22496</f>
        <v>22496</v>
      </c>
      <c r="B84" s="21">
        <f>2</f>
        <v>2</v>
      </c>
      <c r="C84" s="21">
        <f>22062</f>
        <v>22062</v>
      </c>
      <c r="D84" s="21">
        <f>188708</f>
        <v>188708</v>
      </c>
      <c r="E84" s="21">
        <f>184.28515625</f>
        <v>184.28515625</v>
      </c>
    </row>
    <row r="85">
      <c r="A85" s="21">
        <f>22722</f>
        <v>22722</v>
      </c>
      <c r="B85" s="21">
        <f>3</f>
        <v>3</v>
      </c>
      <c r="C85" s="21">
        <f>22254</f>
        <v>22254</v>
      </c>
      <c r="D85" s="21">
        <f>188708</f>
        <v>188708</v>
      </c>
      <c r="E85" s="21">
        <f>184.28515625</f>
        <v>184.28515625</v>
      </c>
    </row>
    <row r="86">
      <c r="A86" s="21">
        <f>22957</f>
        <v>22957</v>
      </c>
      <c r="B86" s="21">
        <f>3</f>
        <v>3</v>
      </c>
      <c r="C86" s="21">
        <f>22468</f>
        <v>22468</v>
      </c>
      <c r="D86" s="21">
        <f>188708</f>
        <v>188708</v>
      </c>
      <c r="E86" s="21">
        <f>184.28515625</f>
        <v>184.28515625</v>
      </c>
    </row>
    <row r="87">
      <c r="A87" s="21">
        <f>23151</f>
        <v>23151</v>
      </c>
      <c r="B87" s="21">
        <f>3</f>
        <v>3</v>
      </c>
      <c r="C87" s="21">
        <f>22664</f>
        <v>22664</v>
      </c>
      <c r="D87" s="21">
        <f>188700</f>
        <v>188700</v>
      </c>
      <c r="E87" s="21">
        <f>184.27734375</f>
        <v>184.27734375</v>
      </c>
    </row>
    <row r="88">
      <c r="A88" s="21">
        <f>23392</f>
        <v>23392</v>
      </c>
      <c r="B88" s="21">
        <f>0</f>
        <v>0</v>
      </c>
      <c r="C88" s="21">
        <f>22917</f>
        <v>22917</v>
      </c>
      <c r="D88" s="21">
        <f>188704</f>
        <v>188704</v>
      </c>
      <c r="E88" s="21">
        <f>184.28125</f>
        <v>184.28125</v>
      </c>
    </row>
    <row r="89">
      <c r="A89" s="21">
        <f>23656</f>
        <v>23656</v>
      </c>
      <c r="B89" s="21">
        <f>2</f>
        <v>2</v>
      </c>
      <c r="C89" s="21">
        <f>23135</f>
        <v>23135</v>
      </c>
      <c r="D89" s="21">
        <f>188704</f>
        <v>188704</v>
      </c>
      <c r="E89" s="21">
        <f>184.28125</f>
        <v>184.28125</v>
      </c>
    </row>
    <row r="90">
      <c r="A90" s="21">
        <f>23889</f>
        <v>23889</v>
      </c>
      <c r="B90" s="21">
        <f>0</f>
        <v>0</v>
      </c>
      <c r="C90" s="21">
        <f>23367</f>
        <v>23367</v>
      </c>
      <c r="D90" s="21">
        <f>188704</f>
        <v>188704</v>
      </c>
      <c r="E90" s="21">
        <f>184.28125</f>
        <v>184.28125</v>
      </c>
    </row>
    <row r="91">
      <c r="A91" s="21">
        <f>24129</f>
        <v>24129</v>
      </c>
      <c r="B91" s="21">
        <f>18</f>
        <v>18</v>
      </c>
      <c r="C91" s="21">
        <f>23596</f>
        <v>23596</v>
      </c>
      <c r="D91" s="21">
        <f>188708</f>
        <v>188708</v>
      </c>
      <c r="E91" s="21">
        <f>184.28515625</f>
        <v>184.28515625</v>
      </c>
    </row>
    <row r="92">
      <c r="A92" s="21">
        <f>24370</f>
        <v>24370</v>
      </c>
      <c r="B92" s="21">
        <f>25</f>
        <v>25</v>
      </c>
      <c r="C92" s="21">
        <f>23843</f>
        <v>23843</v>
      </c>
      <c r="D92" s="21">
        <f>188708</f>
        <v>188708</v>
      </c>
      <c r="E92" s="21">
        <f>184.28515625</f>
        <v>184.28515625</v>
      </c>
    </row>
    <row r="93">
      <c r="A93" s="21">
        <f>24600</f>
        <v>24600</v>
      </c>
      <c r="B93" s="21">
        <f>2</f>
        <v>2</v>
      </c>
      <c r="C93" s="21">
        <f>24048</f>
        <v>24048</v>
      </c>
      <c r="D93" s="21">
        <f>188712</f>
        <v>188712</v>
      </c>
      <c r="E93" s="21">
        <f>184.2890625</f>
        <v>184.2890625</v>
      </c>
    </row>
    <row r="94">
      <c r="A94" s="21">
        <f>24831</f>
        <v>24831</v>
      </c>
      <c r="B94" s="21">
        <f>0</f>
        <v>0</v>
      </c>
      <c r="C94" s="21">
        <f>24328</f>
        <v>24328</v>
      </c>
      <c r="D94" s="21">
        <f>198064</f>
        <v>198064</v>
      </c>
      <c r="E94" s="21">
        <f>193.421875</f>
        <v>193.421875</v>
      </c>
    </row>
    <row r="95">
      <c r="A95" s="21">
        <f>25092</f>
        <v>25092</v>
      </c>
      <c r="B95" s="21">
        <f>0</f>
        <v>0</v>
      </c>
      <c r="C95" s="21">
        <f>24564</f>
        <v>24564</v>
      </c>
      <c r="D95" s="21">
        <f>190208</f>
        <v>190208</v>
      </c>
      <c r="E95" s="21">
        <f>185.75</f>
        <v>185.75</v>
      </c>
    </row>
    <row r="96">
      <c r="A96" s="21">
        <f>25332</f>
        <v>25332</v>
      </c>
      <c r="B96" s="21">
        <f>0</f>
        <v>0</v>
      </c>
      <c r="C96" s="21">
        <f>24781</f>
        <v>24781</v>
      </c>
      <c r="D96" s="21">
        <f>190232</f>
        <v>190232</v>
      </c>
      <c r="E96" s="21">
        <f>185.7734375</f>
        <v>185.7734375</v>
      </c>
    </row>
    <row r="97">
      <c r="A97" s="21">
        <f>25574</f>
        <v>25574</v>
      </c>
      <c r="B97" s="21">
        <f>0</f>
        <v>0</v>
      </c>
      <c r="C97" s="21">
        <f>25049</f>
        <v>25049</v>
      </c>
      <c r="D97" s="21">
        <f>190232</f>
        <v>190232</v>
      </c>
      <c r="E97" s="21">
        <f>185.7734375</f>
        <v>185.7734375</v>
      </c>
    </row>
    <row r="98">
      <c r="A98" s="21">
        <f>25842</f>
        <v>25842</v>
      </c>
      <c r="B98" s="21">
        <f>2</f>
        <v>2</v>
      </c>
      <c r="C98" s="21">
        <f>25299</f>
        <v>25299</v>
      </c>
      <c r="D98" s="21">
        <f>190232</f>
        <v>190232</v>
      </c>
      <c r="E98" s="21">
        <f>185.7734375</f>
        <v>185.7734375</v>
      </c>
    </row>
    <row r="99">
      <c r="A99" s="21">
        <f>26065</f>
        <v>26065</v>
      </c>
      <c r="B99" s="21">
        <f>3</f>
        <v>3</v>
      </c>
      <c r="C99" s="21">
        <f>25526</f>
        <v>25526</v>
      </c>
      <c r="D99" s="21">
        <f>190224</f>
        <v>190224</v>
      </c>
      <c r="E99" s="21">
        <f>185.765625</f>
        <v>185.765625</v>
      </c>
    </row>
    <row r="100">
      <c r="A100" s="21">
        <f>26307</f>
        <v>26307</v>
      </c>
      <c r="B100" s="21">
        <f>4</f>
        <v>4</v>
      </c>
      <c r="C100" s="21">
        <f>25751</f>
        <v>25751</v>
      </c>
      <c r="D100" s="21">
        <f>190228</f>
        <v>190228</v>
      </c>
      <c r="E100" s="21">
        <f>185.76953125</f>
        <v>185.76953125</v>
      </c>
    </row>
    <row r="101">
      <c r="A101" s="21">
        <f>26537</f>
        <v>26537</v>
      </c>
      <c r="B101" s="21">
        <f>0</f>
        <v>0</v>
      </c>
      <c r="C101" s="21">
        <f>25988</f>
        <v>25988</v>
      </c>
      <c r="D101" s="21">
        <f>190228</f>
        <v>190228</v>
      </c>
      <c r="E101" s="21">
        <f>185.76953125</f>
        <v>185.76953125</v>
      </c>
    </row>
    <row r="102">
      <c r="A102" s="21">
        <f>26778</f>
        <v>26778</v>
      </c>
      <c r="B102" s="21">
        <f>3</f>
        <v>3</v>
      </c>
      <c r="C102" s="21">
        <f>26242</f>
        <v>26242</v>
      </c>
      <c r="D102" s="21">
        <f>190236</f>
        <v>190236</v>
      </c>
      <c r="E102" s="21">
        <f>185.77734375</f>
        <v>185.77734375</v>
      </c>
    </row>
    <row r="103">
      <c r="A103" s="21">
        <f>27072</f>
        <v>27072</v>
      </c>
      <c r="B103" s="21">
        <f>2</f>
        <v>2</v>
      </c>
      <c r="C103" s="21">
        <f>26478</f>
        <v>26478</v>
      </c>
      <c r="D103" s="21">
        <f>190220</f>
        <v>190220</v>
      </c>
      <c r="E103" s="21">
        <f>185.76171875</f>
        <v>185.76171875</v>
      </c>
    </row>
    <row r="104">
      <c r="A104" s="21">
        <f>27293</f>
        <v>27293</v>
      </c>
      <c r="B104" s="21">
        <f>4</f>
        <v>4</v>
      </c>
      <c r="C104" s="21">
        <f>26744</f>
        <v>26744</v>
      </c>
      <c r="D104" s="21">
        <f>190192</f>
        <v>190192</v>
      </c>
      <c r="E104" s="21">
        <f>185.734375</f>
        <v>185.734375</v>
      </c>
    </row>
    <row r="105">
      <c r="A105" s="21">
        <f>27500</f>
        <v>27500</v>
      </c>
      <c r="B105" s="21">
        <f>3</f>
        <v>3</v>
      </c>
      <c r="C105" s="21">
        <f>27002</f>
        <v>27002</v>
      </c>
      <c r="D105" s="21">
        <f>190156</f>
        <v>190156</v>
      </c>
      <c r="E105" s="21">
        <f>185.69921875</f>
        <v>185.69921875</v>
      </c>
    </row>
    <row r="106">
      <c r="A106" s="21">
        <f>27756</f>
        <v>27756</v>
      </c>
      <c r="B106" s="21">
        <f>3</f>
        <v>3</v>
      </c>
      <c r="C106" s="21">
        <f>27234</f>
        <v>27234</v>
      </c>
      <c r="D106" s="21">
        <f>190278</f>
        <v>190278</v>
      </c>
      <c r="E106" s="21">
        <f>185.818359375</f>
        <v>185.818359375</v>
      </c>
    </row>
    <row r="107">
      <c r="A107" s="21">
        <f>28004</f>
        <v>28004</v>
      </c>
      <c r="B107" s="21">
        <f>0</f>
        <v>0</v>
      </c>
      <c r="C107" s="21">
        <f>27428</f>
        <v>27428</v>
      </c>
      <c r="D107" s="21">
        <f>190294</f>
        <v>190294</v>
      </c>
      <c r="E107" s="21">
        <f>185.833984375</f>
        <v>185.833984375</v>
      </c>
    </row>
    <row r="108">
      <c r="A108" s="21">
        <f>28274</f>
        <v>28274</v>
      </c>
      <c r="B108" s="21">
        <f>0</f>
        <v>0</v>
      </c>
      <c r="C108" s="21">
        <f>27703</f>
        <v>27703</v>
      </c>
      <c r="D108" s="21">
        <f>190294</f>
        <v>190294</v>
      </c>
      <c r="E108" s="21">
        <f>185.833984375</f>
        <v>185.833984375</v>
      </c>
    </row>
    <row r="109">
      <c r="A109" s="21">
        <f>28534</f>
        <v>28534</v>
      </c>
      <c r="B109" s="21">
        <f>0</f>
        <v>0</v>
      </c>
      <c r="C109" s="21">
        <f>27983</f>
        <v>27983</v>
      </c>
      <c r="D109" s="21">
        <f>190298</f>
        <v>190298</v>
      </c>
      <c r="E109" s="21">
        <f>185.837890625</f>
        <v>185.837890625</v>
      </c>
    </row>
    <row r="110">
      <c r="A110" s="21">
        <f>28768</f>
        <v>28768</v>
      </c>
      <c r="B110" s="21">
        <f>3</f>
        <v>3</v>
      </c>
      <c r="C110" s="21">
        <f>28220</f>
        <v>28220</v>
      </c>
      <c r="D110" s="21">
        <f>190302</f>
        <v>190302</v>
      </c>
      <c r="E110" s="21">
        <f>185.841796875</f>
        <v>185.841796875</v>
      </c>
    </row>
    <row r="111">
      <c r="A111" s="21">
        <f>29011</f>
        <v>29011</v>
      </c>
      <c r="B111" s="21">
        <f>3</f>
        <v>3</v>
      </c>
      <c r="C111" s="21">
        <f>28481</f>
        <v>28481</v>
      </c>
      <c r="D111" s="21">
        <f>190302</f>
        <v>190302</v>
      </c>
      <c r="E111" s="21">
        <f>185.841796875</f>
        <v>185.841796875</v>
      </c>
    </row>
    <row r="112">
      <c r="A112" s="21">
        <f>29236</f>
        <v>29236</v>
      </c>
      <c r="B112" s="21">
        <f>0</f>
        <v>0</v>
      </c>
      <c r="C112" s="21">
        <f>28722</f>
        <v>28722</v>
      </c>
      <c r="D112" s="21">
        <f>190302</f>
        <v>190302</v>
      </c>
      <c r="E112" s="21">
        <f>185.841796875</f>
        <v>185.841796875</v>
      </c>
    </row>
    <row r="113">
      <c r="A113" s="21">
        <f>29466</f>
        <v>29466</v>
      </c>
      <c r="B113" s="21">
        <f>3</f>
        <v>3</v>
      </c>
      <c r="C113" s="21">
        <f>28982</f>
        <v>28982</v>
      </c>
      <c r="D113" s="21">
        <f>190302</f>
        <v>190302</v>
      </c>
      <c r="E113" s="21">
        <f>185.841796875</f>
        <v>185.841796875</v>
      </c>
    </row>
    <row r="114">
      <c r="A114" s="21">
        <f>29716</f>
        <v>29716</v>
      </c>
      <c r="B114" s="21">
        <f>2</f>
        <v>2</v>
      </c>
      <c r="C114" s="21">
        <f>29180</f>
        <v>29180</v>
      </c>
      <c r="D114" s="21">
        <f>190302</f>
        <v>190302</v>
      </c>
      <c r="E114" s="21">
        <f>185.841796875</f>
        <v>185.841796875</v>
      </c>
    </row>
    <row r="115">
      <c r="A115" s="21">
        <f>29947</f>
        <v>29947</v>
      </c>
      <c r="B115" s="21">
        <f>7</f>
        <v>7</v>
      </c>
      <c r="C115" s="21">
        <f>29438</f>
        <v>29438</v>
      </c>
      <c r="D115" s="21">
        <f>190298</f>
        <v>190298</v>
      </c>
      <c r="E115" s="21">
        <f>185.837890625</f>
        <v>185.837890625</v>
      </c>
    </row>
    <row r="116">
      <c r="A116" s="21">
        <f>30243</f>
        <v>30243</v>
      </c>
      <c r="B116" s="21">
        <f>34</f>
        <v>34</v>
      </c>
      <c r="C116" s="21">
        <f>29674</f>
        <v>29674</v>
      </c>
      <c r="D116" s="21">
        <f>190294</f>
        <v>190294</v>
      </c>
      <c r="E116" s="21">
        <f>185.833984375</f>
        <v>185.833984375</v>
      </c>
    </row>
    <row r="117">
      <c r="A117" s="21">
        <f>30532</f>
        <v>30532</v>
      </c>
      <c r="B117" s="21">
        <f>17</f>
        <v>17</v>
      </c>
      <c r="C117" s="21">
        <f>29966</f>
        <v>29966</v>
      </c>
      <c r="D117" s="21">
        <f>190278</f>
        <v>190278</v>
      </c>
      <c r="E117" s="21">
        <f>185.818359375</f>
        <v>185.818359375</v>
      </c>
    </row>
    <row r="118">
      <c r="A118" s="21">
        <f>30780</f>
        <v>30780</v>
      </c>
      <c r="B118" s="21">
        <f>0</f>
        <v>0</v>
      </c>
      <c r="C118" s="21">
        <f>30219</f>
        <v>30219</v>
      </c>
      <c r="D118" s="21">
        <f>190286</f>
        <v>190286</v>
      </c>
      <c r="E118" s="21">
        <f>185.826171875</f>
        <v>185.826171875</v>
      </c>
    </row>
    <row r="119">
      <c r="A119" s="21">
        <f>31018</f>
        <v>31018</v>
      </c>
      <c r="B119" s="21">
        <f>3</f>
        <v>3</v>
      </c>
      <c r="C119" s="21">
        <f>30524</f>
        <v>30524</v>
      </c>
      <c r="D119" s="21">
        <f>190484</f>
        <v>190484</v>
      </c>
      <c r="E119" s="21">
        <f>186.01953125</f>
        <v>186.01953125</v>
      </c>
    </row>
    <row r="120">
      <c r="A120" s="21">
        <f>31251</f>
        <v>31251</v>
      </c>
      <c r="B120" s="21">
        <f>3</f>
        <v>3</v>
      </c>
      <c r="C120" s="21">
        <f>30760</f>
        <v>30760</v>
      </c>
      <c r="D120" s="21">
        <f>190514</f>
        <v>190514</v>
      </c>
      <c r="E120" s="21">
        <f>186.048828125</f>
        <v>186.048828125</v>
      </c>
    </row>
    <row r="121">
      <c r="A121" s="21">
        <f>31454</f>
        <v>31454</v>
      </c>
      <c r="B121" s="21">
        <f>0</f>
        <v>0</v>
      </c>
      <c r="C121" s="21">
        <f>30983</f>
        <v>30983</v>
      </c>
      <c r="D121" s="21">
        <f>190514</f>
        <v>190514</v>
      </c>
      <c r="E121" s="21">
        <f>186.048828125</f>
        <v>186.048828125</v>
      </c>
    </row>
    <row r="122">
      <c r="A122" s="21">
        <f>31738</f>
        <v>31738</v>
      </c>
      <c r="B122" s="21">
        <f>0</f>
        <v>0</v>
      </c>
      <c r="C122" s="21">
        <f>31221</f>
        <v>31221</v>
      </c>
      <c r="D122" s="21">
        <f>190518</f>
        <v>190518</v>
      </c>
      <c r="E122" s="21">
        <f>186.052734375</f>
        <v>186.052734375</v>
      </c>
    </row>
    <row r="123">
      <c r="A123" s="21">
        <f>31980</f>
        <v>31980</v>
      </c>
      <c r="B123" s="21">
        <f>3</f>
        <v>3</v>
      </c>
      <c r="C123" s="21">
        <f>31443</f>
        <v>31443</v>
      </c>
      <c r="D123" s="21">
        <f>190518</f>
        <v>190518</v>
      </c>
      <c r="E123" s="21">
        <f>186.052734375</f>
        <v>186.052734375</v>
      </c>
    </row>
    <row r="124">
      <c r="A124" s="21">
        <f>32235</f>
        <v>32235</v>
      </c>
      <c r="B124" s="21">
        <f>3</f>
        <v>3</v>
      </c>
      <c r="C124" s="21">
        <f>31711</f>
        <v>31711</v>
      </c>
      <c r="D124" s="21">
        <f>190522</f>
        <v>190522</v>
      </c>
      <c r="E124" s="21">
        <f>186.056640625</f>
        <v>186.056640625</v>
      </c>
    </row>
    <row r="125">
      <c r="A125" s="21">
        <f>32474</f>
        <v>32474</v>
      </c>
      <c r="B125" s="21">
        <f>3</f>
        <v>3</v>
      </c>
      <c r="C125" s="21">
        <f>31936</f>
        <v>31936</v>
      </c>
      <c r="D125" s="21">
        <f>190522</f>
        <v>190522</v>
      </c>
      <c r="E125" s="21">
        <f>186.056640625</f>
        <v>186.056640625</v>
      </c>
    </row>
    <row r="126">
      <c r="A126" s="21">
        <f>32737</f>
        <v>32737</v>
      </c>
      <c r="B126" s="21">
        <f>0</f>
        <v>0</v>
      </c>
      <c r="C126" s="21">
        <f>32199</f>
        <v>32199</v>
      </c>
      <c r="D126" s="21">
        <f>190526</f>
        <v>190526</v>
      </c>
      <c r="E126" s="21">
        <f>186.060546875</f>
        <v>186.060546875</v>
      </c>
    </row>
    <row r="127">
      <c r="A127" s="21">
        <f>33008</f>
        <v>33008</v>
      </c>
      <c r="B127" s="21">
        <f>7</f>
        <v>7</v>
      </c>
      <c r="C127" s="21">
        <f>32449</f>
        <v>32449</v>
      </c>
      <c r="D127" s="21">
        <f>190526</f>
        <v>190526</v>
      </c>
      <c r="E127" s="21">
        <f>186.060546875</f>
        <v>186.060546875</v>
      </c>
    </row>
    <row r="128">
      <c r="A128" s="21">
        <f>33294</f>
        <v>33294</v>
      </c>
      <c r="B128" s="21">
        <f>23</f>
        <v>23</v>
      </c>
      <c r="C128" s="21">
        <f>32716</f>
        <v>32716</v>
      </c>
      <c r="D128" s="21">
        <f>190526</f>
        <v>190526</v>
      </c>
      <c r="E128" s="21">
        <f>186.060546875</f>
        <v>186.060546875</v>
      </c>
    </row>
    <row r="129">
      <c r="A129" s="21">
        <f>33579</f>
        <v>33579</v>
      </c>
      <c r="B129" s="21">
        <f>0</f>
        <v>0</v>
      </c>
      <c r="C129" s="21">
        <f>32950</f>
        <v>32950</v>
      </c>
      <c r="D129" s="21">
        <f>190526</f>
        <v>190526</v>
      </c>
      <c r="E129" s="21">
        <f>186.060546875</f>
        <v>186.060546875</v>
      </c>
    </row>
    <row r="130">
      <c r="A130" s="21">
        <f>33808</f>
        <v>33808</v>
      </c>
      <c r="B130" s="21">
        <f>3</f>
        <v>3</v>
      </c>
      <c r="C130" s="21">
        <f>33203</f>
        <v>33203</v>
      </c>
      <c r="D130" s="21">
        <f>190582</f>
        <v>190582</v>
      </c>
      <c r="E130" s="21">
        <f>186.115234375</f>
        <v>186.115234375</v>
      </c>
    </row>
    <row r="131">
      <c r="A131" s="21">
        <f>34046</f>
        <v>34046</v>
      </c>
      <c r="B131" s="21">
        <f>3</f>
        <v>3</v>
      </c>
      <c r="C131" s="21">
        <f>33431</f>
        <v>33431</v>
      </c>
      <c r="D131" s="21">
        <f>190732</f>
        <v>190732</v>
      </c>
      <c r="E131" s="21">
        <f>186.26171875</f>
        <v>186.26171875</v>
      </c>
    </row>
    <row r="132">
      <c r="A132" s="21">
        <f>34308</f>
        <v>34308</v>
      </c>
      <c r="B132" s="21">
        <f>14</f>
        <v>14</v>
      </c>
      <c r="C132" s="21">
        <f>33685</f>
        <v>33685</v>
      </c>
      <c r="D132" s="21">
        <f>190814</f>
        <v>190814</v>
      </c>
      <c r="E132" s="21">
        <f>186.341796875</f>
        <v>186.341796875</v>
      </c>
    </row>
    <row r="133">
      <c r="A133" s="21">
        <f>34534</f>
        <v>34534</v>
      </c>
      <c r="B133" s="21">
        <f>0</f>
        <v>0</v>
      </c>
      <c r="C133" s="21">
        <f>33913</f>
        <v>33913</v>
      </c>
      <c r="D133" s="21">
        <f>190818</f>
        <v>190818</v>
      </c>
      <c r="E133" s="21">
        <f>186.345703125</f>
        <v>186.345703125</v>
      </c>
    </row>
    <row r="134">
      <c r="A134" s="21">
        <f>34758</f>
        <v>34758</v>
      </c>
      <c r="B134" s="21">
        <f>3</f>
        <v>3</v>
      </c>
      <c r="C134" s="21">
        <f>34190</f>
        <v>34190</v>
      </c>
      <c r="D134" s="21">
        <f>190822</f>
        <v>190822</v>
      </c>
      <c r="E134" s="21">
        <f>186.349609375</f>
        <v>186.349609375</v>
      </c>
    </row>
    <row r="135">
      <c r="A135" s="21">
        <f>34973</f>
        <v>34973</v>
      </c>
      <c r="B135" s="21">
        <f>3</f>
        <v>3</v>
      </c>
      <c r="C135" s="21">
        <f>34444</f>
        <v>34444</v>
      </c>
      <c r="D135" s="21">
        <f>191083</f>
        <v>191083</v>
      </c>
      <c r="E135" s="21">
        <f>186.6044921875</f>
        <v>186.6044921875</v>
      </c>
    </row>
    <row r="136">
      <c r="A136" s="21">
        <f>35243</f>
        <v>35243</v>
      </c>
      <c r="B136" s="21">
        <f>3</f>
        <v>3</v>
      </c>
      <c r="C136" s="21">
        <f>34624</f>
        <v>34624</v>
      </c>
      <c r="D136" s="21">
        <f>181102</f>
        <v>181102</v>
      </c>
      <c r="E136" s="21">
        <f>176.857421875</f>
        <v>176.857421875</v>
      </c>
    </row>
    <row r="137">
      <c r="A137" s="21">
        <f>35464</f>
        <v>35464</v>
      </c>
      <c r="B137" s="21">
        <f>0</f>
        <v>0</v>
      </c>
      <c r="C137" s="21">
        <f>34814</f>
        <v>34814</v>
      </c>
      <c r="D137" s="21">
        <f>181106</f>
        <v>181106</v>
      </c>
      <c r="E137" s="21">
        <f>176.861328125</f>
        <v>176.861328125</v>
      </c>
    </row>
    <row r="138">
      <c r="A138" s="21">
        <f>35690</f>
        <v>35690</v>
      </c>
      <c r="B138" s="21">
        <f>3</f>
        <v>3</v>
      </c>
      <c r="C138" s="21">
        <f>35004</f>
        <v>35004</v>
      </c>
      <c r="D138" s="21">
        <f>181106</f>
        <v>181106</v>
      </c>
      <c r="E138" s="21">
        <f>176.861328125</f>
        <v>176.861328125</v>
      </c>
    </row>
    <row r="139">
      <c r="A139" s="21">
        <f>35912</f>
        <v>35912</v>
      </c>
      <c r="B139" s="21">
        <f>3</f>
        <v>3</v>
      </c>
      <c r="C139" s="21">
        <f>35210</f>
        <v>35210</v>
      </c>
      <c r="D139" s="21">
        <f>181106</f>
        <v>181106</v>
      </c>
      <c r="E139" s="21">
        <f>176.861328125</f>
        <v>176.861328125</v>
      </c>
    </row>
    <row r="140">
      <c r="A140" s="21">
        <f>36143</f>
        <v>36143</v>
      </c>
      <c r="B140" s="21">
        <f>3</f>
        <v>3</v>
      </c>
      <c r="C140" s="21">
        <f>35382</f>
        <v>35382</v>
      </c>
      <c r="D140" s="21">
        <f>181110</f>
        <v>181110</v>
      </c>
      <c r="E140" s="21">
        <f>176.865234375</f>
        <v>176.865234375</v>
      </c>
    </row>
    <row r="141">
      <c r="C141" s="21">
        <f>35607</f>
        <v>35607</v>
      </c>
      <c r="D141" s="21">
        <f>181110</f>
        <v>181110</v>
      </c>
      <c r="E141" s="21">
        <f>176.865234375</f>
        <v>176.865234375</v>
      </c>
    </row>
    <row r="142">
      <c r="C142" s="21">
        <f>35866</f>
        <v>35866</v>
      </c>
      <c r="D142" s="21">
        <f>181110</f>
        <v>181110</v>
      </c>
      <c r="E142" s="21">
        <f>176.865234375</f>
        <v>176.865234375</v>
      </c>
    </row>
    <row r="143">
      <c r="C143" s="21">
        <f>36134</f>
        <v>36134</v>
      </c>
      <c r="D143" s="21">
        <f>181110</f>
        <v>181110</v>
      </c>
      <c r="E143" s="21">
        <f>176.865234375</f>
        <v>176.865234375</v>
      </c>
    </row>
  </sheetData>
  <sheetProtection/>
  <pageMargins left="0.75" right="0.75" top="1.0" bottom="1.0" header="0.5" footer="0.5"/>
  <pageSetup paperSize="9" orientation="portrait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Company/>
  <DocSecurity>0</DocSecurity>
  <ScaleCrop>false</ScaleCrop>
  <HeadingPairs>
    <vt:vector xmlns:vt="http://schemas.openxmlformats.org/officeDocument/2006/docPropsVTypes" size="2" baseType="variant">
      <vt:variant xmlns:vt="http://schemas.openxmlformats.org/officeDocument/2006/docPropsVTypes">
        <vt:lpstr xmlns:vt="http://schemas.openxmlformats.org/officeDocument/2006/docPropsVTypes">Werkbladen</vt:lpstr>
      </vt:variant>
      <vt:variant xmlns:vt="http://schemas.openxmlformats.org/officeDocument/2006/docPropsVTypes">
        <vt:i4 xmlns:vt="http://schemas.openxmlformats.org/officeDocument/2006/docPropsVTypes">2</vt:i4>
      </vt:variant>
    </vt:vector>
  </HeadingPairs>
  <TitlesOfParts>
    <vt:vector xmlns:vt="http://schemas.openxmlformats.org/officeDocument/2006/docPropsVTypes" size="2" baseType="lpstr">
      <vt:lpstr xmlns:vt="http://schemas.openxmlformats.org/officeDocument/2006/docPropsVTypes">Grafiek</vt:lpstr>
      <vt:lpstr xmlns:vt="http://schemas.openxmlformats.org/officeDocument/2006/docPropsVTypes"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Nicolas Quartier</cp:lastModifiedBy>
  <dcterms:created xsi:type="dcterms:W3CDTF">2016-01-08T15:46:47Z</dcterms:created>
  <dcterms:modified xsi:type="dcterms:W3CDTF">2015-10-22T15:06:42Z</dcterms:modified>
  <cp:lastPrinted>2016-01-08T15:46:47Z</cp:lastPrinted>
</cp:coreProperties>
</file>