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emf" ContentType="image/x-emf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charts/chart2.xml" ContentType="application/vnd.openxmlformats-officedocument.drawingml.chart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worksheets/sheet3.xml" ContentType="application/vnd.openxmlformats-officedocument.spreadsheetml.worksheet+xml"/>
  <Override PartName="/xl/charts/chart4.xml" ContentType="application/vnd.openxmlformats-officedocument.drawingml.char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charts/chart3.xml" ContentType="application/vnd.openxmlformats-officedocument.drawingml.char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4" rupBuild="14420"/>
  <workbookPr codeName="ThisWorkbook"/>
  <bookViews>
    <workbookView xWindow="240" yWindow="96" windowWidth="11100" windowHeight="6708" activeTab="1"/>
  </bookViews>
  <sheets>
    <sheet name="Grafiek2" sheetId="1" r:id="rId1"/>
    <sheet name="Grafiek" sheetId="2" r:id="rId2"/>
    <sheet name="Sheet1" sheetId="3" r:id="rId3"/>
  </sheets>
  <definedNames/>
  <calcPr calcId="114210"/>
</workbook>
</file>

<file path=xl/sharedStrings.xml><?xml version="1.0" encoding="utf-8"?>
<sst xmlns="http://schemas.openxmlformats.org/spreadsheetml/2006/main" count="9" uniqueCount="9">
  <si>
    <t>CPU Timestamps</t>
  </si>
  <si>
    <t>CPU VALUES (%)</t>
  </si>
  <si>
    <t>MEM Timestamps</t>
  </si>
  <si>
    <t>MEM VALUES (KB)</t>
  </si>
  <si>
    <t>AVERAGE: 124(272x)</t>
  </si>
  <si>
    <t>AVERAGE: 199(171x)</t>
  </si>
  <si>
    <t>begin avg</t>
  </si>
  <si>
    <t>max</t>
  </si>
  <si>
    <t>end avg</t>
  </si>
  <si>
    <t>#NAME?</t>
  </si>
</sst>
</file>

<file path=xl/styles.xml><?xml version="1.0" encoding="utf-8"?>
<styleSheet xmlns="http://schemas.openxmlformats.org/spreadsheetml/2006/main">
  <numFmts count="6">
    <numFmt numFmtId="0" formatCode="General"/>
    <numFmt numFmtId="9" formatCode="0%"/>
    <numFmt numFmtId="41" formatCode="_-* #,##0_-;_-* #,##0\-;_-* &quot;-&quot;_-;_-@_-"/>
    <numFmt numFmtId="42" formatCode="_-&quot;€&quot;\ * #,##0_-;_-&quot;€&quot;\ * #,##0\-;_-&quot;€&quot;\ * &quot;-&quot;_-;_-@_-"/>
    <numFmt numFmtId="43" formatCode="_-* #,##0.00_-;_-* #,##0.00\-;_-* &quot;-&quot;??_-;_-@_-"/>
    <numFmt numFmtId="44" formatCode="_-&quot;€&quot;\ * #,##0.00_-;_-&quot;€&quot;\ * #,##0.00\-;_-&quot;€&quot;\ * &quot;-&quot;??_-;_-@_-"/>
  </numFmts>
  <fonts count="8">
    <font>
      <sz val="10"/>
      <color indexed="64"/>
      <name val="Arial"/>
    </font>
    <font>
      <b/>
      <sz val="10"/>
      <color indexed="64"/>
      <name val="Arial"/>
    </font>
    <font>
      <i/>
      <sz val="10"/>
      <color indexed="64"/>
      <name val="Arial"/>
    </font>
    <font>
      <b/>
      <i/>
      <sz val="10"/>
      <color indexed="64"/>
      <name val="Arial"/>
    </font>
    <font>
      <b/>
      <sz val="10"/>
      <color indexed="64"/>
      <name val="Arial"/>
    </font>
    <font>
      <sz val="10"/>
      <color indexed="64"/>
      <name val="Arial"/>
    </font>
    <font>
      <b/>
      <sz val="18"/>
      <color rgb="00000000"/>
      <name val="Arial"/>
    </font>
    <font>
      <sz val="10"/>
      <color rgb="00000000"/>
      <name val="Arial"/>
    </font>
  </fonts>
  <fills count="1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ill="1" applyBorder="1" applyAlignment="1">
      <alignment vertical="bottom" horizontal="general"/>
      <protection/>
    </xf>
    <xf numFmtId="0" fontId="1" fillId="0" borderId="0" xfId="0" applyFill="1" applyBorder="1" applyAlignment="1">
      <alignment vertical="bottom" horizontal="general"/>
      <protection/>
    </xf>
    <xf numFmtId="0" fontId="2" fillId="0" borderId="0" xfId="0" applyFill="1" applyBorder="1" applyAlignment="1">
      <alignment vertical="bottom" horizontal="general"/>
      <protection/>
    </xf>
    <xf numFmtId="0" fontId="2" fillId="0" borderId="0" xfId="0" applyFill="1" applyBorder="1" applyAlignment="1">
      <alignment vertical="bottom" horizontal="general"/>
      <protection/>
    </xf>
    <xf numFmtId="0" fontId="0" fillId="0" borderId="0" xfId="0" applyFill="1" applyBorder="1" applyAlignment="1">
      <alignment vertical="bottom" horizontal="general"/>
      <protection/>
    </xf>
    <xf numFmtId="0" fontId="0" fillId="0" borderId="0" xfId="0" applyFill="1" applyBorder="1" applyAlignment="1">
      <alignment vertical="bottom" horizontal="general"/>
      <protection/>
    </xf>
    <xf numFmtId="0" fontId="0" fillId="0" borderId="0" xfId="0" applyFill="1" applyBorder="1" applyAlignment="1">
      <alignment vertical="bottom" horizontal="general"/>
      <protection/>
    </xf>
    <xf numFmtId="0" fontId="0" fillId="0" borderId="0" xfId="0" applyFill="1" applyBorder="1" applyAlignment="1">
      <alignment vertical="bottom" horizontal="general"/>
      <protection/>
    </xf>
    <xf numFmtId="0" fontId="0" fillId="0" borderId="0" xfId="0" applyFill="1" applyBorder="1" applyAlignment="1">
      <alignment vertical="bottom" horizontal="general"/>
      <protection/>
    </xf>
    <xf numFmtId="0" fontId="0" fillId="0" borderId="0" xfId="0" applyFill="1" applyBorder="1" applyAlignment="1">
      <alignment vertical="bottom" horizontal="general"/>
      <protection/>
    </xf>
    <xf numFmtId="0" fontId="0" fillId="0" borderId="0" xfId="0" applyFill="1" applyBorder="1" applyAlignment="1">
      <alignment vertical="bottom" horizontal="general"/>
      <protection/>
    </xf>
    <xf numFmtId="0" fontId="0" fillId="0" borderId="0" xfId="0" applyFill="1" applyBorder="1" applyAlignment="1">
      <alignment vertical="bottom" horizontal="general"/>
      <protection/>
    </xf>
    <xf numFmtId="0" fontId="0" fillId="0" borderId="0" xfId="0" applyFill="1" applyBorder="1" applyAlignment="1">
      <alignment vertical="bottom" horizontal="general"/>
      <protection/>
    </xf>
    <xf numFmtId="0" fontId="0" fillId="0" borderId="0" xfId="0" applyFill="1" applyBorder="1" applyAlignment="1">
      <alignment vertical="bottom" horizontal="general"/>
      <protection/>
    </xf>
    <xf numFmtId="0" fontId="0" fillId="0" borderId="0" xfId="0"/>
    <xf numFmtId="43" fontId="0" fillId="0" borderId="0" xfId="0" applyFont="1" applyFill="1" applyBorder="1" applyAlignment="1">
      <alignment vertical="bottom" horizontal="general"/>
      <protection/>
    </xf>
    <xf numFmtId="41" fontId="0" fillId="0" borderId="0" xfId="0" applyFont="1" applyFill="1" applyBorder="1" applyAlignment="1">
      <alignment vertical="bottom" horizontal="general"/>
      <protection/>
    </xf>
    <xf numFmtId="44" fontId="0" fillId="0" borderId="0" xfId="0" applyFont="1" applyFill="1" applyBorder="1" applyAlignment="1">
      <alignment vertical="bottom" horizontal="general"/>
      <protection/>
    </xf>
    <xf numFmtId="42" fontId="0" fillId="0" borderId="0" xfId="0" applyFont="1" applyFill="1" applyBorder="1" applyAlignment="1">
      <alignment vertical="bottom" horizontal="general"/>
      <protection/>
    </xf>
    <xf numFmtId="9" fontId="0" fillId="0" borderId="0" xfId="0" applyFont="1" applyFill="1" applyBorder="1" applyAlignment="1">
      <alignment vertical="bottom" horizontal="general"/>
      <protection/>
    </xf>
    <xf numFmtId="0" fontId="0" fillId="0" borderId="0" xfId="0" applyFont="1" applyFill="1" applyBorder="1"/>
  </cellXfs>
  <cellStyles count="1">
    <cellStyle name="Normal" xfId="0" builtinId="0"/>
  </cellStyles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ss1" Type="http://schemas.openxmlformats.org/officeDocument/2006/relationships/sharedStrings" Target="sharedStrings.xml"/><Relationship Id="rIdss2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c:chart>
    <c:autoTitleDeleted val="1"/>
    <c:plotArea>
      <c:layout/>
      <c:lineChart>
        <c:grouping val="standard"/>
        <c:varyColors val="0"/>
        <c:ser>
          <c:idx val="0"/>
          <c:order val="0"/>
          <c:tx>
            <c:v>CPU Usage (%)</c:v>
          </c:tx>
          <c:cat>
            <c:numRef>
              <c:f>Sheet1!$A$2:$A$137</c:f>
              <c:numCache/>
            </c:numRef>
          </c:cat>
          <c:val>
            <c:numRef>
              <c:f>Sheet1!$B$2:$B$137</c:f>
              <c:numCache/>
            </c:numRef>
          </c:val>
          <c:smooth val="0"/>
        </c:ser>
        <c:marker val="1"/>
        <c:axId val="795273218"/>
        <c:axId val="1454870101"/>
      </c:lineChart>
      <c:catAx>
        <c:axId val="795273218"/>
        <c:scaling>
          <c:orientation val="minMax"/>
        </c:scaling>
        <c:delete val="0"/>
        <c:axPos val="b"/>
        <c:title>
          <c:tx>
            <c:rich>
              <a:bodyPr anchor="ctr" rot="0"/>
              <a:lstStyle/>
              <a:p>
                <a:pPr algn="ctr">
                  <a:defRPr b="1" sz="1800">
                    <a:solidFill>
                      <a:srgbClr val="000000"/>
                    </a:solidFill>
                    <a:latin typeface="Arial" charset="0"/>
                    <a:ea typeface="Arial" charset="0"/>
                    <a:cs typeface="Arial" charset="0"/>
                  </a:defRPr>
                </a:pPr>
                <a:r>
                  <a:t>milliseconds</a:t>
                </a:r>
              </a:p>
            </c:rich>
          </c:tx>
          <c:layout/>
          <c:spPr>
            <a:noFill/>
            <a:ln>
              <a:noFill/>
            </a:ln>
          </c:spPr>
        </c:title>
        <c:majorTickMark val="none"/>
        <c:tickLblPos val="nextTo"/>
        <c:txPr>
          <a:bodyPr anchor="ctr" rot="-2700000"/>
          <a:lstStyle/>
          <a:p>
            <a:pPr algn="ctr">
              <a:defRPr b="1" sz="1800">
                <a:solidFill>
                  <a:srgbClr val="000000"/>
                </a:solidFill>
                <a:latin typeface="Arial" charset="0"/>
                <a:ea typeface="Arial" charset="0"/>
                <a:cs typeface="Arial" charset="0"/>
              </a:defRPr>
            </a:pPr>
          </a:p>
        </c:txPr>
        <c:crossAx val="1454870101"/>
        <c:crosses val="autoZero"/>
        <c:auto val="1"/>
        <c:tickLblSkip val="1"/>
        <c:tickMarkSkip val="1"/>
      </c:catAx>
      <c:valAx>
        <c:axId val="1454870101"/>
        <c:scaling>
          <c:orientation val="minMax"/>
        </c:scaling>
        <c:delete val="0"/>
        <c:axPos val="l"/>
        <c:majorGridlines/>
        <c:title>
          <c:tx>
            <c:rich>
              <a:bodyPr anchor="ctr" rot="-5400000"/>
              <a:lstStyle/>
              <a:p>
                <a:pPr algn="ctr">
                  <a:defRPr b="1" sz="1800">
                    <a:solidFill>
                      <a:srgbClr val="000000"/>
                    </a:solidFill>
                    <a:latin typeface="Arial" charset="0"/>
                    <a:ea typeface="Arial" charset="0"/>
                    <a:cs typeface="Arial" charset="0"/>
                  </a:defRPr>
                </a:pPr>
                <a:r>
                  <a:t>CPU Usage (%)</a:t>
                </a:r>
              </a:p>
            </c:rich>
          </c:tx>
          <c:layout/>
          <c:spPr>
            <a:noFill/>
            <a:ln>
              <a:noFill/>
            </a:ln>
          </c:spPr>
        </c:title>
        <c:majorTickMark val="none"/>
        <c:tickLblPos val="nextTo"/>
        <c:crossAx val="795273218"/>
        <c:crosses val="autoZero"/>
        <c:crossBetween val="between"/>
      </c:valAx>
      <c:spPr>
        <a:solidFill>
          <a:srgbClr val="C0C0C0">
            <a:alpha val="100000"/>
          </a:srgbClr>
        </a:solidFill>
        <a:ln w="9525">
          <a:solidFill>
            <a:srgbClr val="808080"/>
          </a:solidFill>
        </a:ln>
      </c:spPr>
    </c:plotArea>
    <c:legend>
      <c:legendPos val="r"/>
      <c:layout/>
    </c:legend>
    <c:plotVisOnly val="1"/>
    <c:dispBlanksAs val="gap"/>
  </c:chart>
  <c:spPr>
    <a:ln w="9525"/>
  </c:spPr>
  <c:txPr>
    <a:bodyPr anchor="ctr" rot="0"/>
    <a:lstStyle/>
    <a:p>
      <a:pPr algn="ctr">
        <a:defRPr b="0" sz="1000">
          <a:solidFill>
            <a:srgbClr val="000000"/>
          </a:solidFill>
          <a:latin typeface="Arial" charset="0"/>
          <a:ea typeface="Arial" charset="0"/>
          <a:cs typeface="Arial" charset="0"/>
        </a:defRPr>
      </a:pPr>
    </a:p>
  </c:txPr>
  <c:printSettings>
    <c:pageMargins b="1.0" l="0.75" r="0.75" t="1.0" header="0.5" footer="0.5"/>
    <c:pageSetup paperSize="9"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c:chart>
    <c:autoTitleDeleted val="1"/>
    <c:plotArea>
      <c:layout/>
      <c:lineChart>
        <c:grouping val="standard"/>
        <c:varyColors val="0"/>
        <c:ser>
          <c:idx val="0"/>
          <c:order val="0"/>
          <c:tx>
            <c:v>MEM Usage (KB)</c:v>
          </c:tx>
          <c:cat>
            <c:numRef>
              <c:f>Sheet1!$C$2:$C$172</c:f>
              <c:numCache/>
            </c:numRef>
          </c:cat>
          <c:val>
            <c:numRef>
              <c:f>Sheet1!$E$2:$E$172</c:f>
              <c:numCache/>
            </c:numRef>
          </c:val>
          <c:smooth val="0"/>
        </c:ser>
        <c:marker val="1"/>
        <c:axId val="1982958205"/>
        <c:axId val="709439274"/>
      </c:lineChart>
      <c:catAx>
        <c:axId val="1982958205"/>
        <c:scaling>
          <c:orientation val="minMax"/>
        </c:scaling>
        <c:delete val="0"/>
        <c:axPos val="b"/>
        <c:title>
          <c:tx>
            <c:rich>
              <a:bodyPr anchor="ctr" rot="0"/>
              <a:lstStyle/>
              <a:p>
                <a:pPr algn="ctr">
                  <a:defRPr b="1" sz="1800">
                    <a:solidFill>
                      <a:srgbClr val="000000"/>
                    </a:solidFill>
                    <a:latin typeface="Arial" charset="0"/>
                    <a:ea typeface="Arial" charset="0"/>
                    <a:cs typeface="Arial" charset="0"/>
                  </a:defRPr>
                </a:pPr>
                <a:r>
                  <a:t>milliseconds</a:t>
                </a:r>
              </a:p>
            </c:rich>
          </c:tx>
          <c:layout/>
          <c:spPr>
            <a:noFill/>
            <a:ln>
              <a:noFill/>
            </a:ln>
          </c:spPr>
        </c:title>
        <c:majorTickMark val="none"/>
        <c:tickLblPos val="nextTo"/>
        <c:txPr>
          <a:bodyPr anchor="ctr" rot="-2700000"/>
          <a:lstStyle/>
          <a:p>
            <a:pPr algn="ctr">
              <a:defRPr b="1" sz="1800">
                <a:solidFill>
                  <a:srgbClr val="000000"/>
                </a:solidFill>
                <a:latin typeface="Arial" charset="0"/>
                <a:ea typeface="Arial" charset="0"/>
                <a:cs typeface="Arial" charset="0"/>
              </a:defRPr>
            </a:pPr>
          </a:p>
        </c:txPr>
        <c:crossAx val="709439274"/>
        <c:crosses val="autoZero"/>
        <c:auto val="1"/>
        <c:tickLblSkip val="1"/>
        <c:tickMarkSkip val="1"/>
      </c:catAx>
      <c:valAx>
        <c:axId val="709439274"/>
        <c:scaling>
          <c:orientation val="minMax"/>
        </c:scaling>
        <c:delete val="0"/>
        <c:axPos val="l"/>
        <c:majorGridlines/>
        <c:title>
          <c:tx>
            <c:rich>
              <a:bodyPr anchor="ctr" rot="-5400000"/>
              <a:lstStyle/>
              <a:p>
                <a:pPr algn="ctr">
                  <a:defRPr b="1" sz="1800">
                    <a:solidFill>
                      <a:srgbClr val="000000"/>
                    </a:solidFill>
                    <a:latin typeface="Arial" charset="0"/>
                    <a:ea typeface="Arial" charset="0"/>
                    <a:cs typeface="Arial" charset="0"/>
                  </a:defRPr>
                </a:pPr>
                <a:r>
                  <a:t>MEM Usage (MB)</a:t>
                </a:r>
              </a:p>
            </c:rich>
          </c:tx>
          <c:layout/>
          <c:spPr>
            <a:noFill/>
            <a:ln>
              <a:noFill/>
            </a:ln>
          </c:spPr>
        </c:title>
        <c:majorTickMark val="none"/>
        <c:tickLblPos val="nextTo"/>
        <c:crossAx val="1982958205"/>
        <c:crosses val="autoZero"/>
        <c:crossBetween val="between"/>
      </c:valAx>
      <c:spPr>
        <a:solidFill>
          <a:srgbClr val="C0C0C0">
            <a:alpha val="100000"/>
          </a:srgbClr>
        </a:solidFill>
        <a:ln w="9525">
          <a:solidFill>
            <a:srgbClr val="808080"/>
          </a:solidFill>
        </a:ln>
      </c:spPr>
    </c:plotArea>
    <c:legend>
      <c:legendPos val="r"/>
      <c:layout/>
    </c:legend>
    <c:plotVisOnly val="1"/>
    <c:dispBlanksAs val="gap"/>
  </c:chart>
  <c:spPr>
    <a:ln w="9525"/>
  </c:spPr>
  <c:txPr>
    <a:bodyPr anchor="ctr" rot="0"/>
    <a:lstStyle/>
    <a:p>
      <a:pPr algn="ctr">
        <a:defRPr b="0" sz="1000">
          <a:solidFill>
            <a:srgbClr val="000000"/>
          </a:solidFill>
          <a:latin typeface="Arial" charset="0"/>
          <a:ea typeface="Arial" charset="0"/>
          <a:cs typeface="Arial" charset="0"/>
        </a:defRPr>
      </a:pPr>
    </a:p>
  </c:txPr>
  <c:printSettings>
    <c:pageMargins b="1.0" l="0.75" r="0.75" t="1.0" header="0.5" footer="0.5"/>
    <c:pageSetup paperSize="9"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xmlns:c="http://schemas.openxmlformats.org/drawingml/2006/chart"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v>CPU Usage (%)</c:v>
          </c:tx>
          <c:cat>
            <c:numRef>
              <c:f>Sheet1!$A$2:$A$273</c:f>
              <c:numCache/>
            </c:numRef>
          </c:cat>
          <c:val>
            <c:numRef>
              <c:f>Sheet1!$B$2:$B$273</c:f>
              <c:numCache/>
            </c:numRef>
          </c:val>
          <c:smooth val="0"/>
        </c:ser>
        <c:marker val="1"/>
        <c:axId val="846718105"/>
        <c:axId val="1482166692"/>
      </c:lineChart>
      <c:catAx>
        <c:axId val="846718105"/>
        <c:scaling>
          <c:orientation val="minMax"/>
        </c:scaling>
        <c:delete val="0"/>
        <c:axPos val="b"/>
        <c:title>
          <c:tx>
            <c:rich>
              <a:bodyPr anchor="ctr" rot="0"/>
              <a:lstStyle/>
              <a:p>
                <a:pPr algn="ctr">
                  <a:defRPr b="1" sz="1800">
                    <a:solidFill>
                      <a:srgbClr val="000000"/>
                    </a:solidFill>
                    <a:latin typeface="Arial" charset="0"/>
                    <a:ea typeface="Arial" charset="0"/>
                    <a:cs typeface="Arial" charset="0"/>
                  </a:defRPr>
                </a:pPr>
                <a:r>
                  <a:t>milliseconds</a:t>
                </a:r>
              </a:p>
            </c:rich>
          </c:tx>
          <c:layout/>
          <c:overlay val="0"/>
          <c:spPr>
            <a:noFill/>
            <a:ln>
              <a:noFill/>
            </a:ln>
          </c:spPr>
        </c:title>
        <c:majorTickMark val="none"/>
        <c:minorTickMark val="none"/>
        <c:tickLblPos val="nextTo"/>
        <c:txPr>
          <a:bodyPr anchor="ctr" rot="-2700000"/>
          <a:lstStyle/>
          <a:p>
            <a:pPr algn="ctr">
              <a:defRPr b="1" sz="1800">
                <a:solidFill>
                  <a:srgbClr val="000000"/>
                </a:solidFill>
                <a:latin typeface="Arial" charset="0"/>
                <a:ea typeface="Arial" charset="0"/>
                <a:cs typeface="Arial" charset="0"/>
              </a:defRPr>
            </a:pPr>
          </a:p>
        </c:txPr>
        <c:crossAx val="1482166692"/>
        <c:crosses val="autoZero"/>
        <c:auto val="1"/>
        <c:lblOffset val="100"/>
        <c:tickLblSkip val="1"/>
        <c:tickMarkSkip val="1"/>
        <c:noMultiLvlLbl val="0"/>
      </c:catAx>
      <c:valAx>
        <c:axId val="1482166692"/>
        <c:scaling>
          <c:orientation val="minMax"/>
          <c:max val="100.0"/>
        </c:scaling>
        <c:delete val="0"/>
        <c:axPos val="l"/>
        <c:majorGridlines/>
        <c:title>
          <c:tx>
            <c:rich>
              <a:bodyPr anchor="ctr" rot="-5400000"/>
              <a:lstStyle/>
              <a:p>
                <a:pPr algn="ctr">
                  <a:defRPr b="1" sz="1800">
                    <a:solidFill>
                      <a:srgbClr val="000000"/>
                    </a:solidFill>
                    <a:latin typeface="Arial" charset="0"/>
                    <a:ea typeface="Arial" charset="0"/>
                    <a:cs typeface="Arial" charset="0"/>
                  </a:defRPr>
                </a:pPr>
                <a:r>
                  <a:t>CPU Usage (%)</a:t>
                </a:r>
              </a:p>
            </c:rich>
          </c:tx>
          <c:layout/>
          <c:overlay val="0"/>
          <c:spPr>
            <a:noFill/>
            <a:ln>
              <a:noFill/>
            </a:ln>
          </c:spPr>
        </c:title>
        <c:majorTickMark val="none"/>
        <c:minorTickMark val="none"/>
        <c:tickLblPos val="nextTo"/>
        <c:crossAx val="846718105"/>
        <c:crosses val="autoZero"/>
        <c:crossBetween val="between"/>
      </c:valAx>
      <c:spPr>
        <a:solidFill>
          <a:srgbClr val="C0C0C0">
            <a:alpha val="100000"/>
          </a:srgbClr>
        </a:solidFill>
        <a:ln w="9525">
          <a:solidFill>
            <a:srgbClr val="808080"/>
          </a:solidFill>
        </a:ln>
      </c:spPr>
    </c:plotArea>
    <c:plotVisOnly val="1"/>
    <c:dispBlanksAs val="gap"/>
    <c:showDLblsOverMax val="0"/>
  </c:chart>
  <c:spPr>
    <a:ln w="9525"/>
  </c:spPr>
  <c:txPr>
    <a:bodyPr anchor="ctr" rot="0"/>
    <a:lstStyle/>
    <a:p>
      <a:pPr algn="ctr">
        <a:defRPr b="0" sz="1000">
          <a:solidFill>
            <a:srgbClr val="000000"/>
          </a:solidFill>
          <a:latin typeface="Arial" charset="0"/>
          <a:ea typeface="Arial" charset="0"/>
          <a:cs typeface="Arial" charset="0"/>
        </a:defRPr>
      </a:pPr>
    </a:p>
  </c:txPr>
  <c:printSettings>
    <c:pageMargins b="1.0" l="0.75" r="0.75" t="1.0" header="0.5" footer="0.5"/>
    <c:pageSetup paperSize="9"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xmlns:c="http://schemas.openxmlformats.org/drawingml/2006/chart"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v>MEM Usage (KB)</c:v>
          </c:tx>
          <c:cat>
            <c:numRef>
              <c:f>Sheet1!$C$2:$C$172</c:f>
              <c:numCache/>
            </c:numRef>
          </c:cat>
          <c:val>
            <c:numRef>
              <c:f>Sheet1!$E$2:$E$172</c:f>
              <c:numCache/>
            </c:numRef>
          </c:val>
          <c:smooth val="0"/>
        </c:ser>
        <c:marker val="1"/>
        <c:axId val="583015088"/>
        <c:axId val="1091781053"/>
      </c:lineChart>
      <c:catAx>
        <c:axId val="583015088"/>
        <c:scaling>
          <c:orientation val="minMax"/>
        </c:scaling>
        <c:delete val="0"/>
        <c:axPos val="b"/>
        <c:title>
          <c:tx>
            <c:rich>
              <a:bodyPr anchor="ctr" rot="0"/>
              <a:lstStyle/>
              <a:p>
                <a:pPr algn="ctr">
                  <a:defRPr b="1" sz="1800">
                    <a:solidFill>
                      <a:srgbClr val="000000"/>
                    </a:solidFill>
                    <a:latin typeface="Arial" charset="0"/>
                    <a:ea typeface="Arial" charset="0"/>
                    <a:cs typeface="Arial" charset="0"/>
                  </a:defRPr>
                </a:pPr>
                <a:r>
                  <a:t>milliseconds</a:t>
                </a:r>
              </a:p>
            </c:rich>
          </c:tx>
          <c:layout/>
          <c:overlay val="0"/>
          <c:spPr>
            <a:noFill/>
            <a:ln>
              <a:noFill/>
            </a:ln>
          </c:spPr>
        </c:title>
        <c:majorTickMark val="none"/>
        <c:minorTickMark val="none"/>
        <c:tickLblPos val="nextTo"/>
        <c:txPr>
          <a:bodyPr anchor="ctr" rot="-2700000"/>
          <a:lstStyle/>
          <a:p>
            <a:pPr algn="ctr">
              <a:defRPr b="1" sz="1800">
                <a:solidFill>
                  <a:srgbClr val="000000"/>
                </a:solidFill>
                <a:latin typeface="Arial" charset="0"/>
                <a:ea typeface="Arial" charset="0"/>
                <a:cs typeface="Arial" charset="0"/>
              </a:defRPr>
            </a:pPr>
          </a:p>
        </c:txPr>
        <c:crossAx val="1091781053"/>
        <c:crosses val="autoZero"/>
        <c:auto val="1"/>
        <c:lblOffset val="100"/>
        <c:tickLblSkip val="1"/>
        <c:tickMarkSkip val="1"/>
        <c:noMultiLvlLbl val="0"/>
      </c:catAx>
      <c:valAx>
        <c:axId val="1091781053"/>
        <c:scaling>
          <c:orientation val="minMax"/>
        </c:scaling>
        <c:delete val="0"/>
        <c:axPos val="l"/>
        <c:majorGridlines/>
        <c:title>
          <c:tx>
            <c:rich>
              <a:bodyPr anchor="ctr" rot="-5400000"/>
              <a:lstStyle/>
              <a:p>
                <a:pPr algn="ctr">
                  <a:defRPr b="1" sz="1800">
                    <a:solidFill>
                      <a:srgbClr val="000000"/>
                    </a:solidFill>
                    <a:latin typeface="Arial" charset="0"/>
                    <a:ea typeface="Arial" charset="0"/>
                    <a:cs typeface="Arial" charset="0"/>
                  </a:defRPr>
                </a:pPr>
                <a:r>
                  <a:t>MEM Usage (MB)</a:t>
                </a:r>
              </a:p>
            </c:rich>
          </c:tx>
          <c:layout/>
          <c:overlay val="0"/>
          <c:spPr>
            <a:noFill/>
            <a:ln>
              <a:noFill/>
            </a:ln>
          </c:spPr>
        </c:title>
        <c:majorTickMark val="none"/>
        <c:minorTickMark val="none"/>
        <c:tickLblPos val="nextTo"/>
        <c:crossAx val="583015088"/>
        <c:crosses val="autoZero"/>
        <c:crossBetween val="between"/>
      </c:valAx>
      <c:spPr>
        <a:solidFill>
          <a:srgbClr val="C0C0C0">
            <a:alpha val="100000"/>
          </a:srgbClr>
        </a:solidFill>
        <a:ln w="9525">
          <a:solidFill>
            <a:srgbClr val="808080"/>
          </a:solidFill>
        </a:ln>
      </c:spPr>
    </c:plotArea>
    <c:plotVisOnly val="1"/>
    <c:dispBlanksAs val="gap"/>
    <c:showDLblsOverMax val="0"/>
  </c:chart>
  <c:spPr>
    <a:ln w="9525"/>
  </c:spPr>
  <c:txPr>
    <a:bodyPr anchor="ctr" rot="0"/>
    <a:lstStyle/>
    <a:p>
      <a:pPr algn="ctr">
        <a:defRPr b="0" sz="1000">
          <a:solidFill>
            <a:srgbClr val="000000"/>
          </a:solidFill>
          <a:latin typeface="Arial" charset="0"/>
          <a:ea typeface="Arial" charset="0"/>
          <a:cs typeface="Arial" charset="0"/>
        </a:defRPr>
      </a:pPr>
    </a:p>
  </c:txPr>
  <c:printSettings>
    <c:pageMargins b="1.0" l="0.75" r="0.75" t="1.0" header="0.5" footer="0.5"/>
    <c:pageSetup paperSize="9"/>
  </c:printSettings>
</c:chartSpace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chart" Target="/xl/charts/chart1.xml" /><Relationship Id="rId2" Type="http://schemas.openxmlformats.org/officeDocument/2006/relationships/chart" Target="/xl/charts/chart2.xml" /></Relationships>
</file>

<file path=xl/drawings/_rels/drawing2.xml.rels><?xml version="1.0" encoding="UTF-8" standalone="yes"?><Relationships xmlns="http://schemas.openxmlformats.org/package/2006/relationships"><Relationship Id="rId1" Type="http://schemas.openxmlformats.org/officeDocument/2006/relationships/chart" Target="/xl/charts/chart3.xml" /><Relationship Id="rId2" Type="http://schemas.openxmlformats.org/officeDocument/2006/relationships/chart" Target="/xl/charts/chart4.xml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23</xdr:col>
      <xdr:colOff>0</xdr:colOff>
      <xdr:row>20</xdr:row>
      <xdr:rowOff>0</xdr:rowOff>
    </xdr:to>
    <xdr:graphicFrame macro="">
      <xdr:nvGraphicFramePr>
        <xdr:cNvPr id="1" name="Chart 1" descr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0</xdr:colOff>
      <xdr:row>21</xdr:row>
      <xdr:rowOff>0</xdr:rowOff>
    </xdr:from>
    <xdr:to>
      <xdr:col>23</xdr:col>
      <xdr:colOff>0</xdr:colOff>
      <xdr:row>44</xdr:row>
      <xdr:rowOff>0</xdr:rowOff>
    </xdr:to>
    <xdr:graphicFrame macro="">
      <xdr:nvGraphicFramePr>
        <xdr:cNvPr id="2" name="Chart 2" descr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23</xdr:col>
      <xdr:colOff>0</xdr:colOff>
      <xdr:row>20</xdr:row>
      <xdr:rowOff>0</xdr:rowOff>
    </xdr:to>
    <xdr:graphicFrame macro="">
      <xdr:nvGraphicFramePr>
        <xdr:cNvPr id="1" name="Chart 1" descr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0</xdr:colOff>
      <xdr:row>21</xdr:row>
      <xdr:rowOff>0</xdr:rowOff>
    </xdr:from>
    <xdr:to>
      <xdr:col>23</xdr:col>
      <xdr:colOff>0</xdr:colOff>
      <xdr:row>44</xdr:row>
      <xdr:rowOff>0</xdr:rowOff>
    </xdr:to>
    <xdr:graphicFrame macro="">
      <xdr:nvGraphicFramePr>
        <xdr:cNvPr id="2" name="Chart 2" descr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Kantoorthema">
  <a:themeElements>
    <a:clrScheme name="Kantoor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panose="020F0302020204030204"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/xl/drawings/drawing1.xml" 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/xl/drawings/drawing2.xml" 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Sheet3"/>
  <dimension ref="A1:Y46"/>
  <sheetViews>
    <sheetView topLeftCell="A1" workbookViewId="0"/>
  </sheetViews>
  <sheetFormatPr defaultColWidth="9.1484375" defaultRowHeight="12.75"/>
  <sheetData/>
  <sheetProtection/>
  <pageMargins left="0.75" right="0.75" top="1.0" bottom="1.0" header="0.5" footer="0.5"/>
  <pageSetup paperSize="9" orientation="portrait"/>
  <headerFooter>
    <oddHeader>&amp;C&amp;A</oddHeader>
    <oddFooter>&amp;CPage &amp;P</oddFooter>
  </headerFooter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 codeName="Sheet2"/>
  <dimension ref="A1:Y46"/>
  <sheetViews>
    <sheetView tabSelected="1" topLeftCell="A1" workbookViewId="0"/>
  </sheetViews>
  <sheetFormatPr defaultColWidth="9.109375" defaultRowHeight="13.2"/>
  <sheetData/>
  <sheetProtection/>
  <pageMargins left="0.75" right="0.75" top="1.0" bottom="1.0" header="0.5" footer="0.5"/>
  <pageSetup paperSize="9" orientation="portrait"/>
  <headerFooter>
    <oddHeader>&amp;C&amp;A</oddHeader>
    <oddFooter>&amp;CPage &amp;P</oddFooter>
  </headerFooter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 codeName="Sheet1"/>
  <dimension ref="A1:K274"/>
  <sheetViews>
    <sheetView topLeftCell="A1" workbookViewId="0"/>
  </sheetViews>
  <sheetFormatPr defaultColWidth="9.109375" defaultRowHeight="13.2"/>
  <sheetData>
    <row r="1">
      <c r="A1" s="21" t="s">
        <v>0</v>
      </c>
      <c r="B1" s="21" t="s">
        <v>1</v>
      </c>
      <c r="C1" s="21" t="s">
        <v>2</v>
      </c>
      <c r="D1" s="21" t="s">
        <v>3</v>
      </c>
      <c r="G1" s="21" t="s">
        <v>4</v>
      </c>
    </row>
    <row r="2">
      <c r="A2" s="21">
        <f>1317</f>
        <v>1317</v>
      </c>
      <c r="B2" s="21">
        <f>14</f>
        <v>14</v>
      </c>
      <c r="C2" s="21">
        <f>1331</f>
        <v>1331</v>
      </c>
      <c r="D2" s="21">
        <f>7295</f>
        <v>7295</v>
      </c>
      <c r="E2" s="21">
        <f>7</f>
        <v>7</v>
      </c>
      <c r="G2" s="21">
        <f>124</f>
        <v>124</v>
      </c>
    </row>
    <row r="3">
      <c r="A3" s="21">
        <f>1554</f>
        <v>1554</v>
      </c>
      <c r="B3" s="21">
        <f>37</f>
        <v>37</v>
      </c>
      <c r="C3" s="21">
        <f>1463</f>
        <v>1463</v>
      </c>
      <c r="D3" s="21">
        <f>15916</f>
        <v>15916</v>
      </c>
      <c r="E3" s="21">
        <f>15</f>
        <v>15</v>
      </c>
    </row>
    <row r="4">
      <c r="A4" s="21">
        <f>1775</f>
        <v>1775</v>
      </c>
      <c r="B4" s="21">
        <f>18</f>
        <v>18</v>
      </c>
      <c r="C4" s="21">
        <f>1668</f>
        <v>1668</v>
      </c>
      <c r="D4" s="21">
        <f>55886</f>
        <v>55886</v>
      </c>
      <c r="E4" s="21">
        <f>54</f>
        <v>54</v>
      </c>
      <c r="G4" s="21" t="s">
        <v>5</v>
      </c>
    </row>
    <row r="5">
      <c r="A5" s="21">
        <f>2040</f>
        <v>2040</v>
      </c>
      <c r="B5" s="21">
        <f t="shared" ref="B5:B17" si="0">0</f>
        <v>0</v>
      </c>
      <c r="C5" s="21">
        <f>1813</f>
        <v>1813</v>
      </c>
      <c r="D5" s="21">
        <f>57387</f>
        <v>57387</v>
      </c>
      <c r="E5" s="21">
        <f>56</f>
        <v>56</v>
      </c>
      <c r="G5" s="21">
        <f>199</f>
        <v>199</v>
      </c>
    </row>
    <row r="6">
      <c r="A6" s="21">
        <f>2286</f>
        <v>2286</v>
      </c>
      <c r="B6" s="21">
        <f t="shared" si="0"/>
        <v>0</v>
      </c>
      <c r="C6" s="21">
        <f>1978</f>
        <v>1978</v>
      </c>
      <c r="D6" s="21">
        <f>75659</f>
        <v>75659</v>
      </c>
      <c r="E6" s="21">
        <f>73</f>
        <v>73</v>
      </c>
    </row>
    <row r="7">
      <c r="A7" s="21">
        <f>2510</f>
        <v>2510</v>
      </c>
      <c r="B7" s="21">
        <f t="shared" si="0"/>
        <v>0</v>
      </c>
      <c r="C7" s="21">
        <f>2188</f>
        <v>2188</v>
      </c>
      <c r="D7" s="21">
        <f>75884</f>
        <v>75884</v>
      </c>
      <c r="E7" s="21">
        <f>74</f>
        <v>74</v>
      </c>
    </row>
    <row r="8">
      <c r="A8" s="21">
        <f>2765</f>
        <v>2765</v>
      </c>
      <c r="B8" s="21">
        <f t="shared" si="0"/>
        <v>0</v>
      </c>
      <c r="C8" s="21">
        <f>2403</f>
        <v>2403</v>
      </c>
      <c r="D8" s="21">
        <f>75972</f>
        <v>75972</v>
      </c>
      <c r="E8" s="21">
        <f>74</f>
        <v>74</v>
      </c>
    </row>
    <row r="9">
      <c r="A9" s="21">
        <f>3066</f>
        <v>3066</v>
      </c>
      <c r="B9" s="21">
        <f t="shared" si="0"/>
        <v>0</v>
      </c>
      <c r="C9" s="21">
        <f>2609</f>
        <v>2609</v>
      </c>
      <c r="D9" s="21">
        <f>91277</f>
        <v>91277</v>
      </c>
      <c r="E9" s="21">
        <f t="shared" ref="E9:E25" si="1">89</f>
        <v>89</v>
      </c>
    </row>
    <row r="10">
      <c r="A10" s="21">
        <f>3287</f>
        <v>3287</v>
      </c>
      <c r="B10" s="21">
        <f t="shared" si="0"/>
        <v>0</v>
      </c>
      <c r="C10" s="21">
        <f>2798</f>
        <v>2798</v>
      </c>
      <c r="D10" s="21">
        <f>91277</f>
        <v>91277</v>
      </c>
      <c r="E10" s="21">
        <f t="shared" si="1"/>
        <v>89</v>
      </c>
    </row>
    <row r="11">
      <c r="A11" s="21">
        <f>3529</f>
        <v>3529</v>
      </c>
      <c r="B11" s="21">
        <f t="shared" si="0"/>
        <v>0</v>
      </c>
      <c r="C11" s="21">
        <f>2995</f>
        <v>2995</v>
      </c>
      <c r="D11" s="21">
        <f>91283</f>
        <v>91283</v>
      </c>
      <c r="E11" s="21">
        <f t="shared" si="1"/>
        <v>89</v>
      </c>
    </row>
    <row r="12">
      <c r="A12" s="21">
        <f>3796</f>
        <v>3796</v>
      </c>
      <c r="B12" s="21">
        <f t="shared" si="0"/>
        <v>0</v>
      </c>
      <c r="C12" s="21">
        <f>3191</f>
        <v>3191</v>
      </c>
      <c r="D12" s="21">
        <f>91284</f>
        <v>91284</v>
      </c>
      <c r="E12" s="21">
        <f t="shared" si="1"/>
        <v>89</v>
      </c>
      <c r="H12" s="21" t="s">
        <v>6</v>
      </c>
      <c r="I12" s="21" t="s">
        <v>7</v>
      </c>
      <c r="J12" s="21" t="s">
        <v>8</v>
      </c>
    </row>
    <row r="13">
      <c r="A13" s="21">
        <f>4008</f>
        <v>4008</v>
      </c>
      <c r="B13" s="21">
        <f t="shared" si="0"/>
        <v>0</v>
      </c>
      <c r="C13" s="21">
        <f>3389</f>
        <v>3389</v>
      </c>
      <c r="D13" s="21">
        <f>91284</f>
        <v>91284</v>
      </c>
      <c r="E13" s="21">
        <f t="shared" si="1"/>
        <v>89</v>
      </c>
      <c r="H13" s="21">
        <v>89.14</v>
      </c>
      <c r="I13" s="21">
        <f>MAX(E2:E503)</f>
        <v>132</v>
      </c>
      <c r="J13" s="21">
        <v>100</v>
      </c>
    </row>
    <row r="14">
      <c r="A14" s="21">
        <f>4301</f>
        <v>4301</v>
      </c>
      <c r="B14" s="21">
        <f t="shared" si="0"/>
        <v>0</v>
      </c>
      <c r="C14" s="21">
        <f>3573</f>
        <v>3573</v>
      </c>
      <c r="D14" s="21">
        <f>91296</f>
        <v>91296</v>
      </c>
      <c r="E14" s="21">
        <f t="shared" si="1"/>
        <v>89</v>
      </c>
    </row>
    <row r="15">
      <c r="A15" s="21">
        <f>4649</f>
        <v>4649</v>
      </c>
      <c r="B15" s="21">
        <f t="shared" si="0"/>
        <v>0</v>
      </c>
      <c r="C15" s="21">
        <f>3728</f>
        <v>3728</v>
      </c>
      <c r="D15" s="21">
        <f>91296</f>
        <v>91296</v>
      </c>
      <c r="E15" s="21">
        <f t="shared" si="1"/>
        <v>89</v>
      </c>
    </row>
    <row r="16">
      <c r="A16" s="21">
        <f>4886</f>
        <v>4886</v>
      </c>
      <c r="B16" s="21">
        <f t="shared" si="0"/>
        <v>0</v>
      </c>
      <c r="C16" s="21">
        <f>3913</f>
        <v>3913</v>
      </c>
      <c r="D16" s="21">
        <f>91296</f>
        <v>91296</v>
      </c>
      <c r="E16" s="21">
        <f t="shared" si="1"/>
        <v>89</v>
      </c>
    </row>
    <row r="17">
      <c r="A17" s="21">
        <f>5146</f>
        <v>5146</v>
      </c>
      <c r="B17" s="21">
        <f t="shared" si="0"/>
        <v>0</v>
      </c>
      <c r="C17" s="21">
        <f>4119</f>
        <v>4119</v>
      </c>
      <c r="D17" s="21">
        <f>91298</f>
        <v>91298</v>
      </c>
      <c r="E17" s="21">
        <f t="shared" si="1"/>
        <v>89</v>
      </c>
    </row>
    <row r="18">
      <c r="A18" s="21">
        <f>5446</f>
        <v>5446</v>
      </c>
      <c r="B18" s="21">
        <f>6</f>
        <v>6</v>
      </c>
      <c r="C18" s="21">
        <f>4324</f>
        <v>4324</v>
      </c>
      <c r="D18" s="21">
        <f>91298</f>
        <v>91298</v>
      </c>
      <c r="E18" s="21">
        <f t="shared" si="1"/>
        <v>89</v>
      </c>
    </row>
    <row r="19">
      <c r="A19" s="21">
        <f>5761</f>
        <v>5761</v>
      </c>
      <c r="B19" s="21">
        <f>0</f>
        <v>0</v>
      </c>
      <c r="C19" s="21">
        <f>4559</f>
        <v>4559</v>
      </c>
      <c r="D19" s="21">
        <f>91298</f>
        <v>91298</v>
      </c>
      <c r="E19" s="21">
        <f t="shared" si="1"/>
        <v>89</v>
      </c>
    </row>
    <row r="20">
      <c r="A20" s="21">
        <f>6051</f>
        <v>6051</v>
      </c>
      <c r="B20" s="21">
        <f>25</f>
        <v>25</v>
      </c>
      <c r="C20" s="21">
        <f>4775</f>
        <v>4775</v>
      </c>
      <c r="D20" s="21">
        <f>91298</f>
        <v>91298</v>
      </c>
      <c r="E20" s="21">
        <f t="shared" si="1"/>
        <v>89</v>
      </c>
    </row>
    <row r="21">
      <c r="A21" s="21">
        <f>6271</f>
        <v>6271</v>
      </c>
      <c r="B21" s="21">
        <f>12</f>
        <v>12</v>
      </c>
      <c r="C21" s="21">
        <f>5000</f>
        <v>5000</v>
      </c>
      <c r="D21" s="21">
        <f>91298</f>
        <v>91298</v>
      </c>
      <c r="E21" s="21">
        <f t="shared" si="1"/>
        <v>89</v>
      </c>
    </row>
    <row r="22">
      <c r="A22" s="21">
        <f>6545</f>
        <v>6545</v>
      </c>
      <c r="B22" s="21">
        <f>35</f>
        <v>35</v>
      </c>
      <c r="C22" s="21">
        <f>5202</f>
        <v>5202</v>
      </c>
      <c r="D22" s="21">
        <f>91298</f>
        <v>91298</v>
      </c>
      <c r="E22" s="21">
        <f t="shared" si="1"/>
        <v>89</v>
      </c>
    </row>
    <row r="23">
      <c r="A23" s="21">
        <f>6816</f>
        <v>6816</v>
      </c>
      <c r="B23" s="21">
        <f>0</f>
        <v>0</v>
      </c>
      <c r="C23" s="21">
        <f>5414</f>
        <v>5414</v>
      </c>
      <c r="D23" s="21">
        <f>91298</f>
        <v>91298</v>
      </c>
      <c r="E23" s="21">
        <f t="shared" si="1"/>
        <v>89</v>
      </c>
    </row>
    <row r="24">
      <c r="A24" s="21">
        <f>7054</f>
        <v>7054</v>
      </c>
      <c r="B24" s="21">
        <f>2</f>
        <v>2</v>
      </c>
      <c r="C24" s="21">
        <f>5710</f>
        <v>5710</v>
      </c>
      <c r="D24" s="21">
        <f>91304</f>
        <v>91304</v>
      </c>
      <c r="E24" s="21">
        <f t="shared" si="1"/>
        <v>89</v>
      </c>
    </row>
    <row r="25">
      <c r="A25" s="21">
        <f>7289</f>
        <v>7289</v>
      </c>
      <c r="B25" s="21">
        <f>0</f>
        <v>0</v>
      </c>
      <c r="C25" s="21">
        <f>5970</f>
        <v>5970</v>
      </c>
      <c r="D25" s="21">
        <f>91307</f>
        <v>91307</v>
      </c>
      <c r="E25" s="21">
        <f t="shared" si="1"/>
        <v>89</v>
      </c>
    </row>
    <row r="26">
      <c r="A26" s="21">
        <f>7506</f>
        <v>7506</v>
      </c>
      <c r="B26" s="21">
        <f>0</f>
        <v>0</v>
      </c>
      <c r="C26" s="21">
        <f>6137</f>
        <v>6137</v>
      </c>
      <c r="D26" s="21">
        <f>93083</f>
        <v>93083</v>
      </c>
      <c r="E26" s="21">
        <f>90</f>
        <v>90</v>
      </c>
    </row>
    <row r="27">
      <c r="A27" s="21">
        <f>7815</f>
        <v>7815</v>
      </c>
      <c r="B27" s="21">
        <f>4</f>
        <v>4</v>
      </c>
      <c r="C27" s="21">
        <f>6381</f>
        <v>6381</v>
      </c>
      <c r="D27" s="21">
        <f>94034</f>
        <v>94034</v>
      </c>
      <c r="E27" s="21">
        <f>91</f>
        <v>91</v>
      </c>
    </row>
    <row r="28">
      <c r="A28" s="21">
        <f>8078</f>
        <v>8078</v>
      </c>
      <c r="B28" s="21">
        <f>0</f>
        <v>0</v>
      </c>
      <c r="C28" s="21">
        <f>6582</f>
        <v>6582</v>
      </c>
      <c r="D28" s="21">
        <f>96312</f>
        <v>96312</v>
      </c>
      <c r="E28" s="21">
        <f>94</f>
        <v>94</v>
      </c>
    </row>
    <row r="29">
      <c r="A29" s="21">
        <f>8308</f>
        <v>8308</v>
      </c>
      <c r="B29" s="21">
        <f>0</f>
        <v>0</v>
      </c>
      <c r="C29" s="21">
        <f>6758</f>
        <v>6758</v>
      </c>
      <c r="D29" s="21">
        <f>87544</f>
        <v>87544</v>
      </c>
      <c r="E29" s="21">
        <f>85</f>
        <v>85</v>
      </c>
    </row>
    <row r="30">
      <c r="A30" s="21">
        <f>8533</f>
        <v>8533</v>
      </c>
      <c r="B30" s="21">
        <f>0</f>
        <v>0</v>
      </c>
      <c r="C30" s="21">
        <f>6960</f>
        <v>6960</v>
      </c>
      <c r="D30" s="21">
        <f>87544</f>
        <v>87544</v>
      </c>
      <c r="E30" s="21">
        <f>85</f>
        <v>85</v>
      </c>
    </row>
    <row r="31">
      <c r="A31" s="21">
        <f>8785</f>
        <v>8785</v>
      </c>
      <c r="B31" s="21">
        <f>0</f>
        <v>0</v>
      </c>
      <c r="C31" s="21">
        <f>7162</f>
        <v>7162</v>
      </c>
      <c r="D31" s="21">
        <f>103126</f>
        <v>103126</v>
      </c>
      <c r="E31" s="21">
        <f>100</f>
        <v>100</v>
      </c>
    </row>
    <row r="32">
      <c r="A32" s="21">
        <f>9055</f>
        <v>9055</v>
      </c>
      <c r="B32" s="21">
        <f>0</f>
        <v>0</v>
      </c>
      <c r="C32" s="21">
        <f>7380</f>
        <v>7380</v>
      </c>
      <c r="D32" s="21">
        <f>103126</f>
        <v>103126</v>
      </c>
      <c r="E32" s="21">
        <f>100</f>
        <v>100</v>
      </c>
    </row>
    <row r="33">
      <c r="A33" s="21">
        <f>9302</f>
        <v>9302</v>
      </c>
      <c r="B33" s="21">
        <f>3</f>
        <v>3</v>
      </c>
      <c r="C33" s="21">
        <f>7570</f>
        <v>7570</v>
      </c>
      <c r="D33" s="21">
        <f>103126</f>
        <v>103126</v>
      </c>
      <c r="E33" s="21">
        <f>100</f>
        <v>100</v>
      </c>
    </row>
    <row r="34">
      <c r="A34" s="21">
        <f>9527</f>
        <v>9527</v>
      </c>
      <c r="B34" s="21">
        <f>0</f>
        <v>0</v>
      </c>
      <c r="C34" s="21">
        <f>7797</f>
        <v>7797</v>
      </c>
      <c r="D34" s="21">
        <f>103254</f>
        <v>103254</v>
      </c>
      <c r="E34" s="21">
        <f>100</f>
        <v>100</v>
      </c>
    </row>
    <row r="35">
      <c r="A35" s="21">
        <f>9778</f>
        <v>9778</v>
      </c>
      <c r="B35" s="21">
        <f>9</f>
        <v>9</v>
      </c>
      <c r="C35" s="21">
        <f>7999</f>
        <v>7999</v>
      </c>
      <c r="D35" s="21">
        <f>103742</f>
        <v>103742</v>
      </c>
      <c r="E35" s="21">
        <f>101</f>
        <v>101</v>
      </c>
    </row>
    <row r="36">
      <c r="A36" s="21">
        <f>10036</f>
        <v>10036</v>
      </c>
      <c r="B36" s="21">
        <f t="shared" ref="B36:B43" si="2">0</f>
        <v>0</v>
      </c>
      <c r="C36" s="21">
        <f>8216</f>
        <v>8216</v>
      </c>
      <c r="D36" s="21">
        <f>103742</f>
        <v>103742</v>
      </c>
      <c r="E36" s="21">
        <f>101</f>
        <v>101</v>
      </c>
    </row>
    <row r="37">
      <c r="A37" s="21">
        <f>10326</f>
        <v>10326</v>
      </c>
      <c r="B37" s="21">
        <f t="shared" si="2"/>
        <v>0</v>
      </c>
      <c r="C37" s="21">
        <f>8415</f>
        <v>8415</v>
      </c>
      <c r="D37" s="21">
        <f>103742</f>
        <v>103742</v>
      </c>
      <c r="E37" s="21">
        <f>101</f>
        <v>101</v>
      </c>
    </row>
    <row r="38">
      <c r="A38" s="21">
        <f>10590</f>
        <v>10590</v>
      </c>
      <c r="B38" s="21">
        <f t="shared" si="2"/>
        <v>0</v>
      </c>
      <c r="C38" s="21">
        <f>8620</f>
        <v>8620</v>
      </c>
      <c r="D38" s="21">
        <f>103742</f>
        <v>103742</v>
      </c>
      <c r="E38" s="21">
        <f>101</f>
        <v>101</v>
      </c>
    </row>
    <row r="39">
      <c r="A39" s="21">
        <f>10809</f>
        <v>10809</v>
      </c>
      <c r="B39" s="21">
        <f t="shared" si="2"/>
        <v>0</v>
      </c>
      <c r="C39" s="21">
        <f>8827</f>
        <v>8827</v>
      </c>
      <c r="D39" s="21">
        <f>103742</f>
        <v>103742</v>
      </c>
      <c r="E39" s="21">
        <f>101</f>
        <v>101</v>
      </c>
    </row>
    <row r="40">
      <c r="A40" s="21">
        <f>11036</f>
        <v>11036</v>
      </c>
      <c r="B40" s="21">
        <f t="shared" si="2"/>
        <v>0</v>
      </c>
      <c r="C40" s="21">
        <f>8968</f>
        <v>8968</v>
      </c>
      <c r="D40" s="21">
        <f>103742</f>
        <v>103742</v>
      </c>
      <c r="E40" s="21">
        <f>101</f>
        <v>101</v>
      </c>
    </row>
    <row r="41">
      <c r="A41" s="21">
        <f>11282</f>
        <v>11282</v>
      </c>
      <c r="B41" s="21">
        <f t="shared" si="2"/>
        <v>0</v>
      </c>
      <c r="C41" s="21">
        <f>9178</f>
        <v>9178</v>
      </c>
      <c r="D41" s="21">
        <f>104006</f>
        <v>104006</v>
      </c>
      <c r="E41" s="21">
        <f>101</f>
        <v>101</v>
      </c>
    </row>
    <row r="42">
      <c r="A42" s="21">
        <f>11547</f>
        <v>11547</v>
      </c>
      <c r="B42" s="21">
        <f t="shared" si="2"/>
        <v>0</v>
      </c>
      <c r="C42" s="21">
        <f>9348</f>
        <v>9348</v>
      </c>
      <c r="D42" s="21">
        <f>87749</f>
        <v>87749</v>
      </c>
      <c r="E42" s="21">
        <f t="shared" ref="E42:E55" si="3">85</f>
        <v>85</v>
      </c>
    </row>
    <row r="43">
      <c r="A43" s="21">
        <f>11791</f>
        <v>11791</v>
      </c>
      <c r="B43" s="21">
        <f t="shared" si="2"/>
        <v>0</v>
      </c>
      <c r="C43" s="21">
        <f>9511</f>
        <v>9511</v>
      </c>
      <c r="D43" s="21">
        <f>87868</f>
        <v>87868</v>
      </c>
      <c r="E43" s="21">
        <f t="shared" si="3"/>
        <v>85</v>
      </c>
    </row>
    <row r="44">
      <c r="A44" s="21">
        <f>12041</f>
        <v>12041</v>
      </c>
      <c r="B44" s="21">
        <f>13</f>
        <v>13</v>
      </c>
      <c r="C44" s="21">
        <f>9713</f>
        <v>9713</v>
      </c>
      <c r="D44" s="21">
        <f>87868</f>
        <v>87868</v>
      </c>
      <c r="E44" s="21">
        <f t="shared" si="3"/>
        <v>85</v>
      </c>
    </row>
    <row r="45">
      <c r="A45" s="21">
        <f>12334</f>
        <v>12334</v>
      </c>
      <c r="B45" s="21">
        <f t="shared" ref="B45:B58" si="4">0</f>
        <v>0</v>
      </c>
      <c r="C45" s="21">
        <f>9931</f>
        <v>9931</v>
      </c>
      <c r="D45" s="21">
        <f t="shared" ref="D45:D52" si="5">87764</f>
        <v>87764</v>
      </c>
      <c r="E45" s="21">
        <f t="shared" si="3"/>
        <v>85</v>
      </c>
    </row>
    <row r="46">
      <c r="A46" s="21">
        <f>12561</f>
        <v>12561</v>
      </c>
      <c r="B46" s="21">
        <f t="shared" si="4"/>
        <v>0</v>
      </c>
      <c r="C46" s="21">
        <f>10106</f>
        <v>10106</v>
      </c>
      <c r="D46" s="21">
        <f t="shared" si="5"/>
        <v>87764</v>
      </c>
      <c r="E46" s="21">
        <f t="shared" si="3"/>
        <v>85</v>
      </c>
    </row>
    <row r="47">
      <c r="A47" s="21">
        <f>12786</f>
        <v>12786</v>
      </c>
      <c r="B47" s="21">
        <f t="shared" si="4"/>
        <v>0</v>
      </c>
      <c r="C47" s="21">
        <f>10293</f>
        <v>10293</v>
      </c>
      <c r="D47" s="21">
        <f t="shared" si="5"/>
        <v>87764</v>
      </c>
      <c r="E47" s="21">
        <f t="shared" si="3"/>
        <v>85</v>
      </c>
    </row>
    <row r="48">
      <c r="A48" s="21">
        <f>13004</f>
        <v>13004</v>
      </c>
      <c r="B48" s="21">
        <f t="shared" si="4"/>
        <v>0</v>
      </c>
      <c r="C48" s="21">
        <f>10512</f>
        <v>10512</v>
      </c>
      <c r="D48" s="21">
        <f t="shared" si="5"/>
        <v>87764</v>
      </c>
      <c r="E48" s="21">
        <f t="shared" si="3"/>
        <v>85</v>
      </c>
    </row>
    <row r="49">
      <c r="A49" s="21">
        <f>13262</f>
        <v>13262</v>
      </c>
      <c r="B49" s="21">
        <f t="shared" si="4"/>
        <v>0</v>
      </c>
      <c r="C49" s="21">
        <f>10723</f>
        <v>10723</v>
      </c>
      <c r="D49" s="21">
        <f t="shared" si="5"/>
        <v>87764</v>
      </c>
      <c r="E49" s="21">
        <f t="shared" si="3"/>
        <v>85</v>
      </c>
    </row>
    <row r="50">
      <c r="A50" s="21">
        <f>13551</f>
        <v>13551</v>
      </c>
      <c r="B50" s="21">
        <f t="shared" si="4"/>
        <v>0</v>
      </c>
      <c r="C50" s="21">
        <f>10933</f>
        <v>10933</v>
      </c>
      <c r="D50" s="21">
        <f t="shared" si="5"/>
        <v>87764</v>
      </c>
      <c r="E50" s="21">
        <f t="shared" si="3"/>
        <v>85</v>
      </c>
    </row>
    <row r="51">
      <c r="A51" s="21">
        <f>13799</f>
        <v>13799</v>
      </c>
      <c r="B51" s="21">
        <f t="shared" si="4"/>
        <v>0</v>
      </c>
      <c r="C51" s="21">
        <f>11095</f>
        <v>11095</v>
      </c>
      <c r="D51" s="21">
        <f t="shared" si="5"/>
        <v>87764</v>
      </c>
      <c r="E51" s="21">
        <f t="shared" si="3"/>
        <v>85</v>
      </c>
    </row>
    <row r="52">
      <c r="A52" s="21">
        <f>14042</f>
        <v>14042</v>
      </c>
      <c r="B52" s="21">
        <f t="shared" si="4"/>
        <v>0</v>
      </c>
      <c r="C52" s="21">
        <f>11231</f>
        <v>11231</v>
      </c>
      <c r="D52" s="21">
        <f t="shared" si="5"/>
        <v>87764</v>
      </c>
      <c r="E52" s="21">
        <f t="shared" si="3"/>
        <v>85</v>
      </c>
    </row>
    <row r="53">
      <c r="A53" s="21">
        <f>14306</f>
        <v>14306</v>
      </c>
      <c r="B53" s="21">
        <f t="shared" si="4"/>
        <v>0</v>
      </c>
      <c r="C53" s="21">
        <f>11459</f>
        <v>11459</v>
      </c>
      <c r="D53" s="21">
        <f>87829</f>
        <v>87829</v>
      </c>
      <c r="E53" s="21">
        <f t="shared" si="3"/>
        <v>85</v>
      </c>
    </row>
    <row r="54">
      <c r="A54" s="21">
        <f>14569</f>
        <v>14569</v>
      </c>
      <c r="B54" s="21">
        <f t="shared" si="4"/>
        <v>0</v>
      </c>
      <c r="C54" s="21">
        <f>11681</f>
        <v>11681</v>
      </c>
      <c r="D54" s="21">
        <f>87829</f>
        <v>87829</v>
      </c>
      <c r="E54" s="21">
        <f t="shared" si="3"/>
        <v>85</v>
      </c>
    </row>
    <row r="55">
      <c r="A55" s="21">
        <f>14794</f>
        <v>14794</v>
      </c>
      <c r="B55" s="21">
        <f t="shared" si="4"/>
        <v>0</v>
      </c>
      <c r="C55" s="21">
        <f>11890</f>
        <v>11890</v>
      </c>
      <c r="D55" s="21">
        <f>87829</f>
        <v>87829</v>
      </c>
      <c r="E55" s="21">
        <f t="shared" si="3"/>
        <v>85</v>
      </c>
    </row>
    <row r="56">
      <c r="A56" s="21">
        <f>15055</f>
        <v>15055</v>
      </c>
      <c r="B56" s="21">
        <f t="shared" si="4"/>
        <v>0</v>
      </c>
      <c r="C56" s="21">
        <f>12085</f>
        <v>12085</v>
      </c>
      <c r="D56" s="21">
        <f t="shared" ref="D56:D71" si="6">103526</f>
        <v>103526</v>
      </c>
      <c r="E56" s="21">
        <f t="shared" ref="E56:E82" si="7">101</f>
        <v>101</v>
      </c>
    </row>
    <row r="57">
      <c r="A57" s="21">
        <f>15269</f>
        <v>15269</v>
      </c>
      <c r="B57" s="21">
        <f t="shared" si="4"/>
        <v>0</v>
      </c>
      <c r="C57" s="21">
        <f>12285</f>
        <v>12285</v>
      </c>
      <c r="D57" s="21">
        <f t="shared" si="6"/>
        <v>103526</v>
      </c>
      <c r="E57" s="21">
        <f t="shared" si="7"/>
        <v>101</v>
      </c>
    </row>
    <row r="58">
      <c r="A58" s="21">
        <f>15521</f>
        <v>15521</v>
      </c>
      <c r="B58" s="21">
        <f t="shared" si="4"/>
        <v>0</v>
      </c>
      <c r="C58" s="21">
        <f>12485</f>
        <v>12485</v>
      </c>
      <c r="D58" s="21">
        <f t="shared" si="6"/>
        <v>103526</v>
      </c>
      <c r="E58" s="21">
        <f t="shared" si="7"/>
        <v>101</v>
      </c>
    </row>
    <row r="59">
      <c r="A59" s="21">
        <f>15837</f>
        <v>15837</v>
      </c>
      <c r="B59" s="21">
        <f>4</f>
        <v>4</v>
      </c>
      <c r="C59" s="21">
        <f>12700</f>
        <v>12700</v>
      </c>
      <c r="D59" s="21">
        <f t="shared" si="6"/>
        <v>103526</v>
      </c>
      <c r="E59" s="21">
        <f t="shared" si="7"/>
        <v>101</v>
      </c>
    </row>
    <row r="60">
      <c r="A60" s="21">
        <f>16117</f>
        <v>16117</v>
      </c>
      <c r="B60" s="21">
        <f>4</f>
        <v>4</v>
      </c>
      <c r="C60" s="21">
        <f>12914</f>
        <v>12914</v>
      </c>
      <c r="D60" s="21">
        <f t="shared" si="6"/>
        <v>103526</v>
      </c>
      <c r="E60" s="21">
        <f t="shared" si="7"/>
        <v>101</v>
      </c>
    </row>
    <row r="61">
      <c r="A61" s="21">
        <f>16386</f>
        <v>16386</v>
      </c>
      <c r="B61" s="21">
        <f>7</f>
        <v>7</v>
      </c>
      <c r="C61" s="21">
        <f>13122</f>
        <v>13122</v>
      </c>
      <c r="D61" s="21">
        <f t="shared" si="6"/>
        <v>103526</v>
      </c>
      <c r="E61" s="21">
        <f t="shared" si="7"/>
        <v>101</v>
      </c>
    </row>
    <row r="62">
      <c r="A62" s="21">
        <f>16674</f>
        <v>16674</v>
      </c>
      <c r="B62" s="21">
        <f t="shared" ref="B62:B69" si="8">0</f>
        <v>0</v>
      </c>
      <c r="C62" s="21">
        <f>13326</f>
        <v>13326</v>
      </c>
      <c r="D62" s="21">
        <f t="shared" si="6"/>
        <v>103526</v>
      </c>
      <c r="E62" s="21">
        <f t="shared" si="7"/>
        <v>101</v>
      </c>
    </row>
    <row r="63">
      <c r="A63" s="21">
        <f>16923</f>
        <v>16923</v>
      </c>
      <c r="B63" s="21">
        <f t="shared" si="8"/>
        <v>0</v>
      </c>
      <c r="C63" s="21">
        <f>13486</f>
        <v>13486</v>
      </c>
      <c r="D63" s="21">
        <f t="shared" si="6"/>
        <v>103526</v>
      </c>
      <c r="E63" s="21">
        <f t="shared" si="7"/>
        <v>101</v>
      </c>
    </row>
    <row r="64">
      <c r="A64" s="21">
        <f>17181</f>
        <v>17181</v>
      </c>
      <c r="B64" s="21">
        <f t="shared" si="8"/>
        <v>0</v>
      </c>
      <c r="C64" s="21">
        <f>13693</f>
        <v>13693</v>
      </c>
      <c r="D64" s="21">
        <f t="shared" si="6"/>
        <v>103526</v>
      </c>
      <c r="E64" s="21">
        <f t="shared" si="7"/>
        <v>101</v>
      </c>
    </row>
    <row r="65">
      <c r="A65" s="21">
        <f>17449</f>
        <v>17449</v>
      </c>
      <c r="B65" s="21">
        <f t="shared" si="8"/>
        <v>0</v>
      </c>
      <c r="C65" s="21">
        <f>13907</f>
        <v>13907</v>
      </c>
      <c r="D65" s="21">
        <f t="shared" si="6"/>
        <v>103526</v>
      </c>
      <c r="E65" s="21">
        <f t="shared" si="7"/>
        <v>101</v>
      </c>
    </row>
    <row r="66">
      <c r="A66" s="21">
        <f>17754</f>
        <v>17754</v>
      </c>
      <c r="B66" s="21">
        <f t="shared" si="8"/>
        <v>0</v>
      </c>
      <c r="C66" s="21">
        <f>14111</f>
        <v>14111</v>
      </c>
      <c r="D66" s="21">
        <f t="shared" si="6"/>
        <v>103526</v>
      </c>
      <c r="E66" s="21">
        <f t="shared" si="7"/>
        <v>101</v>
      </c>
    </row>
    <row r="67">
      <c r="A67" s="21">
        <f>17987</f>
        <v>17987</v>
      </c>
      <c r="B67" s="21">
        <f t="shared" si="8"/>
        <v>0</v>
      </c>
      <c r="C67" s="21">
        <f>14273</f>
        <v>14273</v>
      </c>
      <c r="D67" s="21">
        <f t="shared" si="6"/>
        <v>103526</v>
      </c>
      <c r="E67" s="21">
        <f t="shared" si="7"/>
        <v>101</v>
      </c>
    </row>
    <row r="68">
      <c r="A68" s="21">
        <f>18242</f>
        <v>18242</v>
      </c>
      <c r="B68" s="21">
        <f t="shared" si="8"/>
        <v>0</v>
      </c>
      <c r="C68" s="21">
        <f>14497</f>
        <v>14497</v>
      </c>
      <c r="D68" s="21">
        <f t="shared" si="6"/>
        <v>103526</v>
      </c>
      <c r="E68" s="21">
        <f t="shared" si="7"/>
        <v>101</v>
      </c>
    </row>
    <row r="69">
      <c r="A69" s="21">
        <f>18476</f>
        <v>18476</v>
      </c>
      <c r="B69" s="21">
        <f t="shared" si="8"/>
        <v>0</v>
      </c>
      <c r="C69" s="21">
        <f>14692</f>
        <v>14692</v>
      </c>
      <c r="D69" s="21">
        <f t="shared" si="6"/>
        <v>103526</v>
      </c>
      <c r="E69" s="21">
        <f t="shared" si="7"/>
        <v>101</v>
      </c>
    </row>
    <row r="70">
      <c r="A70" s="21">
        <f>18693</f>
        <v>18693</v>
      </c>
      <c r="B70" s="21">
        <f>2</f>
        <v>2</v>
      </c>
      <c r="C70" s="21">
        <f>14923</f>
        <v>14923</v>
      </c>
      <c r="D70" s="21">
        <f t="shared" si="6"/>
        <v>103526</v>
      </c>
      <c r="E70" s="21">
        <f t="shared" si="7"/>
        <v>101</v>
      </c>
    </row>
    <row r="71">
      <c r="A71" s="21">
        <f>18937</f>
        <v>18937</v>
      </c>
      <c r="B71" s="21">
        <f>0</f>
        <v>0</v>
      </c>
      <c r="C71" s="21">
        <f>15166</f>
        <v>15166</v>
      </c>
      <c r="D71" s="21">
        <f t="shared" si="6"/>
        <v>103526</v>
      </c>
      <c r="E71" s="21">
        <f t="shared" si="7"/>
        <v>101</v>
      </c>
    </row>
    <row r="72">
      <c r="A72" s="21">
        <f>19218</f>
        <v>19218</v>
      </c>
      <c r="B72" s="21">
        <f>2</f>
        <v>2</v>
      </c>
      <c r="C72" s="21">
        <f>15376</f>
        <v>15376</v>
      </c>
      <c r="D72" s="21">
        <f>103740</f>
        <v>103740</v>
      </c>
      <c r="E72" s="21">
        <f t="shared" si="7"/>
        <v>101</v>
      </c>
    </row>
    <row r="73">
      <c r="A73" s="21">
        <f>19456</f>
        <v>19456</v>
      </c>
      <c r="B73" s="21">
        <f t="shared" ref="B73:B84" si="9">0</f>
        <v>0</v>
      </c>
      <c r="C73" s="21">
        <f>15585</f>
        <v>15585</v>
      </c>
      <c r="D73" s="21">
        <f>103740</f>
        <v>103740</v>
      </c>
      <c r="E73" s="21">
        <f t="shared" si="7"/>
        <v>101</v>
      </c>
    </row>
    <row r="74">
      <c r="A74" s="21">
        <f>19662</f>
        <v>19662</v>
      </c>
      <c r="B74" s="21">
        <f t="shared" si="9"/>
        <v>0</v>
      </c>
      <c r="C74" s="21">
        <f>15761</f>
        <v>15761</v>
      </c>
      <c r="D74" s="21">
        <f>103997</f>
        <v>103997</v>
      </c>
      <c r="E74" s="21">
        <f t="shared" si="7"/>
        <v>101</v>
      </c>
    </row>
    <row r="75">
      <c r="A75" s="21">
        <f>19883</f>
        <v>19883</v>
      </c>
      <c r="B75" s="21">
        <f t="shared" si="9"/>
        <v>0</v>
      </c>
      <c r="C75" s="21">
        <f>15972</f>
        <v>15972</v>
      </c>
      <c r="D75" s="21">
        <f>104129</f>
        <v>104129</v>
      </c>
      <c r="E75" s="21">
        <f t="shared" si="7"/>
        <v>101</v>
      </c>
    </row>
    <row r="76">
      <c r="A76" s="21">
        <f>20085</f>
        <v>20085</v>
      </c>
      <c r="B76" s="21">
        <f t="shared" si="9"/>
        <v>0</v>
      </c>
      <c r="C76" s="21">
        <f>16175</f>
        <v>16175</v>
      </c>
      <c r="D76" s="21">
        <f>104147</f>
        <v>104147</v>
      </c>
      <c r="E76" s="21">
        <f t="shared" si="7"/>
        <v>101</v>
      </c>
    </row>
    <row r="77">
      <c r="A77" s="21">
        <f>20349</f>
        <v>20349</v>
      </c>
      <c r="B77" s="21">
        <f t="shared" si="9"/>
        <v>0</v>
      </c>
      <c r="C77" s="21">
        <f>16401</f>
        <v>16401</v>
      </c>
      <c r="D77" s="21">
        <f>104177</f>
        <v>104177</v>
      </c>
      <c r="E77" s="21">
        <f t="shared" si="7"/>
        <v>101</v>
      </c>
    </row>
    <row r="78">
      <c r="A78" s="21">
        <f>20632</f>
        <v>20632</v>
      </c>
      <c r="B78" s="21">
        <f t="shared" si="9"/>
        <v>0</v>
      </c>
      <c r="C78" s="21">
        <f>16606</f>
        <v>16606</v>
      </c>
      <c r="D78" s="21">
        <f>104207</f>
        <v>104207</v>
      </c>
      <c r="E78" s="21">
        <f t="shared" si="7"/>
        <v>101</v>
      </c>
    </row>
    <row r="79">
      <c r="A79" s="21">
        <f>20866</f>
        <v>20866</v>
      </c>
      <c r="B79" s="21">
        <f t="shared" si="9"/>
        <v>0</v>
      </c>
      <c r="C79" s="21">
        <f>16814</f>
        <v>16814</v>
      </c>
      <c r="D79" s="21">
        <f>104215</f>
        <v>104215</v>
      </c>
      <c r="E79" s="21">
        <f t="shared" si="7"/>
        <v>101</v>
      </c>
    </row>
    <row r="80">
      <c r="A80" s="21">
        <f>21121</f>
        <v>21121</v>
      </c>
      <c r="B80" s="21">
        <f t="shared" si="9"/>
        <v>0</v>
      </c>
      <c r="C80" s="21">
        <f>17023</f>
        <v>17023</v>
      </c>
      <c r="D80" s="21">
        <f>104215</f>
        <v>104215</v>
      </c>
      <c r="E80" s="21">
        <f t="shared" si="7"/>
        <v>101</v>
      </c>
    </row>
    <row r="81">
      <c r="A81" s="21">
        <f>21412</f>
        <v>21412</v>
      </c>
      <c r="B81" s="21">
        <f t="shared" si="9"/>
        <v>0</v>
      </c>
      <c r="C81" s="21">
        <f>17226</f>
        <v>17226</v>
      </c>
      <c r="D81" s="21">
        <f>104215</f>
        <v>104215</v>
      </c>
      <c r="E81" s="21">
        <f t="shared" si="7"/>
        <v>101</v>
      </c>
    </row>
    <row r="82">
      <c r="A82" s="21">
        <f>21655</f>
        <v>21655</v>
      </c>
      <c r="B82" s="21">
        <f t="shared" si="9"/>
        <v>0</v>
      </c>
      <c r="C82" s="21">
        <f>17402</f>
        <v>17402</v>
      </c>
      <c r="D82" s="21">
        <f>104215</f>
        <v>104215</v>
      </c>
      <c r="E82" s="21">
        <f t="shared" si="7"/>
        <v>101</v>
      </c>
    </row>
    <row r="83">
      <c r="A83" s="21">
        <f>21882</f>
        <v>21882</v>
      </c>
      <c r="B83" s="21">
        <f t="shared" si="9"/>
        <v>0</v>
      </c>
      <c r="C83" s="21">
        <f>17667</f>
        <v>17667</v>
      </c>
      <c r="D83" s="21">
        <f>119765</f>
        <v>119765</v>
      </c>
      <c r="E83" s="21">
        <f>116</f>
        <v>116</v>
      </c>
    </row>
    <row r="84">
      <c r="A84" s="21">
        <f>22134</f>
        <v>22134</v>
      </c>
      <c r="B84" s="21">
        <f t="shared" si="9"/>
        <v>0</v>
      </c>
      <c r="C84" s="21">
        <f>17842</f>
        <v>17842</v>
      </c>
      <c r="D84" s="21">
        <f>72589</f>
        <v>72589</v>
      </c>
      <c r="E84" s="21">
        <f>70</f>
        <v>70</v>
      </c>
    </row>
    <row r="85">
      <c r="A85" s="21">
        <f>22369</f>
        <v>22369</v>
      </c>
      <c r="B85" s="21">
        <f>7</f>
        <v>7</v>
      </c>
      <c r="C85" s="21">
        <f>18052</f>
        <v>18052</v>
      </c>
      <c r="D85" s="21">
        <f>72589</f>
        <v>72589</v>
      </c>
      <c r="E85" s="21">
        <f>70</f>
        <v>70</v>
      </c>
    </row>
    <row r="86">
      <c r="A86" s="21">
        <f>22595</f>
        <v>22595</v>
      </c>
      <c r="B86" s="21">
        <f>0</f>
        <v>0</v>
      </c>
      <c r="C86" s="21">
        <f>18204</f>
        <v>18204</v>
      </c>
      <c r="D86" s="21">
        <f>88159</f>
        <v>88159</v>
      </c>
      <c r="E86" s="21">
        <f>86</f>
        <v>86</v>
      </c>
    </row>
    <row r="87">
      <c r="A87" s="21">
        <f>22822</f>
        <v>22822</v>
      </c>
      <c r="B87" s="21">
        <f>0</f>
        <v>0</v>
      </c>
      <c r="C87" s="21">
        <f>18383</f>
        <v>18383</v>
      </c>
      <c r="D87" s="21">
        <f>88159</f>
        <v>88159</v>
      </c>
      <c r="E87" s="21">
        <f>86</f>
        <v>86</v>
      </c>
    </row>
    <row r="88">
      <c r="A88" s="21">
        <f>23091</f>
        <v>23091</v>
      </c>
      <c r="B88" s="21">
        <f>0</f>
        <v>0</v>
      </c>
      <c r="C88" s="21">
        <f>18593</f>
        <v>18593</v>
      </c>
      <c r="D88" s="21">
        <f>88159</f>
        <v>88159</v>
      </c>
      <c r="E88" s="21">
        <f>86</f>
        <v>86</v>
      </c>
    </row>
    <row r="89">
      <c r="A89" s="21">
        <f>23336</f>
        <v>23336</v>
      </c>
      <c r="B89" s="21">
        <f>0</f>
        <v>0</v>
      </c>
      <c r="C89" s="21">
        <f>18805</f>
        <v>18805</v>
      </c>
      <c r="D89" s="21">
        <f>103675</f>
        <v>103675</v>
      </c>
      <c r="E89" s="21">
        <f t="shared" ref="E89:E100" si="10">101</f>
        <v>101</v>
      </c>
    </row>
    <row r="90">
      <c r="A90" s="21">
        <f>23557</f>
        <v>23557</v>
      </c>
      <c r="B90" s="21">
        <f>0</f>
        <v>0</v>
      </c>
      <c r="C90" s="21">
        <f>19020</f>
        <v>19020</v>
      </c>
      <c r="D90" s="21">
        <f>103675</f>
        <v>103675</v>
      </c>
      <c r="E90" s="21">
        <f t="shared" si="10"/>
        <v>101</v>
      </c>
    </row>
    <row r="91">
      <c r="A91" s="21">
        <f>23778</f>
        <v>23778</v>
      </c>
      <c r="B91" s="21">
        <f>0</f>
        <v>0</v>
      </c>
      <c r="C91" s="21">
        <f>19200</f>
        <v>19200</v>
      </c>
      <c r="D91" s="21">
        <f t="shared" ref="D91:D99" si="11">103679</f>
        <v>103679</v>
      </c>
      <c r="E91" s="21">
        <f t="shared" si="10"/>
        <v>101</v>
      </c>
    </row>
    <row r="92">
      <c r="A92" s="21">
        <f>24067</f>
        <v>24067</v>
      </c>
      <c r="B92" s="21">
        <f>2</f>
        <v>2</v>
      </c>
      <c r="C92" s="21">
        <f>19383</f>
        <v>19383</v>
      </c>
      <c r="D92" s="21">
        <f t="shared" si="11"/>
        <v>103679</v>
      </c>
      <c r="E92" s="21">
        <f t="shared" si="10"/>
        <v>101</v>
      </c>
    </row>
    <row r="93">
      <c r="A93" s="21">
        <f>24303</f>
        <v>24303</v>
      </c>
      <c r="B93" s="21">
        <f>0</f>
        <v>0</v>
      </c>
      <c r="C93" s="21">
        <f>19567</f>
        <v>19567</v>
      </c>
      <c r="D93" s="21">
        <f t="shared" si="11"/>
        <v>103679</v>
      </c>
      <c r="E93" s="21">
        <f t="shared" si="10"/>
        <v>101</v>
      </c>
    </row>
    <row r="94">
      <c r="A94" s="21">
        <f>24539</f>
        <v>24539</v>
      </c>
      <c r="B94" s="21">
        <f>3</f>
        <v>3</v>
      </c>
      <c r="C94" s="21">
        <f>19760</f>
        <v>19760</v>
      </c>
      <c r="D94" s="21">
        <f t="shared" si="11"/>
        <v>103679</v>
      </c>
      <c r="E94" s="21">
        <f t="shared" si="10"/>
        <v>101</v>
      </c>
    </row>
    <row r="95">
      <c r="A95" s="21">
        <f>24773</f>
        <v>24773</v>
      </c>
      <c r="B95" s="21">
        <f t="shared" ref="B95:B104" si="12">0</f>
        <v>0</v>
      </c>
      <c r="C95" s="21">
        <f>19968</f>
        <v>19968</v>
      </c>
      <c r="D95" s="21">
        <f t="shared" si="11"/>
        <v>103679</v>
      </c>
      <c r="E95" s="21">
        <f t="shared" si="10"/>
        <v>101</v>
      </c>
    </row>
    <row r="96">
      <c r="A96" s="21">
        <f>25028</f>
        <v>25028</v>
      </c>
      <c r="B96" s="21">
        <f t="shared" si="12"/>
        <v>0</v>
      </c>
      <c r="C96" s="21">
        <f>20123</f>
        <v>20123</v>
      </c>
      <c r="D96" s="21">
        <f t="shared" si="11"/>
        <v>103679</v>
      </c>
      <c r="E96" s="21">
        <f t="shared" si="10"/>
        <v>101</v>
      </c>
    </row>
    <row r="97">
      <c r="A97" s="21">
        <f>25271</f>
        <v>25271</v>
      </c>
      <c r="B97" s="21">
        <f t="shared" si="12"/>
        <v>0</v>
      </c>
      <c r="C97" s="21">
        <f>20294</f>
        <v>20294</v>
      </c>
      <c r="D97" s="21">
        <f t="shared" si="11"/>
        <v>103679</v>
      </c>
      <c r="E97" s="21">
        <f t="shared" si="10"/>
        <v>101</v>
      </c>
    </row>
    <row r="98">
      <c r="A98" s="21">
        <f>25490</f>
        <v>25490</v>
      </c>
      <c r="B98" s="21">
        <f t="shared" si="12"/>
        <v>0</v>
      </c>
      <c r="C98" s="21">
        <f>20517</f>
        <v>20517</v>
      </c>
      <c r="D98" s="21">
        <f t="shared" si="11"/>
        <v>103679</v>
      </c>
      <c r="E98" s="21">
        <f t="shared" si="10"/>
        <v>101</v>
      </c>
    </row>
    <row r="99">
      <c r="A99" s="21">
        <f>25691</f>
        <v>25691</v>
      </c>
      <c r="B99" s="21">
        <f t="shared" si="12"/>
        <v>0</v>
      </c>
      <c r="C99" s="21">
        <f>20752</f>
        <v>20752</v>
      </c>
      <c r="D99" s="21">
        <f t="shared" si="11"/>
        <v>103679</v>
      </c>
      <c r="E99" s="21">
        <f t="shared" si="10"/>
        <v>101</v>
      </c>
    </row>
    <row r="100">
      <c r="A100" s="21">
        <f>25900</f>
        <v>25900</v>
      </c>
      <c r="B100" s="21">
        <f t="shared" si="12"/>
        <v>0</v>
      </c>
      <c r="C100" s="21">
        <f>20942</f>
        <v>20942</v>
      </c>
      <c r="D100" s="21">
        <f>103685</f>
        <v>103685</v>
      </c>
      <c r="E100" s="21">
        <f t="shared" si="10"/>
        <v>101</v>
      </c>
    </row>
    <row r="101">
      <c r="A101" s="21">
        <f>26156</f>
        <v>26156</v>
      </c>
      <c r="B101" s="21">
        <f t="shared" si="12"/>
        <v>0</v>
      </c>
      <c r="C101" s="21">
        <f>21110</f>
        <v>21110</v>
      </c>
      <c r="D101" s="21">
        <f>88706</f>
        <v>88706</v>
      </c>
      <c r="E101" s="21">
        <f>86</f>
        <v>86</v>
      </c>
    </row>
    <row r="102">
      <c r="A102" s="21">
        <f>26389</f>
        <v>26389</v>
      </c>
      <c r="B102" s="21">
        <f t="shared" si="12"/>
        <v>0</v>
      </c>
      <c r="C102" s="21">
        <f>21357</f>
        <v>21357</v>
      </c>
      <c r="D102" s="21">
        <f>88822</f>
        <v>88822</v>
      </c>
      <c r="E102" s="21">
        <f>86</f>
        <v>86</v>
      </c>
    </row>
    <row r="103">
      <c r="A103" s="21">
        <f>26658</f>
        <v>26658</v>
      </c>
      <c r="B103" s="21">
        <f t="shared" si="12"/>
        <v>0</v>
      </c>
      <c r="C103" s="21">
        <f>21579</f>
        <v>21579</v>
      </c>
      <c r="D103" s="21">
        <f>88830</f>
        <v>88830</v>
      </c>
      <c r="E103" s="21">
        <f>86</f>
        <v>86</v>
      </c>
    </row>
    <row r="104">
      <c r="A104" s="21">
        <f>26915</f>
        <v>26915</v>
      </c>
      <c r="B104" s="21">
        <f t="shared" si="12"/>
        <v>0</v>
      </c>
      <c r="C104" s="21">
        <f>21793</f>
        <v>21793</v>
      </c>
      <c r="D104" s="21">
        <f>88830</f>
        <v>88830</v>
      </c>
      <c r="E104" s="21">
        <f>86</f>
        <v>86</v>
      </c>
    </row>
    <row r="105">
      <c r="A105" s="21">
        <f>27130</f>
        <v>27130</v>
      </c>
      <c r="B105" s="21">
        <f>9</f>
        <v>9</v>
      </c>
      <c r="C105" s="21">
        <f>22033</f>
        <v>22033</v>
      </c>
      <c r="D105" s="21">
        <f>88830</f>
        <v>88830</v>
      </c>
      <c r="E105" s="21">
        <f>86</f>
        <v>86</v>
      </c>
    </row>
    <row r="106">
      <c r="A106" s="21">
        <f>27348</f>
        <v>27348</v>
      </c>
      <c r="B106" s="21">
        <f t="shared" ref="B106:B116" si="13">0</f>
        <v>0</v>
      </c>
      <c r="C106" s="21">
        <f>22260</f>
        <v>22260</v>
      </c>
      <c r="D106" s="21">
        <f>104410</f>
        <v>104410</v>
      </c>
      <c r="E106" s="21">
        <f t="shared" ref="E106:E114" si="14">101</f>
        <v>101</v>
      </c>
    </row>
    <row r="107">
      <c r="A107" s="21">
        <f>27578</f>
        <v>27578</v>
      </c>
      <c r="B107" s="21">
        <f t="shared" si="13"/>
        <v>0</v>
      </c>
      <c r="C107" s="21">
        <f>22495</f>
        <v>22495</v>
      </c>
      <c r="D107" s="21">
        <f>104414</f>
        <v>104414</v>
      </c>
      <c r="E107" s="21">
        <f t="shared" si="14"/>
        <v>101</v>
      </c>
    </row>
    <row r="108">
      <c r="A108" s="21">
        <f>27855</f>
        <v>27855</v>
      </c>
      <c r="B108" s="21">
        <f t="shared" si="13"/>
        <v>0</v>
      </c>
      <c r="C108" s="21">
        <f>22696</f>
        <v>22696</v>
      </c>
      <c r="D108" s="21">
        <f>104416</f>
        <v>104416</v>
      </c>
      <c r="E108" s="21">
        <f t="shared" si="14"/>
        <v>101</v>
      </c>
    </row>
    <row r="109">
      <c r="A109" s="21">
        <f>28112</f>
        <v>28112</v>
      </c>
      <c r="B109" s="21">
        <f t="shared" si="13"/>
        <v>0</v>
      </c>
      <c r="C109" s="21">
        <f>22903</f>
        <v>22903</v>
      </c>
      <c r="D109" s="21">
        <f>104416</f>
        <v>104416</v>
      </c>
      <c r="E109" s="21">
        <f t="shared" si="14"/>
        <v>101</v>
      </c>
    </row>
    <row r="110">
      <c r="A110" s="21">
        <f>28378</f>
        <v>28378</v>
      </c>
      <c r="B110" s="21">
        <f t="shared" si="13"/>
        <v>0</v>
      </c>
      <c r="C110" s="21">
        <f>23047</f>
        <v>23047</v>
      </c>
      <c r="D110" s="21">
        <f>104416</f>
        <v>104416</v>
      </c>
      <c r="E110" s="21">
        <f t="shared" si="14"/>
        <v>101</v>
      </c>
    </row>
    <row r="111">
      <c r="A111" s="21">
        <f>28606</f>
        <v>28606</v>
      </c>
      <c r="B111" s="21">
        <f t="shared" si="13"/>
        <v>0</v>
      </c>
      <c r="C111" s="21">
        <f>23255</f>
        <v>23255</v>
      </c>
      <c r="D111" s="21">
        <f>104416</f>
        <v>104416</v>
      </c>
      <c r="E111" s="21">
        <f t="shared" si="14"/>
        <v>101</v>
      </c>
    </row>
    <row r="112">
      <c r="A112" s="21">
        <f>28873</f>
        <v>28873</v>
      </c>
      <c r="B112" s="21">
        <f t="shared" si="13"/>
        <v>0</v>
      </c>
      <c r="C112" s="21">
        <f>23468</f>
        <v>23468</v>
      </c>
      <c r="D112" s="21">
        <f>104416</f>
        <v>104416</v>
      </c>
      <c r="E112" s="21">
        <f t="shared" si="14"/>
        <v>101</v>
      </c>
    </row>
    <row r="113">
      <c r="A113" s="21">
        <f>29136</f>
        <v>29136</v>
      </c>
      <c r="B113" s="21">
        <f t="shared" si="13"/>
        <v>0</v>
      </c>
      <c r="C113" s="21">
        <f>23676</f>
        <v>23676</v>
      </c>
      <c r="D113" s="21">
        <f>104416</f>
        <v>104416</v>
      </c>
      <c r="E113" s="21">
        <f t="shared" si="14"/>
        <v>101</v>
      </c>
    </row>
    <row r="114">
      <c r="A114" s="21">
        <f>29380</f>
        <v>29380</v>
      </c>
      <c r="B114" s="21">
        <f t="shared" si="13"/>
        <v>0</v>
      </c>
      <c r="C114" s="21">
        <f>23904</f>
        <v>23904</v>
      </c>
      <c r="D114" s="21">
        <f>104416</f>
        <v>104416</v>
      </c>
      <c r="E114" s="21">
        <f t="shared" si="14"/>
        <v>101</v>
      </c>
    </row>
    <row r="115">
      <c r="A115" s="21">
        <f>29643</f>
        <v>29643</v>
      </c>
      <c r="B115" s="21">
        <f t="shared" si="13"/>
        <v>0</v>
      </c>
      <c r="C115" s="21">
        <f>24090</f>
        <v>24090</v>
      </c>
      <c r="D115" s="21">
        <f>135944</f>
        <v>135944</v>
      </c>
      <c r="E115" s="21">
        <f>132</f>
        <v>132</v>
      </c>
    </row>
    <row r="116">
      <c r="A116" s="21">
        <f>29945</f>
        <v>29945</v>
      </c>
      <c r="B116" s="21">
        <f t="shared" si="13"/>
        <v>0</v>
      </c>
      <c r="C116" s="21">
        <f>24248</f>
        <v>24248</v>
      </c>
      <c r="D116" s="21">
        <f>89334</f>
        <v>89334</v>
      </c>
      <c r="E116" s="21">
        <f t="shared" ref="E116:E129" si="15">87</f>
        <v>87</v>
      </c>
    </row>
    <row r="117">
      <c r="A117" s="21">
        <f>30186</f>
        <v>30186</v>
      </c>
      <c r="B117" s="21">
        <f>2</f>
        <v>2</v>
      </c>
      <c r="C117" s="21">
        <f>24457</f>
        <v>24457</v>
      </c>
      <c r="D117" s="21">
        <f>89334</f>
        <v>89334</v>
      </c>
      <c r="E117" s="21">
        <f t="shared" si="15"/>
        <v>87</v>
      </c>
    </row>
    <row r="118">
      <c r="A118" s="21">
        <f>30443</f>
        <v>30443</v>
      </c>
      <c r="B118" s="21">
        <f>0</f>
        <v>0</v>
      </c>
      <c r="C118" s="21">
        <f>24658</f>
        <v>24658</v>
      </c>
      <c r="D118" s="21">
        <f t="shared" ref="D118:D129" si="16">89346</f>
        <v>89346</v>
      </c>
      <c r="E118" s="21">
        <f t="shared" si="15"/>
        <v>87</v>
      </c>
    </row>
    <row r="119">
      <c r="A119" s="21">
        <f>30676</f>
        <v>30676</v>
      </c>
      <c r="B119" s="21">
        <f>3</f>
        <v>3</v>
      </c>
      <c r="C119" s="21">
        <f>24845</f>
        <v>24845</v>
      </c>
      <c r="D119" s="21">
        <f t="shared" si="16"/>
        <v>89346</v>
      </c>
      <c r="E119" s="21">
        <f t="shared" si="15"/>
        <v>87</v>
      </c>
    </row>
    <row r="120">
      <c r="A120" s="21">
        <f>30957</f>
        <v>30957</v>
      </c>
      <c r="B120" s="21">
        <f>2</f>
        <v>2</v>
      </c>
      <c r="C120" s="21">
        <f>24997</f>
        <v>24997</v>
      </c>
      <c r="D120" s="21">
        <f t="shared" si="16"/>
        <v>89346</v>
      </c>
      <c r="E120" s="21">
        <f t="shared" si="15"/>
        <v>87</v>
      </c>
    </row>
    <row r="121">
      <c r="A121" s="21">
        <f>31225</f>
        <v>31225</v>
      </c>
      <c r="B121" s="21">
        <f>2</f>
        <v>2</v>
      </c>
      <c r="C121" s="21">
        <f>25179</f>
        <v>25179</v>
      </c>
      <c r="D121" s="21">
        <f t="shared" si="16"/>
        <v>89346</v>
      </c>
      <c r="E121" s="21">
        <f t="shared" si="15"/>
        <v>87</v>
      </c>
    </row>
    <row r="122">
      <c r="A122" s="21">
        <f>31464</f>
        <v>31464</v>
      </c>
      <c r="B122" s="21">
        <f>2</f>
        <v>2</v>
      </c>
      <c r="C122" s="21">
        <f>25380</f>
        <v>25380</v>
      </c>
      <c r="D122" s="21">
        <f t="shared" si="16"/>
        <v>89346</v>
      </c>
      <c r="E122" s="21">
        <f t="shared" si="15"/>
        <v>87</v>
      </c>
    </row>
    <row r="123">
      <c r="A123" s="21">
        <f>31692</f>
        <v>31692</v>
      </c>
      <c r="B123" s="21">
        <f>0</f>
        <v>0</v>
      </c>
      <c r="C123" s="21">
        <f>25596</f>
        <v>25596</v>
      </c>
      <c r="D123" s="21">
        <f t="shared" si="16"/>
        <v>89346</v>
      </c>
      <c r="E123" s="21">
        <f t="shared" si="15"/>
        <v>87</v>
      </c>
    </row>
    <row r="124">
      <c r="A124" s="21">
        <f>31951</f>
        <v>31951</v>
      </c>
      <c r="B124" s="21">
        <f>0</f>
        <v>0</v>
      </c>
      <c r="C124" s="21">
        <f>25813</f>
        <v>25813</v>
      </c>
      <c r="D124" s="21">
        <f t="shared" si="16"/>
        <v>89346</v>
      </c>
      <c r="E124" s="21">
        <f t="shared" si="15"/>
        <v>87</v>
      </c>
    </row>
    <row r="125">
      <c r="A125" s="21">
        <f>32218</f>
        <v>32218</v>
      </c>
      <c r="B125" s="21">
        <f>0</f>
        <v>0</v>
      </c>
      <c r="C125" s="21">
        <f>26050</f>
        <v>26050</v>
      </c>
      <c r="D125" s="21">
        <f t="shared" si="16"/>
        <v>89346</v>
      </c>
      <c r="E125" s="21">
        <f t="shared" si="15"/>
        <v>87</v>
      </c>
    </row>
    <row r="126">
      <c r="A126" s="21">
        <f>32462</f>
        <v>32462</v>
      </c>
      <c r="B126" s="21">
        <f>0</f>
        <v>0</v>
      </c>
      <c r="C126" s="21">
        <f>26260</f>
        <v>26260</v>
      </c>
      <c r="D126" s="21">
        <f t="shared" si="16"/>
        <v>89346</v>
      </c>
      <c r="E126" s="21">
        <f t="shared" si="15"/>
        <v>87</v>
      </c>
    </row>
    <row r="127">
      <c r="A127" s="21">
        <f>32709</f>
        <v>32709</v>
      </c>
      <c r="B127" s="21">
        <f>13</f>
        <v>13</v>
      </c>
      <c r="C127" s="21">
        <f>26472</f>
        <v>26472</v>
      </c>
      <c r="D127" s="21">
        <f t="shared" si="16"/>
        <v>89346</v>
      </c>
      <c r="E127" s="21">
        <f t="shared" si="15"/>
        <v>87</v>
      </c>
    </row>
    <row r="128">
      <c r="A128" s="21">
        <f>32987</f>
        <v>32987</v>
      </c>
      <c r="B128" s="21">
        <f>0</f>
        <v>0</v>
      </c>
      <c r="C128" s="21">
        <f>26624</f>
        <v>26624</v>
      </c>
      <c r="D128" s="21">
        <f t="shared" si="16"/>
        <v>89346</v>
      </c>
      <c r="E128" s="21">
        <f t="shared" si="15"/>
        <v>87</v>
      </c>
    </row>
    <row r="129">
      <c r="A129" s="21">
        <f>33252</f>
        <v>33252</v>
      </c>
      <c r="B129" s="21">
        <f>0</f>
        <v>0</v>
      </c>
      <c r="C129" s="21">
        <f>26831</f>
        <v>26831</v>
      </c>
      <c r="D129" s="21">
        <f t="shared" si="16"/>
        <v>89346</v>
      </c>
      <c r="E129" s="21">
        <f t="shared" si="15"/>
        <v>87</v>
      </c>
    </row>
    <row r="130">
      <c r="A130" s="21">
        <f>33473</f>
        <v>33473</v>
      </c>
      <c r="B130" s="21">
        <f>0</f>
        <v>0</v>
      </c>
      <c r="C130" s="21">
        <f>27060</f>
        <v>27060</v>
      </c>
      <c r="D130" s="21">
        <f>103780</f>
        <v>103780</v>
      </c>
      <c r="E130" s="21">
        <f>101</f>
        <v>101</v>
      </c>
    </row>
    <row r="131">
      <c r="A131" s="21">
        <f>33718</f>
        <v>33718</v>
      </c>
      <c r="B131" s="21">
        <f>2</f>
        <v>2</v>
      </c>
      <c r="C131" s="21">
        <f>27277</f>
        <v>27277</v>
      </c>
      <c r="D131" s="21">
        <f t="shared" ref="D131:D144" si="17">103264</f>
        <v>103264</v>
      </c>
      <c r="E131" s="21">
        <f t="shared" ref="E131:E154" si="18">100</f>
        <v>100</v>
      </c>
    </row>
    <row r="132">
      <c r="A132" s="21">
        <f>33956</f>
        <v>33956</v>
      </c>
      <c r="B132" s="21">
        <f>0</f>
        <v>0</v>
      </c>
      <c r="C132" s="21">
        <f>27456</f>
        <v>27456</v>
      </c>
      <c r="D132" s="21">
        <f t="shared" si="17"/>
        <v>103264</v>
      </c>
      <c r="E132" s="21">
        <f t="shared" si="18"/>
        <v>100</v>
      </c>
    </row>
    <row r="133">
      <c r="A133" s="21">
        <f>34231</f>
        <v>34231</v>
      </c>
      <c r="B133" s="21">
        <f>0</f>
        <v>0</v>
      </c>
      <c r="C133" s="21">
        <f>27678</f>
        <v>27678</v>
      </c>
      <c r="D133" s="21">
        <f t="shared" si="17"/>
        <v>103264</v>
      </c>
      <c r="E133" s="21">
        <f t="shared" si="18"/>
        <v>100</v>
      </c>
    </row>
    <row r="134">
      <c r="A134" s="21">
        <f>34462</f>
        <v>34462</v>
      </c>
      <c r="B134" s="21">
        <f>0</f>
        <v>0</v>
      </c>
      <c r="C134" s="21">
        <f>27845</f>
        <v>27845</v>
      </c>
      <c r="D134" s="21">
        <f t="shared" si="17"/>
        <v>103264</v>
      </c>
      <c r="E134" s="21">
        <f t="shared" si="18"/>
        <v>100</v>
      </c>
    </row>
    <row r="135">
      <c r="A135" s="21">
        <f>34752</f>
        <v>34752</v>
      </c>
      <c r="B135" s="21">
        <f>0</f>
        <v>0</v>
      </c>
      <c r="C135" s="21">
        <f>28047</f>
        <v>28047</v>
      </c>
      <c r="D135" s="21">
        <f t="shared" si="17"/>
        <v>103264</v>
      </c>
      <c r="E135" s="21">
        <f t="shared" si="18"/>
        <v>100</v>
      </c>
    </row>
    <row r="136">
      <c r="A136" s="21">
        <f>35009</f>
        <v>35009</v>
      </c>
      <c r="B136" s="21">
        <f>0</f>
        <v>0</v>
      </c>
      <c r="C136" s="21">
        <f>28277</f>
        <v>28277</v>
      </c>
      <c r="D136" s="21">
        <f t="shared" si="17"/>
        <v>103264</v>
      </c>
      <c r="E136" s="21">
        <f t="shared" si="18"/>
        <v>100</v>
      </c>
    </row>
    <row r="137">
      <c r="A137" s="21">
        <f t="shared" ref="A137:A273" si="19">35250</f>
        <v>35250</v>
      </c>
      <c r="B137" s="21">
        <f>0</f>
        <v>0</v>
      </c>
      <c r="C137" s="21">
        <f>28511</f>
        <v>28511</v>
      </c>
      <c r="D137" s="21">
        <f t="shared" si="17"/>
        <v>103264</v>
      </c>
      <c r="E137" s="21">
        <f t="shared" si="18"/>
        <v>100</v>
      </c>
    </row>
    <row r="138">
      <c r="A138" s="21">
        <f t="shared" si="19"/>
        <v>35250</v>
      </c>
      <c r="B138" s="21" t="s">
        <v>9</v>
      </c>
      <c r="C138" s="21">
        <f>28712</f>
        <v>28712</v>
      </c>
      <c r="D138" s="21">
        <f t="shared" si="17"/>
        <v>103264</v>
      </c>
      <c r="E138" s="21">
        <f t="shared" si="18"/>
        <v>100</v>
      </c>
    </row>
    <row r="139">
      <c r="A139" s="21">
        <f t="shared" si="19"/>
        <v>35250</v>
      </c>
      <c r="B139" s="21" t="s">
        <v>9</v>
      </c>
      <c r="C139" s="21">
        <f>28878</f>
        <v>28878</v>
      </c>
      <c r="D139" s="21">
        <f t="shared" si="17"/>
        <v>103264</v>
      </c>
      <c r="E139" s="21">
        <f t="shared" si="18"/>
        <v>100</v>
      </c>
    </row>
    <row r="140">
      <c r="A140" s="21">
        <f t="shared" si="19"/>
        <v>35250</v>
      </c>
      <c r="B140" s="21" t="s">
        <v>9</v>
      </c>
      <c r="C140" s="21">
        <f>29087</f>
        <v>29087</v>
      </c>
      <c r="D140" s="21">
        <f t="shared" si="17"/>
        <v>103264</v>
      </c>
      <c r="E140" s="21">
        <f t="shared" si="18"/>
        <v>100</v>
      </c>
    </row>
    <row r="141">
      <c r="A141" s="21">
        <f t="shared" si="19"/>
        <v>35250</v>
      </c>
      <c r="B141" s="21" t="s">
        <v>9</v>
      </c>
      <c r="C141" s="21">
        <f>29285</f>
        <v>29285</v>
      </c>
      <c r="D141" s="21">
        <f t="shared" si="17"/>
        <v>103264</v>
      </c>
      <c r="E141" s="21">
        <f t="shared" si="18"/>
        <v>100</v>
      </c>
    </row>
    <row r="142">
      <c r="A142" s="21">
        <f t="shared" si="19"/>
        <v>35250</v>
      </c>
      <c r="B142" s="21" t="s">
        <v>9</v>
      </c>
      <c r="C142" s="21">
        <f>29495</f>
        <v>29495</v>
      </c>
      <c r="D142" s="21">
        <f t="shared" si="17"/>
        <v>103264</v>
      </c>
      <c r="E142" s="21">
        <f t="shared" si="18"/>
        <v>100</v>
      </c>
    </row>
    <row r="143">
      <c r="A143" s="21">
        <f t="shared" si="19"/>
        <v>35250</v>
      </c>
      <c r="B143" s="21" t="s">
        <v>9</v>
      </c>
      <c r="C143" s="21">
        <f>29681</f>
        <v>29681</v>
      </c>
      <c r="D143" s="21">
        <f t="shared" si="17"/>
        <v>103264</v>
      </c>
      <c r="E143" s="21">
        <f t="shared" si="18"/>
        <v>100</v>
      </c>
    </row>
    <row r="144">
      <c r="A144" s="21">
        <f t="shared" si="19"/>
        <v>35250</v>
      </c>
      <c r="B144" s="21" t="s">
        <v>9</v>
      </c>
      <c r="C144" s="21">
        <f>29868</f>
        <v>29868</v>
      </c>
      <c r="D144" s="21">
        <f t="shared" si="17"/>
        <v>103264</v>
      </c>
      <c r="E144" s="21">
        <f t="shared" si="18"/>
        <v>100</v>
      </c>
    </row>
    <row r="145">
      <c r="A145" s="21">
        <f t="shared" si="19"/>
        <v>35250</v>
      </c>
      <c r="B145" s="21" t="s">
        <v>9</v>
      </c>
      <c r="C145" s="21">
        <f>30085</f>
        <v>30085</v>
      </c>
      <c r="D145" s="21">
        <f>103266</f>
        <v>103266</v>
      </c>
      <c r="E145" s="21">
        <f t="shared" si="18"/>
        <v>100</v>
      </c>
    </row>
    <row r="146">
      <c r="A146" s="21">
        <f t="shared" si="19"/>
        <v>35250</v>
      </c>
      <c r="B146" s="21" t="s">
        <v>9</v>
      </c>
      <c r="C146" s="21">
        <f>30329</f>
        <v>30329</v>
      </c>
      <c r="D146" s="21">
        <f>103212</f>
        <v>103212</v>
      </c>
      <c r="E146" s="21">
        <f t="shared" si="18"/>
        <v>100</v>
      </c>
    </row>
    <row r="147">
      <c r="A147" s="21">
        <f t="shared" si="19"/>
        <v>35250</v>
      </c>
      <c r="B147" s="21" t="s">
        <v>9</v>
      </c>
      <c r="C147" s="21">
        <f>30549</f>
        <v>30549</v>
      </c>
      <c r="D147" s="21">
        <f>103212</f>
        <v>103212</v>
      </c>
      <c r="E147" s="21">
        <f t="shared" si="18"/>
        <v>100</v>
      </c>
    </row>
    <row r="148">
      <c r="A148" s="21">
        <f t="shared" si="19"/>
        <v>35250</v>
      </c>
      <c r="B148" s="21" t="s">
        <v>9</v>
      </c>
      <c r="C148" s="21">
        <f>30720</f>
        <v>30720</v>
      </c>
      <c r="D148" s="21">
        <f>103212</f>
        <v>103212</v>
      </c>
      <c r="E148" s="21">
        <f t="shared" si="18"/>
        <v>100</v>
      </c>
    </row>
    <row r="149">
      <c r="A149" s="21">
        <f t="shared" si="19"/>
        <v>35250</v>
      </c>
      <c r="B149" s="21" t="s">
        <v>9</v>
      </c>
      <c r="C149" s="21">
        <f>30921</f>
        <v>30921</v>
      </c>
      <c r="D149" s="21">
        <f>103218</f>
        <v>103218</v>
      </c>
      <c r="E149" s="21">
        <f t="shared" si="18"/>
        <v>100</v>
      </c>
    </row>
    <row r="150">
      <c r="A150" s="21">
        <f t="shared" si="19"/>
        <v>35250</v>
      </c>
      <c r="B150" s="21" t="s">
        <v>9</v>
      </c>
      <c r="C150" s="21">
        <f>31138</f>
        <v>31138</v>
      </c>
      <c r="D150" s="21">
        <f>103230</f>
        <v>103230</v>
      </c>
      <c r="E150" s="21">
        <f t="shared" si="18"/>
        <v>100</v>
      </c>
    </row>
    <row r="151">
      <c r="A151" s="21">
        <f t="shared" si="19"/>
        <v>35250</v>
      </c>
      <c r="B151" s="21" t="s">
        <v>9</v>
      </c>
      <c r="C151" s="21">
        <f>31355</f>
        <v>31355</v>
      </c>
      <c r="D151" s="21">
        <f>103240</f>
        <v>103240</v>
      </c>
      <c r="E151" s="21">
        <f t="shared" si="18"/>
        <v>100</v>
      </c>
    </row>
    <row r="152">
      <c r="A152" s="21">
        <f t="shared" si="19"/>
        <v>35250</v>
      </c>
      <c r="B152" s="21" t="s">
        <v>9</v>
      </c>
      <c r="C152" s="21">
        <f>31605</f>
        <v>31605</v>
      </c>
      <c r="D152" s="21">
        <f>103248</f>
        <v>103248</v>
      </c>
      <c r="E152" s="21">
        <f t="shared" si="18"/>
        <v>100</v>
      </c>
    </row>
    <row r="153">
      <c r="A153" s="21">
        <f t="shared" si="19"/>
        <v>35250</v>
      </c>
      <c r="B153" s="21" t="s">
        <v>9</v>
      </c>
      <c r="C153" s="21">
        <f>31805</f>
        <v>31805</v>
      </c>
      <c r="D153" s="21">
        <f>103250</f>
        <v>103250</v>
      </c>
      <c r="E153" s="21">
        <f t="shared" si="18"/>
        <v>100</v>
      </c>
    </row>
    <row r="154">
      <c r="A154" s="21">
        <f t="shared" si="19"/>
        <v>35250</v>
      </c>
      <c r="B154" s="21" t="s">
        <v>9</v>
      </c>
      <c r="C154" s="21">
        <f>32014</f>
        <v>32014</v>
      </c>
      <c r="D154" s="21">
        <f>103250</f>
        <v>103250</v>
      </c>
      <c r="E154" s="21">
        <f t="shared" si="18"/>
        <v>100</v>
      </c>
    </row>
    <row r="155">
      <c r="A155" s="21">
        <f t="shared" si="19"/>
        <v>35250</v>
      </c>
      <c r="B155" s="21" t="s">
        <v>9</v>
      </c>
      <c r="C155" s="21">
        <f>32196</f>
        <v>32196</v>
      </c>
      <c r="D155" s="21">
        <f>102358</f>
        <v>102358</v>
      </c>
      <c r="E155" s="21">
        <f>99</f>
        <v>99</v>
      </c>
    </row>
    <row r="156">
      <c r="A156" s="21">
        <f t="shared" si="19"/>
        <v>35250</v>
      </c>
      <c r="B156" s="21" t="s">
        <v>9</v>
      </c>
      <c r="C156" s="21">
        <f>32384</f>
        <v>32384</v>
      </c>
      <c r="D156" s="21">
        <f>102358</f>
        <v>102358</v>
      </c>
      <c r="E156" s="21">
        <f>99</f>
        <v>99</v>
      </c>
    </row>
    <row r="157">
      <c r="A157" s="21">
        <f t="shared" si="19"/>
        <v>35250</v>
      </c>
      <c r="B157" s="21" t="s">
        <v>9</v>
      </c>
      <c r="C157" s="21">
        <f>32584</f>
        <v>32584</v>
      </c>
      <c r="D157" s="21">
        <f>102366</f>
        <v>102366</v>
      </c>
      <c r="E157" s="21">
        <f>99</f>
        <v>99</v>
      </c>
    </row>
    <row r="158">
      <c r="A158" s="21">
        <f t="shared" si="19"/>
        <v>35250</v>
      </c>
      <c r="B158" s="21" t="s">
        <v>9</v>
      </c>
      <c r="C158" s="21">
        <f>32771</f>
        <v>32771</v>
      </c>
      <c r="D158" s="21">
        <f>71266</f>
        <v>71266</v>
      </c>
      <c r="E158" s="21">
        <f>69</f>
        <v>69</v>
      </c>
    </row>
    <row r="159">
      <c r="A159" s="21">
        <f t="shared" si="19"/>
        <v>35250</v>
      </c>
      <c r="B159" s="21" t="s">
        <v>9</v>
      </c>
      <c r="C159" s="21">
        <f>32949</f>
        <v>32949</v>
      </c>
      <c r="D159" s="21">
        <f>71266</f>
        <v>71266</v>
      </c>
      <c r="E159" s="21">
        <f>69</f>
        <v>69</v>
      </c>
    </row>
    <row r="160">
      <c r="A160" s="21">
        <f t="shared" si="19"/>
        <v>35250</v>
      </c>
      <c r="B160" s="21" t="s">
        <v>9</v>
      </c>
      <c r="C160" s="21">
        <f>33165</f>
        <v>33165</v>
      </c>
      <c r="D160" s="21">
        <f>86858</f>
        <v>86858</v>
      </c>
      <c r="E160" s="21">
        <f>84</f>
        <v>84</v>
      </c>
    </row>
    <row r="161">
      <c r="A161" s="21">
        <f t="shared" si="19"/>
        <v>35250</v>
      </c>
      <c r="B161" s="21" t="s">
        <v>9</v>
      </c>
      <c r="C161" s="21">
        <f>33353</f>
        <v>33353</v>
      </c>
      <c r="D161" s="21">
        <f>86846</f>
        <v>86846</v>
      </c>
      <c r="E161" s="21">
        <f>84</f>
        <v>84</v>
      </c>
    </row>
    <row r="162">
      <c r="A162" s="21">
        <f t="shared" si="19"/>
        <v>35250</v>
      </c>
      <c r="B162" s="21" t="s">
        <v>9</v>
      </c>
      <c r="C162" s="21">
        <f>33550</f>
        <v>33550</v>
      </c>
      <c r="D162" s="21">
        <f>86846</f>
        <v>86846</v>
      </c>
      <c r="E162" s="21">
        <f>84</f>
        <v>84</v>
      </c>
    </row>
    <row r="163">
      <c r="A163" s="21">
        <f t="shared" si="19"/>
        <v>35250</v>
      </c>
      <c r="B163" s="21" t="s">
        <v>9</v>
      </c>
      <c r="C163" s="21">
        <f>33741</f>
        <v>33741</v>
      </c>
      <c r="D163" s="21">
        <f>102406</f>
        <v>102406</v>
      </c>
      <c r="E163" s="21">
        <f t="shared" ref="E163:E172" si="20">100</f>
        <v>100</v>
      </c>
    </row>
    <row r="164">
      <c r="A164" s="21">
        <f t="shared" si="19"/>
        <v>35250</v>
      </c>
      <c r="B164" s="21" t="s">
        <v>9</v>
      </c>
      <c r="C164" s="21">
        <f>33896</f>
        <v>33896</v>
      </c>
      <c r="D164" s="21">
        <f>102406</f>
        <v>102406</v>
      </c>
      <c r="E164" s="21">
        <f t="shared" si="20"/>
        <v>100</v>
      </c>
    </row>
    <row r="165">
      <c r="A165" s="21">
        <f t="shared" si="19"/>
        <v>35250</v>
      </c>
      <c r="B165" s="21" t="s">
        <v>9</v>
      </c>
      <c r="C165" s="21">
        <f>34137</f>
        <v>34137</v>
      </c>
      <c r="D165" s="21">
        <f>102406</f>
        <v>102406</v>
      </c>
      <c r="E165" s="21">
        <f t="shared" si="20"/>
        <v>100</v>
      </c>
    </row>
    <row r="166">
      <c r="A166" s="21">
        <f t="shared" si="19"/>
        <v>35250</v>
      </c>
      <c r="B166" s="21" t="s">
        <v>9</v>
      </c>
      <c r="C166" s="21">
        <f>34334</f>
        <v>34334</v>
      </c>
      <c r="D166" s="21">
        <f>102406</f>
        <v>102406</v>
      </c>
      <c r="E166" s="21">
        <f t="shared" si="20"/>
        <v>100</v>
      </c>
    </row>
    <row r="167">
      <c r="A167" s="21">
        <f t="shared" si="19"/>
        <v>35250</v>
      </c>
      <c r="B167" s="21" t="s">
        <v>9</v>
      </c>
      <c r="C167" s="21">
        <f>34540</f>
        <v>34540</v>
      </c>
      <c r="D167" s="21">
        <f>102406</f>
        <v>102406</v>
      </c>
      <c r="E167" s="21">
        <f t="shared" si="20"/>
        <v>100</v>
      </c>
    </row>
    <row r="168">
      <c r="A168" s="21">
        <f t="shared" si="19"/>
        <v>35250</v>
      </c>
      <c r="B168" s="21" t="s">
        <v>9</v>
      </c>
      <c r="C168" s="21">
        <f>34737</f>
        <v>34737</v>
      </c>
      <c r="D168" s="21">
        <f>102410</f>
        <v>102410</v>
      </c>
      <c r="E168" s="21">
        <f t="shared" si="20"/>
        <v>100</v>
      </c>
    </row>
    <row r="169">
      <c r="A169" s="21">
        <f t="shared" si="19"/>
        <v>35250</v>
      </c>
      <c r="B169" s="21" t="s">
        <v>9</v>
      </c>
      <c r="C169" s="21">
        <f>34956</f>
        <v>34956</v>
      </c>
      <c r="D169" s="21">
        <f>102410</f>
        <v>102410</v>
      </c>
      <c r="E169" s="21">
        <f t="shared" si="20"/>
        <v>100</v>
      </c>
    </row>
    <row r="170">
      <c r="A170" s="21">
        <f t="shared" si="19"/>
        <v>35250</v>
      </c>
      <c r="B170" s="21" t="s">
        <v>9</v>
      </c>
      <c r="C170" s="21">
        <f>35131</f>
        <v>35131</v>
      </c>
      <c r="D170" s="21">
        <f>102410</f>
        <v>102410</v>
      </c>
      <c r="E170" s="21">
        <f t="shared" si="20"/>
        <v>100</v>
      </c>
    </row>
    <row r="171">
      <c r="A171" s="21">
        <f t="shared" si="19"/>
        <v>35250</v>
      </c>
      <c r="B171" s="21" t="s">
        <v>9</v>
      </c>
      <c r="C171" s="21">
        <f>35264</f>
        <v>35264</v>
      </c>
      <c r="D171" s="21">
        <f>102410</f>
        <v>102410</v>
      </c>
      <c r="E171" s="21">
        <f t="shared" si="20"/>
        <v>100</v>
      </c>
    </row>
    <row r="172">
      <c r="A172" s="21">
        <f t="shared" si="19"/>
        <v>35250</v>
      </c>
      <c r="B172" s="21" t="s">
        <v>9</v>
      </c>
      <c r="C172" s="21">
        <f>35423</f>
        <v>35423</v>
      </c>
      <c r="D172" s="21">
        <f>102410</f>
        <v>102410</v>
      </c>
      <c r="E172" s="21">
        <f t="shared" si="20"/>
        <v>100</v>
      </c>
    </row>
    <row r="173">
      <c r="A173" s="21">
        <f t="shared" si="19"/>
        <v>35250</v>
      </c>
      <c r="B173" s="21" t="s">
        <v>9</v>
      </c>
    </row>
    <row r="174">
      <c r="A174" s="21">
        <f t="shared" si="19"/>
        <v>35250</v>
      </c>
      <c r="B174" s="21" t="s">
        <v>9</v>
      </c>
    </row>
    <row r="175">
      <c r="A175" s="21">
        <f t="shared" si="19"/>
        <v>35250</v>
      </c>
      <c r="B175" s="21" t="s">
        <v>9</v>
      </c>
    </row>
    <row r="176">
      <c r="A176" s="21">
        <f t="shared" si="19"/>
        <v>35250</v>
      </c>
      <c r="B176" s="21" t="s">
        <v>9</v>
      </c>
    </row>
    <row r="177">
      <c r="A177" s="21">
        <f t="shared" si="19"/>
        <v>35250</v>
      </c>
      <c r="B177" s="21" t="s">
        <v>9</v>
      </c>
    </row>
    <row r="178">
      <c r="A178" s="21">
        <f t="shared" si="19"/>
        <v>35250</v>
      </c>
      <c r="B178" s="21" t="s">
        <v>9</v>
      </c>
    </row>
    <row r="179">
      <c r="A179" s="21">
        <f t="shared" si="19"/>
        <v>35250</v>
      </c>
      <c r="B179" s="21" t="s">
        <v>9</v>
      </c>
    </row>
    <row r="180">
      <c r="A180" s="21">
        <f t="shared" si="19"/>
        <v>35250</v>
      </c>
      <c r="B180" s="21" t="s">
        <v>9</v>
      </c>
    </row>
    <row r="181">
      <c r="A181" s="21">
        <f t="shared" si="19"/>
        <v>35250</v>
      </c>
      <c r="B181" s="21" t="s">
        <v>9</v>
      </c>
    </row>
    <row r="182">
      <c r="A182" s="21">
        <f t="shared" si="19"/>
        <v>35250</v>
      </c>
      <c r="B182" s="21" t="s">
        <v>9</v>
      </c>
    </row>
    <row r="183">
      <c r="A183" s="21">
        <f t="shared" si="19"/>
        <v>35250</v>
      </c>
      <c r="B183" s="21" t="s">
        <v>9</v>
      </c>
    </row>
    <row r="184">
      <c r="A184" s="21">
        <f t="shared" si="19"/>
        <v>35250</v>
      </c>
      <c r="B184" s="21" t="s">
        <v>9</v>
      </c>
    </row>
    <row r="185">
      <c r="A185" s="21">
        <f t="shared" si="19"/>
        <v>35250</v>
      </c>
      <c r="B185" s="21" t="s">
        <v>9</v>
      </c>
    </row>
    <row r="186">
      <c r="A186" s="21">
        <f t="shared" si="19"/>
        <v>35250</v>
      </c>
      <c r="B186" s="21" t="s">
        <v>9</v>
      </c>
    </row>
    <row r="187">
      <c r="A187" s="21">
        <f t="shared" si="19"/>
        <v>35250</v>
      </c>
      <c r="B187" s="21" t="s">
        <v>9</v>
      </c>
    </row>
    <row r="188">
      <c r="A188" s="21">
        <f t="shared" si="19"/>
        <v>35250</v>
      </c>
      <c r="B188" s="21" t="s">
        <v>9</v>
      </c>
    </row>
    <row r="189">
      <c r="A189" s="21">
        <f t="shared" si="19"/>
        <v>35250</v>
      </c>
      <c r="B189" s="21" t="s">
        <v>9</v>
      </c>
    </row>
    <row r="190">
      <c r="A190" s="21">
        <f t="shared" si="19"/>
        <v>35250</v>
      </c>
      <c r="B190" s="21" t="s">
        <v>9</v>
      </c>
    </row>
    <row r="191">
      <c r="A191" s="21">
        <f t="shared" si="19"/>
        <v>35250</v>
      </c>
      <c r="B191" s="21" t="s">
        <v>9</v>
      </c>
    </row>
    <row r="192">
      <c r="A192" s="21">
        <f t="shared" si="19"/>
        <v>35250</v>
      </c>
      <c r="B192" s="21" t="s">
        <v>9</v>
      </c>
    </row>
    <row r="193">
      <c r="A193" s="21">
        <f t="shared" si="19"/>
        <v>35250</v>
      </c>
      <c r="B193" s="21" t="s">
        <v>9</v>
      </c>
    </row>
    <row r="194">
      <c r="A194" s="21">
        <f t="shared" si="19"/>
        <v>35250</v>
      </c>
      <c r="B194" s="21" t="s">
        <v>9</v>
      </c>
    </row>
    <row r="195">
      <c r="A195" s="21">
        <f t="shared" si="19"/>
        <v>35250</v>
      </c>
      <c r="B195" s="21" t="s">
        <v>9</v>
      </c>
    </row>
    <row r="196">
      <c r="A196" s="21">
        <f t="shared" si="19"/>
        <v>35250</v>
      </c>
      <c r="B196" s="21" t="s">
        <v>9</v>
      </c>
    </row>
    <row r="197">
      <c r="A197" s="21">
        <f t="shared" si="19"/>
        <v>35250</v>
      </c>
      <c r="B197" s="21" t="s">
        <v>9</v>
      </c>
    </row>
    <row r="198">
      <c r="A198" s="21">
        <f t="shared" si="19"/>
        <v>35250</v>
      </c>
      <c r="B198" s="21" t="s">
        <v>9</v>
      </c>
    </row>
    <row r="199">
      <c r="A199" s="21">
        <f t="shared" si="19"/>
        <v>35250</v>
      </c>
      <c r="B199" s="21" t="s">
        <v>9</v>
      </c>
    </row>
    <row r="200">
      <c r="A200" s="21">
        <f t="shared" si="19"/>
        <v>35250</v>
      </c>
      <c r="B200" s="21" t="s">
        <v>9</v>
      </c>
    </row>
    <row r="201">
      <c r="A201" s="21">
        <f t="shared" si="19"/>
        <v>35250</v>
      </c>
      <c r="B201" s="21" t="s">
        <v>9</v>
      </c>
    </row>
    <row r="202">
      <c r="A202" s="21">
        <f t="shared" si="19"/>
        <v>35250</v>
      </c>
      <c r="B202" s="21" t="s">
        <v>9</v>
      </c>
    </row>
    <row r="203">
      <c r="A203" s="21">
        <f t="shared" si="19"/>
        <v>35250</v>
      </c>
      <c r="B203" s="21" t="s">
        <v>9</v>
      </c>
    </row>
    <row r="204">
      <c r="A204" s="21">
        <f t="shared" si="19"/>
        <v>35250</v>
      </c>
      <c r="B204" s="21" t="s">
        <v>9</v>
      </c>
    </row>
    <row r="205">
      <c r="A205" s="21">
        <f t="shared" si="19"/>
        <v>35250</v>
      </c>
      <c r="B205" s="21" t="s">
        <v>9</v>
      </c>
    </row>
    <row r="206">
      <c r="A206" s="21">
        <f t="shared" si="19"/>
        <v>35250</v>
      </c>
      <c r="B206" s="21" t="s">
        <v>9</v>
      </c>
    </row>
    <row r="207">
      <c r="A207" s="21">
        <f t="shared" si="19"/>
        <v>35250</v>
      </c>
      <c r="B207" s="21" t="s">
        <v>9</v>
      </c>
    </row>
    <row r="208">
      <c r="A208" s="21">
        <f t="shared" si="19"/>
        <v>35250</v>
      </c>
      <c r="B208" s="21" t="s">
        <v>9</v>
      </c>
    </row>
    <row r="209">
      <c r="A209" s="21">
        <f t="shared" si="19"/>
        <v>35250</v>
      </c>
      <c r="B209" s="21" t="s">
        <v>9</v>
      </c>
    </row>
    <row r="210">
      <c r="A210" s="21">
        <f t="shared" si="19"/>
        <v>35250</v>
      </c>
      <c r="B210" s="21" t="s">
        <v>9</v>
      </c>
    </row>
    <row r="211">
      <c r="A211" s="21">
        <f t="shared" si="19"/>
        <v>35250</v>
      </c>
      <c r="B211" s="21" t="s">
        <v>9</v>
      </c>
    </row>
    <row r="212">
      <c r="A212" s="21">
        <f t="shared" si="19"/>
        <v>35250</v>
      </c>
      <c r="B212" s="21" t="s">
        <v>9</v>
      </c>
    </row>
    <row r="213">
      <c r="A213" s="21">
        <f t="shared" si="19"/>
        <v>35250</v>
      </c>
      <c r="B213" s="21" t="s">
        <v>9</v>
      </c>
    </row>
    <row r="214">
      <c r="A214" s="21">
        <f t="shared" si="19"/>
        <v>35250</v>
      </c>
      <c r="B214" s="21" t="s">
        <v>9</v>
      </c>
    </row>
    <row r="215">
      <c r="A215" s="21">
        <f t="shared" si="19"/>
        <v>35250</v>
      </c>
      <c r="B215" s="21" t="s">
        <v>9</v>
      </c>
    </row>
    <row r="216">
      <c r="A216" s="21">
        <f t="shared" si="19"/>
        <v>35250</v>
      </c>
      <c r="B216" s="21" t="s">
        <v>9</v>
      </c>
    </row>
    <row r="217">
      <c r="A217" s="21">
        <f t="shared" si="19"/>
        <v>35250</v>
      </c>
      <c r="B217" s="21" t="s">
        <v>9</v>
      </c>
    </row>
    <row r="218">
      <c r="A218" s="21">
        <f t="shared" si="19"/>
        <v>35250</v>
      </c>
      <c r="B218" s="21" t="s">
        <v>9</v>
      </c>
    </row>
    <row r="219">
      <c r="A219" s="21">
        <f t="shared" si="19"/>
        <v>35250</v>
      </c>
      <c r="B219" s="21" t="s">
        <v>9</v>
      </c>
    </row>
    <row r="220">
      <c r="A220" s="21">
        <f t="shared" si="19"/>
        <v>35250</v>
      </c>
      <c r="B220" s="21" t="s">
        <v>9</v>
      </c>
    </row>
    <row r="221">
      <c r="A221" s="21">
        <f t="shared" si="19"/>
        <v>35250</v>
      </c>
      <c r="B221" s="21" t="s">
        <v>9</v>
      </c>
    </row>
    <row r="222">
      <c r="A222" s="21">
        <f t="shared" si="19"/>
        <v>35250</v>
      </c>
      <c r="B222" s="21" t="s">
        <v>9</v>
      </c>
    </row>
    <row r="223">
      <c r="A223" s="21">
        <f t="shared" si="19"/>
        <v>35250</v>
      </c>
      <c r="B223" s="21" t="s">
        <v>9</v>
      </c>
    </row>
    <row r="224">
      <c r="A224" s="21">
        <f t="shared" si="19"/>
        <v>35250</v>
      </c>
      <c r="B224" s="21" t="s">
        <v>9</v>
      </c>
    </row>
    <row r="225">
      <c r="A225" s="21">
        <f t="shared" si="19"/>
        <v>35250</v>
      </c>
      <c r="B225" s="21" t="s">
        <v>9</v>
      </c>
    </row>
    <row r="226">
      <c r="A226" s="21">
        <f t="shared" si="19"/>
        <v>35250</v>
      </c>
      <c r="B226" s="21" t="s">
        <v>9</v>
      </c>
    </row>
    <row r="227">
      <c r="A227" s="21">
        <f t="shared" si="19"/>
        <v>35250</v>
      </c>
      <c r="B227" s="21" t="s">
        <v>9</v>
      </c>
    </row>
    <row r="228">
      <c r="A228" s="21">
        <f t="shared" si="19"/>
        <v>35250</v>
      </c>
      <c r="B228" s="21" t="s">
        <v>9</v>
      </c>
    </row>
    <row r="229">
      <c r="A229" s="21">
        <f t="shared" si="19"/>
        <v>35250</v>
      </c>
      <c r="B229" s="21" t="s">
        <v>9</v>
      </c>
    </row>
    <row r="230">
      <c r="A230" s="21">
        <f t="shared" si="19"/>
        <v>35250</v>
      </c>
      <c r="B230" s="21" t="s">
        <v>9</v>
      </c>
    </row>
    <row r="231">
      <c r="A231" s="21">
        <f t="shared" si="19"/>
        <v>35250</v>
      </c>
      <c r="B231" s="21" t="s">
        <v>9</v>
      </c>
    </row>
    <row r="232">
      <c r="A232" s="21">
        <f t="shared" si="19"/>
        <v>35250</v>
      </c>
      <c r="B232" s="21" t="s">
        <v>9</v>
      </c>
    </row>
    <row r="233">
      <c r="A233" s="21">
        <f t="shared" si="19"/>
        <v>35250</v>
      </c>
      <c r="B233" s="21" t="s">
        <v>9</v>
      </c>
    </row>
    <row r="234">
      <c r="A234" s="21">
        <f t="shared" si="19"/>
        <v>35250</v>
      </c>
      <c r="B234" s="21" t="s">
        <v>9</v>
      </c>
    </row>
    <row r="235">
      <c r="A235" s="21">
        <f t="shared" si="19"/>
        <v>35250</v>
      </c>
      <c r="B235" s="21" t="s">
        <v>9</v>
      </c>
    </row>
    <row r="236">
      <c r="A236" s="21">
        <f t="shared" si="19"/>
        <v>35250</v>
      </c>
      <c r="B236" s="21" t="s">
        <v>9</v>
      </c>
    </row>
    <row r="237">
      <c r="A237" s="21">
        <f t="shared" si="19"/>
        <v>35250</v>
      </c>
      <c r="B237" s="21" t="s">
        <v>9</v>
      </c>
    </row>
    <row r="238">
      <c r="A238" s="21">
        <f t="shared" si="19"/>
        <v>35250</v>
      </c>
      <c r="B238" s="21" t="s">
        <v>9</v>
      </c>
    </row>
    <row r="239">
      <c r="A239" s="21">
        <f t="shared" si="19"/>
        <v>35250</v>
      </c>
      <c r="B239" s="21" t="s">
        <v>9</v>
      </c>
    </row>
    <row r="240">
      <c r="A240" s="21">
        <f t="shared" si="19"/>
        <v>35250</v>
      </c>
      <c r="B240" s="21" t="s">
        <v>9</v>
      </c>
    </row>
    <row r="241">
      <c r="A241" s="21">
        <f t="shared" si="19"/>
        <v>35250</v>
      </c>
      <c r="B241" s="21" t="s">
        <v>9</v>
      </c>
    </row>
    <row r="242">
      <c r="A242" s="21">
        <f t="shared" si="19"/>
        <v>35250</v>
      </c>
      <c r="B242" s="21" t="s">
        <v>9</v>
      </c>
    </row>
    <row r="243">
      <c r="A243" s="21">
        <f t="shared" si="19"/>
        <v>35250</v>
      </c>
      <c r="B243" s="21" t="s">
        <v>9</v>
      </c>
    </row>
    <row r="244">
      <c r="A244" s="21">
        <f t="shared" si="19"/>
        <v>35250</v>
      </c>
      <c r="B244" s="21" t="s">
        <v>9</v>
      </c>
    </row>
    <row r="245">
      <c r="A245" s="21">
        <f t="shared" si="19"/>
        <v>35250</v>
      </c>
      <c r="B245" s="21" t="s">
        <v>9</v>
      </c>
    </row>
    <row r="246">
      <c r="A246" s="21">
        <f t="shared" si="19"/>
        <v>35250</v>
      </c>
      <c r="B246" s="21" t="s">
        <v>9</v>
      </c>
    </row>
    <row r="247">
      <c r="A247" s="21">
        <f t="shared" si="19"/>
        <v>35250</v>
      </c>
      <c r="B247" s="21" t="s">
        <v>9</v>
      </c>
    </row>
    <row r="248">
      <c r="A248" s="21">
        <f t="shared" si="19"/>
        <v>35250</v>
      </c>
      <c r="B248" s="21" t="s">
        <v>9</v>
      </c>
    </row>
    <row r="249">
      <c r="A249" s="21">
        <f t="shared" si="19"/>
        <v>35250</v>
      </c>
      <c r="B249" s="21" t="s">
        <v>9</v>
      </c>
    </row>
    <row r="250">
      <c r="A250" s="21">
        <f t="shared" si="19"/>
        <v>35250</v>
      </c>
      <c r="B250" s="21" t="s">
        <v>9</v>
      </c>
    </row>
    <row r="251">
      <c r="A251" s="21">
        <f t="shared" si="19"/>
        <v>35250</v>
      </c>
      <c r="B251" s="21" t="s">
        <v>9</v>
      </c>
    </row>
    <row r="252">
      <c r="A252" s="21">
        <f t="shared" si="19"/>
        <v>35250</v>
      </c>
      <c r="B252" s="21" t="s">
        <v>9</v>
      </c>
    </row>
    <row r="253">
      <c r="A253" s="21">
        <f t="shared" si="19"/>
        <v>35250</v>
      </c>
      <c r="B253" s="21" t="s">
        <v>9</v>
      </c>
    </row>
    <row r="254">
      <c r="A254" s="21">
        <f t="shared" si="19"/>
        <v>35250</v>
      </c>
      <c r="B254" s="21" t="s">
        <v>9</v>
      </c>
    </row>
    <row r="255">
      <c r="A255" s="21">
        <f t="shared" si="19"/>
        <v>35250</v>
      </c>
      <c r="B255" s="21" t="s">
        <v>9</v>
      </c>
    </row>
    <row r="256">
      <c r="A256" s="21">
        <f t="shared" si="19"/>
        <v>35250</v>
      </c>
      <c r="B256" s="21" t="s">
        <v>9</v>
      </c>
    </row>
    <row r="257">
      <c r="A257" s="21">
        <f t="shared" si="19"/>
        <v>35250</v>
      </c>
      <c r="B257" s="21" t="s">
        <v>9</v>
      </c>
    </row>
    <row r="258">
      <c r="A258" s="21">
        <f t="shared" si="19"/>
        <v>35250</v>
      </c>
      <c r="B258" s="21" t="s">
        <v>9</v>
      </c>
    </row>
    <row r="259">
      <c r="A259" s="21">
        <f t="shared" si="19"/>
        <v>35250</v>
      </c>
      <c r="B259" s="21" t="s">
        <v>9</v>
      </c>
    </row>
    <row r="260">
      <c r="A260" s="21">
        <f t="shared" si="19"/>
        <v>35250</v>
      </c>
      <c r="B260" s="21" t="s">
        <v>9</v>
      </c>
    </row>
    <row r="261">
      <c r="A261" s="21">
        <f t="shared" si="19"/>
        <v>35250</v>
      </c>
      <c r="B261" s="21" t="s">
        <v>9</v>
      </c>
    </row>
    <row r="262">
      <c r="A262" s="21">
        <f t="shared" si="19"/>
        <v>35250</v>
      </c>
      <c r="B262" s="21" t="s">
        <v>9</v>
      </c>
    </row>
    <row r="263">
      <c r="A263" s="21">
        <f t="shared" si="19"/>
        <v>35250</v>
      </c>
      <c r="B263" s="21" t="s">
        <v>9</v>
      </c>
    </row>
    <row r="264">
      <c r="A264" s="21">
        <f t="shared" si="19"/>
        <v>35250</v>
      </c>
      <c r="B264" s="21" t="s">
        <v>9</v>
      </c>
    </row>
    <row r="265">
      <c r="A265" s="21">
        <f t="shared" si="19"/>
        <v>35250</v>
      </c>
      <c r="B265" s="21" t="s">
        <v>9</v>
      </c>
    </row>
    <row r="266">
      <c r="A266" s="21">
        <f t="shared" si="19"/>
        <v>35250</v>
      </c>
      <c r="B266" s="21" t="s">
        <v>9</v>
      </c>
    </row>
    <row r="267">
      <c r="A267" s="21">
        <f t="shared" si="19"/>
        <v>35250</v>
      </c>
      <c r="B267" s="21" t="s">
        <v>9</v>
      </c>
    </row>
    <row r="268">
      <c r="A268" s="21">
        <f t="shared" si="19"/>
        <v>35250</v>
      </c>
      <c r="B268" s="21" t="s">
        <v>9</v>
      </c>
    </row>
    <row r="269">
      <c r="A269" s="21">
        <f t="shared" si="19"/>
        <v>35250</v>
      </c>
      <c r="B269" s="21" t="s">
        <v>9</v>
      </c>
    </row>
    <row r="270">
      <c r="A270" s="21">
        <f t="shared" si="19"/>
        <v>35250</v>
      </c>
      <c r="B270" s="21" t="s">
        <v>9</v>
      </c>
    </row>
    <row r="271">
      <c r="A271" s="21">
        <f t="shared" si="19"/>
        <v>35250</v>
      </c>
      <c r="B271" s="21" t="s">
        <v>9</v>
      </c>
    </row>
    <row r="272">
      <c r="A272" s="21">
        <f t="shared" si="19"/>
        <v>35250</v>
      </c>
      <c r="B272" s="21" t="s">
        <v>9</v>
      </c>
    </row>
    <row r="273">
      <c r="A273" s="21">
        <f t="shared" si="19"/>
        <v>35250</v>
      </c>
      <c r="B273" s="21" t="e">
        <f>um</f>
        <v>#NAME?</v>
      </c>
    </row>
  </sheetData>
  <sheetProtection/>
  <pageMargins left="0.75" right="0.75" top="1.0" bottom="1.0" header="0.5" footer="0.5"/>
  <pageSetup paperSize="9" orientation="portrait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Company/>
  <DocSecurity>0</DocSecurity>
  <ScaleCrop>false</ScaleCrop>
  <HeadingPairs>
    <vt:vector xmlns:vt="http://schemas.openxmlformats.org/officeDocument/2006/docPropsVTypes" size="2" baseType="variant">
      <vt:variant xmlns:vt="http://schemas.openxmlformats.org/officeDocument/2006/docPropsVTypes">
        <vt:lpstr xmlns:vt="http://schemas.openxmlformats.org/officeDocument/2006/docPropsVTypes">Werkbladen</vt:lpstr>
      </vt:variant>
      <vt:variant xmlns:vt="http://schemas.openxmlformats.org/officeDocument/2006/docPropsVTypes">
        <vt:i4 xmlns:vt="http://schemas.openxmlformats.org/officeDocument/2006/docPropsVTypes">2</vt:i4>
      </vt:variant>
    </vt:vector>
  </HeadingPairs>
  <TitlesOfParts>
    <vt:vector xmlns:vt="http://schemas.openxmlformats.org/officeDocument/2006/docPropsVTypes" size="2" baseType="lpstr">
      <vt:lpstr xmlns:vt="http://schemas.openxmlformats.org/officeDocument/2006/docPropsVTypes">Grafiek</vt:lpstr>
      <vt:lpstr xmlns:vt="http://schemas.openxmlformats.org/officeDocument/2006/docPropsVTypes"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Nicolas Quartier</cp:lastModifiedBy>
  <dcterms:created xsi:type="dcterms:W3CDTF">2016-01-04T18:00:34Z</dcterms:created>
  <dcterms:modified xsi:type="dcterms:W3CDTF">2015-10-26T11:53:29Z</dcterms:modified>
  <cp:lastPrinted>2016-01-04T18:00:34Z</cp:lastPrinted>
</cp:coreProperties>
</file>