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emf" ContentType="image/x-emf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charts/chart2.xml" ContentType="application/vnd.openxmlformats-officedocument.drawingml.char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4" rupBuild="14420"/>
  <workbookPr codeName="ThisWorkbook"/>
  <bookViews>
    <workbookView xWindow="0" yWindow="0" windowWidth="23040" windowHeight="9384" activeTab="1"/>
  </bookViews>
  <sheets>
    <sheet name="Grafiek" sheetId="1" r:id="rId1"/>
    <sheet name="Sheet1" sheetId="2" r:id="rId2"/>
  </sheets>
  <calcPr calcId="114210"/>
</workbook>
</file>

<file path=xl/sharedStrings.xml><?xml version="1.0" encoding="utf-8"?>
<sst xmlns="http://schemas.openxmlformats.org/spreadsheetml/2006/main" count="8" uniqueCount="8">
  <si>
    <t>CPU Timestamps</t>
  </si>
  <si>
    <t>CPU VALUES (%)</t>
  </si>
  <si>
    <t>MEM Timestamps</t>
  </si>
  <si>
    <t>MEM VALUES (KB)</t>
  </si>
  <si>
    <t>AVERAGE: 187(196x)</t>
  </si>
  <si>
    <t>AVERAGE: 161(227x)</t>
  </si>
  <si>
    <t>begin</t>
  </si>
  <si>
    <t>max</t>
  </si>
  <si>
    <t>end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</si>
</sst>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41" formatCode="_-* #,##0_-;_-* #,##0\-;_-* &quot;-&quot;_-;_-@_-"/>
    <numFmt numFmtId="42" formatCode="_-&quot;€&quot;\ * #,##0_-;_-&quot;€&quot;\ * #,##0\-;_-&quot;€&quot;\ * &quot;-&quot;_-;_-@_-"/>
    <numFmt numFmtId="43" formatCode="_-* #,##0.00_-;_-* #,##0.00\-;_-* &quot;-&quot;??_-;_-@_-"/>
    <numFmt numFmtId="44" formatCode="_-&quot;€&quot;\ * #,##0.00_-;_-&quot;€&quot;\ * #,##0.00\-;_-&quot;€&quot;\ * &quot;-&quot;??_-;_-@_-"/>
  </numFmts>
  <fonts count="8">
    <font>
      <sz val="10"/>
      <color indexed="64"/>
      <name val="Arial"/>
    </font>
    <font>
      <b/>
      <sz val="10"/>
      <color indexed="64"/>
      <name val="Arial"/>
    </font>
    <font>
      <i/>
      <sz val="10"/>
      <color indexed="64"/>
      <name val="Arial"/>
    </font>
    <font>
      <b/>
      <i/>
      <sz val="10"/>
      <color indexed="64"/>
      <name val="Arial"/>
    </font>
    <font>
      <b/>
      <sz val="10"/>
      <color indexed="64"/>
      <name val="Arial"/>
    </font>
    <font>
      <sz val="10"/>
      <color indexed="64"/>
      <name val="Arial"/>
    </font>
    <font>
      <b/>
      <sz val="18"/>
      <color rgb="00000000"/>
      <name val="Arial"/>
    </font>
    <font>
      <sz val="10"/>
      <color rgb="00000000"/>
      <name val="Arial"/>
    </font>
  </fonts>
  <fills count="1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ill="1" applyBorder="1" applyAlignment="1">
      <alignment vertical="bottom" horizontal="general"/>
      <protection/>
    </xf>
    <xf numFmtId="0" fontId="1" fillId="0" borderId="0" xfId="0" applyFill="1" applyBorder="1" applyAlignment="1">
      <alignment vertical="bottom" horizontal="general"/>
      <protection/>
    </xf>
    <xf numFmtId="0" fontId="2" fillId="0" borderId="0" xfId="0" applyFill="1" applyBorder="1" applyAlignment="1">
      <alignment vertical="bottom" horizontal="general"/>
      <protection/>
    </xf>
    <xf numFmtId="0" fontId="2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/>
    <xf numFmtId="43" fontId="0" fillId="0" borderId="0" xfId="0" applyFont="1" applyFill="1" applyBorder="1" applyAlignment="1">
      <alignment vertical="bottom" horizontal="general"/>
      <protection/>
    </xf>
    <xf numFmtId="41" fontId="0" fillId="0" borderId="0" xfId="0" applyFont="1" applyFill="1" applyBorder="1" applyAlignment="1">
      <alignment vertical="bottom" horizontal="general"/>
      <protection/>
    </xf>
    <xf numFmtId="44" fontId="0" fillId="0" borderId="0" xfId="0" applyFont="1" applyFill="1" applyBorder="1" applyAlignment="1">
      <alignment vertical="bottom" horizontal="general"/>
      <protection/>
    </xf>
    <xf numFmtId="42" fontId="0" fillId="0" borderId="0" xfId="0" applyFont="1" applyFill="1" applyBorder="1" applyAlignment="1">
      <alignment vertical="bottom" horizontal="general"/>
      <protection/>
    </xf>
    <xf numFmtId="9" fontId="0" fillId="0" borderId="0" xfId="0" applyFont="1" applyFill="1" applyBorder="1" applyAlignment="1">
      <alignment vertical="bottom" horizontal="general"/>
      <protection/>
    </xf>
    <xf numFmtId="0" fontId="0" fillId="0" borderId="0" xfId="0" applyFont="1" applyFill="1" applyBorder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ss1" Type="http://schemas.openxmlformats.org/officeDocument/2006/relationships/sharedStrings" Target="sharedStrings.xml"/><Relationship Id="rIdss2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xmlns:c="http://schemas.openxmlformats.org/drawingml/2006/chart"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v>CPU Usage (%)</c:v>
          </c:tx>
          <c:cat>
            <c:numRef>
              <c:f>Sheet1!$A$2:$A$197</c:f>
              <c:numCache/>
            </c:numRef>
          </c:cat>
          <c:val>
            <c:numRef>
              <c:f>Sheet1!$B$2:$B$197</c:f>
              <c:numCache/>
            </c:numRef>
          </c:val>
          <c:smooth val="0"/>
        </c:ser>
        <c:marker val="1"/>
        <c:axId val="1267655902"/>
        <c:axId val="670663110"/>
      </c:lineChart>
      <c:catAx>
        <c:axId val="1267655902"/>
        <c:scaling>
          <c:orientation val="minMax"/>
        </c:scaling>
        <c:delete val="0"/>
        <c:axPos val="b"/>
        <c:title>
          <c:tx>
            <c:rich>
              <a:bodyPr anchor="ctr" rot="0"/>
              <a:lstStyle/>
              <a:p>
                <a:pPr algn="ctr">
                  <a:defRPr b="1" sz="1800">
                    <a:solidFill>
                      <a:srgbClr val="000000"/>
                    </a:solidFill>
                    <a:latin typeface="Arial" charset="0"/>
                    <a:ea typeface="Arial" charset="0"/>
                    <a:cs typeface="Arial" charset="0"/>
                  </a:defRPr>
                </a:pPr>
                <a:r>
                  <a:t>milliseconds</a:t>
                </a:r>
              </a:p>
            </c:rich>
          </c:tx>
          <c:layout/>
          <c:overlay val="0"/>
          <c:spPr>
            <a:noFill/>
            <a:ln>
              <a:noFill/>
            </a:ln>
          </c:spPr>
        </c:title>
        <c:majorTickMark val="none"/>
        <c:minorTickMark val="none"/>
        <c:tickLblPos val="nextTo"/>
        <c:txPr>
          <a:bodyPr anchor="ctr" rot="-2700000"/>
          <a:lstStyle/>
          <a:p>
            <a:pPr algn="ctr">
              <a:defRPr b="1" sz="1800">
                <a:solidFill>
                  <a:srgbClr val="000000"/>
                </a:solidFill>
                <a:latin typeface="Arial" charset="0"/>
                <a:ea typeface="Arial" charset="0"/>
                <a:cs typeface="Arial" charset="0"/>
              </a:defRPr>
            </a:pPr>
          </a:p>
        </c:txPr>
        <c:crossAx val="670663110"/>
        <c:crosses val="autoZero"/>
        <c:auto val="1"/>
        <c:lblOffset val="100"/>
        <c:tickLblSkip val="1"/>
        <c:tickMarkSkip val="1"/>
        <c:noMultiLvlLbl val="0"/>
      </c:catAx>
      <c:valAx>
        <c:axId val="670663110"/>
        <c:scaling>
          <c:orientation val="minMax"/>
          <c:max val="100.0"/>
        </c:scaling>
        <c:delete val="0"/>
        <c:axPos val="l"/>
        <c:majorGridlines/>
        <c:title>
          <c:tx>
            <c:rich>
              <a:bodyPr anchor="ctr" rot="-5400000"/>
              <a:lstStyle/>
              <a:p>
                <a:pPr algn="ctr">
                  <a:defRPr b="1" sz="1800">
                    <a:solidFill>
                      <a:srgbClr val="000000"/>
                    </a:solidFill>
                    <a:latin typeface="Arial" charset="0"/>
                    <a:ea typeface="Arial" charset="0"/>
                    <a:cs typeface="Arial" charset="0"/>
                  </a:defRPr>
                </a:pPr>
                <a:r>
                  <a:t>CPU Usage (%)</a:t>
                </a:r>
              </a:p>
            </c:rich>
          </c:tx>
          <c:layout/>
          <c:overlay val="0"/>
          <c:spPr>
            <a:noFill/>
            <a:ln>
              <a:noFill/>
            </a:ln>
          </c:spPr>
        </c:title>
        <c:majorTickMark val="none"/>
        <c:minorTickMark val="none"/>
        <c:tickLblPos val="nextTo"/>
        <c:crossAx val="1267655902"/>
        <c:crosses val="autoZero"/>
        <c:crossBetween val="between"/>
      </c:valAx>
      <c:spPr>
        <a:solidFill>
          <a:srgbClr val="C0C0C0">
            <a:alpha val="100000"/>
          </a:srgbClr>
        </a:solidFill>
        <a:ln w="9525">
          <a:solidFill>
            <a:srgbClr val="808080"/>
          </a:solidFill>
        </a:ln>
      </c:spPr>
    </c:plotArea>
    <c:plotVisOnly val="1"/>
    <c:dispBlanksAs val="gap"/>
    <c:showDLblsOverMax val="0"/>
  </c:chart>
  <c:spPr>
    <a:ln w="9525"/>
  </c:spPr>
  <c:txPr>
    <a:bodyPr anchor="ctr" rot="0"/>
    <a:lstStyle/>
    <a:p>
      <a:pPr algn="ctr">
        <a:defRPr b="0" sz="1000">
          <a:solidFill>
            <a:srgbClr val="000000"/>
          </a:solidFill>
          <a:latin typeface="Arial" charset="0"/>
          <a:ea typeface="Arial" charset="0"/>
          <a:cs typeface="Arial" charset="0"/>
        </a:defRPr>
      </a:pPr>
    </a:p>
  </c:txPr>
  <c:printSettings>
    <c:pageMargins b="1.0" l="0.75" r="0.75" t="1.0" header="0.5" footer="0.5"/>
    <c:pageSetup paperSize="9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xmlns:c="http://schemas.openxmlformats.org/drawingml/2006/chart"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v>MEM Usage (KB)</c:v>
          </c:tx>
          <c:cat>
            <c:numRef>
              <c:f>Sheet1!$C$2:$C$228</c:f>
              <c:numCache/>
            </c:numRef>
          </c:cat>
          <c:val>
            <c:numRef>
              <c:f>Sheet1!$E$2:$E$228</c:f>
              <c:numCache/>
            </c:numRef>
          </c:val>
          <c:smooth val="0"/>
        </c:ser>
        <c:marker val="1"/>
        <c:axId val="454104863"/>
        <c:axId val="290579508"/>
      </c:lineChart>
      <c:catAx>
        <c:axId val="454104863"/>
        <c:scaling>
          <c:orientation val="minMax"/>
        </c:scaling>
        <c:delete val="0"/>
        <c:axPos val="b"/>
        <c:title>
          <c:tx>
            <c:rich>
              <a:bodyPr anchor="ctr" rot="0"/>
              <a:lstStyle/>
              <a:p>
                <a:pPr algn="ctr">
                  <a:defRPr b="1" sz="1800">
                    <a:solidFill>
                      <a:srgbClr val="000000"/>
                    </a:solidFill>
                    <a:latin typeface="Arial" charset="0"/>
                    <a:ea typeface="Arial" charset="0"/>
                    <a:cs typeface="Arial" charset="0"/>
                  </a:defRPr>
                </a:pPr>
                <a:r>
                  <a:t>milliseconds</a:t>
                </a:r>
              </a:p>
            </c:rich>
          </c:tx>
          <c:layout/>
          <c:overlay val="0"/>
          <c:spPr>
            <a:noFill/>
            <a:ln>
              <a:noFill/>
            </a:ln>
          </c:spPr>
        </c:title>
        <c:majorTickMark val="none"/>
        <c:minorTickMark val="none"/>
        <c:tickLblPos val="nextTo"/>
        <c:txPr>
          <a:bodyPr anchor="ctr" rot="-2700000"/>
          <a:lstStyle/>
          <a:p>
            <a:pPr algn="ctr">
              <a:defRPr b="1" sz="1800">
                <a:solidFill>
                  <a:srgbClr val="000000"/>
                </a:solidFill>
                <a:latin typeface="Arial" charset="0"/>
                <a:ea typeface="Arial" charset="0"/>
                <a:cs typeface="Arial" charset="0"/>
              </a:defRPr>
            </a:pPr>
          </a:p>
        </c:txPr>
        <c:crossAx val="290579508"/>
        <c:crosses val="autoZero"/>
        <c:auto val="1"/>
        <c:lblOffset val="100"/>
        <c:tickLblSkip val="1"/>
        <c:tickMarkSkip val="1"/>
        <c:noMultiLvlLbl val="0"/>
      </c:catAx>
      <c:valAx>
        <c:axId val="290579508"/>
        <c:scaling>
          <c:orientation val="minMax"/>
        </c:scaling>
        <c:delete val="0"/>
        <c:axPos val="l"/>
        <c:majorGridlines/>
        <c:title>
          <c:tx>
            <c:rich>
              <a:bodyPr anchor="ctr" rot="-5400000"/>
              <a:lstStyle/>
              <a:p>
                <a:pPr algn="ctr">
                  <a:defRPr b="1" sz="1800">
                    <a:solidFill>
                      <a:srgbClr val="000000"/>
                    </a:solidFill>
                    <a:latin typeface="Arial" charset="0"/>
                    <a:ea typeface="Arial" charset="0"/>
                    <a:cs typeface="Arial" charset="0"/>
                  </a:defRPr>
                </a:pPr>
                <a:r>
                  <a:t>MEM Usage (MB)</a:t>
                </a:r>
              </a:p>
            </c:rich>
          </c:tx>
          <c:layout/>
          <c:overlay val="0"/>
          <c:spPr>
            <a:noFill/>
            <a:ln>
              <a:noFill/>
            </a:ln>
          </c:spPr>
        </c:title>
        <c:majorTickMark val="none"/>
        <c:minorTickMark val="none"/>
        <c:tickLblPos val="nextTo"/>
        <c:crossAx val="454104863"/>
        <c:crosses val="autoZero"/>
        <c:crossBetween val="between"/>
      </c:valAx>
      <c:spPr>
        <a:solidFill>
          <a:srgbClr val="C0C0C0">
            <a:alpha val="100000"/>
          </a:srgbClr>
        </a:solidFill>
        <a:ln w="9525">
          <a:solidFill>
            <a:srgbClr val="808080"/>
          </a:solidFill>
        </a:ln>
      </c:spPr>
    </c:plotArea>
    <c:plotVisOnly val="1"/>
    <c:dispBlanksAs val="gap"/>
    <c:showDLblsOverMax val="0"/>
  </c:chart>
  <c:spPr>
    <a:ln w="9525"/>
  </c:spPr>
  <c:txPr>
    <a:bodyPr anchor="ctr" rot="0"/>
    <a:lstStyle/>
    <a:p>
      <a:pPr algn="ctr">
        <a:defRPr b="0" sz="1000">
          <a:solidFill>
            <a:srgbClr val="000000"/>
          </a:solidFill>
          <a:latin typeface="Arial" charset="0"/>
          <a:ea typeface="Arial" charset="0"/>
          <a:cs typeface="Arial" charset="0"/>
        </a:defRPr>
      </a:pPr>
    </a:p>
  </c:txPr>
  <c:printSettings>
    <c:pageMargins b="1.0" l="0.75" r="0.75" t="1.0" header="0.5" footer="0.5"/>
    <c:pageSetup paperSize="9"/>
  </c:printSettings>
</c:chartSpac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/xl/charts/chart1.xml" /><Relationship Id="rId2" Type="http://schemas.openxmlformats.org/officeDocument/2006/relationships/chart" Target="/xl/charts/chart2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23</xdr:col>
      <xdr:colOff>0</xdr:colOff>
      <xdr:row>20</xdr:row>
      <xdr:rowOff>0</xdr:rowOff>
    </xdr:to>
    <xdr:graphicFrame macro="">
      <xdr:nvGraphicFramePr>
        <xdr:cNvPr id="1" name="Chart 1" descr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21</xdr:row>
      <xdr:rowOff>0</xdr:rowOff>
    </xdr:from>
    <xdr:to>
      <xdr:col>23</xdr:col>
      <xdr:colOff>0</xdr:colOff>
      <xdr:row>44</xdr:row>
      <xdr:rowOff>0</xdr:rowOff>
    </xdr:to>
    <xdr:graphicFrame macro="">
      <xdr:nvGraphicFramePr>
        <xdr:cNvPr id="2" name="Chart 2" descr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-thema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2"/>
  <dimension ref="A1:Y46"/>
  <sheetViews>
    <sheetView topLeftCell="A4" workbookViewId="0"/>
  </sheetViews>
  <sheetFormatPr defaultColWidth="9.109375" defaultRowHeight="13.2"/>
  <sheetData/>
  <sheetProtection/>
  <pageMargins left="0.75" right="0.75" top="1.0" bottom="1.0" header="0.5" footer="0.5"/>
  <pageSetup paperSize="9" orientation="portrait"/>
  <headerFooter>
    <oddHeader>&amp;C&amp;A</oddHeader>
    <oddFooter>&amp;CPage &amp;P</oddFooter>
  </headerFooter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 codeName="Sheet1"/>
  <dimension ref="A1:K229"/>
  <sheetViews>
    <sheetView tabSelected="1" topLeftCell="A1" workbookViewId="0"/>
  </sheetViews>
  <sheetFormatPr defaultColWidth="9.109375" defaultRowHeight="13.2"/>
  <sheetData>
    <row r="1">
      <c r="A1" s="21" t="s">
        <v>0</v>
      </c>
      <c r="B1" s="21" t="s">
        <v>1</v>
      </c>
      <c r="C1" s="21" t="s">
        <v>2</v>
      </c>
      <c r="D1" s="21" t="s">
        <v>3</v>
      </c>
      <c r="G1" s="21" t="s">
        <v>4</v>
      </c>
    </row>
    <row r="2">
      <c r="A2" s="21">
        <f>1476</f>
        <v>1476</v>
      </c>
      <c r="B2" s="21">
        <f>0</f>
        <v>0</v>
      </c>
      <c r="C2" s="21">
        <f>1625</f>
        <v>1625</v>
      </c>
      <c r="D2" s="21">
        <f>5395</f>
        <v>5395</v>
      </c>
      <c r="E2" s="21">
        <f>5.2685546875</f>
        <v>5.2685546875</v>
      </c>
      <c r="G2" s="21">
        <f>187</f>
        <v>187</v>
      </c>
    </row>
    <row r="3">
      <c r="A3" s="21">
        <f>1686</f>
        <v>1686</v>
      </c>
      <c r="B3" s="21">
        <f>20</f>
        <v>20</v>
      </c>
      <c r="C3" s="21">
        <f>1775</f>
        <v>1775</v>
      </c>
      <c r="D3" s="21">
        <f>9138</f>
        <v>9138</v>
      </c>
      <c r="E3" s="21">
        <f>8.923828125</f>
        <v>8.923828125</v>
      </c>
    </row>
    <row r="4">
      <c r="A4" s="21">
        <f>1904</f>
        <v>1904</v>
      </c>
      <c r="B4" s="21">
        <f>23</f>
        <v>23</v>
      </c>
      <c r="C4" s="21">
        <f>1997</f>
        <v>1997</v>
      </c>
      <c r="D4" s="21">
        <f>53285</f>
        <v>53285</v>
      </c>
      <c r="E4" s="21">
        <f>52.0361328125</f>
        <v>52.0361328125</v>
      </c>
      <c r="G4" s="21" t="s">
        <v>5</v>
      </c>
    </row>
    <row r="5">
      <c r="A5" s="21">
        <f>2077</f>
        <v>2077</v>
      </c>
      <c r="B5" s="21">
        <f>42</f>
        <v>42</v>
      </c>
      <c r="C5" s="21">
        <f>2149</f>
        <v>2149</v>
      </c>
      <c r="D5" s="21">
        <f>64065</f>
        <v>64065</v>
      </c>
      <c r="E5" s="21">
        <f>62.5634765625</f>
        <v>62.5634765625</v>
      </c>
      <c r="G5" s="21">
        <f>161</f>
        <v>161</v>
      </c>
    </row>
    <row r="6">
      <c r="A6" s="21">
        <f>2256</f>
        <v>2256</v>
      </c>
      <c r="B6" s="21">
        <f>28</f>
        <v>28</v>
      </c>
      <c r="C6" s="21">
        <f>2282</f>
        <v>2282</v>
      </c>
      <c r="D6" s="21">
        <f>66257</f>
        <v>66257</v>
      </c>
      <c r="E6" s="21">
        <f>64.7041015625</f>
        <v>64.7041015625</v>
      </c>
    </row>
    <row r="7">
      <c r="A7" s="21">
        <f>2435</f>
        <v>2435</v>
      </c>
      <c r="B7" s="21">
        <f>19</f>
        <v>19</v>
      </c>
      <c r="C7" s="21">
        <f>2405</f>
        <v>2405</v>
      </c>
      <c r="D7" s="21">
        <f>68957</f>
        <v>68957</v>
      </c>
      <c r="E7" s="21">
        <f>67.3408203125</f>
        <v>67.3408203125</v>
      </c>
    </row>
    <row r="8">
      <c r="A8" s="21">
        <f>2619</f>
        <v>2619</v>
      </c>
      <c r="B8" s="21">
        <f>21</f>
        <v>21</v>
      </c>
      <c r="C8" s="21">
        <f>2533</f>
        <v>2533</v>
      </c>
      <c r="D8" s="21">
        <f>70413</f>
        <v>70413</v>
      </c>
      <c r="E8" s="21">
        <f>68.7626953125</f>
        <v>68.7626953125</v>
      </c>
    </row>
    <row r="9">
      <c r="A9" s="21">
        <f>2782</f>
        <v>2782</v>
      </c>
      <c r="B9" s="21">
        <f>21</f>
        <v>21</v>
      </c>
      <c r="C9" s="21">
        <f>2661</f>
        <v>2661</v>
      </c>
      <c r="D9" s="21">
        <f>70989</f>
        <v>70989</v>
      </c>
      <c r="E9" s="21">
        <f>69.3251953125</f>
        <v>69.3251953125</v>
      </c>
    </row>
    <row r="10">
      <c r="A10" s="21">
        <f>2944</f>
        <v>2944</v>
      </c>
      <c r="B10" s="21">
        <f>33</f>
        <v>33</v>
      </c>
      <c r="C10" s="21">
        <f>2838</f>
        <v>2838</v>
      </c>
      <c r="D10" s="21">
        <f>73156</f>
        <v>73156</v>
      </c>
      <c r="E10" s="21">
        <f>71.44140625</f>
        <v>71.44140625</v>
      </c>
    </row>
    <row r="11">
      <c r="A11" s="21">
        <f>3156</f>
        <v>3156</v>
      </c>
      <c r="B11" s="21">
        <f>40</f>
        <v>40</v>
      </c>
      <c r="C11" s="21">
        <f>2976</f>
        <v>2976</v>
      </c>
      <c r="D11" s="21">
        <f>74916</f>
        <v>74916</v>
      </c>
      <c r="E11" s="21">
        <f>73.16015625</f>
        <v>73.16015625</v>
      </c>
    </row>
    <row r="12">
      <c r="A12" s="21">
        <f>3333</f>
        <v>3333</v>
      </c>
      <c r="B12" s="21">
        <f>3</f>
        <v>3</v>
      </c>
      <c r="C12" s="21">
        <f>3205</f>
        <v>3205</v>
      </c>
      <c r="D12" s="21">
        <f>109816</f>
        <v>109816</v>
      </c>
      <c r="E12" s="21">
        <f>107.2421875</f>
        <v>107.2421875</v>
      </c>
      <c r="H12" s="21" t="s">
        <v>6</v>
      </c>
      <c r="I12" s="21" t="s">
        <v>7</v>
      </c>
      <c r="J12" s="21" t="s">
        <v>8</v>
      </c>
    </row>
    <row r="13">
      <c r="A13" s="21">
        <f>3504</f>
        <v>3504</v>
      </c>
      <c r="B13" s="21">
        <f>0</f>
        <v>0</v>
      </c>
      <c r="C13" s="21">
        <f>3329</f>
        <v>3329</v>
      </c>
      <c r="D13" s="21">
        <f>120817</f>
        <v>120817</v>
      </c>
      <c r="E13" s="21">
        <f>117.9853515625</f>
        <v>117.9853515625</v>
      </c>
      <c r="H13" s="21">
        <v>118</v>
      </c>
      <c r="I13" s="21">
        <f>MAX(E2:E864)</f>
        <v>156.1728515625</v>
      </c>
      <c r="J13" s="21">
        <v>151</v>
      </c>
    </row>
    <row r="14">
      <c r="A14" s="21">
        <f>3692</f>
        <v>3692</v>
      </c>
      <c r="B14" s="21">
        <f>0</f>
        <v>0</v>
      </c>
      <c r="C14" s="21">
        <f>3496</f>
        <v>3496</v>
      </c>
      <c r="D14" s="21">
        <f>120845</f>
        <v>120845</v>
      </c>
      <c r="E14" s="21">
        <f>118.0126953125</f>
        <v>118.0126953125</v>
      </c>
    </row>
    <row r="15">
      <c r="A15" s="21">
        <f>3880</f>
        <v>3880</v>
      </c>
      <c r="B15" s="21">
        <f>0</f>
        <v>0</v>
      </c>
      <c r="C15" s="21">
        <f>3642</f>
        <v>3642</v>
      </c>
      <c r="D15" s="21">
        <f>120845</f>
        <v>120845</v>
      </c>
      <c r="E15" s="21">
        <f>118.0126953125</f>
        <v>118.0126953125</v>
      </c>
    </row>
    <row r="16">
      <c r="A16" s="21">
        <f>4057</f>
        <v>4057</v>
      </c>
      <c r="B16" s="21">
        <f>0</f>
        <v>0</v>
      </c>
      <c r="C16" s="21">
        <f>3807</f>
        <v>3807</v>
      </c>
      <c r="D16" s="21">
        <f>120845</f>
        <v>120845</v>
      </c>
      <c r="E16" s="21">
        <f>118.0126953125</f>
        <v>118.0126953125</v>
      </c>
    </row>
    <row r="17">
      <c r="A17" s="21">
        <f>4262</f>
        <v>4262</v>
      </c>
      <c r="B17" s="21">
        <f>6</f>
        <v>6</v>
      </c>
      <c r="C17" s="21">
        <f>3981</f>
        <v>3981</v>
      </c>
      <c r="D17" s="21">
        <f>120845</f>
        <v>120845</v>
      </c>
      <c r="E17" s="21">
        <f>118.0126953125</f>
        <v>118.0126953125</v>
      </c>
    </row>
    <row r="18">
      <c r="A18" s="21">
        <f>4441</f>
        <v>4441</v>
      </c>
      <c r="B18" s="21">
        <f>7</f>
        <v>7</v>
      </c>
      <c r="C18" s="21">
        <f>4138</f>
        <v>4138</v>
      </c>
      <c r="D18" s="21">
        <f>120861</f>
        <v>120861</v>
      </c>
      <c r="E18" s="21">
        <f>118.0283203125</f>
        <v>118.0283203125</v>
      </c>
    </row>
    <row r="19">
      <c r="A19" s="21">
        <f>4676</f>
        <v>4676</v>
      </c>
      <c r="B19" s="21">
        <f>0</f>
        <v>0</v>
      </c>
      <c r="C19" s="21">
        <f>4281</f>
        <v>4281</v>
      </c>
      <c r="D19" s="21">
        <f>117438</f>
        <v>117438</v>
      </c>
      <c r="E19" s="21">
        <f>114.685546875</f>
        <v>114.685546875</v>
      </c>
    </row>
    <row r="20">
      <c r="A20" s="21">
        <f>4861</f>
        <v>4861</v>
      </c>
      <c r="B20" s="21">
        <f>0</f>
        <v>0</v>
      </c>
      <c r="C20" s="21">
        <f>4441</f>
        <v>4441</v>
      </c>
      <c r="D20" s="21">
        <f>117632</f>
        <v>117632</v>
      </c>
      <c r="E20" s="21">
        <f>114.875</f>
        <v>114.875</v>
      </c>
    </row>
    <row r="21">
      <c r="A21" s="21">
        <f>5053</f>
        <v>5053</v>
      </c>
      <c r="B21" s="21">
        <f>0</f>
        <v>0</v>
      </c>
      <c r="C21" s="21">
        <f>4590</f>
        <v>4590</v>
      </c>
      <c r="D21" s="21">
        <f>117798</f>
        <v>117798</v>
      </c>
      <c r="E21" s="21">
        <f>115.037109375</f>
        <v>115.037109375</v>
      </c>
    </row>
    <row r="22">
      <c r="A22" s="21">
        <f>5263</f>
        <v>5263</v>
      </c>
      <c r="B22" s="21">
        <f>0</f>
        <v>0</v>
      </c>
      <c r="C22" s="21">
        <f>4786</f>
        <v>4786</v>
      </c>
      <c r="D22" s="21">
        <f>117786</f>
        <v>117786</v>
      </c>
      <c r="E22" s="21">
        <f>115.025390625</f>
        <v>115.025390625</v>
      </c>
    </row>
    <row r="23">
      <c r="A23" s="21">
        <f>5458</f>
        <v>5458</v>
      </c>
      <c r="B23" s="21">
        <f>0</f>
        <v>0</v>
      </c>
      <c r="C23" s="21">
        <f>4975</f>
        <v>4975</v>
      </c>
      <c r="D23" s="21">
        <f>117798</f>
        <v>117798</v>
      </c>
      <c r="E23" s="21">
        <f>115.037109375</f>
        <v>115.037109375</v>
      </c>
    </row>
    <row r="24">
      <c r="A24" s="21">
        <f>5680</f>
        <v>5680</v>
      </c>
      <c r="B24" s="21">
        <f>0</f>
        <v>0</v>
      </c>
      <c r="C24" s="21">
        <f>5126</f>
        <v>5126</v>
      </c>
      <c r="D24" s="21">
        <f>117798</f>
        <v>117798</v>
      </c>
      <c r="E24" s="21">
        <f>115.037109375</f>
        <v>115.037109375</v>
      </c>
    </row>
    <row r="25">
      <c r="A25" s="21">
        <f>5865</f>
        <v>5865</v>
      </c>
      <c r="B25" s="21">
        <f>7</f>
        <v>7</v>
      </c>
      <c r="C25" s="21">
        <f>5335</f>
        <v>5335</v>
      </c>
      <c r="D25" s="21">
        <f>117798</f>
        <v>117798</v>
      </c>
      <c r="E25" s="21">
        <f>115.037109375</f>
        <v>115.037109375</v>
      </c>
    </row>
    <row r="26">
      <c r="A26" s="21">
        <f>6034</f>
        <v>6034</v>
      </c>
      <c r="B26" s="21">
        <f>0</f>
        <v>0</v>
      </c>
      <c r="C26" s="21">
        <f>5479</f>
        <v>5479</v>
      </c>
      <c r="D26" s="21">
        <f>117798</f>
        <v>117798</v>
      </c>
      <c r="E26" s="21">
        <f>115.037109375</f>
        <v>115.037109375</v>
      </c>
    </row>
    <row r="27">
      <c r="A27" s="21">
        <f>6247</f>
        <v>6247</v>
      </c>
      <c r="B27" s="21">
        <f>5</f>
        <v>5</v>
      </c>
      <c r="C27" s="21">
        <f>5632</f>
        <v>5632</v>
      </c>
      <c r="D27" s="21">
        <f>117798</f>
        <v>117798</v>
      </c>
      <c r="E27" s="21">
        <f>115.037109375</f>
        <v>115.037109375</v>
      </c>
    </row>
    <row r="28">
      <c r="A28" s="21">
        <f>6417</f>
        <v>6417</v>
      </c>
      <c r="B28" s="21">
        <f>45</f>
        <v>45</v>
      </c>
      <c r="C28" s="21">
        <f>5802</f>
        <v>5802</v>
      </c>
      <c r="D28" s="21">
        <f>117885</f>
        <v>117885</v>
      </c>
      <c r="E28" s="21">
        <f>115.1220703125</f>
        <v>115.1220703125</v>
      </c>
    </row>
    <row r="29">
      <c r="A29" s="21">
        <f>6660</f>
        <v>6660</v>
      </c>
      <c r="B29" s="21">
        <f>41</f>
        <v>41</v>
      </c>
      <c r="C29" s="21">
        <f>5936</f>
        <v>5936</v>
      </c>
      <c r="D29" s="21">
        <f>118189</f>
        <v>118189</v>
      </c>
      <c r="E29" s="21">
        <f>115.4189453125</f>
        <v>115.4189453125</v>
      </c>
    </row>
    <row r="30">
      <c r="A30" s="21">
        <f>6836</f>
        <v>6836</v>
      </c>
      <c r="B30" s="21">
        <f>0</f>
        <v>0</v>
      </c>
      <c r="C30" s="21">
        <f>6138</f>
        <v>6138</v>
      </c>
      <c r="D30" s="21">
        <f>118302</f>
        <v>118302</v>
      </c>
      <c r="E30" s="21">
        <f>115.529296875</f>
        <v>115.529296875</v>
      </c>
    </row>
    <row r="31">
      <c r="A31" s="21">
        <f>7018</f>
        <v>7018</v>
      </c>
      <c r="B31" s="21">
        <f>0</f>
        <v>0</v>
      </c>
      <c r="C31" s="21">
        <f>6311</f>
        <v>6311</v>
      </c>
      <c r="D31" s="21">
        <f>134599</f>
        <v>134599</v>
      </c>
      <c r="E31" s="21">
        <f>131.4443359375</f>
        <v>131.4443359375</v>
      </c>
    </row>
    <row r="32">
      <c r="A32" s="21">
        <f>7200</f>
        <v>7200</v>
      </c>
      <c r="B32" s="21">
        <f>0</f>
        <v>0</v>
      </c>
      <c r="C32" s="21">
        <f>6492</f>
        <v>6492</v>
      </c>
      <c r="D32" s="21">
        <f>135277</f>
        <v>135277</v>
      </c>
      <c r="E32" s="21">
        <f>132.1064453125</f>
        <v>132.1064453125</v>
      </c>
    </row>
    <row r="33">
      <c r="A33" s="21">
        <f>7368</f>
        <v>7368</v>
      </c>
      <c r="B33" s="21">
        <f>0</f>
        <v>0</v>
      </c>
      <c r="C33" s="21">
        <f>6723</f>
        <v>6723</v>
      </c>
      <c r="D33" s="21">
        <f>136116</f>
        <v>136116</v>
      </c>
      <c r="E33" s="21">
        <f>132.92578125</f>
        <v>132.92578125</v>
      </c>
    </row>
    <row r="34">
      <c r="A34" s="21">
        <f>7550</f>
        <v>7550</v>
      </c>
      <c r="B34" s="21">
        <f>0</f>
        <v>0</v>
      </c>
      <c r="C34" s="21">
        <f>6865</f>
        <v>6865</v>
      </c>
      <c r="D34" s="21">
        <f>157900</f>
        <v>157900</v>
      </c>
      <c r="E34" s="21">
        <f>154.19921875</f>
        <v>154.19921875</v>
      </c>
    </row>
    <row r="35">
      <c r="A35" s="21">
        <f>7744</f>
        <v>7744</v>
      </c>
      <c r="B35" s="21">
        <f>9</f>
        <v>9</v>
      </c>
      <c r="C35" s="21">
        <f>7032</f>
        <v>7032</v>
      </c>
      <c r="D35" s="21">
        <f>157904</f>
        <v>157904</v>
      </c>
      <c r="E35" s="21">
        <f>154.203125</f>
        <v>154.203125</v>
      </c>
    </row>
    <row r="36">
      <c r="A36" s="21">
        <f>7938</f>
        <v>7938</v>
      </c>
      <c r="B36" s="21">
        <f>6</f>
        <v>6</v>
      </c>
      <c r="C36" s="21">
        <f>7186</f>
        <v>7186</v>
      </c>
      <c r="D36" s="21">
        <f>157903</f>
        <v>157903</v>
      </c>
      <c r="E36" s="21">
        <f>154.2021484375</f>
        <v>154.2021484375</v>
      </c>
    </row>
    <row r="37">
      <c r="A37" s="21">
        <f>8123</f>
        <v>8123</v>
      </c>
      <c r="B37" s="21">
        <f>0</f>
        <v>0</v>
      </c>
      <c r="C37" s="21">
        <f>7345</f>
        <v>7345</v>
      </c>
      <c r="D37" s="21">
        <f>157807</f>
        <v>157807</v>
      </c>
      <c r="E37" s="21">
        <f>154.1083984375</f>
        <v>154.1083984375</v>
      </c>
    </row>
    <row r="38">
      <c r="A38" s="21">
        <f>8289</f>
        <v>8289</v>
      </c>
      <c r="B38" s="21">
        <f>0</f>
        <v>0</v>
      </c>
      <c r="C38" s="21">
        <f>7486</f>
        <v>7486</v>
      </c>
      <c r="D38" s="21">
        <f>157807</f>
        <v>157807</v>
      </c>
      <c r="E38" s="21">
        <f>154.1083984375</f>
        <v>154.1083984375</v>
      </c>
    </row>
    <row r="39">
      <c r="A39" s="21">
        <f>8472</f>
        <v>8472</v>
      </c>
      <c r="B39" s="21">
        <f>0</f>
        <v>0</v>
      </c>
      <c r="C39" s="21">
        <f>7671</f>
        <v>7671</v>
      </c>
      <c r="D39" s="21">
        <f>157807</f>
        <v>157807</v>
      </c>
      <c r="E39" s="21">
        <f>154.1083984375</f>
        <v>154.1083984375</v>
      </c>
    </row>
    <row r="40">
      <c r="A40" s="21">
        <f>8681</f>
        <v>8681</v>
      </c>
      <c r="B40" s="21">
        <f>19</f>
        <v>19</v>
      </c>
      <c r="C40" s="21">
        <f>7817</f>
        <v>7817</v>
      </c>
      <c r="D40" s="21">
        <f>150791</f>
        <v>150791</v>
      </c>
      <c r="E40" s="21">
        <f>147.2568359375</f>
        <v>147.2568359375</v>
      </c>
    </row>
    <row r="41">
      <c r="A41" s="21">
        <f>8906</f>
        <v>8906</v>
      </c>
      <c r="B41" s="21">
        <f>17</f>
        <v>17</v>
      </c>
      <c r="C41" s="21">
        <f>7966</f>
        <v>7966</v>
      </c>
      <c r="D41" s="21">
        <f>149868</f>
        <v>149868</v>
      </c>
      <c r="E41" s="21">
        <f>146.35546875</f>
        <v>146.35546875</v>
      </c>
    </row>
    <row r="42">
      <c r="A42" s="21">
        <f>9096</f>
        <v>9096</v>
      </c>
      <c r="B42" s="21">
        <f>0</f>
        <v>0</v>
      </c>
      <c r="C42" s="21">
        <f>8120</f>
        <v>8120</v>
      </c>
      <c r="D42" s="21">
        <f>149933</f>
        <v>149933</v>
      </c>
      <c r="E42" s="21">
        <f>146.4189453125</f>
        <v>146.4189453125</v>
      </c>
    </row>
    <row r="43">
      <c r="A43" s="21">
        <f>9279</f>
        <v>9279</v>
      </c>
      <c r="B43" s="21">
        <f>0</f>
        <v>0</v>
      </c>
      <c r="C43" s="21">
        <f>8257</f>
        <v>8257</v>
      </c>
      <c r="D43" s="21">
        <f>149933</f>
        <v>149933</v>
      </c>
      <c r="E43" s="21">
        <f>146.4189453125</f>
        <v>146.4189453125</v>
      </c>
    </row>
    <row r="44">
      <c r="A44" s="21">
        <f>9471</f>
        <v>9471</v>
      </c>
      <c r="B44" s="21">
        <f>0</f>
        <v>0</v>
      </c>
      <c r="C44" s="21">
        <f>8400</f>
        <v>8400</v>
      </c>
      <c r="D44" s="21">
        <f>149933</f>
        <v>149933</v>
      </c>
      <c r="E44" s="21">
        <f>146.4189453125</f>
        <v>146.4189453125</v>
      </c>
    </row>
    <row r="45">
      <c r="A45" s="21">
        <f>9664</f>
        <v>9664</v>
      </c>
      <c r="B45" s="21">
        <f>0</f>
        <v>0</v>
      </c>
      <c r="C45" s="21">
        <f>8587</f>
        <v>8587</v>
      </c>
      <c r="D45" s="21">
        <f>149933</f>
        <v>149933</v>
      </c>
      <c r="E45" s="21">
        <f>146.4189453125</f>
        <v>146.4189453125</v>
      </c>
    </row>
    <row r="46">
      <c r="A46" s="21">
        <f>9858</f>
        <v>9858</v>
      </c>
      <c r="B46" s="21">
        <f>3</f>
        <v>3</v>
      </c>
      <c r="C46" s="21">
        <f>8753</f>
        <v>8753</v>
      </c>
      <c r="D46" s="21">
        <f>150039</f>
        <v>150039</v>
      </c>
      <c r="E46" s="21">
        <f>146.5224609375</f>
        <v>146.5224609375</v>
      </c>
    </row>
    <row r="47">
      <c r="A47" s="21">
        <f>10025</f>
        <v>10025</v>
      </c>
      <c r="B47" s="21">
        <f t="shared" ref="B47:B57" si="0">0</f>
        <v>0</v>
      </c>
      <c r="C47" s="21">
        <f>8909</f>
        <v>8909</v>
      </c>
      <c r="D47" s="21">
        <f>157119</f>
        <v>157119</v>
      </c>
      <c r="E47" s="21">
        <f>153.4365234375</f>
        <v>153.4365234375</v>
      </c>
    </row>
    <row r="48">
      <c r="A48" s="21">
        <f>10197</f>
        <v>10197</v>
      </c>
      <c r="B48" s="21">
        <f t="shared" si="0"/>
        <v>0</v>
      </c>
      <c r="C48" s="21">
        <f>9066</f>
        <v>9066</v>
      </c>
      <c r="D48" s="21">
        <f>157445</f>
        <v>157445</v>
      </c>
      <c r="E48" s="21">
        <f>153.7548828125</f>
        <v>153.7548828125</v>
      </c>
    </row>
    <row r="49">
      <c r="A49" s="21">
        <f>10381</f>
        <v>10381</v>
      </c>
      <c r="B49" s="21">
        <f t="shared" si="0"/>
        <v>0</v>
      </c>
      <c r="C49" s="21">
        <f>9209</f>
        <v>9209</v>
      </c>
      <c r="D49" s="21">
        <f>157437</f>
        <v>157437</v>
      </c>
      <c r="E49" s="21">
        <f>153.7470703125</f>
        <v>153.7470703125</v>
      </c>
    </row>
    <row r="50">
      <c r="A50" s="21">
        <f>10565</f>
        <v>10565</v>
      </c>
      <c r="B50" s="21">
        <f t="shared" si="0"/>
        <v>0</v>
      </c>
      <c r="C50" s="21">
        <f>9371</f>
        <v>9371</v>
      </c>
      <c r="D50" s="21">
        <f>157437</f>
        <v>157437</v>
      </c>
      <c r="E50" s="21">
        <f>153.7470703125</f>
        <v>153.7470703125</v>
      </c>
    </row>
    <row r="51">
      <c r="A51" s="21">
        <f>10737</f>
        <v>10737</v>
      </c>
      <c r="B51" s="21">
        <f t="shared" si="0"/>
        <v>0</v>
      </c>
      <c r="C51" s="21">
        <f>9516</f>
        <v>9516</v>
      </c>
      <c r="D51" s="21">
        <f>157437</f>
        <v>157437</v>
      </c>
      <c r="E51" s="21">
        <f>153.7470703125</f>
        <v>153.7470703125</v>
      </c>
    </row>
    <row r="52">
      <c r="A52" s="21">
        <f>10907</f>
        <v>10907</v>
      </c>
      <c r="B52" s="21">
        <f t="shared" si="0"/>
        <v>0</v>
      </c>
      <c r="C52" s="21">
        <f>9661</f>
        <v>9661</v>
      </c>
      <c r="D52" s="21">
        <f>157437</f>
        <v>157437</v>
      </c>
      <c r="E52" s="21">
        <f>153.7470703125</f>
        <v>153.7470703125</v>
      </c>
    </row>
    <row r="53">
      <c r="A53" s="21">
        <f>11090</f>
        <v>11090</v>
      </c>
      <c r="B53" s="21">
        <f t="shared" si="0"/>
        <v>0</v>
      </c>
      <c r="C53" s="21">
        <f>9811</f>
        <v>9811</v>
      </c>
      <c r="D53" s="21">
        <f>157369</f>
        <v>157369</v>
      </c>
      <c r="E53" s="21">
        <f>153.6806640625</f>
        <v>153.6806640625</v>
      </c>
    </row>
    <row r="54">
      <c r="A54" s="21">
        <f>11282</f>
        <v>11282</v>
      </c>
      <c r="B54" s="21">
        <f t="shared" si="0"/>
        <v>0</v>
      </c>
      <c r="C54" s="21">
        <f>9974</f>
        <v>9974</v>
      </c>
      <c r="D54" s="21">
        <f>150837</f>
        <v>150837</v>
      </c>
      <c r="E54" s="21">
        <f>147.3017578125</f>
        <v>147.3017578125</v>
      </c>
    </row>
    <row r="55">
      <c r="A55" s="21">
        <f>11453</f>
        <v>11453</v>
      </c>
      <c r="B55" s="21">
        <f t="shared" si="0"/>
        <v>0</v>
      </c>
      <c r="C55" s="21">
        <f>10120</f>
        <v>10120</v>
      </c>
      <c r="D55" s="21">
        <f>150837</f>
        <v>150837</v>
      </c>
      <c r="E55" s="21">
        <f>147.3017578125</f>
        <v>147.3017578125</v>
      </c>
    </row>
    <row r="56">
      <c r="A56" s="21">
        <f>11636</f>
        <v>11636</v>
      </c>
      <c r="B56" s="21">
        <f t="shared" si="0"/>
        <v>0</v>
      </c>
      <c r="C56" s="21">
        <f>10281</f>
        <v>10281</v>
      </c>
      <c r="D56" s="21">
        <f>150837</f>
        <v>150837</v>
      </c>
      <c r="E56" s="21">
        <f>147.3017578125</f>
        <v>147.3017578125</v>
      </c>
    </row>
    <row r="57">
      <c r="A57" s="21">
        <f>11875</f>
        <v>11875</v>
      </c>
      <c r="B57" s="21">
        <f t="shared" si="0"/>
        <v>0</v>
      </c>
      <c r="C57" s="21">
        <f>10428</f>
        <v>10428</v>
      </c>
      <c r="D57" s="21">
        <f>150837</f>
        <v>150837</v>
      </c>
      <c r="E57" s="21">
        <f>147.3017578125</f>
        <v>147.3017578125</v>
      </c>
    </row>
    <row r="58">
      <c r="A58" s="21">
        <f>12068</f>
        <v>12068</v>
      </c>
      <c r="B58" s="21">
        <f>16</f>
        <v>16</v>
      </c>
      <c r="C58" s="21">
        <f>10581</f>
        <v>10581</v>
      </c>
      <c r="D58" s="21">
        <f>150838</f>
        <v>150838</v>
      </c>
      <c r="E58" s="21">
        <f>147.302734375</f>
        <v>147.302734375</v>
      </c>
    </row>
    <row r="59">
      <c r="A59" s="21">
        <f>12275</f>
        <v>12275</v>
      </c>
      <c r="B59" s="21">
        <f>13</f>
        <v>13</v>
      </c>
      <c r="C59" s="21">
        <f>10735</f>
        <v>10735</v>
      </c>
      <c r="D59" s="21">
        <f>150837</f>
        <v>150837</v>
      </c>
      <c r="E59" s="21">
        <f>147.3017578125</f>
        <v>147.3017578125</v>
      </c>
    </row>
    <row r="60">
      <c r="A60" s="21">
        <f>12436</f>
        <v>12436</v>
      </c>
      <c r="B60" s="21">
        <f t="shared" ref="B60:B76" si="1">0</f>
        <v>0</v>
      </c>
      <c r="C60" s="21">
        <f>10903</f>
        <v>10903</v>
      </c>
      <c r="D60" s="21">
        <f>150837</f>
        <v>150837</v>
      </c>
      <c r="E60" s="21">
        <f>147.3017578125</f>
        <v>147.3017578125</v>
      </c>
    </row>
    <row r="61">
      <c r="A61" s="21">
        <f>12604</f>
        <v>12604</v>
      </c>
      <c r="B61" s="21">
        <f t="shared" si="1"/>
        <v>0</v>
      </c>
      <c r="C61" s="21">
        <f>11040</f>
        <v>11040</v>
      </c>
      <c r="D61" s="21">
        <f>150837</f>
        <v>150837</v>
      </c>
      <c r="E61" s="21">
        <f>147.3017578125</f>
        <v>147.3017578125</v>
      </c>
    </row>
    <row r="62">
      <c r="A62" s="21">
        <f>12790</f>
        <v>12790</v>
      </c>
      <c r="B62" s="21">
        <f t="shared" si="1"/>
        <v>0</v>
      </c>
      <c r="C62" s="21">
        <f>11205</f>
        <v>11205</v>
      </c>
      <c r="D62" s="21">
        <f>150837</f>
        <v>150837</v>
      </c>
      <c r="E62" s="21">
        <f>147.3017578125</f>
        <v>147.3017578125</v>
      </c>
    </row>
    <row r="63">
      <c r="A63" s="21">
        <f>12972</f>
        <v>12972</v>
      </c>
      <c r="B63" s="21">
        <f t="shared" si="1"/>
        <v>0</v>
      </c>
      <c r="C63" s="21">
        <f>11376</f>
        <v>11376</v>
      </c>
      <c r="D63" s="21">
        <f>150837</f>
        <v>150837</v>
      </c>
      <c r="E63" s="21">
        <f>147.3017578125</f>
        <v>147.3017578125</v>
      </c>
    </row>
    <row r="64">
      <c r="A64" s="21">
        <f>13160</f>
        <v>13160</v>
      </c>
      <c r="B64" s="21">
        <f t="shared" si="1"/>
        <v>0</v>
      </c>
      <c r="C64" s="21">
        <f>11536</f>
        <v>11536</v>
      </c>
      <c r="D64" s="21">
        <f>150837</f>
        <v>150837</v>
      </c>
      <c r="E64" s="21">
        <f>147.3017578125</f>
        <v>147.3017578125</v>
      </c>
    </row>
    <row r="65">
      <c r="A65" s="21">
        <f>13349</f>
        <v>13349</v>
      </c>
      <c r="B65" s="21">
        <f t="shared" si="1"/>
        <v>0</v>
      </c>
      <c r="C65" s="21">
        <f>11670</f>
        <v>11670</v>
      </c>
      <c r="D65" s="21">
        <f>150838</f>
        <v>150838</v>
      </c>
      <c r="E65" s="21">
        <f>147.302734375</f>
        <v>147.302734375</v>
      </c>
    </row>
    <row r="66">
      <c r="A66" s="21">
        <f>13535</f>
        <v>13535</v>
      </c>
      <c r="B66" s="21">
        <f t="shared" si="1"/>
        <v>0</v>
      </c>
      <c r="C66" s="21">
        <f>11826</f>
        <v>11826</v>
      </c>
      <c r="D66" s="21">
        <f>150837</f>
        <v>150837</v>
      </c>
      <c r="E66" s="21">
        <f>147.3017578125</f>
        <v>147.3017578125</v>
      </c>
    </row>
    <row r="67">
      <c r="A67" s="21">
        <f>13729</f>
        <v>13729</v>
      </c>
      <c r="B67" s="21">
        <f t="shared" si="1"/>
        <v>0</v>
      </c>
      <c r="C67" s="21">
        <f>12032</f>
        <v>12032</v>
      </c>
      <c r="D67" s="21">
        <f>150877</f>
        <v>150877</v>
      </c>
      <c r="E67" s="21">
        <f>147.3408203125</f>
        <v>147.3408203125</v>
      </c>
    </row>
    <row r="68">
      <c r="A68" s="21">
        <f>13926</f>
        <v>13926</v>
      </c>
      <c r="B68" s="21">
        <f t="shared" si="1"/>
        <v>0</v>
      </c>
      <c r="C68" s="21">
        <f>12227</f>
        <v>12227</v>
      </c>
      <c r="D68" s="21">
        <f>151455</f>
        <v>151455</v>
      </c>
      <c r="E68" s="21">
        <f>147.9052734375</f>
        <v>147.9052734375</v>
      </c>
    </row>
    <row r="69">
      <c r="A69" s="21">
        <f>14123</f>
        <v>14123</v>
      </c>
      <c r="B69" s="21">
        <f t="shared" si="1"/>
        <v>0</v>
      </c>
      <c r="C69" s="21">
        <f>12376</f>
        <v>12376</v>
      </c>
      <c r="D69" s="21">
        <f>151501</f>
        <v>151501</v>
      </c>
      <c r="E69" s="21">
        <f>147.9501953125</f>
        <v>147.9501953125</v>
      </c>
    </row>
    <row r="70">
      <c r="A70" s="21">
        <f>14306</f>
        <v>14306</v>
      </c>
      <c r="B70" s="21">
        <f t="shared" si="1"/>
        <v>0</v>
      </c>
      <c r="C70" s="21">
        <f>12514</f>
        <v>12514</v>
      </c>
      <c r="D70" s="21">
        <f>151509</f>
        <v>151509</v>
      </c>
      <c r="E70" s="21">
        <f>147.9580078125</f>
        <v>147.9580078125</v>
      </c>
    </row>
    <row r="71">
      <c r="A71" s="21">
        <f>14490</f>
        <v>14490</v>
      </c>
      <c r="B71" s="21">
        <f t="shared" si="1"/>
        <v>0</v>
      </c>
      <c r="C71" s="21">
        <f>12678</f>
        <v>12678</v>
      </c>
      <c r="D71" s="21">
        <f>151509</f>
        <v>151509</v>
      </c>
      <c r="E71" s="21">
        <f>147.9580078125</f>
        <v>147.9580078125</v>
      </c>
    </row>
    <row r="72">
      <c r="A72" s="21">
        <f>14663</f>
        <v>14663</v>
      </c>
      <c r="B72" s="21">
        <f t="shared" si="1"/>
        <v>0</v>
      </c>
      <c r="C72" s="21">
        <f>12833</f>
        <v>12833</v>
      </c>
      <c r="D72" s="21">
        <f>151509</f>
        <v>151509</v>
      </c>
      <c r="E72" s="21">
        <f>147.9580078125</f>
        <v>147.9580078125</v>
      </c>
    </row>
    <row r="73">
      <c r="A73" s="21">
        <f>14830</f>
        <v>14830</v>
      </c>
      <c r="B73" s="21">
        <f t="shared" si="1"/>
        <v>0</v>
      </c>
      <c r="C73" s="21">
        <f>13003</f>
        <v>13003</v>
      </c>
      <c r="D73" s="21">
        <f>151510</f>
        <v>151510</v>
      </c>
      <c r="E73" s="21">
        <f>147.958984375</f>
        <v>147.958984375</v>
      </c>
    </row>
    <row r="74">
      <c r="A74" s="21">
        <f>14992</f>
        <v>14992</v>
      </c>
      <c r="B74" s="21">
        <f t="shared" si="1"/>
        <v>0</v>
      </c>
      <c r="C74" s="21">
        <f>13145</f>
        <v>13145</v>
      </c>
      <c r="D74" s="21">
        <f>151517</f>
        <v>151517</v>
      </c>
      <c r="E74" s="21">
        <f>147.9658203125</f>
        <v>147.9658203125</v>
      </c>
    </row>
    <row r="75">
      <c r="A75" s="21">
        <f>15180</f>
        <v>15180</v>
      </c>
      <c r="B75" s="21">
        <f t="shared" si="1"/>
        <v>0</v>
      </c>
      <c r="C75" s="21">
        <f>13287</f>
        <v>13287</v>
      </c>
      <c r="D75" s="21">
        <f>151453</f>
        <v>151453</v>
      </c>
      <c r="E75" s="21">
        <f>147.9033203125</f>
        <v>147.9033203125</v>
      </c>
    </row>
    <row r="76">
      <c r="A76" s="21">
        <f>15409</f>
        <v>15409</v>
      </c>
      <c r="B76" s="21">
        <f t="shared" si="1"/>
        <v>0</v>
      </c>
      <c r="C76" s="21">
        <f>13448</f>
        <v>13448</v>
      </c>
      <c r="D76" s="21">
        <f>151069</f>
        <v>151069</v>
      </c>
      <c r="E76" s="21">
        <f>147.5283203125</f>
        <v>147.5283203125</v>
      </c>
    </row>
    <row r="77">
      <c r="A77" s="21">
        <f>15603</f>
        <v>15603</v>
      </c>
      <c r="B77" s="21">
        <f>20</f>
        <v>20</v>
      </c>
      <c r="C77" s="21">
        <f>13609</f>
        <v>13609</v>
      </c>
      <c r="D77" s="21">
        <f>151069</f>
        <v>151069</v>
      </c>
      <c r="E77" s="21">
        <f>147.5283203125</f>
        <v>147.5283203125</v>
      </c>
    </row>
    <row r="78">
      <c r="A78" s="21">
        <f>15808</f>
        <v>15808</v>
      </c>
      <c r="B78" s="21">
        <f>13</f>
        <v>13</v>
      </c>
      <c r="C78" s="21">
        <f>13749</f>
        <v>13749</v>
      </c>
      <c r="D78" s="21">
        <f>151070</f>
        <v>151070</v>
      </c>
      <c r="E78" s="21">
        <f>147.529296875</f>
        <v>147.529296875</v>
      </c>
    </row>
    <row r="79">
      <c r="A79" s="21">
        <f>15999</f>
        <v>15999</v>
      </c>
      <c r="B79" s="21">
        <f>0</f>
        <v>0</v>
      </c>
      <c r="C79" s="21">
        <f>13895</f>
        <v>13895</v>
      </c>
      <c r="D79" s="21">
        <f t="shared" ref="D79:D88" si="2">151069</f>
        <v>151069</v>
      </c>
      <c r="E79" s="21">
        <f t="shared" ref="E79:E88" si="3">147.5283203125</f>
        <v>147.5283203125</v>
      </c>
    </row>
    <row r="80">
      <c r="A80" s="21">
        <f>16162</f>
        <v>16162</v>
      </c>
      <c r="B80" s="21">
        <f>0</f>
        <v>0</v>
      </c>
      <c r="C80" s="21">
        <f>14042</f>
        <v>14042</v>
      </c>
      <c r="D80" s="21">
        <f t="shared" si="2"/>
        <v>151069</v>
      </c>
      <c r="E80" s="21">
        <f t="shared" si="3"/>
        <v>147.5283203125</v>
      </c>
    </row>
    <row r="81">
      <c r="A81" s="21">
        <f>16330</f>
        <v>16330</v>
      </c>
      <c r="B81" s="21">
        <f>0</f>
        <v>0</v>
      </c>
      <c r="C81" s="21">
        <f>14190</f>
        <v>14190</v>
      </c>
      <c r="D81" s="21">
        <f t="shared" si="2"/>
        <v>151069</v>
      </c>
      <c r="E81" s="21">
        <f t="shared" si="3"/>
        <v>147.5283203125</v>
      </c>
    </row>
    <row r="82">
      <c r="A82" s="21">
        <f>16499</f>
        <v>16499</v>
      </c>
      <c r="B82" s="21">
        <f>0</f>
        <v>0</v>
      </c>
      <c r="C82" s="21">
        <f>14348</f>
        <v>14348</v>
      </c>
      <c r="D82" s="21">
        <f t="shared" si="2"/>
        <v>151069</v>
      </c>
      <c r="E82" s="21">
        <f t="shared" si="3"/>
        <v>147.5283203125</v>
      </c>
    </row>
    <row r="83">
      <c r="A83" s="21">
        <f>16667</f>
        <v>16667</v>
      </c>
      <c r="B83" s="21">
        <f>0</f>
        <v>0</v>
      </c>
      <c r="C83" s="21">
        <f>14500</f>
        <v>14500</v>
      </c>
      <c r="D83" s="21">
        <f t="shared" si="2"/>
        <v>151069</v>
      </c>
      <c r="E83" s="21">
        <f t="shared" si="3"/>
        <v>147.5283203125</v>
      </c>
    </row>
    <row r="84">
      <c r="A84" s="21">
        <f>16847</f>
        <v>16847</v>
      </c>
      <c r="B84" s="21">
        <f>3</f>
        <v>3</v>
      </c>
      <c r="C84" s="21">
        <f>14658</f>
        <v>14658</v>
      </c>
      <c r="D84" s="21">
        <f t="shared" si="2"/>
        <v>151069</v>
      </c>
      <c r="E84" s="21">
        <f t="shared" si="3"/>
        <v>147.5283203125</v>
      </c>
    </row>
    <row r="85">
      <c r="A85" s="21">
        <f>17043</f>
        <v>17043</v>
      </c>
      <c r="B85" s="21">
        <f>9</f>
        <v>9</v>
      </c>
      <c r="C85" s="21">
        <f>14823</f>
        <v>14823</v>
      </c>
      <c r="D85" s="21">
        <f t="shared" si="2"/>
        <v>151069</v>
      </c>
      <c r="E85" s="21">
        <f t="shared" si="3"/>
        <v>147.5283203125</v>
      </c>
    </row>
    <row r="86">
      <c r="A86" s="21">
        <f>17212</f>
        <v>17212</v>
      </c>
      <c r="B86" s="21">
        <f>0</f>
        <v>0</v>
      </c>
      <c r="C86" s="21">
        <f>14960</f>
        <v>14960</v>
      </c>
      <c r="D86" s="21">
        <f t="shared" si="2"/>
        <v>151069</v>
      </c>
      <c r="E86" s="21">
        <f t="shared" si="3"/>
        <v>147.5283203125</v>
      </c>
    </row>
    <row r="87">
      <c r="A87" s="21">
        <f>17385</f>
        <v>17385</v>
      </c>
      <c r="B87" s="21">
        <f>0</f>
        <v>0</v>
      </c>
      <c r="C87" s="21">
        <f>15127</f>
        <v>15127</v>
      </c>
      <c r="D87" s="21">
        <f t="shared" si="2"/>
        <v>151069</v>
      </c>
      <c r="E87" s="21">
        <f t="shared" si="3"/>
        <v>147.5283203125</v>
      </c>
    </row>
    <row r="88">
      <c r="A88" s="21">
        <f>17568</f>
        <v>17568</v>
      </c>
      <c r="B88" s="21">
        <f>0</f>
        <v>0</v>
      </c>
      <c r="C88" s="21">
        <f>15304</f>
        <v>15304</v>
      </c>
      <c r="D88" s="21">
        <f t="shared" si="2"/>
        <v>151069</v>
      </c>
      <c r="E88" s="21">
        <f t="shared" si="3"/>
        <v>147.5283203125</v>
      </c>
    </row>
    <row r="89">
      <c r="A89" s="21">
        <f>17757</f>
        <v>17757</v>
      </c>
      <c r="B89" s="21">
        <f>0</f>
        <v>0</v>
      </c>
      <c r="C89" s="21">
        <f>15525</f>
        <v>15525</v>
      </c>
      <c r="D89" s="21">
        <f>151073</f>
        <v>151073</v>
      </c>
      <c r="E89" s="21">
        <f>147.5322265625</f>
        <v>147.5322265625</v>
      </c>
    </row>
    <row r="90">
      <c r="A90" s="21">
        <f>17942</f>
        <v>17942</v>
      </c>
      <c r="B90" s="21">
        <f>0</f>
        <v>0</v>
      </c>
      <c r="C90" s="21">
        <f>15678</f>
        <v>15678</v>
      </c>
      <c r="D90" s="21">
        <f>151431</f>
        <v>151431</v>
      </c>
      <c r="E90" s="21">
        <f>147.8818359375</f>
        <v>147.8818359375</v>
      </c>
    </row>
    <row r="91">
      <c r="A91" s="21">
        <f>18133</f>
        <v>18133</v>
      </c>
      <c r="B91" s="21">
        <f>7</f>
        <v>7</v>
      </c>
      <c r="C91" s="21">
        <f>15836</f>
        <v>15836</v>
      </c>
      <c r="D91" s="21">
        <f>153136</f>
        <v>153136</v>
      </c>
      <c r="E91" s="21">
        <f>149.546875</f>
        <v>149.546875</v>
      </c>
    </row>
    <row r="92">
      <c r="A92" s="21">
        <f>18345</f>
        <v>18345</v>
      </c>
      <c r="B92" s="21">
        <f>22</f>
        <v>22</v>
      </c>
      <c r="C92" s="21">
        <f>15993</f>
        <v>15993</v>
      </c>
      <c r="D92" s="21">
        <f>154483</f>
        <v>154483</v>
      </c>
      <c r="E92" s="21">
        <f>150.8623046875</f>
        <v>150.8623046875</v>
      </c>
    </row>
    <row r="93">
      <c r="A93" s="21">
        <f>18549</f>
        <v>18549</v>
      </c>
      <c r="B93" s="21">
        <f>2</f>
        <v>2</v>
      </c>
      <c r="C93" s="21">
        <f>16150</f>
        <v>16150</v>
      </c>
      <c r="D93" s="21">
        <f>154621</f>
        <v>154621</v>
      </c>
      <c r="E93" s="21">
        <f>150.9970703125</f>
        <v>150.9970703125</v>
      </c>
    </row>
    <row r="94">
      <c r="A94" s="21">
        <f>18739</f>
        <v>18739</v>
      </c>
      <c r="B94" s="21">
        <f t="shared" ref="B94:B109" si="4">0</f>
        <v>0</v>
      </c>
      <c r="C94" s="21">
        <f>16318</f>
        <v>16318</v>
      </c>
      <c r="D94" s="21">
        <f>154621</f>
        <v>154621</v>
      </c>
      <c r="E94" s="21">
        <f>150.9970703125</f>
        <v>150.9970703125</v>
      </c>
    </row>
    <row r="95">
      <c r="A95" s="21">
        <f>18936</f>
        <v>18936</v>
      </c>
      <c r="B95" s="21">
        <f t="shared" si="4"/>
        <v>0</v>
      </c>
      <c r="C95" s="21">
        <f>16475</f>
        <v>16475</v>
      </c>
      <c r="D95" s="21">
        <f>154621</f>
        <v>154621</v>
      </c>
      <c r="E95" s="21">
        <f>150.9970703125</f>
        <v>150.9970703125</v>
      </c>
    </row>
    <row r="96">
      <c r="A96" s="21">
        <f>19107</f>
        <v>19107</v>
      </c>
      <c r="B96" s="21">
        <f t="shared" si="4"/>
        <v>0</v>
      </c>
      <c r="C96" s="21">
        <f>16637</f>
        <v>16637</v>
      </c>
      <c r="D96" s="21">
        <f>154621</f>
        <v>154621</v>
      </c>
      <c r="E96" s="21">
        <f>150.9970703125</f>
        <v>150.9970703125</v>
      </c>
    </row>
    <row r="97">
      <c r="A97" s="21">
        <f>19294</f>
        <v>19294</v>
      </c>
      <c r="B97" s="21">
        <f t="shared" si="4"/>
        <v>0</v>
      </c>
      <c r="C97" s="21">
        <f>16824</f>
        <v>16824</v>
      </c>
      <c r="D97" s="21">
        <f>154159</f>
        <v>154159</v>
      </c>
      <c r="E97" s="21">
        <f>150.5458984375</f>
        <v>150.5458984375</v>
      </c>
    </row>
    <row r="98">
      <c r="A98" s="21">
        <f>19497</f>
        <v>19497</v>
      </c>
      <c r="B98" s="21">
        <f t="shared" si="4"/>
        <v>0</v>
      </c>
      <c r="C98" s="21">
        <f>17007</f>
        <v>17007</v>
      </c>
      <c r="D98" s="21">
        <f>152159</f>
        <v>152159</v>
      </c>
      <c r="E98" s="21">
        <f>148.5927734375</f>
        <v>148.5927734375</v>
      </c>
    </row>
    <row r="99">
      <c r="A99" s="21">
        <f>19670</f>
        <v>19670</v>
      </c>
      <c r="B99" s="21">
        <f t="shared" si="4"/>
        <v>0</v>
      </c>
      <c r="C99" s="21">
        <f>17152</f>
        <v>17152</v>
      </c>
      <c r="D99" s="21">
        <f>152173</f>
        <v>152173</v>
      </c>
      <c r="E99" s="21">
        <f>148.6064453125</f>
        <v>148.6064453125</v>
      </c>
    </row>
    <row r="100">
      <c r="A100" s="21">
        <f>19848</f>
        <v>19848</v>
      </c>
      <c r="B100" s="21">
        <f t="shared" si="4"/>
        <v>0</v>
      </c>
      <c r="C100" s="21">
        <f>17309</f>
        <v>17309</v>
      </c>
      <c r="D100" s="21">
        <f>152173</f>
        <v>152173</v>
      </c>
      <c r="E100" s="21">
        <f>148.6064453125</f>
        <v>148.6064453125</v>
      </c>
    </row>
    <row r="101">
      <c r="A101" s="21">
        <f>20023</f>
        <v>20023</v>
      </c>
      <c r="B101" s="21">
        <f t="shared" si="4"/>
        <v>0</v>
      </c>
      <c r="C101" s="21">
        <f>17470</f>
        <v>17470</v>
      </c>
      <c r="D101" s="21">
        <f>152173</f>
        <v>152173</v>
      </c>
      <c r="E101" s="21">
        <f>148.6064453125</f>
        <v>148.6064453125</v>
      </c>
    </row>
    <row r="102">
      <c r="A102" s="21">
        <f>20191</f>
        <v>20191</v>
      </c>
      <c r="B102" s="21">
        <f t="shared" si="4"/>
        <v>0</v>
      </c>
      <c r="C102" s="21">
        <f>17629</f>
        <v>17629</v>
      </c>
      <c r="D102" s="21">
        <f>152173</f>
        <v>152173</v>
      </c>
      <c r="E102" s="21">
        <f>148.6064453125</f>
        <v>148.6064453125</v>
      </c>
    </row>
    <row r="103">
      <c r="A103" s="21">
        <f>20360</f>
        <v>20360</v>
      </c>
      <c r="B103" s="21">
        <f t="shared" si="4"/>
        <v>0</v>
      </c>
      <c r="C103" s="21">
        <f>17774</f>
        <v>17774</v>
      </c>
      <c r="D103" s="21">
        <f>152174</f>
        <v>152174</v>
      </c>
      <c r="E103" s="21">
        <f>148.607421875</f>
        <v>148.607421875</v>
      </c>
    </row>
    <row r="104">
      <c r="A104" s="21">
        <f>20555</f>
        <v>20555</v>
      </c>
      <c r="B104" s="21">
        <f t="shared" si="4"/>
        <v>0</v>
      </c>
      <c r="C104" s="21">
        <f>17934</f>
        <v>17934</v>
      </c>
      <c r="D104" s="21">
        <f>152173</f>
        <v>152173</v>
      </c>
      <c r="E104" s="21">
        <f>148.6064453125</f>
        <v>148.6064453125</v>
      </c>
    </row>
    <row r="105">
      <c r="A105" s="21">
        <f>20739</f>
        <v>20739</v>
      </c>
      <c r="B105" s="21">
        <f t="shared" si="4"/>
        <v>0</v>
      </c>
      <c r="C105" s="21">
        <f>18097</f>
        <v>18097</v>
      </c>
      <c r="D105" s="21">
        <f>152173</f>
        <v>152173</v>
      </c>
      <c r="E105" s="21">
        <f>148.6064453125</f>
        <v>148.6064453125</v>
      </c>
    </row>
    <row r="106">
      <c r="A106" s="21">
        <f>20910</f>
        <v>20910</v>
      </c>
      <c r="B106" s="21">
        <f t="shared" si="4"/>
        <v>0</v>
      </c>
      <c r="C106" s="21">
        <f>18247</f>
        <v>18247</v>
      </c>
      <c r="D106" s="21">
        <f>152465</f>
        <v>152465</v>
      </c>
      <c r="E106" s="21">
        <f>148.8916015625</f>
        <v>148.8916015625</v>
      </c>
    </row>
    <row r="107">
      <c r="A107" s="21">
        <f>21081</f>
        <v>21081</v>
      </c>
      <c r="B107" s="21">
        <f t="shared" si="4"/>
        <v>0</v>
      </c>
      <c r="C107" s="21">
        <f>18426</f>
        <v>18426</v>
      </c>
      <c r="D107" s="21">
        <f>154129</f>
        <v>154129</v>
      </c>
      <c r="E107" s="21">
        <f>150.5166015625</f>
        <v>150.5166015625</v>
      </c>
    </row>
    <row r="108">
      <c r="A108" s="21">
        <f>21308</f>
        <v>21308</v>
      </c>
      <c r="B108" s="21">
        <f t="shared" si="4"/>
        <v>0</v>
      </c>
      <c r="C108" s="21">
        <f>18571</f>
        <v>18571</v>
      </c>
      <c r="D108" s="21">
        <f>155244</f>
        <v>155244</v>
      </c>
      <c r="E108" s="21">
        <f>151.60546875</f>
        <v>151.60546875</v>
      </c>
    </row>
    <row r="109">
      <c r="A109" s="21">
        <f>21541</f>
        <v>21541</v>
      </c>
      <c r="B109" s="21">
        <f t="shared" si="4"/>
        <v>0</v>
      </c>
      <c r="C109" s="21">
        <f>18736</f>
        <v>18736</v>
      </c>
      <c r="D109" s="21">
        <f>155251</f>
        <v>155251</v>
      </c>
      <c r="E109" s="21">
        <f>151.6123046875</f>
        <v>151.6123046875</v>
      </c>
    </row>
    <row r="110">
      <c r="A110" s="21">
        <f>21745</f>
        <v>21745</v>
      </c>
      <c r="B110" s="21">
        <f>54</f>
        <v>54</v>
      </c>
      <c r="C110" s="21">
        <f>18877</f>
        <v>18877</v>
      </c>
      <c r="D110" s="21">
        <f>155251</f>
        <v>155251</v>
      </c>
      <c r="E110" s="21">
        <f>151.6123046875</f>
        <v>151.6123046875</v>
      </c>
    </row>
    <row r="111">
      <c r="A111" s="21">
        <f>21950</f>
        <v>21950</v>
      </c>
      <c r="B111" s="21">
        <f>18</f>
        <v>18</v>
      </c>
      <c r="C111" s="21">
        <f>19038</f>
        <v>19038</v>
      </c>
      <c r="D111" s="21">
        <f>155251</f>
        <v>155251</v>
      </c>
      <c r="E111" s="21">
        <f>151.6123046875</f>
        <v>151.6123046875</v>
      </c>
    </row>
    <row r="112">
      <c r="A112" s="21">
        <f>22149</f>
        <v>22149</v>
      </c>
      <c r="B112" s="21">
        <f>0</f>
        <v>0</v>
      </c>
      <c r="C112" s="21">
        <f>19209</f>
        <v>19209</v>
      </c>
      <c r="D112" s="21">
        <f>155251</f>
        <v>155251</v>
      </c>
      <c r="E112" s="21">
        <f>151.6123046875</f>
        <v>151.6123046875</v>
      </c>
    </row>
    <row r="113">
      <c r="A113" s="21">
        <f>22336</f>
        <v>22336</v>
      </c>
      <c r="B113" s="21">
        <f>0</f>
        <v>0</v>
      </c>
      <c r="C113" s="21">
        <f>19365</f>
        <v>19365</v>
      </c>
      <c r="D113" s="21">
        <f>155255</f>
        <v>155255</v>
      </c>
      <c r="E113" s="21">
        <f>151.6162109375</f>
        <v>151.6162109375</v>
      </c>
    </row>
    <row r="114">
      <c r="A114" s="21">
        <f>22521</f>
        <v>22521</v>
      </c>
      <c r="B114" s="21">
        <f>0</f>
        <v>0</v>
      </c>
      <c r="C114" s="21">
        <f>19557</f>
        <v>19557</v>
      </c>
      <c r="D114" s="21">
        <f>155255</f>
        <v>155255</v>
      </c>
      <c r="E114" s="21">
        <f>151.6162109375</f>
        <v>151.6162109375</v>
      </c>
    </row>
    <row r="115">
      <c r="A115" s="21">
        <f>22692</f>
        <v>22692</v>
      </c>
      <c r="B115" s="21">
        <f>0</f>
        <v>0</v>
      </c>
      <c r="C115" s="21">
        <f>19726</f>
        <v>19726</v>
      </c>
      <c r="D115" s="21">
        <f t="shared" ref="D115:D126" si="5">152823</f>
        <v>152823</v>
      </c>
      <c r="E115" s="21">
        <f t="shared" ref="E115:E126" si="6">149.2412109375</f>
        <v>149.2412109375</v>
      </c>
    </row>
    <row r="116">
      <c r="A116" s="21">
        <f>22903</f>
        <v>22903</v>
      </c>
      <c r="B116" s="21">
        <f>3</f>
        <v>3</v>
      </c>
      <c r="C116" s="21">
        <f>19886</f>
        <v>19886</v>
      </c>
      <c r="D116" s="21">
        <f t="shared" si="5"/>
        <v>152823</v>
      </c>
      <c r="E116" s="21">
        <f t="shared" si="6"/>
        <v>149.2412109375</v>
      </c>
    </row>
    <row r="117">
      <c r="A117" s="21">
        <f>23079</f>
        <v>23079</v>
      </c>
      <c r="B117" s="21">
        <f t="shared" ref="B117:B126" si="7">0</f>
        <v>0</v>
      </c>
      <c r="C117" s="21">
        <f>20027</f>
        <v>20027</v>
      </c>
      <c r="D117" s="21">
        <f t="shared" si="5"/>
        <v>152823</v>
      </c>
      <c r="E117" s="21">
        <f t="shared" si="6"/>
        <v>149.2412109375</v>
      </c>
    </row>
    <row r="118">
      <c r="A118" s="21">
        <f>23242</f>
        <v>23242</v>
      </c>
      <c r="B118" s="21">
        <f t="shared" si="7"/>
        <v>0</v>
      </c>
      <c r="C118" s="21">
        <f>20189</f>
        <v>20189</v>
      </c>
      <c r="D118" s="21">
        <f t="shared" si="5"/>
        <v>152823</v>
      </c>
      <c r="E118" s="21">
        <f t="shared" si="6"/>
        <v>149.2412109375</v>
      </c>
    </row>
    <row r="119">
      <c r="A119" s="21">
        <f>23444</f>
        <v>23444</v>
      </c>
      <c r="B119" s="21">
        <f t="shared" si="7"/>
        <v>0</v>
      </c>
      <c r="C119" s="21">
        <f>20349</f>
        <v>20349</v>
      </c>
      <c r="D119" s="21">
        <f t="shared" si="5"/>
        <v>152823</v>
      </c>
      <c r="E119" s="21">
        <f t="shared" si="6"/>
        <v>149.2412109375</v>
      </c>
    </row>
    <row r="120">
      <c r="A120" s="21">
        <f>23615</f>
        <v>23615</v>
      </c>
      <c r="B120" s="21">
        <f t="shared" si="7"/>
        <v>0</v>
      </c>
      <c r="C120" s="21">
        <f>20489</f>
        <v>20489</v>
      </c>
      <c r="D120" s="21">
        <f t="shared" si="5"/>
        <v>152823</v>
      </c>
      <c r="E120" s="21">
        <f t="shared" si="6"/>
        <v>149.2412109375</v>
      </c>
    </row>
    <row r="121">
      <c r="A121" s="21">
        <f>23811</f>
        <v>23811</v>
      </c>
      <c r="B121" s="21">
        <f t="shared" si="7"/>
        <v>0</v>
      </c>
      <c r="C121" s="21">
        <f>20657</f>
        <v>20657</v>
      </c>
      <c r="D121" s="21">
        <f t="shared" si="5"/>
        <v>152823</v>
      </c>
      <c r="E121" s="21">
        <f t="shared" si="6"/>
        <v>149.2412109375</v>
      </c>
    </row>
    <row r="122">
      <c r="A122" s="21">
        <f>23999</f>
        <v>23999</v>
      </c>
      <c r="B122" s="21">
        <f t="shared" si="7"/>
        <v>0</v>
      </c>
      <c r="C122" s="21">
        <f>20825</f>
        <v>20825</v>
      </c>
      <c r="D122" s="21">
        <f t="shared" si="5"/>
        <v>152823</v>
      </c>
      <c r="E122" s="21">
        <f t="shared" si="6"/>
        <v>149.2412109375</v>
      </c>
    </row>
    <row r="123">
      <c r="A123" s="21">
        <f>24169</f>
        <v>24169</v>
      </c>
      <c r="B123" s="21">
        <f t="shared" si="7"/>
        <v>0</v>
      </c>
      <c r="C123" s="21">
        <f>20985</f>
        <v>20985</v>
      </c>
      <c r="D123" s="21">
        <f t="shared" si="5"/>
        <v>152823</v>
      </c>
      <c r="E123" s="21">
        <f t="shared" si="6"/>
        <v>149.2412109375</v>
      </c>
    </row>
    <row r="124">
      <c r="A124" s="21">
        <f>24362</f>
        <v>24362</v>
      </c>
      <c r="B124" s="21">
        <f t="shared" si="7"/>
        <v>0</v>
      </c>
      <c r="C124" s="21">
        <f>21148</f>
        <v>21148</v>
      </c>
      <c r="D124" s="21">
        <f t="shared" si="5"/>
        <v>152823</v>
      </c>
      <c r="E124" s="21">
        <f t="shared" si="6"/>
        <v>149.2412109375</v>
      </c>
    </row>
    <row r="125">
      <c r="A125" s="21">
        <f>24553</f>
        <v>24553</v>
      </c>
      <c r="B125" s="21">
        <f t="shared" si="7"/>
        <v>0</v>
      </c>
      <c r="C125" s="21">
        <f>21362</f>
        <v>21362</v>
      </c>
      <c r="D125" s="21">
        <f t="shared" si="5"/>
        <v>152823</v>
      </c>
      <c r="E125" s="21">
        <f t="shared" si="6"/>
        <v>149.2412109375</v>
      </c>
    </row>
    <row r="126">
      <c r="A126" s="21">
        <f>24757</f>
        <v>24757</v>
      </c>
      <c r="B126" s="21">
        <f t="shared" si="7"/>
        <v>0</v>
      </c>
      <c r="C126" s="21">
        <f>21534</f>
        <v>21534</v>
      </c>
      <c r="D126" s="21">
        <f t="shared" si="5"/>
        <v>152823</v>
      </c>
      <c r="E126" s="21">
        <f t="shared" si="6"/>
        <v>149.2412109375</v>
      </c>
    </row>
    <row r="127">
      <c r="A127" s="21">
        <f>24968</f>
        <v>24968</v>
      </c>
      <c r="B127" s="21">
        <f>38</f>
        <v>38</v>
      </c>
      <c r="C127" s="21">
        <f>21714</f>
        <v>21714</v>
      </c>
      <c r="D127" s="21">
        <f>152875</f>
        <v>152875</v>
      </c>
      <c r="E127" s="21">
        <f>149.2919921875</f>
        <v>149.2919921875</v>
      </c>
    </row>
    <row r="128">
      <c r="A128" s="21">
        <f>25169</f>
        <v>25169</v>
      </c>
      <c r="B128" s="21">
        <f>25</f>
        <v>25</v>
      </c>
      <c r="C128" s="21">
        <f>21865</f>
        <v>21865</v>
      </c>
      <c r="D128" s="21">
        <f>154965</f>
        <v>154965</v>
      </c>
      <c r="E128" s="21">
        <f>151.3330078125</f>
        <v>151.3330078125</v>
      </c>
    </row>
    <row r="129">
      <c r="A129" s="21">
        <f>25365</f>
        <v>25365</v>
      </c>
      <c r="B129" s="21">
        <f t="shared" ref="B129:B139" si="8">0</f>
        <v>0</v>
      </c>
      <c r="C129" s="21">
        <f>22048</f>
        <v>22048</v>
      </c>
      <c r="D129" s="21">
        <f>155545</f>
        <v>155545</v>
      </c>
      <c r="E129" s="21">
        <f>151.8994140625</f>
        <v>151.8994140625</v>
      </c>
    </row>
    <row r="130">
      <c r="A130" s="21">
        <f>25547</f>
        <v>25547</v>
      </c>
      <c r="B130" s="21">
        <f t="shared" si="8"/>
        <v>0</v>
      </c>
      <c r="C130" s="21">
        <f>22214</f>
        <v>22214</v>
      </c>
      <c r="D130" s="21">
        <f>155923</f>
        <v>155923</v>
      </c>
      <c r="E130" s="21">
        <f>152.2685546875</f>
        <v>152.2685546875</v>
      </c>
    </row>
    <row r="131">
      <c r="A131" s="21">
        <f>25718</f>
        <v>25718</v>
      </c>
      <c r="B131" s="21">
        <f t="shared" si="8"/>
        <v>0</v>
      </c>
      <c r="C131" s="21">
        <f>22379</f>
        <v>22379</v>
      </c>
      <c r="D131" s="21">
        <f>155923</f>
        <v>155923</v>
      </c>
      <c r="E131" s="21">
        <f>152.2685546875</f>
        <v>152.2685546875</v>
      </c>
    </row>
    <row r="132">
      <c r="A132" s="21">
        <f>25890</f>
        <v>25890</v>
      </c>
      <c r="B132" s="21">
        <f t="shared" si="8"/>
        <v>0</v>
      </c>
      <c r="C132" s="21">
        <f>22519</f>
        <v>22519</v>
      </c>
      <c r="D132" s="21">
        <f>155923</f>
        <v>155923</v>
      </c>
      <c r="E132" s="21">
        <f>152.2685546875</f>
        <v>152.2685546875</v>
      </c>
    </row>
    <row r="133">
      <c r="A133" s="21">
        <f>26081</f>
        <v>26081</v>
      </c>
      <c r="B133" s="21">
        <f t="shared" si="8"/>
        <v>0</v>
      </c>
      <c r="C133" s="21">
        <f>22663</f>
        <v>22663</v>
      </c>
      <c r="D133" s="21">
        <f>155923</f>
        <v>155923</v>
      </c>
      <c r="E133" s="21">
        <f>152.2685546875</f>
        <v>152.2685546875</v>
      </c>
    </row>
    <row r="134">
      <c r="A134" s="21">
        <f>26286</f>
        <v>26286</v>
      </c>
      <c r="B134" s="21">
        <f t="shared" si="8"/>
        <v>0</v>
      </c>
      <c r="C134" s="21">
        <f>22846</f>
        <v>22846</v>
      </c>
      <c r="D134" s="21">
        <f>155809</f>
        <v>155809</v>
      </c>
      <c r="E134" s="21">
        <f>152.1572265625</f>
        <v>152.1572265625</v>
      </c>
    </row>
    <row r="135">
      <c r="A135" s="21">
        <f>26453</f>
        <v>26453</v>
      </c>
      <c r="B135" s="21">
        <f t="shared" si="8"/>
        <v>0</v>
      </c>
      <c r="C135" s="21">
        <f>23023</f>
        <v>23023</v>
      </c>
      <c r="D135" s="21">
        <f>154305</f>
        <v>154305</v>
      </c>
      <c r="E135" s="21">
        <f>150.6884765625</f>
        <v>150.6884765625</v>
      </c>
    </row>
    <row r="136">
      <c r="A136" s="21">
        <f>26629</f>
        <v>26629</v>
      </c>
      <c r="B136" s="21">
        <f t="shared" si="8"/>
        <v>0</v>
      </c>
      <c r="C136" s="21">
        <f>23177</f>
        <v>23177</v>
      </c>
      <c r="D136" s="21">
        <f>153551</f>
        <v>153551</v>
      </c>
      <c r="E136" s="21">
        <f>149.9521484375</f>
        <v>149.9521484375</v>
      </c>
    </row>
    <row r="137">
      <c r="A137" s="21">
        <f>26815</f>
        <v>26815</v>
      </c>
      <c r="B137" s="21">
        <f t="shared" si="8"/>
        <v>0</v>
      </c>
      <c r="C137" s="21">
        <f>23322</f>
        <v>23322</v>
      </c>
      <c r="D137" s="21">
        <f>153551</f>
        <v>153551</v>
      </c>
      <c r="E137" s="21">
        <f>149.9521484375</f>
        <v>149.9521484375</v>
      </c>
    </row>
    <row r="138">
      <c r="A138" s="21">
        <f>26983</f>
        <v>26983</v>
      </c>
      <c r="B138" s="21">
        <f t="shared" si="8"/>
        <v>0</v>
      </c>
      <c r="C138" s="21">
        <f>23471</f>
        <v>23471</v>
      </c>
      <c r="D138" s="21">
        <f>153552</f>
        <v>153552</v>
      </c>
      <c r="E138" s="21">
        <f>149.953125</f>
        <v>149.953125</v>
      </c>
    </row>
    <row r="139">
      <c r="A139" s="21">
        <f>27170</f>
        <v>27170</v>
      </c>
      <c r="B139" s="21">
        <f t="shared" si="8"/>
        <v>0</v>
      </c>
      <c r="C139" s="21">
        <f>23611</f>
        <v>23611</v>
      </c>
      <c r="D139" s="21">
        <f t="shared" ref="D139:D146" si="9">153551</f>
        <v>153551</v>
      </c>
      <c r="E139" s="21">
        <f t="shared" ref="E139:E146" si="10">149.9521484375</f>
        <v>149.9521484375</v>
      </c>
    </row>
    <row r="140">
      <c r="A140" s="21">
        <f>27372</f>
        <v>27372</v>
      </c>
      <c r="B140" s="21">
        <f>8</f>
        <v>8</v>
      </c>
      <c r="C140" s="21">
        <f>23757</f>
        <v>23757</v>
      </c>
      <c r="D140" s="21">
        <f t="shared" si="9"/>
        <v>153551</v>
      </c>
      <c r="E140" s="21">
        <f t="shared" si="10"/>
        <v>149.9521484375</v>
      </c>
    </row>
    <row r="141">
      <c r="A141" s="21">
        <f>27562</f>
        <v>27562</v>
      </c>
      <c r="B141" s="21">
        <f>6</f>
        <v>6</v>
      </c>
      <c r="C141" s="21">
        <f>23907</f>
        <v>23907</v>
      </c>
      <c r="D141" s="21">
        <f t="shared" si="9"/>
        <v>153551</v>
      </c>
      <c r="E141" s="21">
        <f t="shared" si="10"/>
        <v>149.9521484375</v>
      </c>
    </row>
    <row r="142">
      <c r="A142" s="21">
        <f>27722</f>
        <v>27722</v>
      </c>
      <c r="B142" s="21">
        <f>0</f>
        <v>0</v>
      </c>
      <c r="C142" s="21">
        <f>24051</f>
        <v>24051</v>
      </c>
      <c r="D142" s="21">
        <f t="shared" si="9"/>
        <v>153551</v>
      </c>
      <c r="E142" s="21">
        <f t="shared" si="10"/>
        <v>149.9521484375</v>
      </c>
    </row>
    <row r="143">
      <c r="A143" s="21">
        <f>27922</f>
        <v>27922</v>
      </c>
      <c r="B143" s="21">
        <f>0</f>
        <v>0</v>
      </c>
      <c r="C143" s="21">
        <f>24210</f>
        <v>24210</v>
      </c>
      <c r="D143" s="21">
        <f t="shared" si="9"/>
        <v>153551</v>
      </c>
      <c r="E143" s="21">
        <f t="shared" si="10"/>
        <v>149.9521484375</v>
      </c>
    </row>
    <row r="144">
      <c r="A144" s="21">
        <f>28100</f>
        <v>28100</v>
      </c>
      <c r="B144" s="21">
        <f>0</f>
        <v>0</v>
      </c>
      <c r="C144" s="21">
        <f>24352</f>
        <v>24352</v>
      </c>
      <c r="D144" s="21">
        <f t="shared" si="9"/>
        <v>153551</v>
      </c>
      <c r="E144" s="21">
        <f t="shared" si="10"/>
        <v>149.9521484375</v>
      </c>
    </row>
    <row r="145">
      <c r="A145" s="21">
        <f>28273</f>
        <v>28273</v>
      </c>
      <c r="B145" s="21">
        <f>4</f>
        <v>4</v>
      </c>
      <c r="C145" s="21">
        <f>24511</f>
        <v>24511</v>
      </c>
      <c r="D145" s="21">
        <f t="shared" si="9"/>
        <v>153551</v>
      </c>
      <c r="E145" s="21">
        <f t="shared" si="10"/>
        <v>149.9521484375</v>
      </c>
    </row>
    <row r="146">
      <c r="A146" s="21">
        <f>28444</f>
        <v>28444</v>
      </c>
      <c r="B146" s="21">
        <f t="shared" ref="B146:B154" si="11">0</f>
        <v>0</v>
      </c>
      <c r="C146" s="21">
        <f>24687</f>
        <v>24687</v>
      </c>
      <c r="D146" s="21">
        <f t="shared" si="9"/>
        <v>153551</v>
      </c>
      <c r="E146" s="21">
        <f t="shared" si="10"/>
        <v>149.9521484375</v>
      </c>
    </row>
    <row r="147">
      <c r="A147" s="21">
        <f>28620</f>
        <v>28620</v>
      </c>
      <c r="B147" s="21">
        <f t="shared" si="11"/>
        <v>0</v>
      </c>
      <c r="C147" s="21">
        <f>24872</f>
        <v>24872</v>
      </c>
      <c r="D147" s="21">
        <f>153563</f>
        <v>153563</v>
      </c>
      <c r="E147" s="21">
        <f>149.9638671875</f>
        <v>149.9638671875</v>
      </c>
    </row>
    <row r="148">
      <c r="A148" s="21">
        <f>28792</f>
        <v>28792</v>
      </c>
      <c r="B148" s="21">
        <f t="shared" si="11"/>
        <v>0</v>
      </c>
      <c r="C148" s="21">
        <f>25047</f>
        <v>25047</v>
      </c>
      <c r="D148" s="21">
        <f>158807</f>
        <v>158807</v>
      </c>
      <c r="E148" s="21">
        <f>155.0849609375</f>
        <v>155.0849609375</v>
      </c>
    </row>
    <row r="149">
      <c r="A149" s="21">
        <f>28965</f>
        <v>28965</v>
      </c>
      <c r="B149" s="21">
        <f t="shared" si="11"/>
        <v>0</v>
      </c>
      <c r="C149" s="21">
        <f>25207</f>
        <v>25207</v>
      </c>
      <c r="D149" s="21">
        <f>159877</f>
        <v>159877</v>
      </c>
      <c r="E149" s="21">
        <f>156.1298828125</f>
        <v>156.1298828125</v>
      </c>
    </row>
    <row r="150">
      <c r="A150" s="21">
        <f>29153</f>
        <v>29153</v>
      </c>
      <c r="B150" s="21">
        <f t="shared" si="11"/>
        <v>0</v>
      </c>
      <c r="C150" s="21">
        <f>25352</f>
        <v>25352</v>
      </c>
      <c r="D150" s="21">
        <f>159921</f>
        <v>159921</v>
      </c>
      <c r="E150" s="21">
        <f>156.1728515625</f>
        <v>156.1728515625</v>
      </c>
    </row>
    <row r="151">
      <c r="A151" s="21">
        <f>29322</f>
        <v>29322</v>
      </c>
      <c r="B151" s="21">
        <f t="shared" si="11"/>
        <v>0</v>
      </c>
      <c r="C151" s="21">
        <f>25494</f>
        <v>25494</v>
      </c>
      <c r="D151" s="21">
        <f>159921</f>
        <v>159921</v>
      </c>
      <c r="E151" s="21">
        <f>156.1728515625</f>
        <v>156.1728515625</v>
      </c>
    </row>
    <row r="152">
      <c r="A152" s="21">
        <f>29488</f>
        <v>29488</v>
      </c>
      <c r="B152" s="21">
        <f t="shared" si="11"/>
        <v>0</v>
      </c>
      <c r="C152" s="21">
        <f>25674</f>
        <v>25674</v>
      </c>
      <c r="D152" s="21">
        <f>159921</f>
        <v>159921</v>
      </c>
      <c r="E152" s="21">
        <f>156.1728515625</f>
        <v>156.1728515625</v>
      </c>
    </row>
    <row r="153">
      <c r="A153" s="21">
        <f>29666</f>
        <v>29666</v>
      </c>
      <c r="B153" s="21">
        <f t="shared" si="11"/>
        <v>0</v>
      </c>
      <c r="C153" s="21">
        <f>25823</f>
        <v>25823</v>
      </c>
      <c r="D153" s="21">
        <f>159921</f>
        <v>159921</v>
      </c>
      <c r="E153" s="21">
        <f>156.1728515625</f>
        <v>156.1728515625</v>
      </c>
    </row>
    <row r="154">
      <c r="A154" s="21">
        <f>29851</f>
        <v>29851</v>
      </c>
      <c r="B154" s="21">
        <f t="shared" si="11"/>
        <v>0</v>
      </c>
      <c r="C154" s="21">
        <f>25997</f>
        <v>25997</v>
      </c>
      <c r="D154" s="21">
        <f>159153</f>
        <v>159153</v>
      </c>
      <c r="E154" s="21">
        <f>155.4228515625</f>
        <v>155.4228515625</v>
      </c>
    </row>
    <row r="155">
      <c r="A155" s="21">
        <f>30060</f>
        <v>30060</v>
      </c>
      <c r="B155" s="21">
        <f>15</f>
        <v>15</v>
      </c>
      <c r="C155" s="21">
        <f>26143</f>
        <v>26143</v>
      </c>
      <c r="D155" s="21">
        <f>154041</f>
        <v>154041</v>
      </c>
      <c r="E155" s="21">
        <f>150.4306640625</f>
        <v>150.4306640625</v>
      </c>
    </row>
    <row r="156">
      <c r="A156" s="21">
        <f>30272</f>
        <v>30272</v>
      </c>
      <c r="B156" s="21">
        <f>2</f>
        <v>2</v>
      </c>
      <c r="C156" s="21">
        <f>26280</f>
        <v>26280</v>
      </c>
      <c r="D156" s="21">
        <f>154041</f>
        <v>154041</v>
      </c>
      <c r="E156" s="21">
        <f>150.4306640625</f>
        <v>150.4306640625</v>
      </c>
    </row>
    <row r="157">
      <c r="A157" s="21">
        <f>30451</f>
        <v>30451</v>
      </c>
      <c r="B157" s="21">
        <f>0</f>
        <v>0</v>
      </c>
      <c r="C157" s="21">
        <f>26433</f>
        <v>26433</v>
      </c>
      <c r="D157" s="21">
        <f>154041</f>
        <v>154041</v>
      </c>
      <c r="E157" s="21">
        <f>150.4306640625</f>
        <v>150.4306640625</v>
      </c>
    </row>
    <row r="158">
      <c r="A158" s="21">
        <f>30639</f>
        <v>30639</v>
      </c>
      <c r="B158" s="21">
        <f>0</f>
        <v>0</v>
      </c>
      <c r="C158" s="21">
        <f>26598</f>
        <v>26598</v>
      </c>
      <c r="D158" s="21">
        <f>154041</f>
        <v>154041</v>
      </c>
      <c r="E158" s="21">
        <f>150.4306640625</f>
        <v>150.4306640625</v>
      </c>
    </row>
    <row r="159">
      <c r="A159" s="21">
        <f>30836</f>
        <v>30836</v>
      </c>
      <c r="B159" s="21">
        <f>0</f>
        <v>0</v>
      </c>
      <c r="C159" s="21">
        <f>26757</f>
        <v>26757</v>
      </c>
      <c r="D159" s="21">
        <f>154041</f>
        <v>154041</v>
      </c>
      <c r="E159" s="21">
        <f>150.4306640625</f>
        <v>150.4306640625</v>
      </c>
    </row>
    <row r="160">
      <c r="A160" s="21">
        <f>31024</f>
        <v>31024</v>
      </c>
      <c r="B160" s="21">
        <f>3</f>
        <v>3</v>
      </c>
      <c r="C160" s="21">
        <f>26919</f>
        <v>26919</v>
      </c>
      <c r="D160" s="21">
        <f>154041</f>
        <v>154041</v>
      </c>
      <c r="E160" s="21">
        <f>150.4306640625</f>
        <v>150.4306640625</v>
      </c>
    </row>
    <row r="161">
      <c r="A161" s="21">
        <f>31226</f>
        <v>31226</v>
      </c>
      <c r="B161" s="21">
        <f t="shared" ref="B161:B168" si="12">0</f>
        <v>0</v>
      </c>
      <c r="C161" s="21">
        <f>27063</f>
        <v>27063</v>
      </c>
      <c r="D161" s="21">
        <f>154041</f>
        <v>154041</v>
      </c>
      <c r="E161" s="21">
        <f>150.4306640625</f>
        <v>150.4306640625</v>
      </c>
    </row>
    <row r="162">
      <c r="A162" s="21">
        <f>31395</f>
        <v>31395</v>
      </c>
      <c r="B162" s="21">
        <f t="shared" si="12"/>
        <v>0</v>
      </c>
      <c r="C162" s="21">
        <f>27211</f>
        <v>27211</v>
      </c>
      <c r="D162" s="21">
        <f>154005</f>
        <v>154005</v>
      </c>
      <c r="E162" s="21">
        <f>150.3955078125</f>
        <v>150.3955078125</v>
      </c>
    </row>
    <row r="163">
      <c r="A163" s="21">
        <f>31572</f>
        <v>31572</v>
      </c>
      <c r="B163" s="21">
        <f t="shared" si="12"/>
        <v>0</v>
      </c>
      <c r="C163" s="21">
        <f>27375</f>
        <v>27375</v>
      </c>
      <c r="D163" s="21">
        <f>154473</f>
        <v>154473</v>
      </c>
      <c r="E163" s="21">
        <f>150.8525390625</f>
        <v>150.8525390625</v>
      </c>
    </row>
    <row r="164">
      <c r="A164" s="21">
        <f>31764</f>
        <v>31764</v>
      </c>
      <c r="B164" s="21">
        <f t="shared" si="12"/>
        <v>0</v>
      </c>
      <c r="C164" s="21">
        <f>27567</f>
        <v>27567</v>
      </c>
      <c r="D164" s="21">
        <f>154505</f>
        <v>154505</v>
      </c>
      <c r="E164" s="21">
        <f>150.8837890625</f>
        <v>150.8837890625</v>
      </c>
    </row>
    <row r="165">
      <c r="A165" s="21">
        <f>31951</f>
        <v>31951</v>
      </c>
      <c r="B165" s="21">
        <f t="shared" si="12"/>
        <v>0</v>
      </c>
      <c r="C165" s="21">
        <f>27697</f>
        <v>27697</v>
      </c>
      <c r="D165" s="21">
        <f>154545</f>
        <v>154545</v>
      </c>
      <c r="E165" s="21">
        <f>150.9228515625</f>
        <v>150.9228515625</v>
      </c>
    </row>
    <row r="166">
      <c r="A166" s="21">
        <f>32124</f>
        <v>32124</v>
      </c>
      <c r="B166" s="21">
        <f t="shared" si="12"/>
        <v>0</v>
      </c>
      <c r="C166" s="21">
        <f>27853</f>
        <v>27853</v>
      </c>
      <c r="D166" s="21">
        <f>154541</f>
        <v>154541</v>
      </c>
      <c r="E166" s="21">
        <f>150.9189453125</f>
        <v>150.9189453125</v>
      </c>
    </row>
    <row r="167">
      <c r="A167" s="21">
        <f>32299</f>
        <v>32299</v>
      </c>
      <c r="B167" s="21">
        <f t="shared" si="12"/>
        <v>0</v>
      </c>
      <c r="C167" s="21">
        <f>27996</f>
        <v>27996</v>
      </c>
      <c r="D167" s="21">
        <f>154541</f>
        <v>154541</v>
      </c>
      <c r="E167" s="21">
        <f>150.9189453125</f>
        <v>150.9189453125</v>
      </c>
    </row>
    <row r="168">
      <c r="A168" s="21">
        <f>32495</f>
        <v>32495</v>
      </c>
      <c r="B168" s="21">
        <f t="shared" si="12"/>
        <v>0</v>
      </c>
      <c r="C168" s="21">
        <f>28163</f>
        <v>28163</v>
      </c>
      <c r="D168" s="21">
        <f>154541</f>
        <v>154541</v>
      </c>
      <c r="E168" s="21">
        <f>150.9189453125</f>
        <v>150.9189453125</v>
      </c>
    </row>
    <row r="169">
      <c r="A169" s="21">
        <f>32676</f>
        <v>32676</v>
      </c>
      <c r="B169" s="21">
        <f>27</f>
        <v>27</v>
      </c>
      <c r="C169" s="21">
        <f>28328</f>
        <v>28328</v>
      </c>
      <c r="D169" s="21">
        <f>154541</f>
        <v>154541</v>
      </c>
      <c r="E169" s="21">
        <f>150.9189453125</f>
        <v>150.9189453125</v>
      </c>
    </row>
    <row r="170">
      <c r="A170" s="21">
        <f>32853</f>
        <v>32853</v>
      </c>
      <c r="B170" s="21">
        <f>10</f>
        <v>10</v>
      </c>
      <c r="C170" s="21">
        <f>28484</f>
        <v>28484</v>
      </c>
      <c r="D170" s="21">
        <f>154465</f>
        <v>154465</v>
      </c>
      <c r="E170" s="21">
        <f>150.8447265625</f>
        <v>150.8447265625</v>
      </c>
    </row>
    <row r="171">
      <c r="A171" s="21">
        <f>33039</f>
        <v>33039</v>
      </c>
      <c r="B171" s="21">
        <f>2</f>
        <v>2</v>
      </c>
      <c r="C171" s="21">
        <f>28672</f>
        <v>28672</v>
      </c>
      <c r="D171" s="21">
        <f t="shared" ref="D171:D178" si="13">154093</f>
        <v>154093</v>
      </c>
      <c r="E171" s="21">
        <f t="shared" ref="E171:E178" si="14">150.4814453125</f>
        <v>150.4814453125</v>
      </c>
    </row>
    <row r="172">
      <c r="A172" s="21">
        <f>33220</f>
        <v>33220</v>
      </c>
      <c r="B172" s="21">
        <f t="shared" ref="B172:B197" si="15">0</f>
        <v>0</v>
      </c>
      <c r="C172" s="21">
        <f>28844</f>
        <v>28844</v>
      </c>
      <c r="D172" s="21">
        <f t="shared" si="13"/>
        <v>154093</v>
      </c>
      <c r="E172" s="21">
        <f t="shared" si="14"/>
        <v>150.4814453125</v>
      </c>
    </row>
    <row r="173">
      <c r="A173" s="21">
        <f>33398</f>
        <v>33398</v>
      </c>
      <c r="B173" s="21">
        <f t="shared" si="15"/>
        <v>0</v>
      </c>
      <c r="C173" s="21">
        <f>29015</f>
        <v>29015</v>
      </c>
      <c r="D173" s="21">
        <f t="shared" si="13"/>
        <v>154093</v>
      </c>
      <c r="E173" s="21">
        <f t="shared" si="14"/>
        <v>150.4814453125</v>
      </c>
    </row>
    <row r="174">
      <c r="A174" s="21">
        <f>33570</f>
        <v>33570</v>
      </c>
      <c r="B174" s="21">
        <f t="shared" si="15"/>
        <v>0</v>
      </c>
      <c r="C174" s="21">
        <f>29161</f>
        <v>29161</v>
      </c>
      <c r="D174" s="21">
        <f t="shared" si="13"/>
        <v>154093</v>
      </c>
      <c r="E174" s="21">
        <f t="shared" si="14"/>
        <v>150.4814453125</v>
      </c>
    </row>
    <row r="175">
      <c r="A175" s="21">
        <f>33744</f>
        <v>33744</v>
      </c>
      <c r="B175" s="21">
        <f t="shared" si="15"/>
        <v>0</v>
      </c>
      <c r="C175" s="21">
        <f>29319</f>
        <v>29319</v>
      </c>
      <c r="D175" s="21">
        <f t="shared" si="13"/>
        <v>154093</v>
      </c>
      <c r="E175" s="21">
        <f t="shared" si="14"/>
        <v>150.4814453125</v>
      </c>
    </row>
    <row r="176">
      <c r="A176" s="21">
        <f>33935</f>
        <v>33935</v>
      </c>
      <c r="B176" s="21">
        <f t="shared" si="15"/>
        <v>0</v>
      </c>
      <c r="C176" s="21">
        <f>29485</f>
        <v>29485</v>
      </c>
      <c r="D176" s="21">
        <f t="shared" si="13"/>
        <v>154093</v>
      </c>
      <c r="E176" s="21">
        <f t="shared" si="14"/>
        <v>150.4814453125</v>
      </c>
    </row>
    <row r="177">
      <c r="A177" s="21">
        <f>34135</f>
        <v>34135</v>
      </c>
      <c r="B177" s="21">
        <f t="shared" si="15"/>
        <v>0</v>
      </c>
      <c r="C177" s="21">
        <f>29625</f>
        <v>29625</v>
      </c>
      <c r="D177" s="21">
        <f t="shared" si="13"/>
        <v>154093</v>
      </c>
      <c r="E177" s="21">
        <f t="shared" si="14"/>
        <v>150.4814453125</v>
      </c>
    </row>
    <row r="178">
      <c r="A178" s="21">
        <f>34328</f>
        <v>34328</v>
      </c>
      <c r="B178" s="21">
        <f t="shared" si="15"/>
        <v>0</v>
      </c>
      <c r="C178" s="21">
        <f>29787</f>
        <v>29787</v>
      </c>
      <c r="D178" s="21">
        <f t="shared" si="13"/>
        <v>154093</v>
      </c>
      <c r="E178" s="21">
        <f t="shared" si="14"/>
        <v>150.4814453125</v>
      </c>
    </row>
    <row r="179">
      <c r="A179" s="21">
        <f>34511</f>
        <v>34511</v>
      </c>
      <c r="B179" s="21">
        <f t="shared" si="15"/>
        <v>0</v>
      </c>
      <c r="C179" s="21">
        <f>29942</f>
        <v>29942</v>
      </c>
      <c r="D179" s="21">
        <f>154125</f>
        <v>154125</v>
      </c>
      <c r="E179" s="21">
        <f>150.5126953125</f>
        <v>150.5126953125</v>
      </c>
    </row>
    <row r="180">
      <c r="A180" s="21">
        <f>34708</f>
        <v>34708</v>
      </c>
      <c r="B180" s="21">
        <f t="shared" si="15"/>
        <v>0</v>
      </c>
      <c r="C180" s="21">
        <f>30095</f>
        <v>30095</v>
      </c>
      <c r="D180" s="21">
        <f>156798</f>
        <v>156798</v>
      </c>
      <c r="E180" s="21">
        <f>153.123046875</f>
        <v>153.123046875</v>
      </c>
    </row>
    <row r="181">
      <c r="A181" s="21">
        <f>34883</f>
        <v>34883</v>
      </c>
      <c r="B181" s="21">
        <f t="shared" si="15"/>
        <v>0</v>
      </c>
      <c r="C181" s="21">
        <f>30297</f>
        <v>30297</v>
      </c>
      <c r="D181" s="21">
        <f>157792</f>
        <v>157792</v>
      </c>
      <c r="E181" s="21">
        <f>154.09375</f>
        <v>154.09375</v>
      </c>
    </row>
    <row r="182">
      <c r="A182" s="21">
        <f>35058</f>
        <v>35058</v>
      </c>
      <c r="B182" s="21">
        <f t="shared" si="15"/>
        <v>0</v>
      </c>
      <c r="C182" s="21">
        <f>30441</f>
        <v>30441</v>
      </c>
      <c r="D182" s="21">
        <f>157823</f>
        <v>157823</v>
      </c>
      <c r="E182" s="21">
        <f>154.1240234375</f>
        <v>154.1240234375</v>
      </c>
    </row>
    <row r="183">
      <c r="A183" s="21">
        <f>35228</f>
        <v>35228</v>
      </c>
      <c r="B183" s="21">
        <f t="shared" si="15"/>
        <v>0</v>
      </c>
      <c r="C183" s="21">
        <f>30601</f>
        <v>30601</v>
      </c>
      <c r="D183" s="21">
        <f>157823</f>
        <v>157823</v>
      </c>
      <c r="E183" s="21">
        <f>154.1240234375</f>
        <v>154.1240234375</v>
      </c>
    </row>
    <row r="184">
      <c r="A184" s="21">
        <f>35401</f>
        <v>35401</v>
      </c>
      <c r="B184" s="21">
        <f t="shared" si="15"/>
        <v>0</v>
      </c>
      <c r="C184" s="21">
        <f>30759</f>
        <v>30759</v>
      </c>
      <c r="D184" s="21">
        <f>157823</f>
        <v>157823</v>
      </c>
      <c r="E184" s="21">
        <f>154.1240234375</f>
        <v>154.1240234375</v>
      </c>
    </row>
    <row r="185">
      <c r="A185" s="21">
        <f>35570</f>
        <v>35570</v>
      </c>
      <c r="B185" s="21">
        <f t="shared" si="15"/>
        <v>0</v>
      </c>
      <c r="C185" s="21">
        <f>30928</f>
        <v>30928</v>
      </c>
      <c r="D185" s="21">
        <f>157823</f>
        <v>157823</v>
      </c>
      <c r="E185" s="21">
        <f>154.1240234375</f>
        <v>154.1240234375</v>
      </c>
    </row>
    <row r="186">
      <c r="A186" s="21">
        <f>35757</f>
        <v>35757</v>
      </c>
      <c r="B186" s="21">
        <f t="shared" si="15"/>
        <v>0</v>
      </c>
      <c r="C186" s="21">
        <f>31077</f>
        <v>31077</v>
      </c>
      <c r="D186" s="21">
        <f>157443</f>
        <v>157443</v>
      </c>
      <c r="E186" s="21">
        <f>153.7529296875</f>
        <v>153.7529296875</v>
      </c>
    </row>
    <row r="187">
      <c r="A187" s="21">
        <f>35986</f>
        <v>35986</v>
      </c>
      <c r="B187" s="21">
        <f t="shared" si="15"/>
        <v>0</v>
      </c>
      <c r="C187" s="21">
        <f>31226</f>
        <v>31226</v>
      </c>
      <c r="D187" s="21">
        <f t="shared" ref="D187:D194" si="16">154371</f>
        <v>154371</v>
      </c>
      <c r="E187" s="21">
        <f t="shared" ref="E187:E194" si="17">150.7529296875</f>
        <v>150.7529296875</v>
      </c>
    </row>
    <row r="188">
      <c r="A188" s="21">
        <f>36214</f>
        <v>36214</v>
      </c>
      <c r="B188" s="21">
        <f t="shared" si="15"/>
        <v>0</v>
      </c>
      <c r="C188" s="21">
        <f>31385</f>
        <v>31385</v>
      </c>
      <c r="D188" s="21">
        <f t="shared" si="16"/>
        <v>154371</v>
      </c>
      <c r="E188" s="21">
        <f t="shared" si="17"/>
        <v>150.7529296875</v>
      </c>
    </row>
    <row r="189">
      <c r="A189" s="21">
        <f>36421</f>
        <v>36421</v>
      </c>
      <c r="B189" s="21">
        <f t="shared" si="15"/>
        <v>0</v>
      </c>
      <c r="C189" s="21">
        <f>31550</f>
        <v>31550</v>
      </c>
      <c r="D189" s="21">
        <f t="shared" si="16"/>
        <v>154371</v>
      </c>
      <c r="E189" s="21">
        <f t="shared" si="17"/>
        <v>150.7529296875</v>
      </c>
    </row>
    <row r="190">
      <c r="A190" s="21">
        <f>36617</f>
        <v>36617</v>
      </c>
      <c r="B190" s="21">
        <f t="shared" si="15"/>
        <v>0</v>
      </c>
      <c r="C190" s="21">
        <f>31695</f>
        <v>31695</v>
      </c>
      <c r="D190" s="21">
        <f t="shared" si="16"/>
        <v>154371</v>
      </c>
      <c r="E190" s="21">
        <f t="shared" si="17"/>
        <v>150.7529296875</v>
      </c>
    </row>
    <row r="191">
      <c r="A191" s="21">
        <f>36836</f>
        <v>36836</v>
      </c>
      <c r="B191" s="21">
        <f t="shared" si="15"/>
        <v>0</v>
      </c>
      <c r="C191" s="21">
        <f>31869</f>
        <v>31869</v>
      </c>
      <c r="D191" s="21">
        <f t="shared" si="16"/>
        <v>154371</v>
      </c>
      <c r="E191" s="21">
        <f t="shared" si="17"/>
        <v>150.7529296875</v>
      </c>
    </row>
    <row r="192">
      <c r="A192" s="21">
        <f>37044</f>
        <v>37044</v>
      </c>
      <c r="B192" s="21">
        <f t="shared" si="15"/>
        <v>0</v>
      </c>
      <c r="C192" s="21">
        <f>32034</f>
        <v>32034</v>
      </c>
      <c r="D192" s="21">
        <f t="shared" si="16"/>
        <v>154371</v>
      </c>
      <c r="E192" s="21">
        <f t="shared" si="17"/>
        <v>150.7529296875</v>
      </c>
    </row>
    <row r="193">
      <c r="A193" s="21">
        <f>37285</f>
        <v>37285</v>
      </c>
      <c r="B193" s="21">
        <f t="shared" si="15"/>
        <v>0</v>
      </c>
      <c r="C193" s="21">
        <f>32196</f>
        <v>32196</v>
      </c>
      <c r="D193" s="21">
        <f t="shared" si="16"/>
        <v>154371</v>
      </c>
      <c r="E193" s="21">
        <f t="shared" si="17"/>
        <v>150.7529296875</v>
      </c>
    </row>
    <row r="194">
      <c r="A194" s="21">
        <f>37535</f>
        <v>37535</v>
      </c>
      <c r="B194" s="21">
        <f t="shared" si="15"/>
        <v>0</v>
      </c>
      <c r="C194" s="21">
        <f>32361</f>
        <v>32361</v>
      </c>
      <c r="D194" s="21">
        <f t="shared" si="16"/>
        <v>154371</v>
      </c>
      <c r="E194" s="21">
        <f t="shared" si="17"/>
        <v>150.7529296875</v>
      </c>
    </row>
    <row r="195">
      <c r="A195" s="21">
        <f>37744</f>
        <v>37744</v>
      </c>
      <c r="B195" s="21">
        <f t="shared" si="15"/>
        <v>0</v>
      </c>
      <c r="C195" s="21">
        <f>32507</f>
        <v>32507</v>
      </c>
      <c r="D195" s="21">
        <f>154372</f>
        <v>154372</v>
      </c>
      <c r="E195" s="21">
        <f>150.75390625</f>
        <v>150.75390625</v>
      </c>
    </row>
    <row r="196">
      <c r="A196" s="21">
        <f>37999</f>
        <v>37999</v>
      </c>
      <c r="B196" s="21">
        <f t="shared" si="15"/>
        <v>0</v>
      </c>
      <c r="C196" s="21">
        <f>32696</f>
        <v>32696</v>
      </c>
      <c r="D196" s="21">
        <f>154428</f>
        <v>154428</v>
      </c>
      <c r="E196" s="21">
        <f>150.80859375</f>
        <v>150.80859375</v>
      </c>
    </row>
    <row r="197">
      <c r="A197" s="21">
        <f>38214</f>
        <v>38214</v>
      </c>
      <c r="B197" s="21">
        <f t="shared" si="15"/>
        <v>0</v>
      </c>
      <c r="C197" s="21">
        <f>32908</f>
        <v>32908</v>
      </c>
      <c r="D197" s="21">
        <f>159729</f>
        <v>159729</v>
      </c>
      <c r="E197" s="21">
        <f>155.9853515625</f>
        <v>155.9853515625</v>
      </c>
    </row>
    <row r="198">
      <c r="C198" s="21">
        <f>33082</f>
        <v>33082</v>
      </c>
      <c r="D198" s="21">
        <f>159761</f>
        <v>159761</v>
      </c>
      <c r="E198" s="21">
        <f>156.0166015625</f>
        <v>156.0166015625</v>
      </c>
    </row>
    <row r="199">
      <c r="C199" s="21">
        <f>33216</f>
        <v>33216</v>
      </c>
      <c r="D199" s="21">
        <f>159761</f>
        <v>159761</v>
      </c>
      <c r="E199" s="21">
        <f>156.0166015625</f>
        <v>156.0166015625</v>
      </c>
    </row>
    <row r="200">
      <c r="C200" s="21">
        <f>33360</f>
        <v>33360</v>
      </c>
      <c r="D200" s="21">
        <f>159761</f>
        <v>159761</v>
      </c>
      <c r="E200" s="21">
        <f>156.0166015625</f>
        <v>156.0166015625</v>
      </c>
    </row>
    <row r="201">
      <c r="C201" s="21">
        <f>33529</f>
        <v>33529</v>
      </c>
      <c r="D201" s="21">
        <f>159761</f>
        <v>159761</v>
      </c>
      <c r="E201" s="21">
        <f>156.0166015625</f>
        <v>156.0166015625</v>
      </c>
    </row>
    <row r="202">
      <c r="C202" s="21">
        <f>33682</f>
        <v>33682</v>
      </c>
      <c r="D202" s="21">
        <f>159761</f>
        <v>159761</v>
      </c>
      <c r="E202" s="21">
        <f>156.0166015625</f>
        <v>156.0166015625</v>
      </c>
    </row>
    <row r="203">
      <c r="C203" s="21">
        <f>33847</f>
        <v>33847</v>
      </c>
      <c r="D203" s="21">
        <f>159765</f>
        <v>159765</v>
      </c>
      <c r="E203" s="21">
        <f>156.0205078125</f>
        <v>156.0205078125</v>
      </c>
    </row>
    <row r="204">
      <c r="C204" s="21">
        <f>33996</f>
        <v>33996</v>
      </c>
      <c r="D204" s="21">
        <f>158741</f>
        <v>158741</v>
      </c>
      <c r="E204" s="21">
        <f>155.0205078125</f>
        <v>155.0205078125</v>
      </c>
    </row>
    <row r="205">
      <c r="C205" s="21">
        <f>34140</f>
        <v>34140</v>
      </c>
      <c r="D205" s="21">
        <f>154901</f>
        <v>154901</v>
      </c>
      <c r="E205" s="21">
        <f>151.2705078125</f>
        <v>151.2705078125</v>
      </c>
    </row>
    <row r="206">
      <c r="C206" s="21">
        <f>34291</f>
        <v>34291</v>
      </c>
      <c r="D206" s="21">
        <f>154901</f>
        <v>154901</v>
      </c>
      <c r="E206" s="21">
        <f>151.2705078125</f>
        <v>151.2705078125</v>
      </c>
    </row>
    <row r="207">
      <c r="C207" s="21">
        <f>34438</f>
        <v>34438</v>
      </c>
      <c r="D207" s="21">
        <f>154901</f>
        <v>154901</v>
      </c>
      <c r="E207" s="21">
        <f>151.2705078125</f>
        <v>151.2705078125</v>
      </c>
    </row>
    <row r="208">
      <c r="C208" s="21">
        <f>34605</f>
        <v>34605</v>
      </c>
      <c r="D208" s="21">
        <f>154901</f>
        <v>154901</v>
      </c>
      <c r="E208" s="21">
        <f>151.2705078125</f>
        <v>151.2705078125</v>
      </c>
    </row>
    <row r="209">
      <c r="C209" s="21">
        <f>34747</f>
        <v>34747</v>
      </c>
      <c r="D209" s="21">
        <f>154901</f>
        <v>154901</v>
      </c>
      <c r="E209" s="21">
        <f>151.2705078125</f>
        <v>151.2705078125</v>
      </c>
    </row>
    <row r="210">
      <c r="C210" s="21">
        <f>34917</f>
        <v>34917</v>
      </c>
      <c r="D210" s="21">
        <f>154901</f>
        <v>154901</v>
      </c>
      <c r="E210" s="21">
        <f>151.2705078125</f>
        <v>151.2705078125</v>
      </c>
    </row>
    <row r="211">
      <c r="C211" s="21">
        <f>35072</f>
        <v>35072</v>
      </c>
      <c r="D211" s="21">
        <f>154902</f>
        <v>154902</v>
      </c>
      <c r="E211" s="21">
        <f>151.271484375</f>
        <v>151.271484375</v>
      </c>
    </row>
    <row r="212">
      <c r="C212" s="21">
        <f>35233</f>
        <v>35233</v>
      </c>
      <c r="D212" s="21">
        <f>154901</f>
        <v>154901</v>
      </c>
      <c r="E212" s="21">
        <f>151.2705078125</f>
        <v>151.2705078125</v>
      </c>
    </row>
    <row r="213">
      <c r="C213" s="21">
        <f>35393</f>
        <v>35393</v>
      </c>
      <c r="D213" s="21">
        <f>154901</f>
        <v>154901</v>
      </c>
      <c r="E213" s="21">
        <f>151.2705078125</f>
        <v>151.2705078125</v>
      </c>
    </row>
    <row r="214">
      <c r="C214" s="21">
        <f>35553</f>
        <v>35553</v>
      </c>
      <c r="D214" s="21">
        <f>154901</f>
        <v>154901</v>
      </c>
      <c r="E214" s="21">
        <f>151.2705078125</f>
        <v>151.2705078125</v>
      </c>
    </row>
    <row r="215">
      <c r="C215" s="21">
        <f>35736</f>
        <v>35736</v>
      </c>
      <c r="D215" s="21">
        <f>154901</f>
        <v>154901</v>
      </c>
      <c r="E215" s="21">
        <f>151.2705078125</f>
        <v>151.2705078125</v>
      </c>
    </row>
    <row r="216">
      <c r="C216" s="21">
        <f>35921</f>
        <v>35921</v>
      </c>
      <c r="D216" s="21">
        <f>154901</f>
        <v>154901</v>
      </c>
      <c r="E216" s="21">
        <f>151.2705078125</f>
        <v>151.2705078125</v>
      </c>
    </row>
    <row r="217">
      <c r="C217" s="21">
        <f>36156</f>
        <v>36156</v>
      </c>
      <c r="D217" s="21">
        <f>154901</f>
        <v>154901</v>
      </c>
      <c r="E217" s="21">
        <f>151.2705078125</f>
        <v>151.2705078125</v>
      </c>
    </row>
    <row r="218">
      <c r="C218" s="21">
        <f>36335</f>
        <v>36335</v>
      </c>
      <c r="D218" s="21">
        <f>154909</f>
        <v>154909</v>
      </c>
      <c r="E218" s="21">
        <f>151.2783203125</f>
        <v>151.2783203125</v>
      </c>
    </row>
    <row r="219">
      <c r="C219" s="21">
        <f>36562</f>
        <v>36562</v>
      </c>
      <c r="D219" s="21">
        <f>154909</f>
        <v>154909</v>
      </c>
      <c r="E219" s="21">
        <f>151.2783203125</f>
        <v>151.2783203125</v>
      </c>
    </row>
    <row r="220">
      <c r="C220" s="21">
        <f>36737</f>
        <v>36737</v>
      </c>
      <c r="D220" s="21">
        <f>154909</f>
        <v>154909</v>
      </c>
      <c r="E220" s="21">
        <f>151.2783203125</f>
        <v>151.2783203125</v>
      </c>
    </row>
    <row r="221">
      <c r="C221" s="21">
        <f>36960</f>
        <v>36960</v>
      </c>
      <c r="D221" s="21">
        <f>154909</f>
        <v>154909</v>
      </c>
      <c r="E221" s="21">
        <f>151.2783203125</f>
        <v>151.2783203125</v>
      </c>
    </row>
    <row r="222">
      <c r="C222" s="21">
        <f>37194</f>
        <v>37194</v>
      </c>
      <c r="D222" s="21">
        <f>154909</f>
        <v>154909</v>
      </c>
      <c r="E222" s="21">
        <f>151.2783203125</f>
        <v>151.2783203125</v>
      </c>
    </row>
    <row r="223">
      <c r="C223" s="21">
        <f>37397</f>
        <v>37397</v>
      </c>
      <c r="D223" s="21">
        <f>154909</f>
        <v>154909</v>
      </c>
      <c r="E223" s="21">
        <f>151.2783203125</f>
        <v>151.2783203125</v>
      </c>
    </row>
    <row r="224">
      <c r="C224" s="21">
        <f>37575</f>
        <v>37575</v>
      </c>
      <c r="D224" s="21">
        <f>154909</f>
        <v>154909</v>
      </c>
      <c r="E224" s="21">
        <f>151.2783203125</f>
        <v>151.2783203125</v>
      </c>
    </row>
    <row r="225">
      <c r="C225" s="21">
        <f>37758</f>
        <v>37758</v>
      </c>
      <c r="D225" s="21">
        <f>154910</f>
        <v>154910</v>
      </c>
      <c r="E225" s="21">
        <f>151.279296875</f>
        <v>151.279296875</v>
      </c>
    </row>
    <row r="226">
      <c r="C226" s="21">
        <f>37905</f>
        <v>37905</v>
      </c>
      <c r="D226" s="21">
        <f>154909</f>
        <v>154909</v>
      </c>
      <c r="E226" s="21">
        <f>151.2783203125</f>
        <v>151.2783203125</v>
      </c>
    </row>
    <row r="227">
      <c r="C227" s="21">
        <f>38113</f>
        <v>38113</v>
      </c>
      <c r="D227" s="21">
        <f>154909</f>
        <v>154909</v>
      </c>
      <c r="E227" s="21">
        <f>151.2783203125</f>
        <v>151.2783203125</v>
      </c>
    </row>
    <row r="228">
      <c r="C228" s="21">
        <f>38299</f>
        <v>38299</v>
      </c>
      <c r="D228" s="21">
        <f>154909</f>
        <v>154909</v>
      </c>
      <c r="E228" s="21">
        <f>151.2783203125</f>
        <v>151.2783203125</v>
      </c>
    </row>
  </sheetData>
  <sheetProtection/>
  <pageMargins left="0.75" right="0.75" top="1.0" bottom="1.0" header="0.5" footer="0.5"/>
  <pageSetup paperSize="9" orientation="portrait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Company/>
  <DocSecurity>0</DocSecurity>
  <ScaleCrop>false</ScaleCrop>
  <HeadingPairs>
    <vt:vector xmlns:vt="http://schemas.openxmlformats.org/officeDocument/2006/docPropsVTypes" size="2" baseType="variant">
      <vt:variant xmlns:vt="http://schemas.openxmlformats.org/officeDocument/2006/docPropsVTypes">
        <vt:lpstr xmlns:vt="http://schemas.openxmlformats.org/officeDocument/2006/docPropsVTypes">Werkbladen</vt:lpstr>
      </vt:variant>
      <vt:variant xmlns:vt="http://schemas.openxmlformats.org/officeDocument/2006/docPropsVTypes">
        <vt:i4 xmlns:vt="http://schemas.openxmlformats.org/officeDocument/2006/docPropsVTypes">2</vt:i4>
      </vt:variant>
    </vt:vector>
  </HeadingPairs>
  <TitlesOfParts>
    <vt:vector xmlns:vt="http://schemas.openxmlformats.org/officeDocument/2006/docPropsVTypes" size="2" baseType="lpstr">
      <vt:lpstr xmlns:vt="http://schemas.openxmlformats.org/officeDocument/2006/docPropsVTypes">Grafiek</vt:lpstr>
      <vt:lpstr xmlns:vt="http://schemas.openxmlformats.org/officeDocument/2006/docPropsVTypes"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Nicolas Quartier</cp:lastModifiedBy>
  <dcterms:created xsi:type="dcterms:W3CDTF">2016-01-08T15:46:43Z</dcterms:created>
  <dcterms:modified xsi:type="dcterms:W3CDTF">2015-11-23T19:55:54Z</dcterms:modified>
  <cp:lastPrinted>2016-01-08T15:46:43Z</cp:lastPrinted>
</cp:coreProperties>
</file>