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emf" ContentType="image/x-emf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6" lowestEdited="4" rupBuild="14420"/>
  <workbookPr codeName="ThisWorkbook"/>
  <bookViews>
    <workbookView xWindow="0" yWindow="0" windowWidth="23040" windowHeight="9384" activeTab="1"/>
  </bookViews>
  <sheets>
    <sheet name="Grafiek" sheetId="1" r:id="rId1"/>
    <sheet name="Sheet1" sheetId="2" r:id="rId2"/>
  </sheets>
  <calcPr calcId="114210"/>
</workbook>
</file>

<file path=xl/sharedStrings.xml><?xml version="1.0" encoding="utf-8"?>
<sst xmlns="http://schemas.openxmlformats.org/spreadsheetml/2006/main" count="8" uniqueCount="8">
  <si>
    <t>CPU Timestamps</t>
  </si>
  <si>
    <t>CPU VALUES (%)</t>
  </si>
  <si>
    <t>MEM Timestamps</t>
  </si>
  <si>
    <t>MEM VALUES (KB)</t>
  </si>
  <si>
    <t>AVERAGE: 182(196x)</t>
  </si>
  <si>
    <t>AVERAGE: 161(221x)</t>
  </si>
  <si>
    <t>begin</t>
  </si>
  <si>
    <t>max</t>
  </si>
  <si>
    <t>end</t>
  </si>
</sst>
</file>

<file path=xl/styles.xml><?xml version="1.0" encoding="utf-8"?>
<styleSheet xmlns="http://schemas.openxmlformats.org/spreadsheetml/2006/main">
  <numFmts count="6">
    <numFmt numFmtId="0" formatCode="General"/>
    <numFmt numFmtId="9" formatCode="0%"/>
    <numFmt numFmtId="41" formatCode="_-* #,##0_-;_-* #,##0\-;_-* &quot;-&quot;_-;_-@_-"/>
    <numFmt numFmtId="42" formatCode="_-&quot;€&quot;\ * #,##0_-;_-&quot;€&quot;\ * #,##0\-;_-&quot;€&quot;\ * &quot;-&quot;_-;_-@_-"/>
    <numFmt numFmtId="43" formatCode="_-* #,##0.00_-;_-* #,##0.00\-;_-* &quot;-&quot;??_-;_-@_-"/>
    <numFmt numFmtId="44" formatCode="_-&quot;€&quot;\ * #,##0.00_-;_-&quot;€&quot;\ * #,##0.00\-;_-&quot;€&quot;\ * &quot;-&quot;??_-;_-@_-"/>
  </numFmts>
  <fonts count="8">
    <font>
      <sz val="10"/>
      <color indexed="64"/>
      <name val="Arial"/>
    </font>
    <font>
      <b/>
      <sz val="10"/>
      <color indexed="64"/>
      <name val="Arial"/>
    </font>
    <font>
      <i/>
      <sz val="10"/>
      <color indexed="64"/>
      <name val="Arial"/>
    </font>
    <font>
      <b/>
      <i/>
      <sz val="10"/>
      <color indexed="64"/>
      <name val="Arial"/>
    </font>
    <font>
      <b/>
      <sz val="10"/>
      <color indexed="64"/>
      <name val="Arial"/>
    </font>
    <font>
      <sz val="10"/>
      <color indexed="64"/>
      <name val="Arial"/>
    </font>
    <font>
      <b/>
      <sz val="18"/>
      <color rgb="00000000"/>
      <name val="Arial"/>
    </font>
    <font>
      <sz val="10"/>
      <color rgb="00000000"/>
      <name val="Arial"/>
    </font>
  </fonts>
  <fills count="1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ill="1" applyBorder="1" applyAlignment="1">
      <alignment vertical="bottom" horizontal="general"/>
      <protection/>
    </xf>
    <xf numFmtId="0" fontId="1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/>
    <xf numFmtId="43" fontId="0" fillId="0" borderId="0" xfId="0" applyFont="1" applyFill="1" applyBorder="1" applyAlignment="1">
      <alignment vertical="bottom" horizontal="general"/>
      <protection/>
    </xf>
    <xf numFmtId="41" fontId="0" fillId="0" borderId="0" xfId="0" applyFont="1" applyFill="1" applyBorder="1" applyAlignment="1">
      <alignment vertical="bottom" horizontal="general"/>
      <protection/>
    </xf>
    <xf numFmtId="44" fontId="0" fillId="0" borderId="0" xfId="0" applyFont="1" applyFill="1" applyBorder="1" applyAlignment="1">
      <alignment vertical="bottom" horizontal="general"/>
      <protection/>
    </xf>
    <xf numFmtId="42" fontId="0" fillId="0" borderId="0" xfId="0" applyFont="1" applyFill="1" applyBorder="1" applyAlignment="1">
      <alignment vertical="bottom" horizontal="general"/>
      <protection/>
    </xf>
    <xf numFmtId="9" fontId="0" fillId="0" borderId="0" xfId="0" applyFont="1" applyFill="1" applyBorder="1" applyAlignment="1">
      <alignment vertical="bottom" horizontal="general"/>
      <protection/>
    </xf>
    <xf numFmtId="0" fontId="0" fillId="0" borderId="0" xfId="0" applyFont="1" applyFill="1" applyBorder="1"/>
  </cellXfs>
  <cellStyles count="1">
    <cellStyle name="Normal" xfId="0" builtinId="0"/>
  </cellStyles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ss1" Type="http://schemas.openxmlformats.org/officeDocument/2006/relationships/sharedStrings" Target="sharedStrings.xml"/><Relationship Id="rIdss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xmlns:c="http://schemas.openxmlformats.org/drawingml/2006/chart"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CPU Usage (%)</c:v>
          </c:tx>
          <c:cat>
            <c:numRef>
              <c:f>Sheet1!$A$2:$A$197</c:f>
              <c:numCache/>
            </c:numRef>
          </c:cat>
          <c:val>
            <c:numRef>
              <c:f>Sheet1!$B$2:$B$197</c:f>
              <c:numCache/>
            </c:numRef>
          </c:val>
          <c:smooth val="0"/>
        </c:ser>
        <c:marker val="1"/>
        <c:axId val="764419760"/>
        <c:axId val="1000966072"/>
      </c:lineChart>
      <c:catAx>
        <c:axId val="764419760"/>
        <c:scaling>
          <c:orientation val="minMax"/>
        </c:scaling>
        <c:delete val="0"/>
        <c:axPos val="b"/>
        <c:title>
          <c:tx>
            <c:rich>
              <a:bodyPr anchor="ctr" rot="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milliseconds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majorTickMark val="none"/>
        <c:minorTickMark val="none"/>
        <c:tickLblPos val="nextTo"/>
        <c:txPr>
          <a:bodyPr anchor="ctr" rot="-2700000"/>
          <a:lstStyle/>
          <a:p>
            <a:pPr algn="ctr">
              <a:defRPr b="1" sz="1800">
                <a:solidFill>
                  <a:srgbClr val="000000"/>
                </a:solidFill>
                <a:latin typeface="Arial" charset="0"/>
                <a:ea typeface="Arial" charset="0"/>
                <a:cs typeface="Arial" charset="0"/>
              </a:defRPr>
            </a:pPr>
          </a:p>
        </c:txPr>
        <c:crossAx val="1000966072"/>
        <c:crosses val="autoZero"/>
        <c:auto val="1"/>
        <c:lblOffset val="100"/>
        <c:tickLblSkip val="1"/>
        <c:tickMarkSkip val="1"/>
        <c:noMultiLvlLbl val="0"/>
      </c:catAx>
      <c:valAx>
        <c:axId val="1000966072"/>
        <c:scaling>
          <c:orientation val="minMax"/>
        </c:scaling>
        <c:delete val="0"/>
        <c:axPos val="l"/>
        <c:majorGridlines/>
        <c:title>
          <c:tx>
            <c:rich>
              <a:bodyPr anchor="ctr" rot="-540000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CPU Usage (%)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majorTickMark val="none"/>
        <c:minorTickMark val="none"/>
        <c:tickLblPos val="nextTo"/>
        <c:crossAx val="764419760"/>
        <c:crosses val="autoZero"/>
        <c:crossBetween val="between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plotVisOnly val="1"/>
    <c:dispBlanksAs val="gap"/>
    <c:showDLblsOverMax val="0"/>
  </c:chart>
  <c:spPr>
    <a:ln w="9525"/>
  </c:spPr>
  <c:txPr>
    <a:bodyPr anchor="ctr" rot="0"/>
    <a:lstStyle/>
    <a:p>
      <a:pPr algn="ctr">
        <a:defRPr b="0" sz="1000">
          <a:solidFill>
            <a:srgbClr val="000000"/>
          </a:solidFill>
          <a:latin typeface="Arial" charset="0"/>
          <a:ea typeface="Arial" charset="0"/>
          <a:cs typeface="Arial" charset="0"/>
        </a:defRPr>
      </a:pPr>
    </a:p>
  </c:txPr>
  <c:printSettings>
    <c:pageMargins b="1.0" l="0.75" r="0.75" t="1.0" header="0.5" footer="0.5"/>
    <c:pageSetup paperSize="9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xmlns:c="http://schemas.openxmlformats.org/drawingml/2006/chart"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MEM Usage (KB)</c:v>
          </c:tx>
          <c:cat>
            <c:numRef>
              <c:f>Sheet1!$C$2:$C$222</c:f>
              <c:numCache/>
            </c:numRef>
          </c:cat>
          <c:val>
            <c:numRef>
              <c:f>Sheet1!$E$2:$E$222</c:f>
              <c:numCache/>
            </c:numRef>
          </c:val>
          <c:smooth val="0"/>
        </c:ser>
        <c:marker val="1"/>
        <c:axId val="1058609221"/>
        <c:axId val="1594138273"/>
      </c:lineChart>
      <c:catAx>
        <c:axId val="1058609221"/>
        <c:scaling>
          <c:orientation val="minMax"/>
        </c:scaling>
        <c:delete val="0"/>
        <c:axPos val="b"/>
        <c:title>
          <c:tx>
            <c:rich>
              <a:bodyPr anchor="ctr" rot="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milliseconds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majorTickMark val="none"/>
        <c:minorTickMark val="none"/>
        <c:tickLblPos val="nextTo"/>
        <c:txPr>
          <a:bodyPr anchor="ctr" rot="-2700000"/>
          <a:lstStyle/>
          <a:p>
            <a:pPr algn="ctr">
              <a:defRPr b="1" sz="1800">
                <a:solidFill>
                  <a:srgbClr val="000000"/>
                </a:solidFill>
                <a:latin typeface="Arial" charset="0"/>
                <a:ea typeface="Arial" charset="0"/>
                <a:cs typeface="Arial" charset="0"/>
              </a:defRPr>
            </a:pPr>
          </a:p>
        </c:txPr>
        <c:crossAx val="1594138273"/>
        <c:crosses val="autoZero"/>
        <c:auto val="1"/>
        <c:lblOffset val="100"/>
        <c:tickLblSkip val="1"/>
        <c:tickMarkSkip val="1"/>
        <c:noMultiLvlLbl val="0"/>
      </c:catAx>
      <c:valAx>
        <c:axId val="1594138273"/>
        <c:scaling>
          <c:orientation val="minMax"/>
        </c:scaling>
        <c:delete val="0"/>
        <c:axPos val="l"/>
        <c:majorGridlines/>
        <c:title>
          <c:tx>
            <c:rich>
              <a:bodyPr anchor="ctr" rot="-540000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MEM Usage (MB)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majorTickMark val="none"/>
        <c:minorTickMark val="none"/>
        <c:tickLblPos val="nextTo"/>
        <c:crossAx val="1058609221"/>
        <c:crosses val="autoZero"/>
        <c:crossBetween val="between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plotVisOnly val="1"/>
    <c:dispBlanksAs val="gap"/>
    <c:showDLblsOverMax val="0"/>
  </c:chart>
  <c:spPr>
    <a:ln w="9525"/>
  </c:spPr>
  <c:txPr>
    <a:bodyPr anchor="ctr" rot="0"/>
    <a:lstStyle/>
    <a:p>
      <a:pPr algn="ctr">
        <a:defRPr b="0" sz="1000">
          <a:solidFill>
            <a:srgbClr val="000000"/>
          </a:solidFill>
          <a:latin typeface="Arial" charset="0"/>
          <a:ea typeface="Arial" charset="0"/>
          <a:cs typeface="Arial" charset="0"/>
        </a:defRPr>
      </a:pPr>
    </a:p>
  </c:txPr>
  <c:printSettings>
    <c:pageMargins b="1.0" l="0.75" r="0.75" t="1.0" header="0.5" footer="0.5"/>
    <c:pageSetup paperSize="9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Relationship Id="rId2" Type="http://schemas.openxmlformats.org/officeDocument/2006/relationships/chart" Target="/xl/charts/chart2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0</xdr:colOff>
      <xdr:row>20</xdr:row>
      <xdr:rowOff>0</xdr:rowOff>
    </xdr:to>
    <xdr:graphicFrame macro="">
      <xdr:nvGraphicFramePr>
        <xdr:cNvPr id="1" name="Chart 1" descr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23</xdr:col>
      <xdr:colOff>0</xdr:colOff>
      <xdr:row>44</xdr:row>
      <xdr:rowOff>0</xdr:rowOff>
    </xdr:to>
    <xdr:graphicFrame macro="">
      <xdr:nvGraphicFramePr>
        <xdr:cNvPr id="2" name="Chart 2" descr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panose="020F0302020204030204"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2"/>
  <dimension ref="A1:Y46"/>
  <sheetViews>
    <sheetView topLeftCell="A1" workbookViewId="0"/>
  </sheetViews>
  <sheetFormatPr defaultColWidth="9.109375" defaultRowHeight="13.2"/>
  <sheetData/>
  <sheetProtection/>
  <pageMargins left="0.75" right="0.75" top="1.0" bottom="1.0" header="0.5" footer="0.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/>
  <dimension ref="A1:K223"/>
  <sheetViews>
    <sheetView tabSelected="1" topLeftCell="A1" workbookViewId="0"/>
  </sheetViews>
  <sheetFormatPr defaultColWidth="9.109375" defaultRowHeight="13.2"/>
  <sheetData>
    <row r="1">
      <c r="A1" s="21" t="s">
        <v>0</v>
      </c>
      <c r="B1" s="21" t="s">
        <v>1</v>
      </c>
      <c r="C1" s="21" t="s">
        <v>2</v>
      </c>
      <c r="D1" s="21" t="s">
        <v>3</v>
      </c>
      <c r="G1" s="21" t="s">
        <v>4</v>
      </c>
    </row>
    <row r="2">
      <c r="A2" s="21">
        <f>1647</f>
        <v>1647</v>
      </c>
      <c r="B2" s="21">
        <f>15</f>
        <v>15</v>
      </c>
      <c r="C2" s="21">
        <f>1641</f>
        <v>1641</v>
      </c>
      <c r="D2" s="21">
        <f>5140</f>
        <v>5140</v>
      </c>
      <c r="E2" s="21">
        <f>5.01953125</f>
        <v>5.01953125</v>
      </c>
      <c r="G2" s="21">
        <f>182</f>
        <v>182</v>
      </c>
    </row>
    <row r="3">
      <c r="A3" s="21">
        <f>1833</f>
        <v>1833</v>
      </c>
      <c r="B3" s="21">
        <f>21</f>
        <v>21</v>
      </c>
      <c r="C3" s="21">
        <f>1779</f>
        <v>1779</v>
      </c>
      <c r="D3" s="21">
        <f>11352</f>
        <v>11352</v>
      </c>
      <c r="E3" s="21">
        <f>11.0859375</f>
        <v>11.0859375</v>
      </c>
    </row>
    <row r="4">
      <c r="A4" s="21">
        <f>2043</f>
        <v>2043</v>
      </c>
      <c r="B4" s="21">
        <f>19</f>
        <v>19</v>
      </c>
      <c r="C4" s="21">
        <f>1953</f>
        <v>1953</v>
      </c>
      <c r="D4" s="21">
        <f>56054</f>
        <v>56054</v>
      </c>
      <c r="E4" s="21">
        <f>54.740234375</f>
        <v>54.740234375</v>
      </c>
      <c r="G4" s="21" t="s">
        <v>5</v>
      </c>
    </row>
    <row r="5">
      <c r="A5" s="21">
        <f>2208</f>
        <v>2208</v>
      </c>
      <c r="B5" s="21">
        <f>24</f>
        <v>24</v>
      </c>
      <c r="C5" s="21">
        <f>2089</f>
        <v>2089</v>
      </c>
      <c r="D5" s="21">
        <f>65979</f>
        <v>65979</v>
      </c>
      <c r="E5" s="21">
        <f>64.4326171875</f>
        <v>64.4326171875</v>
      </c>
      <c r="G5" s="21">
        <f>161</f>
        <v>161</v>
      </c>
    </row>
    <row r="6">
      <c r="A6" s="21">
        <f>2381</f>
        <v>2381</v>
      </c>
      <c r="B6" s="21">
        <f>28</f>
        <v>28</v>
      </c>
      <c r="C6" s="21">
        <f>2207</f>
        <v>2207</v>
      </c>
      <c r="D6" s="21">
        <f>68845</f>
        <v>68845</v>
      </c>
      <c r="E6" s="21">
        <f>67.2314453125</f>
        <v>67.2314453125</v>
      </c>
    </row>
    <row r="7">
      <c r="A7" s="21">
        <f>2563</f>
        <v>2563</v>
      </c>
      <c r="B7" s="21">
        <f>23</f>
        <v>23</v>
      </c>
      <c r="C7" s="21">
        <f>2333</f>
        <v>2333</v>
      </c>
      <c r="D7" s="21">
        <f>71413</f>
        <v>71413</v>
      </c>
      <c r="E7" s="21">
        <f>69.7392578125</f>
        <v>69.7392578125</v>
      </c>
    </row>
    <row r="8">
      <c r="A8" s="21">
        <f>2737</f>
        <v>2737</v>
      </c>
      <c r="B8" s="21">
        <f>28</f>
        <v>28</v>
      </c>
      <c r="C8" s="21">
        <f>2470</f>
        <v>2470</v>
      </c>
      <c r="D8" s="21">
        <f>72573</f>
        <v>72573</v>
      </c>
      <c r="E8" s="21">
        <f>70.8720703125</f>
        <v>70.8720703125</v>
      </c>
    </row>
    <row r="9">
      <c r="A9" s="21">
        <f>2910</f>
        <v>2910</v>
      </c>
      <c r="B9" s="21">
        <f>29</f>
        <v>29</v>
      </c>
      <c r="C9" s="21">
        <f>2593</f>
        <v>2593</v>
      </c>
      <c r="D9" s="21">
        <f>74227</f>
        <v>74227</v>
      </c>
      <c r="E9" s="21">
        <f>72.4873046875</f>
        <v>72.4873046875</v>
      </c>
    </row>
    <row r="10">
      <c r="A10" s="21">
        <f>3102</f>
        <v>3102</v>
      </c>
      <c r="B10" s="21">
        <f>3</f>
        <v>3</v>
      </c>
      <c r="C10" s="21">
        <f>2723</f>
        <v>2723</v>
      </c>
      <c r="D10" s="21">
        <f>75576</f>
        <v>75576</v>
      </c>
      <c r="E10" s="21">
        <f>73.8046875</f>
        <v>73.8046875</v>
      </c>
    </row>
    <row r="11">
      <c r="A11" s="21">
        <f>3274</f>
        <v>3274</v>
      </c>
      <c r="B11" s="21">
        <f>0</f>
        <v>0</v>
      </c>
      <c r="C11" s="21">
        <f>2857</f>
        <v>2857</v>
      </c>
      <c r="D11" s="21">
        <f>77066</f>
        <v>77066</v>
      </c>
      <c r="E11" s="21">
        <f>75.259765625</f>
        <v>75.259765625</v>
      </c>
    </row>
    <row r="12">
      <c r="A12" s="21">
        <f>3466</f>
        <v>3466</v>
      </c>
      <c r="B12" s="21">
        <f>0</f>
        <v>0</v>
      </c>
      <c r="C12" s="21">
        <f>3019</f>
        <v>3019</v>
      </c>
      <c r="D12" s="21">
        <f>111587</f>
        <v>111587</v>
      </c>
      <c r="E12" s="21">
        <f>108.9716796875</f>
        <v>108.9716796875</v>
      </c>
      <c r="H12" s="21" t="s">
        <v>6</v>
      </c>
      <c r="I12" s="21" t="s">
        <v>7</v>
      </c>
      <c r="J12" s="21" t="s">
        <v>8</v>
      </c>
    </row>
    <row r="13">
      <c r="A13" s="21">
        <f>3632</f>
        <v>3632</v>
      </c>
      <c r="B13" s="21">
        <f>0</f>
        <v>0</v>
      </c>
      <c r="C13" s="21">
        <f>3155</f>
        <v>3155</v>
      </c>
      <c r="D13" s="21">
        <f>121978</f>
        <v>121978</v>
      </c>
      <c r="E13" s="21">
        <f>119.119140625</f>
        <v>119.119140625</v>
      </c>
      <c r="H13" s="21">
        <v>119</v>
      </c>
      <c r="I13" s="21">
        <f>MAX(E2:E864)</f>
        <v>158.5419921875</v>
      </c>
      <c r="J13" s="21">
        <v>152</v>
      </c>
    </row>
    <row r="14">
      <c r="A14" s="21">
        <f>3800</f>
        <v>3800</v>
      </c>
      <c r="B14" s="21">
        <f>0</f>
        <v>0</v>
      </c>
      <c r="C14" s="21">
        <f>3319</f>
        <v>3319</v>
      </c>
      <c r="D14" s="21">
        <f>122014</f>
        <v>122014</v>
      </c>
      <c r="E14" s="21">
        <f>119.154296875</f>
        <v>119.154296875</v>
      </c>
    </row>
    <row r="15">
      <c r="A15" s="21">
        <f>3995</f>
        <v>3995</v>
      </c>
      <c r="B15" s="21">
        <f>3</f>
        <v>3</v>
      </c>
      <c r="C15" s="21">
        <f>3458</f>
        <v>3458</v>
      </c>
      <c r="D15" s="21">
        <f>122014</f>
        <v>122014</v>
      </c>
      <c r="E15" s="21">
        <f>119.154296875</f>
        <v>119.154296875</v>
      </c>
    </row>
    <row r="16">
      <c r="A16" s="21">
        <f>4192</f>
        <v>4192</v>
      </c>
      <c r="B16" s="21">
        <f>6</f>
        <v>6</v>
      </c>
      <c r="C16" s="21">
        <f>3606</f>
        <v>3606</v>
      </c>
      <c r="D16" s="21">
        <f>122014</f>
        <v>122014</v>
      </c>
      <c r="E16" s="21">
        <f>119.154296875</f>
        <v>119.154296875</v>
      </c>
    </row>
    <row r="17">
      <c r="A17" s="21">
        <f>4382</f>
        <v>4382</v>
      </c>
      <c r="B17" s="21">
        <f>6</f>
        <v>6</v>
      </c>
      <c r="C17" s="21">
        <f>3755</f>
        <v>3755</v>
      </c>
      <c r="D17" s="21">
        <f>122014</f>
        <v>122014</v>
      </c>
      <c r="E17" s="21">
        <f>119.154296875</f>
        <v>119.154296875</v>
      </c>
    </row>
    <row r="18">
      <c r="A18" s="21">
        <f>4570</f>
        <v>4570</v>
      </c>
      <c r="B18" s="21">
        <f>0</f>
        <v>0</v>
      </c>
      <c r="C18" s="21">
        <f>3906</f>
        <v>3906</v>
      </c>
      <c r="D18" s="21">
        <f>122014</f>
        <v>122014</v>
      </c>
      <c r="E18" s="21">
        <f>119.154296875</f>
        <v>119.154296875</v>
      </c>
    </row>
    <row r="19">
      <c r="A19" s="21">
        <f>4786</f>
        <v>4786</v>
      </c>
      <c r="B19" s="21">
        <f>0</f>
        <v>0</v>
      </c>
      <c r="C19" s="21">
        <f>4045</f>
        <v>4045</v>
      </c>
      <c r="D19" s="21">
        <f>122022</f>
        <v>122022</v>
      </c>
      <c r="E19" s="21">
        <f>119.162109375</f>
        <v>119.162109375</v>
      </c>
    </row>
    <row r="20">
      <c r="A20" s="21">
        <f>5016</f>
        <v>5016</v>
      </c>
      <c r="B20" s="21">
        <f>0</f>
        <v>0</v>
      </c>
      <c r="C20" s="21">
        <f>4213</f>
        <v>4213</v>
      </c>
      <c r="D20" s="21">
        <f>119609</f>
        <v>119609</v>
      </c>
      <c r="E20" s="21">
        <f>116.8056640625</f>
        <v>116.8056640625</v>
      </c>
    </row>
    <row r="21">
      <c r="A21" s="21">
        <f>5224</f>
        <v>5224</v>
      </c>
      <c r="B21" s="21">
        <f>0</f>
        <v>0</v>
      </c>
      <c r="C21" s="21">
        <f>4354</f>
        <v>4354</v>
      </c>
      <c r="D21" s="21">
        <f>119862</f>
        <v>119862</v>
      </c>
      <c r="E21" s="21">
        <f>117.052734375</f>
        <v>117.052734375</v>
      </c>
    </row>
    <row r="22">
      <c r="A22" s="21">
        <f>5456</f>
        <v>5456</v>
      </c>
      <c r="B22" s="21">
        <f>0</f>
        <v>0</v>
      </c>
      <c r="C22" s="21">
        <f>4501</f>
        <v>4501</v>
      </c>
      <c r="D22" s="21">
        <f>119948</f>
        <v>119948</v>
      </c>
      <c r="E22" s="21">
        <f>117.13671875</f>
        <v>117.13671875</v>
      </c>
    </row>
    <row r="23">
      <c r="A23" s="21">
        <f>5667</f>
        <v>5667</v>
      </c>
      <c r="B23" s="21">
        <f>0</f>
        <v>0</v>
      </c>
      <c r="C23" s="21">
        <f>4652</f>
        <v>4652</v>
      </c>
      <c r="D23" s="21">
        <f>119948</f>
        <v>119948</v>
      </c>
      <c r="E23" s="21">
        <f>117.13671875</f>
        <v>117.13671875</v>
      </c>
    </row>
    <row r="24">
      <c r="A24" s="21">
        <f>5871</f>
        <v>5871</v>
      </c>
      <c r="B24" s="21">
        <f>6</f>
        <v>6</v>
      </c>
      <c r="C24" s="21">
        <f>4824</f>
        <v>4824</v>
      </c>
      <c r="D24" s="21">
        <f>119950</f>
        <v>119950</v>
      </c>
      <c r="E24" s="21">
        <f>117.138671875</f>
        <v>117.138671875</v>
      </c>
    </row>
    <row r="25">
      <c r="A25" s="21">
        <f>6068</f>
        <v>6068</v>
      </c>
      <c r="B25" s="21">
        <f>20</f>
        <v>20</v>
      </c>
      <c r="C25" s="21">
        <f>4972</f>
        <v>4972</v>
      </c>
      <c r="D25" s="21">
        <f>119948</f>
        <v>119948</v>
      </c>
      <c r="E25" s="21">
        <f>117.13671875</f>
        <v>117.13671875</v>
      </c>
    </row>
    <row r="26">
      <c r="A26" s="21">
        <f>6259</f>
        <v>6259</v>
      </c>
      <c r="B26" s="21">
        <f>6</f>
        <v>6</v>
      </c>
      <c r="C26" s="21">
        <f>5159</f>
        <v>5159</v>
      </c>
      <c r="D26" s="21">
        <f>119948</f>
        <v>119948</v>
      </c>
      <c r="E26" s="21">
        <f>117.13671875</f>
        <v>117.13671875</v>
      </c>
    </row>
    <row r="27">
      <c r="A27" s="21">
        <f>6437</f>
        <v>6437</v>
      </c>
      <c r="B27" s="21">
        <f>30</f>
        <v>30</v>
      </c>
      <c r="C27" s="21">
        <f>5366</f>
        <v>5366</v>
      </c>
      <c r="D27" s="21">
        <f>119948</f>
        <v>119948</v>
      </c>
      <c r="E27" s="21">
        <f>117.13671875</f>
        <v>117.13671875</v>
      </c>
    </row>
    <row r="28">
      <c r="A28" s="21">
        <f>6609</f>
        <v>6609</v>
      </c>
      <c r="B28" s="21">
        <f>0</f>
        <v>0</v>
      </c>
      <c r="C28" s="21">
        <f>5558</f>
        <v>5558</v>
      </c>
      <c r="D28" s="21">
        <f>119948</f>
        <v>119948</v>
      </c>
      <c r="E28" s="21">
        <f>117.13671875</f>
        <v>117.13671875</v>
      </c>
    </row>
    <row r="29">
      <c r="A29" s="21">
        <f>6775</f>
        <v>6775</v>
      </c>
      <c r="B29" s="21">
        <f>0</f>
        <v>0</v>
      </c>
      <c r="C29" s="21">
        <f>5705</f>
        <v>5705</v>
      </c>
      <c r="D29" s="21">
        <f>119949</f>
        <v>119949</v>
      </c>
      <c r="E29" s="21">
        <f>117.1376953125</f>
        <v>117.1376953125</v>
      </c>
    </row>
    <row r="30">
      <c r="A30" s="21">
        <f>6945</f>
        <v>6945</v>
      </c>
      <c r="B30" s="21">
        <f>0</f>
        <v>0</v>
      </c>
      <c r="C30" s="21">
        <f>5843</f>
        <v>5843</v>
      </c>
      <c r="D30" s="21">
        <f>120164</f>
        <v>120164</v>
      </c>
      <c r="E30" s="21">
        <f>117.34765625</f>
        <v>117.34765625</v>
      </c>
    </row>
    <row r="31">
      <c r="A31" s="21">
        <f>7121</f>
        <v>7121</v>
      </c>
      <c r="B31" s="21">
        <f>0</f>
        <v>0</v>
      </c>
      <c r="C31" s="21">
        <f>6002</f>
        <v>6002</v>
      </c>
      <c r="D31" s="21">
        <f>120264</f>
        <v>120264</v>
      </c>
      <c r="E31" s="21">
        <f>117.4453125</f>
        <v>117.4453125</v>
      </c>
    </row>
    <row r="32">
      <c r="A32" s="21">
        <f>7306</f>
        <v>7306</v>
      </c>
      <c r="B32" s="21">
        <f>0</f>
        <v>0</v>
      </c>
      <c r="C32" s="21">
        <f>6217</f>
        <v>6217</v>
      </c>
      <c r="D32" s="21">
        <f>121217</f>
        <v>121217</v>
      </c>
      <c r="E32" s="21">
        <f>118.3759765625</f>
        <v>118.3759765625</v>
      </c>
    </row>
    <row r="33">
      <c r="A33" s="21">
        <f>7500</f>
        <v>7500</v>
      </c>
      <c r="B33" s="21">
        <f>25</f>
        <v>25</v>
      </c>
      <c r="C33" s="21">
        <f>6348</f>
        <v>6348</v>
      </c>
      <c r="D33" s="21">
        <f>135760</f>
        <v>135760</v>
      </c>
      <c r="E33" s="21">
        <f>132.578125</f>
        <v>132.578125</v>
      </c>
    </row>
    <row r="34">
      <c r="A34" s="21">
        <f>7680</f>
        <v>7680</v>
      </c>
      <c r="B34" s="21">
        <f>31</f>
        <v>31</v>
      </c>
      <c r="C34" s="21">
        <f>6506</f>
        <v>6506</v>
      </c>
      <c r="D34" s="21">
        <f>140901</f>
        <v>140901</v>
      </c>
      <c r="E34" s="21">
        <f>137.5986328125</f>
        <v>137.5986328125</v>
      </c>
    </row>
    <row r="35">
      <c r="A35" s="21">
        <f>7853</f>
        <v>7853</v>
      </c>
      <c r="B35" s="21">
        <f>10</f>
        <v>10</v>
      </c>
      <c r="C35" s="21">
        <f>6660</f>
        <v>6660</v>
      </c>
      <c r="D35" s="21">
        <f>143642</f>
        <v>143642</v>
      </c>
      <c r="E35" s="21">
        <f>140.275390625</f>
        <v>140.275390625</v>
      </c>
    </row>
    <row r="36">
      <c r="A36" s="21">
        <f>8015</f>
        <v>8015</v>
      </c>
      <c r="B36" s="21">
        <f>0</f>
        <v>0</v>
      </c>
      <c r="C36" s="21">
        <f>6849</f>
        <v>6849</v>
      </c>
      <c r="D36" s="21">
        <f>143642</f>
        <v>143642</v>
      </c>
      <c r="E36" s="21">
        <f>140.275390625</f>
        <v>140.275390625</v>
      </c>
    </row>
    <row r="37">
      <c r="A37" s="21">
        <f>8210</f>
        <v>8210</v>
      </c>
      <c r="B37" s="21">
        <f>0</f>
        <v>0</v>
      </c>
      <c r="C37" s="21">
        <f>7019</f>
        <v>7019</v>
      </c>
      <c r="D37" s="21">
        <f>143642</f>
        <v>143642</v>
      </c>
      <c r="E37" s="21">
        <f>140.275390625</f>
        <v>140.275390625</v>
      </c>
    </row>
    <row r="38">
      <c r="A38" s="21">
        <f>8379</f>
        <v>8379</v>
      </c>
      <c r="B38" s="21">
        <f>0</f>
        <v>0</v>
      </c>
      <c r="C38" s="21">
        <f>7170</f>
        <v>7170</v>
      </c>
      <c r="D38" s="21">
        <f>143642</f>
        <v>143642</v>
      </c>
      <c r="E38" s="21">
        <f>140.275390625</f>
        <v>140.275390625</v>
      </c>
    </row>
    <row r="39">
      <c r="A39" s="21">
        <f>8559</f>
        <v>8559</v>
      </c>
      <c r="B39" s="21">
        <f>0</f>
        <v>0</v>
      </c>
      <c r="C39" s="21">
        <f>7314</f>
        <v>7314</v>
      </c>
      <c r="D39" s="21">
        <f>143671</f>
        <v>143671</v>
      </c>
      <c r="E39" s="21">
        <f>140.3037109375</f>
        <v>140.3037109375</v>
      </c>
    </row>
    <row r="40">
      <c r="A40" s="21">
        <f>8750</f>
        <v>8750</v>
      </c>
      <c r="B40" s="21">
        <f>9</f>
        <v>9</v>
      </c>
      <c r="C40" s="21">
        <f>7508</f>
        <v>7508</v>
      </c>
      <c r="D40" s="21">
        <f>144065</f>
        <v>144065</v>
      </c>
      <c r="E40" s="21">
        <f>140.6884765625</f>
        <v>140.6884765625</v>
      </c>
    </row>
    <row r="41">
      <c r="A41" s="21">
        <f>8986</f>
        <v>8986</v>
      </c>
      <c r="B41" s="21">
        <f>16</f>
        <v>16</v>
      </c>
      <c r="C41" s="21">
        <f>7741</f>
        <v>7741</v>
      </c>
      <c r="D41" s="21">
        <f>146277</f>
        <v>146277</v>
      </c>
      <c r="E41" s="21">
        <f>142.8486328125</f>
        <v>142.8486328125</v>
      </c>
    </row>
    <row r="42">
      <c r="A42" s="21">
        <f>9160</f>
        <v>9160</v>
      </c>
      <c r="B42" s="21">
        <f>0</f>
        <v>0</v>
      </c>
      <c r="C42" s="21">
        <f>7913</f>
        <v>7913</v>
      </c>
      <c r="D42" s="21">
        <f>159749</f>
        <v>159749</v>
      </c>
      <c r="E42" s="21">
        <f>156.0048828125</f>
        <v>156.0048828125</v>
      </c>
    </row>
    <row r="43">
      <c r="A43" s="21">
        <f>9363</f>
        <v>9363</v>
      </c>
      <c r="B43" s="21">
        <f>48</f>
        <v>48</v>
      </c>
      <c r="C43" s="21">
        <f>8082</f>
        <v>8082</v>
      </c>
      <c r="D43" s="21">
        <f>160041</f>
        <v>160041</v>
      </c>
      <c r="E43" s="21">
        <f>156.2900390625</f>
        <v>156.2900390625</v>
      </c>
    </row>
    <row r="44">
      <c r="A44" s="21">
        <f>9551</f>
        <v>9551</v>
      </c>
      <c r="B44" s="21">
        <f>17</f>
        <v>17</v>
      </c>
      <c r="C44" s="21">
        <f>8230</f>
        <v>8230</v>
      </c>
      <c r="D44" s="21">
        <f>160042</f>
        <v>160042</v>
      </c>
      <c r="E44" s="21">
        <f>156.291015625</f>
        <v>156.291015625</v>
      </c>
    </row>
    <row r="45">
      <c r="A45" s="21">
        <f>9709</f>
        <v>9709</v>
      </c>
      <c r="B45" s="21">
        <f>0</f>
        <v>0</v>
      </c>
      <c r="C45" s="21">
        <f>8399</f>
        <v>8399</v>
      </c>
      <c r="D45" s="21">
        <f>160042</f>
        <v>160042</v>
      </c>
      <c r="E45" s="21">
        <f>156.291015625</f>
        <v>156.291015625</v>
      </c>
    </row>
    <row r="46">
      <c r="A46" s="21">
        <f>9876</f>
        <v>9876</v>
      </c>
      <c r="B46" s="21">
        <f>0</f>
        <v>0</v>
      </c>
      <c r="C46" s="21">
        <f>8542</f>
        <v>8542</v>
      </c>
      <c r="D46" s="21">
        <f>160041</f>
        <v>160041</v>
      </c>
      <c r="E46" s="21">
        <f>156.2900390625</f>
        <v>156.2900390625</v>
      </c>
    </row>
    <row r="47">
      <c r="A47" s="21">
        <f>10043</f>
        <v>10043</v>
      </c>
      <c r="B47" s="21">
        <f>0</f>
        <v>0</v>
      </c>
      <c r="C47" s="21">
        <f>8739</f>
        <v>8739</v>
      </c>
      <c r="D47" s="21">
        <f>160099</f>
        <v>160099</v>
      </c>
      <c r="E47" s="21">
        <f>156.3466796875</f>
        <v>156.3466796875</v>
      </c>
    </row>
    <row r="48">
      <c r="A48" s="21">
        <f>10225</f>
        <v>10225</v>
      </c>
      <c r="B48" s="21">
        <f>0</f>
        <v>0</v>
      </c>
      <c r="C48" s="21">
        <f>8983</f>
        <v>8983</v>
      </c>
      <c r="D48" s="21">
        <f>152895</f>
        <v>152895</v>
      </c>
      <c r="E48" s="21">
        <f>149.3115234375</f>
        <v>149.3115234375</v>
      </c>
    </row>
    <row r="49">
      <c r="A49" s="21">
        <f>10411</f>
        <v>10411</v>
      </c>
      <c r="B49" s="21">
        <f>3</f>
        <v>3</v>
      </c>
      <c r="C49" s="21">
        <f>9165</f>
        <v>9165</v>
      </c>
      <c r="D49" s="21">
        <f>152465</f>
        <v>152465</v>
      </c>
      <c r="E49" s="21">
        <f>148.8916015625</f>
        <v>148.8916015625</v>
      </c>
    </row>
    <row r="50">
      <c r="A50" s="21">
        <f>10594</f>
        <v>10594</v>
      </c>
      <c r="B50" s="21">
        <f>0</f>
        <v>0</v>
      </c>
      <c r="C50" s="21">
        <f>9317</f>
        <v>9317</v>
      </c>
      <c r="D50" s="21">
        <f>152800</f>
        <v>152800</v>
      </c>
      <c r="E50" s="21">
        <f>149.21875</f>
        <v>149.21875</v>
      </c>
    </row>
    <row r="51">
      <c r="A51" s="21">
        <f>10788</f>
        <v>10788</v>
      </c>
      <c r="B51" s="21">
        <f>0</f>
        <v>0</v>
      </c>
      <c r="C51" s="21">
        <f>9481</f>
        <v>9481</v>
      </c>
      <c r="D51" s="21">
        <f>159753</f>
        <v>159753</v>
      </c>
      <c r="E51" s="21">
        <f>156.0087890625</f>
        <v>156.0087890625</v>
      </c>
    </row>
    <row r="52">
      <c r="A52" s="21">
        <f>10973</f>
        <v>10973</v>
      </c>
      <c r="B52" s="21">
        <f>0</f>
        <v>0</v>
      </c>
      <c r="C52" s="21">
        <f>9634</f>
        <v>9634</v>
      </c>
      <c r="D52" s="21">
        <f>159945</f>
        <v>159945</v>
      </c>
      <c r="E52" s="21">
        <f>156.1962890625</f>
        <v>156.1962890625</v>
      </c>
    </row>
    <row r="53">
      <c r="A53" s="21">
        <f>11145</f>
        <v>11145</v>
      </c>
      <c r="B53" s="21">
        <f>0</f>
        <v>0</v>
      </c>
      <c r="C53" s="21">
        <f>9792</f>
        <v>9792</v>
      </c>
      <c r="D53" s="21">
        <f>159913</f>
        <v>159913</v>
      </c>
      <c r="E53" s="21">
        <f>156.1650390625</f>
        <v>156.1650390625</v>
      </c>
    </row>
    <row r="54">
      <c r="A54" s="21">
        <f>11316</f>
        <v>11316</v>
      </c>
      <c r="B54" s="21">
        <f>0</f>
        <v>0</v>
      </c>
      <c r="C54" s="21">
        <f>9957</f>
        <v>9957</v>
      </c>
      <c r="D54" s="21">
        <f>159913</f>
        <v>159913</v>
      </c>
      <c r="E54" s="21">
        <f>156.1650390625</f>
        <v>156.1650390625</v>
      </c>
    </row>
    <row r="55">
      <c r="A55" s="21">
        <f>11488</f>
        <v>11488</v>
      </c>
      <c r="B55" s="21">
        <f>0</f>
        <v>0</v>
      </c>
      <c r="C55" s="21">
        <f>10121</f>
        <v>10121</v>
      </c>
      <c r="D55" s="21">
        <f>159913</f>
        <v>159913</v>
      </c>
      <c r="E55" s="21">
        <f>156.1650390625</f>
        <v>156.1650390625</v>
      </c>
    </row>
    <row r="56">
      <c r="A56" s="21">
        <f>11652</f>
        <v>11652</v>
      </c>
      <c r="B56" s="21">
        <f>0</f>
        <v>0</v>
      </c>
      <c r="C56" s="21">
        <f>10302</f>
        <v>10302</v>
      </c>
      <c r="D56" s="21">
        <f>159913</f>
        <v>159913</v>
      </c>
      <c r="E56" s="21">
        <f>156.1650390625</f>
        <v>156.1650390625</v>
      </c>
    </row>
    <row r="57">
      <c r="A57" s="21">
        <f>11830</f>
        <v>11830</v>
      </c>
      <c r="B57" s="21">
        <f>4</f>
        <v>4</v>
      </c>
      <c r="C57" s="21">
        <f>10466</f>
        <v>10466</v>
      </c>
      <c r="D57" s="21">
        <f>159541</f>
        <v>159541</v>
      </c>
      <c r="E57" s="21">
        <f>155.8017578125</f>
        <v>155.8017578125</v>
      </c>
    </row>
    <row r="58">
      <c r="A58" s="21">
        <f>12044</f>
        <v>12044</v>
      </c>
      <c r="B58" s="21">
        <f>16</f>
        <v>16</v>
      </c>
      <c r="C58" s="21">
        <f>10606</f>
        <v>10606</v>
      </c>
      <c r="D58" s="21">
        <f>153386</f>
        <v>153386</v>
      </c>
      <c r="E58" s="21">
        <f>149.791015625</f>
        <v>149.791015625</v>
      </c>
    </row>
    <row r="59">
      <c r="A59" s="21">
        <f>12266</f>
        <v>12266</v>
      </c>
      <c r="B59" s="21">
        <f t="shared" ref="B59:B72" si="0">0</f>
        <v>0</v>
      </c>
      <c r="C59" s="21">
        <f>10767</f>
        <v>10767</v>
      </c>
      <c r="D59" s="21">
        <f>153385</f>
        <v>153385</v>
      </c>
      <c r="E59" s="21">
        <f>149.7900390625</f>
        <v>149.7900390625</v>
      </c>
    </row>
    <row r="60">
      <c r="A60" s="21">
        <f>12438</f>
        <v>12438</v>
      </c>
      <c r="B60" s="21">
        <f t="shared" si="0"/>
        <v>0</v>
      </c>
      <c r="C60" s="21">
        <f>10949</f>
        <v>10949</v>
      </c>
      <c r="D60" s="21">
        <f>153385</f>
        <v>153385</v>
      </c>
      <c r="E60" s="21">
        <f>149.7900390625</f>
        <v>149.7900390625</v>
      </c>
    </row>
    <row r="61">
      <c r="A61" s="21">
        <f>12606</f>
        <v>12606</v>
      </c>
      <c r="B61" s="21">
        <f t="shared" si="0"/>
        <v>0</v>
      </c>
      <c r="C61" s="21">
        <f>11089</f>
        <v>11089</v>
      </c>
      <c r="D61" s="21">
        <f>153385</f>
        <v>153385</v>
      </c>
      <c r="E61" s="21">
        <f>149.7900390625</f>
        <v>149.7900390625</v>
      </c>
    </row>
    <row r="62">
      <c r="A62" s="21">
        <f>12790</f>
        <v>12790</v>
      </c>
      <c r="B62" s="21">
        <f t="shared" si="0"/>
        <v>0</v>
      </c>
      <c r="C62" s="21">
        <f>11256</f>
        <v>11256</v>
      </c>
      <c r="D62" s="21">
        <f>153385</f>
        <v>153385</v>
      </c>
      <c r="E62" s="21">
        <f>149.7900390625</f>
        <v>149.7900390625</v>
      </c>
    </row>
    <row r="63">
      <c r="A63" s="21">
        <f>12979</f>
        <v>12979</v>
      </c>
      <c r="B63" s="21">
        <f t="shared" si="0"/>
        <v>0</v>
      </c>
      <c r="C63" s="21">
        <f>11416</f>
        <v>11416</v>
      </c>
      <c r="D63" s="21">
        <f>153385</f>
        <v>153385</v>
      </c>
      <c r="E63" s="21">
        <f>149.7900390625</f>
        <v>149.7900390625</v>
      </c>
    </row>
    <row r="64">
      <c r="A64" s="21">
        <f>13149</f>
        <v>13149</v>
      </c>
      <c r="B64" s="21">
        <f t="shared" si="0"/>
        <v>0</v>
      </c>
      <c r="C64" s="21">
        <f>11584</f>
        <v>11584</v>
      </c>
      <c r="D64" s="21">
        <f>153385</f>
        <v>153385</v>
      </c>
      <c r="E64" s="21">
        <f>149.7900390625</f>
        <v>149.7900390625</v>
      </c>
    </row>
    <row r="65">
      <c r="A65" s="21">
        <f>13339</f>
        <v>13339</v>
      </c>
      <c r="B65" s="21">
        <f t="shared" si="0"/>
        <v>0</v>
      </c>
      <c r="C65" s="21">
        <f>11739</f>
        <v>11739</v>
      </c>
      <c r="D65" s="21">
        <f>153385</f>
        <v>153385</v>
      </c>
      <c r="E65" s="21">
        <f>149.7900390625</f>
        <v>149.7900390625</v>
      </c>
    </row>
    <row r="66">
      <c r="A66" s="21">
        <f>13524</f>
        <v>13524</v>
      </c>
      <c r="B66" s="21">
        <f t="shared" si="0"/>
        <v>0</v>
      </c>
      <c r="C66" s="21">
        <f>11897</f>
        <v>11897</v>
      </c>
      <c r="D66" s="21">
        <f>153445</f>
        <v>153445</v>
      </c>
      <c r="E66" s="21">
        <f>149.8486328125</f>
        <v>149.8486328125</v>
      </c>
    </row>
    <row r="67">
      <c r="A67" s="21">
        <f>13691</f>
        <v>13691</v>
      </c>
      <c r="B67" s="21">
        <f t="shared" si="0"/>
        <v>0</v>
      </c>
      <c r="C67" s="21">
        <f>12094</f>
        <v>12094</v>
      </c>
      <c r="D67" s="21">
        <f>154019</f>
        <v>154019</v>
      </c>
      <c r="E67" s="21">
        <f>150.4091796875</f>
        <v>150.4091796875</v>
      </c>
    </row>
    <row r="68">
      <c r="A68" s="21">
        <f>13863</f>
        <v>13863</v>
      </c>
      <c r="B68" s="21">
        <f t="shared" si="0"/>
        <v>0</v>
      </c>
      <c r="C68" s="21">
        <f>12242</f>
        <v>12242</v>
      </c>
      <c r="D68" s="21">
        <f>154135</f>
        <v>154135</v>
      </c>
      <c r="E68" s="21">
        <f>150.5224609375</f>
        <v>150.5224609375</v>
      </c>
    </row>
    <row r="69">
      <c r="A69" s="21">
        <f>14031</f>
        <v>14031</v>
      </c>
      <c r="B69" s="21">
        <f t="shared" si="0"/>
        <v>0</v>
      </c>
      <c r="C69" s="21">
        <f>12416</f>
        <v>12416</v>
      </c>
      <c r="D69" s="21">
        <f>154145</f>
        <v>154145</v>
      </c>
      <c r="E69" s="21">
        <f>150.5322265625</f>
        <v>150.5322265625</v>
      </c>
    </row>
    <row r="70">
      <c r="A70" s="21">
        <f>14218</f>
        <v>14218</v>
      </c>
      <c r="B70" s="21">
        <f t="shared" si="0"/>
        <v>0</v>
      </c>
      <c r="C70" s="21">
        <f>12556</f>
        <v>12556</v>
      </c>
      <c r="D70" s="21">
        <f>154145</f>
        <v>154145</v>
      </c>
      <c r="E70" s="21">
        <f>150.5322265625</f>
        <v>150.5322265625</v>
      </c>
    </row>
    <row r="71">
      <c r="A71" s="21">
        <f>14402</f>
        <v>14402</v>
      </c>
      <c r="B71" s="21">
        <f t="shared" si="0"/>
        <v>0</v>
      </c>
      <c r="C71" s="21">
        <f>12715</f>
        <v>12715</v>
      </c>
      <c r="D71" s="21">
        <f>154145</f>
        <v>154145</v>
      </c>
      <c r="E71" s="21">
        <f>150.5322265625</f>
        <v>150.5322265625</v>
      </c>
    </row>
    <row r="72">
      <c r="A72" s="21">
        <f>14581</f>
        <v>14581</v>
      </c>
      <c r="B72" s="21">
        <f t="shared" si="0"/>
        <v>0</v>
      </c>
      <c r="C72" s="21">
        <f>12874</f>
        <v>12874</v>
      </c>
      <c r="D72" s="21">
        <f>154145</f>
        <v>154145</v>
      </c>
      <c r="E72" s="21">
        <f>150.5322265625</f>
        <v>150.5322265625</v>
      </c>
    </row>
    <row r="73">
      <c r="A73" s="21">
        <f>14775</f>
        <v>14775</v>
      </c>
      <c r="B73" s="21">
        <f>3</f>
        <v>3</v>
      </c>
      <c r="C73" s="21">
        <f>13018</f>
        <v>13018</v>
      </c>
      <c r="D73" s="21">
        <f>154162</f>
        <v>154162</v>
      </c>
      <c r="E73" s="21">
        <f>150.548828125</f>
        <v>150.548828125</v>
      </c>
    </row>
    <row r="74">
      <c r="A74" s="21">
        <f>14961</f>
        <v>14961</v>
      </c>
      <c r="B74" s="21">
        <f>19</f>
        <v>19</v>
      </c>
      <c r="C74" s="21">
        <f>13160</f>
        <v>13160</v>
      </c>
      <c r="D74" s="21">
        <f>154098</f>
        <v>154098</v>
      </c>
      <c r="E74" s="21">
        <f>150.486328125</f>
        <v>150.486328125</v>
      </c>
    </row>
    <row r="75">
      <c r="A75" s="21">
        <f>15136</f>
        <v>15136</v>
      </c>
      <c r="B75" s="21">
        <f>14</f>
        <v>14</v>
      </c>
      <c r="C75" s="21">
        <f>13305</f>
        <v>13305</v>
      </c>
      <c r="D75" s="21">
        <f>153713</f>
        <v>153713</v>
      </c>
      <c r="E75" s="21">
        <f>150.1103515625</f>
        <v>150.1103515625</v>
      </c>
    </row>
    <row r="76">
      <c r="A76" s="21">
        <f>15306</f>
        <v>15306</v>
      </c>
      <c r="B76" s="21">
        <f>0</f>
        <v>0</v>
      </c>
      <c r="C76" s="21">
        <f>13448</f>
        <v>13448</v>
      </c>
      <c r="D76" s="21">
        <f>153713</f>
        <v>153713</v>
      </c>
      <c r="E76" s="21">
        <f>150.1103515625</f>
        <v>150.1103515625</v>
      </c>
    </row>
    <row r="77">
      <c r="A77" s="21">
        <f>15479</f>
        <v>15479</v>
      </c>
      <c r="B77" s="21">
        <f>0</f>
        <v>0</v>
      </c>
      <c r="C77" s="21">
        <f>13617</f>
        <v>13617</v>
      </c>
      <c r="D77" s="21">
        <f>153713</f>
        <v>153713</v>
      </c>
      <c r="E77" s="21">
        <f>150.1103515625</f>
        <v>150.1103515625</v>
      </c>
    </row>
    <row r="78">
      <c r="A78" s="21">
        <f>15663</f>
        <v>15663</v>
      </c>
      <c r="B78" s="21">
        <f>0</f>
        <v>0</v>
      </c>
      <c r="C78" s="21">
        <f>13775</f>
        <v>13775</v>
      </c>
      <c r="D78" s="21">
        <f>153713</f>
        <v>153713</v>
      </c>
      <c r="E78" s="21">
        <f>150.1103515625</f>
        <v>150.1103515625</v>
      </c>
    </row>
    <row r="79">
      <c r="A79" s="21">
        <f>15841</f>
        <v>15841</v>
      </c>
      <c r="B79" s="21">
        <f>0</f>
        <v>0</v>
      </c>
      <c r="C79" s="21">
        <f>13936</f>
        <v>13936</v>
      </c>
      <c r="D79" s="21">
        <f>153713</f>
        <v>153713</v>
      </c>
      <c r="E79" s="21">
        <f>150.1103515625</f>
        <v>150.1103515625</v>
      </c>
    </row>
    <row r="80">
      <c r="A80" s="21">
        <f>16029</f>
        <v>16029</v>
      </c>
      <c r="B80" s="21">
        <f>9</f>
        <v>9</v>
      </c>
      <c r="C80" s="21">
        <f>14102</f>
        <v>14102</v>
      </c>
      <c r="D80" s="21">
        <f>153713</f>
        <v>153713</v>
      </c>
      <c r="E80" s="21">
        <f>150.1103515625</f>
        <v>150.1103515625</v>
      </c>
    </row>
    <row r="81">
      <c r="A81" s="21">
        <f>16208</f>
        <v>16208</v>
      </c>
      <c r="B81" s="21">
        <f>6</f>
        <v>6</v>
      </c>
      <c r="C81" s="21">
        <f>14247</f>
        <v>14247</v>
      </c>
      <c r="D81" s="21">
        <f>153714</f>
        <v>153714</v>
      </c>
      <c r="E81" s="21">
        <f>150.111328125</f>
        <v>150.111328125</v>
      </c>
    </row>
    <row r="82">
      <c r="A82" s="21">
        <f>16379</f>
        <v>16379</v>
      </c>
      <c r="B82" s="21">
        <f t="shared" ref="B82:B89" si="1">0</f>
        <v>0</v>
      </c>
      <c r="C82" s="21">
        <f>14391</f>
        <v>14391</v>
      </c>
      <c r="D82" s="21">
        <f>153713</f>
        <v>153713</v>
      </c>
      <c r="E82" s="21">
        <f>150.1103515625</f>
        <v>150.1103515625</v>
      </c>
    </row>
    <row r="83">
      <c r="A83" s="21">
        <f>16548</f>
        <v>16548</v>
      </c>
      <c r="B83" s="21">
        <f t="shared" si="1"/>
        <v>0</v>
      </c>
      <c r="C83" s="21">
        <f>14549</f>
        <v>14549</v>
      </c>
      <c r="D83" s="21">
        <f>153713</f>
        <v>153713</v>
      </c>
      <c r="E83" s="21">
        <f>150.1103515625</f>
        <v>150.1103515625</v>
      </c>
    </row>
    <row r="84">
      <c r="A84" s="21">
        <f>16716</f>
        <v>16716</v>
      </c>
      <c r="B84" s="21">
        <f t="shared" si="1"/>
        <v>0</v>
      </c>
      <c r="C84" s="21">
        <f>14691</f>
        <v>14691</v>
      </c>
      <c r="D84" s="21">
        <f>153713</f>
        <v>153713</v>
      </c>
      <c r="E84" s="21">
        <f>150.1103515625</f>
        <v>150.1103515625</v>
      </c>
    </row>
    <row r="85">
      <c r="A85" s="21">
        <f>16884</f>
        <v>16884</v>
      </c>
      <c r="B85" s="21">
        <f t="shared" si="1"/>
        <v>0</v>
      </c>
      <c r="C85" s="21">
        <f>14853</f>
        <v>14853</v>
      </c>
      <c r="D85" s="21">
        <f>153717</f>
        <v>153717</v>
      </c>
      <c r="E85" s="21">
        <f>150.1142578125</f>
        <v>150.1142578125</v>
      </c>
    </row>
    <row r="86">
      <c r="A86" s="21">
        <f>17050</f>
        <v>17050</v>
      </c>
      <c r="B86" s="21">
        <f t="shared" si="1"/>
        <v>0</v>
      </c>
      <c r="C86" s="21">
        <f>15050</f>
        <v>15050</v>
      </c>
      <c r="D86" s="21">
        <f>154730</f>
        <v>154730</v>
      </c>
      <c r="E86" s="21">
        <f>151.103515625</f>
        <v>151.103515625</v>
      </c>
    </row>
    <row r="87">
      <c r="A87" s="21">
        <f>17220</f>
        <v>17220</v>
      </c>
      <c r="B87" s="21">
        <f t="shared" si="1"/>
        <v>0</v>
      </c>
      <c r="C87" s="21">
        <f>15190</f>
        <v>15190</v>
      </c>
      <c r="D87" s="21">
        <f>161413</f>
        <v>161413</v>
      </c>
      <c r="E87" s="21">
        <f>157.6298828125</f>
        <v>157.6298828125</v>
      </c>
    </row>
    <row r="88">
      <c r="A88" s="21">
        <f>17388</f>
        <v>17388</v>
      </c>
      <c r="B88" s="21">
        <f t="shared" si="1"/>
        <v>0</v>
      </c>
      <c r="C88" s="21">
        <f>15348</f>
        <v>15348</v>
      </c>
      <c r="D88" s="21">
        <f>161836</f>
        <v>161836</v>
      </c>
      <c r="E88" s="21">
        <f>158.04296875</f>
        <v>158.04296875</v>
      </c>
    </row>
    <row r="89">
      <c r="A89" s="21">
        <f>17569</f>
        <v>17569</v>
      </c>
      <c r="B89" s="21">
        <f t="shared" si="1"/>
        <v>0</v>
      </c>
      <c r="C89" s="21">
        <f>15555</f>
        <v>15555</v>
      </c>
      <c r="D89" s="21">
        <f>161835</f>
        <v>161835</v>
      </c>
      <c r="E89" s="21">
        <f>158.0419921875</f>
        <v>158.0419921875</v>
      </c>
    </row>
    <row r="90">
      <c r="A90" s="21">
        <f>17775</f>
        <v>17775</v>
      </c>
      <c r="B90" s="21">
        <f>23</f>
        <v>23</v>
      </c>
      <c r="C90" s="21">
        <f>15722</f>
        <v>15722</v>
      </c>
      <c r="D90" s="21">
        <f>161835</f>
        <v>161835</v>
      </c>
      <c r="E90" s="21">
        <f>158.0419921875</f>
        <v>158.0419921875</v>
      </c>
    </row>
    <row r="91">
      <c r="A91" s="21">
        <f>17948</f>
        <v>17948</v>
      </c>
      <c r="B91" s="21">
        <f>15</f>
        <v>15</v>
      </c>
      <c r="C91" s="21">
        <f>15880</f>
        <v>15880</v>
      </c>
      <c r="D91" s="21">
        <f>161836</f>
        <v>161836</v>
      </c>
      <c r="E91" s="21">
        <f>158.04296875</f>
        <v>158.04296875</v>
      </c>
    </row>
    <row r="92">
      <c r="A92" s="21">
        <f>18119</f>
        <v>18119</v>
      </c>
      <c r="B92" s="21">
        <f t="shared" ref="B92:B106" si="2">0</f>
        <v>0</v>
      </c>
      <c r="C92" s="21">
        <f>16054</f>
        <v>16054</v>
      </c>
      <c r="D92" s="21">
        <f>161848</f>
        <v>161848</v>
      </c>
      <c r="E92" s="21">
        <f>158.0546875</f>
        <v>158.0546875</v>
      </c>
    </row>
    <row r="93">
      <c r="A93" s="21">
        <f>18295</f>
        <v>18295</v>
      </c>
      <c r="B93" s="21">
        <f t="shared" si="2"/>
        <v>0</v>
      </c>
      <c r="C93" s="21">
        <f>16204</f>
        <v>16204</v>
      </c>
      <c r="D93" s="21">
        <f>155059</f>
        <v>155059</v>
      </c>
      <c r="E93" s="21">
        <f>151.4248046875</f>
        <v>151.4248046875</v>
      </c>
    </row>
    <row r="94">
      <c r="A94" s="21">
        <f>18459</f>
        <v>18459</v>
      </c>
      <c r="B94" s="21">
        <f t="shared" si="2"/>
        <v>0</v>
      </c>
      <c r="C94" s="21">
        <f>16350</f>
        <v>16350</v>
      </c>
      <c r="D94" s="21">
        <f>154871</f>
        <v>154871</v>
      </c>
      <c r="E94" s="21">
        <f>151.2412109375</f>
        <v>151.2412109375</v>
      </c>
    </row>
    <row r="95">
      <c r="A95" s="21">
        <f>18628</f>
        <v>18628</v>
      </c>
      <c r="B95" s="21">
        <f t="shared" si="2"/>
        <v>0</v>
      </c>
      <c r="C95" s="21">
        <f>16510</f>
        <v>16510</v>
      </c>
      <c r="D95" s="21">
        <f>154883</f>
        <v>154883</v>
      </c>
      <c r="E95" s="21">
        <f>151.2529296875</f>
        <v>151.2529296875</v>
      </c>
    </row>
    <row r="96">
      <c r="A96" s="21">
        <f>18805</f>
        <v>18805</v>
      </c>
      <c r="B96" s="21">
        <f t="shared" si="2"/>
        <v>0</v>
      </c>
      <c r="C96" s="21">
        <f>16679</f>
        <v>16679</v>
      </c>
      <c r="D96" s="21">
        <f>154883</f>
        <v>154883</v>
      </c>
      <c r="E96" s="21">
        <f>151.2529296875</f>
        <v>151.2529296875</v>
      </c>
    </row>
    <row r="97">
      <c r="A97" s="21">
        <f>18989</f>
        <v>18989</v>
      </c>
      <c r="B97" s="21">
        <f t="shared" si="2"/>
        <v>0</v>
      </c>
      <c r="C97" s="21">
        <f>16855</f>
        <v>16855</v>
      </c>
      <c r="D97" s="21">
        <f>154883</f>
        <v>154883</v>
      </c>
      <c r="E97" s="21">
        <f>151.2529296875</f>
        <v>151.2529296875</v>
      </c>
    </row>
    <row r="98">
      <c r="A98" s="21">
        <f>19176</f>
        <v>19176</v>
      </c>
      <c r="B98" s="21">
        <f t="shared" si="2"/>
        <v>0</v>
      </c>
      <c r="C98" s="21">
        <f>16998</f>
        <v>16998</v>
      </c>
      <c r="D98" s="21">
        <f>154883</f>
        <v>154883</v>
      </c>
      <c r="E98" s="21">
        <f>151.2529296875</f>
        <v>151.2529296875</v>
      </c>
    </row>
    <row r="99">
      <c r="A99" s="21">
        <f>19360</f>
        <v>19360</v>
      </c>
      <c r="B99" s="21">
        <f t="shared" si="2"/>
        <v>0</v>
      </c>
      <c r="C99" s="21">
        <f>17160</f>
        <v>17160</v>
      </c>
      <c r="D99" s="21">
        <f>154883</f>
        <v>154883</v>
      </c>
      <c r="E99" s="21">
        <f>151.2529296875</f>
        <v>151.2529296875</v>
      </c>
    </row>
    <row r="100">
      <c r="A100" s="21">
        <f>19542</f>
        <v>19542</v>
      </c>
      <c r="B100" s="21">
        <f t="shared" si="2"/>
        <v>0</v>
      </c>
      <c r="C100" s="21">
        <f>17331</f>
        <v>17331</v>
      </c>
      <c r="D100" s="21">
        <f>154883</f>
        <v>154883</v>
      </c>
      <c r="E100" s="21">
        <f>151.2529296875</f>
        <v>151.2529296875</v>
      </c>
    </row>
    <row r="101">
      <c r="A101" s="21">
        <f>19713</f>
        <v>19713</v>
      </c>
      <c r="B101" s="21">
        <f t="shared" si="2"/>
        <v>0</v>
      </c>
      <c r="C101" s="21">
        <f>17489</f>
        <v>17489</v>
      </c>
      <c r="D101" s="21">
        <f>154883</f>
        <v>154883</v>
      </c>
      <c r="E101" s="21">
        <f>151.2529296875</f>
        <v>151.2529296875</v>
      </c>
    </row>
    <row r="102">
      <c r="A102" s="21">
        <f>19895</f>
        <v>19895</v>
      </c>
      <c r="B102" s="21">
        <f t="shared" si="2"/>
        <v>0</v>
      </c>
      <c r="C102" s="21">
        <f>17636</f>
        <v>17636</v>
      </c>
      <c r="D102" s="21">
        <f>154891</f>
        <v>154891</v>
      </c>
      <c r="E102" s="21">
        <f>151.2607421875</f>
        <v>151.2607421875</v>
      </c>
    </row>
    <row r="103">
      <c r="A103" s="21">
        <f>20067</f>
        <v>20067</v>
      </c>
      <c r="B103" s="21">
        <f t="shared" si="2"/>
        <v>0</v>
      </c>
      <c r="C103" s="21">
        <f>17801</f>
        <v>17801</v>
      </c>
      <c r="D103" s="21">
        <f>155432</f>
        <v>155432</v>
      </c>
      <c r="E103" s="21">
        <f>151.7890625</f>
        <v>151.7890625</v>
      </c>
    </row>
    <row r="104">
      <c r="A104" s="21">
        <f>20234</f>
        <v>20234</v>
      </c>
      <c r="B104" s="21">
        <f t="shared" si="2"/>
        <v>0</v>
      </c>
      <c r="C104" s="21">
        <f>17973</f>
        <v>17973</v>
      </c>
      <c r="D104" s="21">
        <f>161222</f>
        <v>161222</v>
      </c>
      <c r="E104" s="21">
        <f>157.443359375</f>
        <v>157.443359375</v>
      </c>
    </row>
    <row r="105">
      <c r="A105" s="21">
        <f>20419</f>
        <v>20419</v>
      </c>
      <c r="B105" s="21">
        <f t="shared" si="2"/>
        <v>0</v>
      </c>
      <c r="C105" s="21">
        <f>18129</f>
        <v>18129</v>
      </c>
      <c r="D105" s="21">
        <f>161460</f>
        <v>161460</v>
      </c>
      <c r="E105" s="21">
        <f>157.67578125</f>
        <v>157.67578125</v>
      </c>
    </row>
    <row r="106">
      <c r="A106" s="21">
        <f>20605</f>
        <v>20605</v>
      </c>
      <c r="B106" s="21">
        <f t="shared" si="2"/>
        <v>0</v>
      </c>
      <c r="C106" s="21">
        <f>18285</f>
        <v>18285</v>
      </c>
      <c r="D106" s="21">
        <f>161465</f>
        <v>161465</v>
      </c>
      <c r="E106" s="21">
        <f>157.6806640625</f>
        <v>157.6806640625</v>
      </c>
    </row>
    <row r="107">
      <c r="A107" s="21">
        <f>20794</f>
        <v>20794</v>
      </c>
      <c r="B107" s="21">
        <f>3</f>
        <v>3</v>
      </c>
      <c r="C107" s="21">
        <f>18433</f>
        <v>18433</v>
      </c>
      <c r="D107" s="21">
        <f>161465</f>
        <v>161465</v>
      </c>
      <c r="E107" s="21">
        <f>157.6806640625</f>
        <v>157.6806640625</v>
      </c>
    </row>
    <row r="108">
      <c r="A108" s="21">
        <f>21014</f>
        <v>21014</v>
      </c>
      <c r="B108" s="21">
        <f>35</f>
        <v>35</v>
      </c>
      <c r="C108" s="21">
        <f>18595</f>
        <v>18595</v>
      </c>
      <c r="D108" s="21">
        <f>161465</f>
        <v>161465</v>
      </c>
      <c r="E108" s="21">
        <f>157.6806640625</f>
        <v>157.6806640625</v>
      </c>
    </row>
    <row r="109">
      <c r="A109" s="21">
        <f>21176</f>
        <v>21176</v>
      </c>
      <c r="B109" s="21">
        <f>12</f>
        <v>12</v>
      </c>
      <c r="C109" s="21">
        <f>18763</f>
        <v>18763</v>
      </c>
      <c r="D109" s="21">
        <f>161401</f>
        <v>161401</v>
      </c>
      <c r="E109" s="21">
        <f>157.6181640625</f>
        <v>157.6181640625</v>
      </c>
    </row>
    <row r="110">
      <c r="A110" s="21">
        <f>21348</f>
        <v>21348</v>
      </c>
      <c r="B110" s="21">
        <f>0</f>
        <v>0</v>
      </c>
      <c r="C110" s="21">
        <f>18923</f>
        <v>18923</v>
      </c>
      <c r="D110" s="21">
        <f>161405</f>
        <v>161405</v>
      </c>
      <c r="E110" s="21">
        <f>157.6220703125</f>
        <v>157.6220703125</v>
      </c>
    </row>
    <row r="111">
      <c r="A111" s="21">
        <f>21518</f>
        <v>21518</v>
      </c>
      <c r="B111" s="21">
        <f>0</f>
        <v>0</v>
      </c>
      <c r="C111" s="21">
        <f>19095</f>
        <v>19095</v>
      </c>
      <c r="D111" s="21">
        <f>159357</f>
        <v>159357</v>
      </c>
      <c r="E111" s="21">
        <f>155.6220703125</f>
        <v>155.6220703125</v>
      </c>
    </row>
    <row r="112">
      <c r="A112" s="21">
        <f>21715</f>
        <v>21715</v>
      </c>
      <c r="B112" s="21">
        <f>0</f>
        <v>0</v>
      </c>
      <c r="C112" s="21">
        <f>19255</f>
        <v>19255</v>
      </c>
      <c r="D112" s="21">
        <f>155517</f>
        <v>155517</v>
      </c>
      <c r="E112" s="21">
        <f>151.8720703125</f>
        <v>151.8720703125</v>
      </c>
    </row>
    <row r="113">
      <c r="A113" s="21">
        <f>21887</f>
        <v>21887</v>
      </c>
      <c r="B113" s="21">
        <f>0</f>
        <v>0</v>
      </c>
      <c r="C113" s="21">
        <f>19420</f>
        <v>19420</v>
      </c>
      <c r="D113" s="21">
        <f>155517</f>
        <v>155517</v>
      </c>
      <c r="E113" s="21">
        <f>151.8720703125</f>
        <v>151.8720703125</v>
      </c>
    </row>
    <row r="114">
      <c r="A114" s="21">
        <f>22098</f>
        <v>22098</v>
      </c>
      <c r="B114" s="21">
        <f>4</f>
        <v>4</v>
      </c>
      <c r="C114" s="21">
        <f>19588</f>
        <v>19588</v>
      </c>
      <c r="D114" s="21">
        <f>155517</f>
        <v>155517</v>
      </c>
      <c r="E114" s="21">
        <f>151.8720703125</f>
        <v>151.8720703125</v>
      </c>
    </row>
    <row r="115">
      <c r="A115" s="21">
        <f>22303</f>
        <v>22303</v>
      </c>
      <c r="B115" s="21">
        <f>9</f>
        <v>9</v>
      </c>
      <c r="C115" s="21">
        <f>19752</f>
        <v>19752</v>
      </c>
      <c r="D115" s="21">
        <f>155518</f>
        <v>155518</v>
      </c>
      <c r="E115" s="21">
        <f>151.873046875</f>
        <v>151.873046875</v>
      </c>
    </row>
    <row r="116">
      <c r="A116" s="21">
        <f>22491</f>
        <v>22491</v>
      </c>
      <c r="B116" s="21">
        <f>0</f>
        <v>0</v>
      </c>
      <c r="C116" s="21">
        <f>19901</f>
        <v>19901</v>
      </c>
      <c r="D116" s="21">
        <f>155517</f>
        <v>155517</v>
      </c>
      <c r="E116" s="21">
        <f>151.8720703125</f>
        <v>151.8720703125</v>
      </c>
    </row>
    <row r="117">
      <c r="A117" s="21">
        <f>22677</f>
        <v>22677</v>
      </c>
      <c r="B117" s="21">
        <f>0</f>
        <v>0</v>
      </c>
      <c r="C117" s="21">
        <f>20067</f>
        <v>20067</v>
      </c>
      <c r="D117" s="21">
        <f>155517</f>
        <v>155517</v>
      </c>
      <c r="E117" s="21">
        <f>151.8720703125</f>
        <v>151.8720703125</v>
      </c>
    </row>
    <row r="118">
      <c r="A118" s="21">
        <f>22858</f>
        <v>22858</v>
      </c>
      <c r="B118" s="21">
        <f>0</f>
        <v>0</v>
      </c>
      <c r="C118" s="21">
        <f>20225</f>
        <v>20225</v>
      </c>
      <c r="D118" s="21">
        <f>155517</f>
        <v>155517</v>
      </c>
      <c r="E118" s="21">
        <f>151.8720703125</f>
        <v>151.8720703125</v>
      </c>
    </row>
    <row r="119">
      <c r="A119" s="21">
        <f>23043</f>
        <v>23043</v>
      </c>
      <c r="B119" s="21">
        <f>0</f>
        <v>0</v>
      </c>
      <c r="C119" s="21">
        <f>20378</f>
        <v>20378</v>
      </c>
      <c r="D119" s="21">
        <f>155517</f>
        <v>155517</v>
      </c>
      <c r="E119" s="21">
        <f>151.8720703125</f>
        <v>151.8720703125</v>
      </c>
    </row>
    <row r="120">
      <c r="A120" s="21">
        <f>23207</f>
        <v>23207</v>
      </c>
      <c r="B120" s="21">
        <f>0</f>
        <v>0</v>
      </c>
      <c r="C120" s="21">
        <f>20536</f>
        <v>20536</v>
      </c>
      <c r="D120" s="21">
        <f>155517</f>
        <v>155517</v>
      </c>
      <c r="E120" s="21">
        <f>151.8720703125</f>
        <v>151.8720703125</v>
      </c>
    </row>
    <row r="121">
      <c r="A121" s="21">
        <f>23374</f>
        <v>23374</v>
      </c>
      <c r="B121" s="21">
        <f>0</f>
        <v>0</v>
      </c>
      <c r="C121" s="21">
        <f>20702</f>
        <v>20702</v>
      </c>
      <c r="D121" s="21">
        <f>155517</f>
        <v>155517</v>
      </c>
      <c r="E121" s="21">
        <f>151.8720703125</f>
        <v>151.8720703125</v>
      </c>
    </row>
    <row r="122">
      <c r="A122" s="21">
        <f>23547</f>
        <v>23547</v>
      </c>
      <c r="B122" s="21">
        <f>0</f>
        <v>0</v>
      </c>
      <c r="C122" s="21">
        <f>20878</f>
        <v>20878</v>
      </c>
      <c r="D122" s="21">
        <f>155529</f>
        <v>155529</v>
      </c>
      <c r="E122" s="21">
        <f>151.8837890625</f>
        <v>151.8837890625</v>
      </c>
    </row>
    <row r="123">
      <c r="A123" s="21">
        <f>23740</f>
        <v>23740</v>
      </c>
      <c r="B123" s="21">
        <f>2</f>
        <v>2</v>
      </c>
      <c r="C123" s="21">
        <f>21047</f>
        <v>21047</v>
      </c>
      <c r="D123" s="21">
        <f>156069</f>
        <v>156069</v>
      </c>
      <c r="E123" s="21">
        <f>152.4111328125</f>
        <v>152.4111328125</v>
      </c>
    </row>
    <row r="124">
      <c r="A124" s="21">
        <f>23949</f>
        <v>23949</v>
      </c>
      <c r="B124" s="21">
        <f>22</f>
        <v>22</v>
      </c>
      <c r="C124" s="21">
        <f>21220</f>
        <v>21220</v>
      </c>
      <c r="D124" s="21">
        <f>159600</f>
        <v>159600</v>
      </c>
      <c r="E124" s="21">
        <f>155.859375</f>
        <v>155.859375</v>
      </c>
    </row>
    <row r="125">
      <c r="A125" s="21">
        <f>24168</f>
        <v>24168</v>
      </c>
      <c r="B125" s="21">
        <f t="shared" ref="B125:B139" si="3">0</f>
        <v>0</v>
      </c>
      <c r="C125" s="21">
        <f>21374</f>
        <v>21374</v>
      </c>
      <c r="D125" s="21">
        <f>160066</f>
        <v>160066</v>
      </c>
      <c r="E125" s="21">
        <f>156.314453125</f>
        <v>156.314453125</v>
      </c>
    </row>
    <row r="126">
      <c r="A126" s="21">
        <f>24350</f>
        <v>24350</v>
      </c>
      <c r="B126" s="21">
        <f t="shared" si="3"/>
        <v>0</v>
      </c>
      <c r="C126" s="21">
        <f>21540</f>
        <v>21540</v>
      </c>
      <c r="D126" s="21">
        <f>160010</f>
        <v>160010</v>
      </c>
      <c r="E126" s="21">
        <f>156.259765625</f>
        <v>156.259765625</v>
      </c>
    </row>
    <row r="127">
      <c r="A127" s="21">
        <f>24542</f>
        <v>24542</v>
      </c>
      <c r="B127" s="21">
        <f t="shared" si="3"/>
        <v>0</v>
      </c>
      <c r="C127" s="21">
        <f>21709</f>
        <v>21709</v>
      </c>
      <c r="D127" s="21">
        <f>160009</f>
        <v>160009</v>
      </c>
      <c r="E127" s="21">
        <f>156.2587890625</f>
        <v>156.2587890625</v>
      </c>
    </row>
    <row r="128">
      <c r="A128" s="21">
        <f>24726</f>
        <v>24726</v>
      </c>
      <c r="B128" s="21">
        <f t="shared" si="3"/>
        <v>0</v>
      </c>
      <c r="C128" s="21">
        <f>21875</f>
        <v>21875</v>
      </c>
      <c r="D128" s="21">
        <f>160013</f>
        <v>160013</v>
      </c>
      <c r="E128" s="21">
        <f>156.2626953125</f>
        <v>156.2626953125</v>
      </c>
    </row>
    <row r="129">
      <c r="A129" s="21">
        <f>24915</f>
        <v>24915</v>
      </c>
      <c r="B129" s="21">
        <f t="shared" si="3"/>
        <v>0</v>
      </c>
      <c r="C129" s="21">
        <f>22018</f>
        <v>22018</v>
      </c>
      <c r="D129" s="21">
        <f>159922</f>
        <v>159922</v>
      </c>
      <c r="E129" s="21">
        <f>156.173828125</f>
        <v>156.173828125</v>
      </c>
    </row>
    <row r="130">
      <c r="A130" s="21">
        <f>25081</f>
        <v>25081</v>
      </c>
      <c r="B130" s="21">
        <f t="shared" si="3"/>
        <v>0</v>
      </c>
      <c r="C130" s="21">
        <f>22189</f>
        <v>22189</v>
      </c>
      <c r="D130" s="21">
        <f>156884</f>
        <v>156884</v>
      </c>
      <c r="E130" s="21">
        <f>153.20703125</f>
        <v>153.20703125</v>
      </c>
    </row>
    <row r="131">
      <c r="A131" s="21">
        <f>25279</f>
        <v>25279</v>
      </c>
      <c r="B131" s="21">
        <f t="shared" si="3"/>
        <v>0</v>
      </c>
      <c r="C131" s="21">
        <f>22340</f>
        <v>22340</v>
      </c>
      <c r="D131" s="21">
        <f>156149</f>
        <v>156149</v>
      </c>
      <c r="E131" s="21">
        <f>152.4892578125</f>
        <v>152.4892578125</v>
      </c>
    </row>
    <row r="132">
      <c r="A132" s="21">
        <f>25447</f>
        <v>25447</v>
      </c>
      <c r="B132" s="21">
        <f t="shared" si="3"/>
        <v>0</v>
      </c>
      <c r="C132" s="21">
        <f>22478</f>
        <v>22478</v>
      </c>
      <c r="D132" s="21">
        <f t="shared" ref="D132:D139" si="4">156170</f>
        <v>156170</v>
      </c>
      <c r="E132" s="21">
        <f t="shared" ref="E132:E139" si="5">152.509765625</f>
        <v>152.509765625</v>
      </c>
    </row>
    <row r="133">
      <c r="A133" s="21">
        <f>25628</f>
        <v>25628</v>
      </c>
      <c r="B133" s="21">
        <f t="shared" si="3"/>
        <v>0</v>
      </c>
      <c r="C133" s="21">
        <f>22639</f>
        <v>22639</v>
      </c>
      <c r="D133" s="21">
        <f t="shared" si="4"/>
        <v>156170</v>
      </c>
      <c r="E133" s="21">
        <f t="shared" si="5"/>
        <v>152.509765625</v>
      </c>
    </row>
    <row r="134">
      <c r="A134" s="21">
        <f>25799</f>
        <v>25799</v>
      </c>
      <c r="B134" s="21">
        <f t="shared" si="3"/>
        <v>0</v>
      </c>
      <c r="C134" s="21">
        <f>22800</f>
        <v>22800</v>
      </c>
      <c r="D134" s="21">
        <f t="shared" si="4"/>
        <v>156170</v>
      </c>
      <c r="E134" s="21">
        <f t="shared" si="5"/>
        <v>152.509765625</v>
      </c>
    </row>
    <row r="135">
      <c r="A135" s="21">
        <f>25971</f>
        <v>25971</v>
      </c>
      <c r="B135" s="21">
        <f t="shared" si="3"/>
        <v>0</v>
      </c>
      <c r="C135" s="21">
        <f>22941</f>
        <v>22941</v>
      </c>
      <c r="D135" s="21">
        <f t="shared" si="4"/>
        <v>156170</v>
      </c>
      <c r="E135" s="21">
        <f t="shared" si="5"/>
        <v>152.509765625</v>
      </c>
    </row>
    <row r="136">
      <c r="A136" s="21">
        <f>26166</f>
        <v>26166</v>
      </c>
      <c r="B136" s="21">
        <f t="shared" si="3"/>
        <v>0</v>
      </c>
      <c r="C136" s="21">
        <f>23097</f>
        <v>23097</v>
      </c>
      <c r="D136" s="21">
        <f t="shared" si="4"/>
        <v>156170</v>
      </c>
      <c r="E136" s="21">
        <f t="shared" si="5"/>
        <v>152.509765625</v>
      </c>
    </row>
    <row r="137">
      <c r="A137" s="21">
        <f>26339</f>
        <v>26339</v>
      </c>
      <c r="B137" s="21">
        <f t="shared" si="3"/>
        <v>0</v>
      </c>
      <c r="C137" s="21">
        <f>23259</f>
        <v>23259</v>
      </c>
      <c r="D137" s="21">
        <f t="shared" si="4"/>
        <v>156170</v>
      </c>
      <c r="E137" s="21">
        <f t="shared" si="5"/>
        <v>152.509765625</v>
      </c>
    </row>
    <row r="138">
      <c r="A138" s="21">
        <f>26506</f>
        <v>26506</v>
      </c>
      <c r="B138" s="21">
        <f t="shared" si="3"/>
        <v>0</v>
      </c>
      <c r="C138" s="21">
        <f>23431</f>
        <v>23431</v>
      </c>
      <c r="D138" s="21">
        <f t="shared" si="4"/>
        <v>156170</v>
      </c>
      <c r="E138" s="21">
        <f t="shared" si="5"/>
        <v>152.509765625</v>
      </c>
    </row>
    <row r="139">
      <c r="A139" s="21">
        <f>26693</f>
        <v>26693</v>
      </c>
      <c r="B139" s="21">
        <f t="shared" si="3"/>
        <v>0</v>
      </c>
      <c r="C139" s="21">
        <f>23611</f>
        <v>23611</v>
      </c>
      <c r="D139" s="21">
        <f t="shared" si="4"/>
        <v>156170</v>
      </c>
      <c r="E139" s="21">
        <f t="shared" si="5"/>
        <v>152.509765625</v>
      </c>
    </row>
    <row r="140">
      <c r="A140" s="21">
        <f>26883</f>
        <v>26883</v>
      </c>
      <c r="B140" s="21">
        <f>3</f>
        <v>3</v>
      </c>
      <c r="C140" s="21">
        <f>23768</f>
        <v>23768</v>
      </c>
      <c r="D140" s="21">
        <f>156165</f>
        <v>156165</v>
      </c>
      <c r="E140" s="21">
        <f>152.5048828125</f>
        <v>152.5048828125</v>
      </c>
    </row>
    <row r="141">
      <c r="A141" s="21">
        <f>27078</f>
        <v>27078</v>
      </c>
      <c r="B141" s="21">
        <f>9</f>
        <v>9</v>
      </c>
      <c r="C141" s="21">
        <f>23910</f>
        <v>23910</v>
      </c>
      <c r="D141" s="21">
        <f>162294</f>
        <v>162294</v>
      </c>
      <c r="E141" s="21">
        <f>158.490234375</f>
        <v>158.490234375</v>
      </c>
    </row>
    <row r="142">
      <c r="A142" s="21">
        <f>27258</f>
        <v>27258</v>
      </c>
      <c r="B142" s="21">
        <f>10</f>
        <v>10</v>
      </c>
      <c r="C142" s="21">
        <f>24075</f>
        <v>24075</v>
      </c>
      <c r="D142" s="21">
        <f>162302</f>
        <v>162302</v>
      </c>
      <c r="E142" s="21">
        <f>158.498046875</f>
        <v>158.498046875</v>
      </c>
    </row>
    <row r="143">
      <c r="A143" s="21">
        <f>27428</f>
        <v>27428</v>
      </c>
      <c r="B143" s="21">
        <f>0</f>
        <v>0</v>
      </c>
      <c r="C143" s="21">
        <f>24243</f>
        <v>24243</v>
      </c>
      <c r="D143" s="21">
        <f>162346</f>
        <v>162346</v>
      </c>
      <c r="E143" s="21">
        <f>158.541015625</f>
        <v>158.541015625</v>
      </c>
    </row>
    <row r="144">
      <c r="A144" s="21">
        <f>27611</f>
        <v>27611</v>
      </c>
      <c r="B144" s="21">
        <f>0</f>
        <v>0</v>
      </c>
      <c r="C144" s="21">
        <f>24404</f>
        <v>24404</v>
      </c>
      <c r="D144" s="21">
        <f>162346</f>
        <v>162346</v>
      </c>
      <c r="E144" s="21">
        <f>158.541015625</f>
        <v>158.541015625</v>
      </c>
    </row>
    <row r="145">
      <c r="A145" s="21">
        <f>27801</f>
        <v>27801</v>
      </c>
      <c r="B145" s="21">
        <f>0</f>
        <v>0</v>
      </c>
      <c r="C145" s="21">
        <f>24552</f>
        <v>24552</v>
      </c>
      <c r="D145" s="21">
        <f>162347</f>
        <v>162347</v>
      </c>
      <c r="E145" s="21">
        <f>158.5419921875</f>
        <v>158.5419921875</v>
      </c>
    </row>
    <row r="146">
      <c r="A146" s="21">
        <f>27973</f>
        <v>27973</v>
      </c>
      <c r="B146" s="21">
        <f>3</f>
        <v>3</v>
      </c>
      <c r="C146" s="21">
        <f>24693</f>
        <v>24693</v>
      </c>
      <c r="D146" s="21">
        <f>162346</f>
        <v>162346</v>
      </c>
      <c r="E146" s="21">
        <f>158.541015625</f>
        <v>158.541015625</v>
      </c>
    </row>
    <row r="147">
      <c r="A147" s="21">
        <f>28145</f>
        <v>28145</v>
      </c>
      <c r="B147" s="21">
        <f t="shared" ref="B147:B154" si="6">0</f>
        <v>0</v>
      </c>
      <c r="C147" s="21">
        <f>24862</f>
        <v>24862</v>
      </c>
      <c r="D147" s="21">
        <f>162346</f>
        <v>162346</v>
      </c>
      <c r="E147" s="21">
        <f>158.541015625</f>
        <v>158.541015625</v>
      </c>
    </row>
    <row r="148">
      <c r="A148" s="21">
        <f>28315</f>
        <v>28315</v>
      </c>
      <c r="B148" s="21">
        <f t="shared" si="6"/>
        <v>0</v>
      </c>
      <c r="C148" s="21">
        <f>25027</f>
        <v>25027</v>
      </c>
      <c r="D148" s="21">
        <f>156462</f>
        <v>156462</v>
      </c>
      <c r="E148" s="21">
        <f>152.794921875</f>
        <v>152.794921875</v>
      </c>
    </row>
    <row r="149">
      <c r="A149" s="21">
        <f>28500</f>
        <v>28500</v>
      </c>
      <c r="B149" s="21">
        <f t="shared" si="6"/>
        <v>0</v>
      </c>
      <c r="C149" s="21">
        <f>25188</f>
        <v>25188</v>
      </c>
      <c r="D149" s="21">
        <f>156462</f>
        <v>156462</v>
      </c>
      <c r="E149" s="21">
        <f>152.794921875</f>
        <v>152.794921875</v>
      </c>
    </row>
    <row r="150">
      <c r="A150" s="21">
        <f>28669</f>
        <v>28669</v>
      </c>
      <c r="B150" s="21">
        <f t="shared" si="6"/>
        <v>0</v>
      </c>
      <c r="C150" s="21">
        <f>25327</f>
        <v>25327</v>
      </c>
      <c r="D150" s="21">
        <f>156462</f>
        <v>156462</v>
      </c>
      <c r="E150" s="21">
        <f>152.794921875</f>
        <v>152.794921875</v>
      </c>
    </row>
    <row r="151">
      <c r="A151" s="21">
        <f>28853</f>
        <v>28853</v>
      </c>
      <c r="B151" s="21">
        <f t="shared" si="6"/>
        <v>0</v>
      </c>
      <c r="C151" s="21">
        <f>25487</f>
        <v>25487</v>
      </c>
      <c r="D151" s="21">
        <f>156462</f>
        <v>156462</v>
      </c>
      <c r="E151" s="21">
        <f>152.794921875</f>
        <v>152.794921875</v>
      </c>
    </row>
    <row r="152">
      <c r="A152" s="21">
        <f>29074</f>
        <v>29074</v>
      </c>
      <c r="B152" s="21">
        <f t="shared" si="6"/>
        <v>0</v>
      </c>
      <c r="C152" s="21">
        <f>25667</f>
        <v>25667</v>
      </c>
      <c r="D152" s="21">
        <f>156463</f>
        <v>156463</v>
      </c>
      <c r="E152" s="21">
        <f>152.7958984375</f>
        <v>152.7958984375</v>
      </c>
    </row>
    <row r="153">
      <c r="A153" s="21">
        <f>29248</f>
        <v>29248</v>
      </c>
      <c r="B153" s="21">
        <f t="shared" si="6"/>
        <v>0</v>
      </c>
      <c r="C153" s="21">
        <f>25809</f>
        <v>25809</v>
      </c>
      <c r="D153" s="21">
        <f>156463</f>
        <v>156463</v>
      </c>
      <c r="E153" s="21">
        <f>152.7958984375</f>
        <v>152.7958984375</v>
      </c>
    </row>
    <row r="154">
      <c r="A154" s="21">
        <f>29440</f>
        <v>29440</v>
      </c>
      <c r="B154" s="21">
        <f t="shared" si="6"/>
        <v>0</v>
      </c>
      <c r="C154" s="21">
        <f>25986</f>
        <v>25986</v>
      </c>
      <c r="D154" s="21">
        <f>156463</f>
        <v>156463</v>
      </c>
      <c r="E154" s="21">
        <f>152.7958984375</f>
        <v>152.7958984375</v>
      </c>
    </row>
    <row r="155">
      <c r="A155" s="21">
        <f>29612</f>
        <v>29612</v>
      </c>
      <c r="B155" s="21">
        <f>8</f>
        <v>8</v>
      </c>
      <c r="C155" s="21">
        <f>26129</f>
        <v>26129</v>
      </c>
      <c r="D155" s="21">
        <f>156462</f>
        <v>156462</v>
      </c>
      <c r="E155" s="21">
        <f>152.794921875</f>
        <v>152.794921875</v>
      </c>
    </row>
    <row r="156">
      <c r="A156" s="21">
        <f>29791</f>
        <v>29791</v>
      </c>
      <c r="B156" s="21">
        <f>11</f>
        <v>11</v>
      </c>
      <c r="C156" s="21">
        <f>26292</f>
        <v>26292</v>
      </c>
      <c r="D156" s="21">
        <f>156462</f>
        <v>156462</v>
      </c>
      <c r="E156" s="21">
        <f>152.794921875</f>
        <v>152.794921875</v>
      </c>
    </row>
    <row r="157">
      <c r="A157" s="21">
        <f>29990</f>
        <v>29990</v>
      </c>
      <c r="B157" s="21">
        <f>6</f>
        <v>6</v>
      </c>
      <c r="C157" s="21">
        <f>26436</f>
        <v>26436</v>
      </c>
      <c r="D157" s="21">
        <f>156462</f>
        <v>156462</v>
      </c>
      <c r="E157" s="21">
        <f>152.794921875</f>
        <v>152.794921875</v>
      </c>
    </row>
    <row r="158">
      <c r="A158" s="21">
        <f>30164</f>
        <v>30164</v>
      </c>
      <c r="B158" s="21">
        <f>0</f>
        <v>0</v>
      </c>
      <c r="C158" s="21">
        <f>26603</f>
        <v>26603</v>
      </c>
      <c r="D158" s="21">
        <f>156462</f>
        <v>156462</v>
      </c>
      <c r="E158" s="21">
        <f>152.794921875</f>
        <v>152.794921875</v>
      </c>
    </row>
    <row r="159">
      <c r="A159" s="21">
        <f>30332</f>
        <v>30332</v>
      </c>
      <c r="B159" s="21">
        <f>0</f>
        <v>0</v>
      </c>
      <c r="C159" s="21">
        <f>26773</f>
        <v>26773</v>
      </c>
      <c r="D159" s="21">
        <f>156462</f>
        <v>156462</v>
      </c>
      <c r="E159" s="21">
        <f>152.794921875</f>
        <v>152.794921875</v>
      </c>
    </row>
    <row r="160">
      <c r="A160" s="21">
        <f>30503</f>
        <v>30503</v>
      </c>
      <c r="B160" s="21">
        <f>0</f>
        <v>0</v>
      </c>
      <c r="C160" s="21">
        <f>26967</f>
        <v>26967</v>
      </c>
      <c r="D160" s="21">
        <f>156522</f>
        <v>156522</v>
      </c>
      <c r="E160" s="21">
        <f>152.853515625</f>
        <v>152.853515625</v>
      </c>
    </row>
    <row r="161">
      <c r="A161" s="21">
        <f>30667</f>
        <v>30667</v>
      </c>
      <c r="B161" s="21">
        <f>4</f>
        <v>4</v>
      </c>
      <c r="C161" s="21">
        <f>27145</f>
        <v>27145</v>
      </c>
      <c r="D161" s="21">
        <f>157010</f>
        <v>157010</v>
      </c>
      <c r="E161" s="21">
        <f>153.330078125</f>
        <v>153.330078125</v>
      </c>
    </row>
    <row r="162">
      <c r="A162" s="21">
        <f>30857</f>
        <v>30857</v>
      </c>
      <c r="B162" s="21">
        <f t="shared" ref="B162:B173" si="7">0</f>
        <v>0</v>
      </c>
      <c r="C162" s="21">
        <f>27315</f>
        <v>27315</v>
      </c>
      <c r="D162" s="21">
        <f>157038</f>
        <v>157038</v>
      </c>
      <c r="E162" s="21">
        <f>153.357421875</f>
        <v>153.357421875</v>
      </c>
    </row>
    <row r="163">
      <c r="A163" s="21">
        <f>31026</f>
        <v>31026</v>
      </c>
      <c r="B163" s="21">
        <f t="shared" si="7"/>
        <v>0</v>
      </c>
      <c r="C163" s="21">
        <f>27461</f>
        <v>27461</v>
      </c>
      <c r="D163" s="21">
        <f>156989</f>
        <v>156989</v>
      </c>
      <c r="E163" s="21">
        <f>153.3095703125</f>
        <v>153.3095703125</v>
      </c>
    </row>
    <row r="164">
      <c r="A164" s="21">
        <f>31197</f>
        <v>31197</v>
      </c>
      <c r="B164" s="21">
        <f t="shared" si="7"/>
        <v>0</v>
      </c>
      <c r="C164" s="21">
        <f>27652</f>
        <v>27652</v>
      </c>
      <c r="D164" s="21">
        <f>156988</f>
        <v>156988</v>
      </c>
      <c r="E164" s="21">
        <f>153.30859375</f>
        <v>153.30859375</v>
      </c>
    </row>
    <row r="165">
      <c r="A165" s="21">
        <f>31363</f>
        <v>31363</v>
      </c>
      <c r="B165" s="21">
        <f t="shared" si="7"/>
        <v>0</v>
      </c>
      <c r="C165" s="21">
        <f>27796</f>
        <v>27796</v>
      </c>
      <c r="D165" s="21">
        <f>156988</f>
        <v>156988</v>
      </c>
      <c r="E165" s="21">
        <f>153.30859375</f>
        <v>153.30859375</v>
      </c>
    </row>
    <row r="166">
      <c r="A166" s="21">
        <f>31548</f>
        <v>31548</v>
      </c>
      <c r="B166" s="21">
        <f t="shared" si="7"/>
        <v>0</v>
      </c>
      <c r="C166" s="21">
        <f>27967</f>
        <v>27967</v>
      </c>
      <c r="D166" s="21">
        <f>156988</f>
        <v>156988</v>
      </c>
      <c r="E166" s="21">
        <f>153.30859375</f>
        <v>153.30859375</v>
      </c>
    </row>
    <row r="167">
      <c r="A167" s="21">
        <f>31730</f>
        <v>31730</v>
      </c>
      <c r="B167" s="21">
        <f t="shared" si="7"/>
        <v>0</v>
      </c>
      <c r="C167" s="21">
        <f>28117</f>
        <v>28117</v>
      </c>
      <c r="D167" s="21">
        <f>156988</f>
        <v>156988</v>
      </c>
      <c r="E167" s="21">
        <f>153.30859375</f>
        <v>153.30859375</v>
      </c>
    </row>
    <row r="168">
      <c r="A168" s="21">
        <f>31915</f>
        <v>31915</v>
      </c>
      <c r="B168" s="21">
        <f t="shared" si="7"/>
        <v>0</v>
      </c>
      <c r="C168" s="21">
        <f>28281</f>
        <v>28281</v>
      </c>
      <c r="D168" s="21">
        <f>156924</f>
        <v>156924</v>
      </c>
      <c r="E168" s="21">
        <f>153.24609375</f>
        <v>153.24609375</v>
      </c>
    </row>
    <row r="169">
      <c r="A169" s="21">
        <f>32088</f>
        <v>32088</v>
      </c>
      <c r="B169" s="21">
        <f t="shared" si="7"/>
        <v>0</v>
      </c>
      <c r="C169" s="21">
        <f>28428</f>
        <v>28428</v>
      </c>
      <c r="D169" s="21">
        <f>156540</f>
        <v>156540</v>
      </c>
      <c r="E169" s="21">
        <f>152.87109375</f>
        <v>152.87109375</v>
      </c>
    </row>
    <row r="170">
      <c r="A170" s="21">
        <f>32258</f>
        <v>32258</v>
      </c>
      <c r="B170" s="21">
        <f t="shared" si="7"/>
        <v>0</v>
      </c>
      <c r="C170" s="21">
        <f>28604</f>
        <v>28604</v>
      </c>
      <c r="D170" s="21">
        <f>156540</f>
        <v>156540</v>
      </c>
      <c r="E170" s="21">
        <f>152.87109375</f>
        <v>152.87109375</v>
      </c>
    </row>
    <row r="171">
      <c r="A171" s="21">
        <f>32438</f>
        <v>32438</v>
      </c>
      <c r="B171" s="21">
        <f t="shared" si="7"/>
        <v>0</v>
      </c>
      <c r="C171" s="21">
        <f>28777</f>
        <v>28777</v>
      </c>
      <c r="D171" s="21">
        <f>156540</f>
        <v>156540</v>
      </c>
      <c r="E171" s="21">
        <f>152.87109375</f>
        <v>152.87109375</v>
      </c>
    </row>
    <row r="172">
      <c r="A172" s="21">
        <f>32606</f>
        <v>32606</v>
      </c>
      <c r="B172" s="21">
        <f t="shared" si="7"/>
        <v>0</v>
      </c>
      <c r="C172" s="21">
        <f>28936</f>
        <v>28936</v>
      </c>
      <c r="D172" s="21">
        <f>156540</f>
        <v>156540</v>
      </c>
      <c r="E172" s="21">
        <f>152.87109375</f>
        <v>152.87109375</v>
      </c>
    </row>
    <row r="173">
      <c r="A173" s="21">
        <f>32810</f>
        <v>32810</v>
      </c>
      <c r="B173" s="21">
        <f t="shared" si="7"/>
        <v>0</v>
      </c>
      <c r="C173" s="21">
        <f>29103</f>
        <v>29103</v>
      </c>
      <c r="D173" s="21">
        <f>156541</f>
        <v>156541</v>
      </c>
      <c r="E173" s="21">
        <f>152.8720703125</f>
        <v>152.8720703125</v>
      </c>
    </row>
    <row r="174">
      <c r="A174" s="21">
        <f>33010</f>
        <v>33010</v>
      </c>
      <c r="B174" s="21">
        <f>25</f>
        <v>25</v>
      </c>
      <c r="C174" s="21">
        <f>29264</f>
        <v>29264</v>
      </c>
      <c r="D174" s="21">
        <f>156541</f>
        <v>156541</v>
      </c>
      <c r="E174" s="21">
        <f>152.8720703125</f>
        <v>152.8720703125</v>
      </c>
    </row>
    <row r="175">
      <c r="A175" s="21">
        <f>33215</f>
        <v>33215</v>
      </c>
      <c r="B175" s="21">
        <f>12</f>
        <v>12</v>
      </c>
      <c r="C175" s="21">
        <f>29408</f>
        <v>29408</v>
      </c>
      <c r="D175" s="21">
        <f>156540</f>
        <v>156540</v>
      </c>
      <c r="E175" s="21">
        <f>152.87109375</f>
        <v>152.87109375</v>
      </c>
    </row>
    <row r="176">
      <c r="A176" s="21">
        <f>33386</f>
        <v>33386</v>
      </c>
      <c r="B176" s="21">
        <f>0</f>
        <v>0</v>
      </c>
      <c r="C176" s="21">
        <f>29606</f>
        <v>29606</v>
      </c>
      <c r="D176" s="21">
        <f>156560</f>
        <v>156560</v>
      </c>
      <c r="E176" s="21">
        <f>152.890625</f>
        <v>152.890625</v>
      </c>
    </row>
    <row r="177">
      <c r="A177" s="21">
        <f>33555</f>
        <v>33555</v>
      </c>
      <c r="B177" s="21">
        <f>0</f>
        <v>0</v>
      </c>
      <c r="C177" s="21">
        <f>29766</f>
        <v>29766</v>
      </c>
      <c r="D177" s="21">
        <f>158216</f>
        <v>158216</v>
      </c>
      <c r="E177" s="21">
        <f>154.5078125</f>
        <v>154.5078125</v>
      </c>
    </row>
    <row r="178">
      <c r="A178" s="21">
        <f>33760</f>
        <v>33760</v>
      </c>
      <c r="B178" s="21">
        <f>0</f>
        <v>0</v>
      </c>
      <c r="C178" s="21">
        <f>29977</f>
        <v>29977</v>
      </c>
      <c r="D178" s="21">
        <f>158202</f>
        <v>158202</v>
      </c>
      <c r="E178" s="21">
        <f>154.494140625</f>
        <v>154.494140625</v>
      </c>
    </row>
    <row r="179">
      <c r="A179" s="21">
        <f>33928</f>
        <v>33928</v>
      </c>
      <c r="B179" s="21">
        <f>0</f>
        <v>0</v>
      </c>
      <c r="C179" s="21">
        <f>30136</f>
        <v>30136</v>
      </c>
      <c r="D179" s="21">
        <f>158262</f>
        <v>158262</v>
      </c>
      <c r="E179" s="21">
        <f>154.552734375</f>
        <v>154.552734375</v>
      </c>
    </row>
    <row r="180">
      <c r="A180" s="21">
        <f>34095</f>
        <v>34095</v>
      </c>
      <c r="B180" s="21">
        <f>0</f>
        <v>0</v>
      </c>
      <c r="C180" s="21">
        <f>30301</f>
        <v>30301</v>
      </c>
      <c r="D180" s="21">
        <f>158262</f>
        <v>158262</v>
      </c>
      <c r="E180" s="21">
        <f>154.552734375</f>
        <v>154.552734375</v>
      </c>
    </row>
    <row r="181">
      <c r="A181" s="21">
        <f>34285</f>
        <v>34285</v>
      </c>
      <c r="B181" s="21">
        <f>3</f>
        <v>3</v>
      </c>
      <c r="C181" s="21">
        <f>30490</f>
        <v>30490</v>
      </c>
      <c r="D181" s="21">
        <f>158262</f>
        <v>158262</v>
      </c>
      <c r="E181" s="21">
        <f>154.552734375</f>
        <v>154.552734375</v>
      </c>
    </row>
    <row r="182">
      <c r="A182" s="21">
        <f>34473</f>
        <v>34473</v>
      </c>
      <c r="B182" s="21">
        <f t="shared" ref="B182:B197" si="8">0</f>
        <v>0</v>
      </c>
      <c r="C182" s="21">
        <f>30641</f>
        <v>30641</v>
      </c>
      <c r="D182" s="21">
        <f>158262</f>
        <v>158262</v>
      </c>
      <c r="E182" s="21">
        <f>154.552734375</f>
        <v>154.552734375</v>
      </c>
    </row>
    <row r="183">
      <c r="A183" s="21">
        <f>34658</f>
        <v>34658</v>
      </c>
      <c r="B183" s="21">
        <f t="shared" si="8"/>
        <v>0</v>
      </c>
      <c r="C183" s="21">
        <f>30791</f>
        <v>30791</v>
      </c>
      <c r="D183" s="21">
        <f>157882</f>
        <v>157882</v>
      </c>
      <c r="E183" s="21">
        <f>154.181640625</f>
        <v>154.181640625</v>
      </c>
    </row>
    <row r="184">
      <c r="A184" s="21">
        <f>34842</f>
        <v>34842</v>
      </c>
      <c r="B184" s="21">
        <f t="shared" si="8"/>
        <v>0</v>
      </c>
      <c r="C184" s="21">
        <f>30961</f>
        <v>30961</v>
      </c>
      <c r="D184" s="21">
        <f>156858</f>
        <v>156858</v>
      </c>
      <c r="E184" s="21">
        <f>153.181640625</f>
        <v>153.181640625</v>
      </c>
    </row>
    <row r="185">
      <c r="A185" s="21">
        <f>35038</f>
        <v>35038</v>
      </c>
      <c r="B185" s="21">
        <f t="shared" si="8"/>
        <v>0</v>
      </c>
      <c r="C185" s="21">
        <f>31121</f>
        <v>31121</v>
      </c>
      <c r="D185" s="21">
        <f>156858</f>
        <v>156858</v>
      </c>
      <c r="E185" s="21">
        <f>153.181640625</f>
        <v>153.181640625</v>
      </c>
    </row>
    <row r="186">
      <c r="A186" s="21">
        <f>35206</f>
        <v>35206</v>
      </c>
      <c r="B186" s="21">
        <f t="shared" si="8"/>
        <v>0</v>
      </c>
      <c r="C186" s="21">
        <f>31279</f>
        <v>31279</v>
      </c>
      <c r="D186" s="21">
        <f>156858</f>
        <v>156858</v>
      </c>
      <c r="E186" s="21">
        <f>153.181640625</f>
        <v>153.181640625</v>
      </c>
    </row>
    <row r="187">
      <c r="A187" s="21">
        <f>35376</f>
        <v>35376</v>
      </c>
      <c r="B187" s="21">
        <f t="shared" si="8"/>
        <v>0</v>
      </c>
      <c r="C187" s="21">
        <f>31450</f>
        <v>31450</v>
      </c>
      <c r="D187" s="21">
        <f>156858</f>
        <v>156858</v>
      </c>
      <c r="E187" s="21">
        <f>153.181640625</f>
        <v>153.181640625</v>
      </c>
    </row>
    <row r="188">
      <c r="A188" s="21">
        <f>35560</f>
        <v>35560</v>
      </c>
      <c r="B188" s="21">
        <f t="shared" si="8"/>
        <v>0</v>
      </c>
      <c r="C188" s="21">
        <f>31611</f>
        <v>31611</v>
      </c>
      <c r="D188" s="21">
        <f>156858</f>
        <v>156858</v>
      </c>
      <c r="E188" s="21">
        <f>153.181640625</f>
        <v>153.181640625</v>
      </c>
    </row>
    <row r="189">
      <c r="A189" s="21">
        <f>35731</f>
        <v>35731</v>
      </c>
      <c r="B189" s="21">
        <f t="shared" si="8"/>
        <v>0</v>
      </c>
      <c r="C189" s="21">
        <f>31769</f>
        <v>31769</v>
      </c>
      <c r="D189" s="21">
        <f>156859</f>
        <v>156859</v>
      </c>
      <c r="E189" s="21">
        <f>153.1826171875</f>
        <v>153.1826171875</v>
      </c>
    </row>
    <row r="190">
      <c r="A190" s="21">
        <f>35915</f>
        <v>35915</v>
      </c>
      <c r="B190" s="21">
        <f t="shared" si="8"/>
        <v>0</v>
      </c>
      <c r="C190" s="21">
        <f>31947</f>
        <v>31947</v>
      </c>
      <c r="D190" s="21">
        <f>156859</f>
        <v>156859</v>
      </c>
      <c r="E190" s="21">
        <f>153.1826171875</f>
        <v>153.1826171875</v>
      </c>
    </row>
    <row r="191">
      <c r="A191" s="21">
        <f>36123</f>
        <v>36123</v>
      </c>
      <c r="B191" s="21">
        <f t="shared" si="8"/>
        <v>0</v>
      </c>
      <c r="C191" s="21">
        <f>32091</f>
        <v>32091</v>
      </c>
      <c r="D191" s="21">
        <f>156858</f>
        <v>156858</v>
      </c>
      <c r="E191" s="21">
        <f>153.181640625</f>
        <v>153.181640625</v>
      </c>
    </row>
    <row r="192">
      <c r="A192" s="21">
        <f>36337</f>
        <v>36337</v>
      </c>
      <c r="B192" s="21">
        <f t="shared" si="8"/>
        <v>0</v>
      </c>
      <c r="C192" s="21">
        <f>32252</f>
        <v>32252</v>
      </c>
      <c r="D192" s="21">
        <f>156858</f>
        <v>156858</v>
      </c>
      <c r="E192" s="21">
        <f>153.181640625</f>
        <v>153.181640625</v>
      </c>
    </row>
    <row r="193">
      <c r="A193" s="21">
        <f>36561</f>
        <v>36561</v>
      </c>
      <c r="B193" s="21">
        <f t="shared" si="8"/>
        <v>0</v>
      </c>
      <c r="C193" s="21">
        <f>32398</f>
        <v>32398</v>
      </c>
      <c r="D193" s="21">
        <f>156858</f>
        <v>156858</v>
      </c>
      <c r="E193" s="21">
        <f>153.181640625</f>
        <v>153.181640625</v>
      </c>
    </row>
    <row r="194">
      <c r="A194" s="21">
        <f>36776</f>
        <v>36776</v>
      </c>
      <c r="B194" s="21">
        <f t="shared" si="8"/>
        <v>0</v>
      </c>
      <c r="C194" s="21">
        <f>32559</f>
        <v>32559</v>
      </c>
      <c r="D194" s="21">
        <f>156858</f>
        <v>156858</v>
      </c>
      <c r="E194" s="21">
        <f>153.181640625</f>
        <v>153.181640625</v>
      </c>
    </row>
    <row r="195">
      <c r="A195" s="21">
        <f>36989</f>
        <v>36989</v>
      </c>
      <c r="B195" s="21">
        <f t="shared" si="8"/>
        <v>0</v>
      </c>
      <c r="C195" s="21">
        <f>32729</f>
        <v>32729</v>
      </c>
      <c r="D195" s="21">
        <f>156858</f>
        <v>156858</v>
      </c>
      <c r="E195" s="21">
        <f>153.181640625</f>
        <v>153.181640625</v>
      </c>
    </row>
    <row r="196">
      <c r="A196" s="21">
        <f>37188</f>
        <v>37188</v>
      </c>
      <c r="B196" s="21">
        <f t="shared" si="8"/>
        <v>0</v>
      </c>
      <c r="C196" s="21">
        <f>32960</f>
        <v>32960</v>
      </c>
      <c r="D196" s="21">
        <f>156870</f>
        <v>156870</v>
      </c>
      <c r="E196" s="21">
        <f>153.193359375</f>
        <v>153.193359375</v>
      </c>
    </row>
    <row r="197">
      <c r="A197" s="21">
        <f>37413</f>
        <v>37413</v>
      </c>
      <c r="B197" s="21">
        <f t="shared" si="8"/>
        <v>0</v>
      </c>
      <c r="C197" s="21">
        <f>33126</f>
        <v>33126</v>
      </c>
      <c r="D197" s="21">
        <f>161454</f>
        <v>161454</v>
      </c>
      <c r="E197" s="21">
        <f>157.669921875</f>
        <v>157.669921875</v>
      </c>
    </row>
    <row r="198">
      <c r="C198" s="21">
        <f>33305</f>
        <v>33305</v>
      </c>
      <c r="D198" s="21">
        <f>161468</f>
        <v>161468</v>
      </c>
      <c r="E198" s="21">
        <f>157.68359375</f>
        <v>157.68359375</v>
      </c>
    </row>
    <row r="199">
      <c r="C199" s="21">
        <f>33477</f>
        <v>33477</v>
      </c>
      <c r="D199" s="21">
        <f>161504</f>
        <v>161504</v>
      </c>
      <c r="E199" s="21">
        <f>157.71875</f>
        <v>157.71875</v>
      </c>
    </row>
    <row r="200">
      <c r="C200" s="21">
        <f>33645</f>
        <v>33645</v>
      </c>
      <c r="D200" s="21">
        <f>161504</f>
        <v>161504</v>
      </c>
      <c r="E200" s="21">
        <f>157.71875</f>
        <v>157.71875</v>
      </c>
    </row>
    <row r="201">
      <c r="C201" s="21">
        <f>33797</f>
        <v>33797</v>
      </c>
      <c r="D201" s="21">
        <f>161505</f>
        <v>161505</v>
      </c>
      <c r="E201" s="21">
        <f>157.7197265625</f>
        <v>157.7197265625</v>
      </c>
    </row>
    <row r="202">
      <c r="C202" s="21">
        <f>33964</f>
        <v>33964</v>
      </c>
      <c r="D202" s="21">
        <f>161505</f>
        <v>161505</v>
      </c>
      <c r="E202" s="21">
        <f>157.7197265625</f>
        <v>157.7197265625</v>
      </c>
    </row>
    <row r="203">
      <c r="C203" s="21">
        <f>34110</f>
        <v>34110</v>
      </c>
      <c r="D203" s="21">
        <f>161513</f>
        <v>161513</v>
      </c>
      <c r="E203" s="21">
        <f>157.7275390625</f>
        <v>157.7275390625</v>
      </c>
    </row>
    <row r="204">
      <c r="C204" s="21">
        <f>34266</f>
        <v>34266</v>
      </c>
      <c r="D204" s="21">
        <f>160488</f>
        <v>160488</v>
      </c>
      <c r="E204" s="21">
        <f>156.7265625</f>
        <v>156.7265625</v>
      </c>
    </row>
    <row r="205">
      <c r="C205" s="21">
        <f>34412</f>
        <v>34412</v>
      </c>
      <c r="D205" s="21">
        <f t="shared" ref="D205:D218" si="9">156648</f>
        <v>156648</v>
      </c>
      <c r="E205" s="21">
        <f t="shared" ref="E205:E218" si="10">152.9765625</f>
        <v>152.9765625</v>
      </c>
    </row>
    <row r="206">
      <c r="C206" s="21">
        <f>34575</f>
        <v>34575</v>
      </c>
      <c r="D206" s="21">
        <f t="shared" si="9"/>
        <v>156648</v>
      </c>
      <c r="E206" s="21">
        <f t="shared" si="10"/>
        <v>152.9765625</v>
      </c>
    </row>
    <row r="207">
      <c r="C207" s="21">
        <f>34738</f>
        <v>34738</v>
      </c>
      <c r="D207" s="21">
        <f t="shared" si="9"/>
        <v>156648</v>
      </c>
      <c r="E207" s="21">
        <f t="shared" si="10"/>
        <v>152.9765625</v>
      </c>
    </row>
    <row r="208">
      <c r="C208" s="21">
        <f>34903</f>
        <v>34903</v>
      </c>
      <c r="D208" s="21">
        <f t="shared" si="9"/>
        <v>156648</v>
      </c>
      <c r="E208" s="21">
        <f t="shared" si="10"/>
        <v>152.9765625</v>
      </c>
    </row>
    <row r="209">
      <c r="C209" s="21">
        <f>35042</f>
        <v>35042</v>
      </c>
      <c r="D209" s="21">
        <f t="shared" si="9"/>
        <v>156648</v>
      </c>
      <c r="E209" s="21">
        <f t="shared" si="10"/>
        <v>152.9765625</v>
      </c>
    </row>
    <row r="210">
      <c r="C210" s="21">
        <f>35206</f>
        <v>35206</v>
      </c>
      <c r="D210" s="21">
        <f t="shared" si="9"/>
        <v>156648</v>
      </c>
      <c r="E210" s="21">
        <f t="shared" si="10"/>
        <v>152.9765625</v>
      </c>
    </row>
    <row r="211">
      <c r="C211" s="21">
        <f>35363</f>
        <v>35363</v>
      </c>
      <c r="D211" s="21">
        <f t="shared" si="9"/>
        <v>156648</v>
      </c>
      <c r="E211" s="21">
        <f t="shared" si="10"/>
        <v>152.9765625</v>
      </c>
    </row>
    <row r="212">
      <c r="C212" s="21">
        <f>35530</f>
        <v>35530</v>
      </c>
      <c r="D212" s="21">
        <f t="shared" si="9"/>
        <v>156648</v>
      </c>
      <c r="E212" s="21">
        <f t="shared" si="10"/>
        <v>152.9765625</v>
      </c>
    </row>
    <row r="213">
      <c r="C213" s="21">
        <f>35672</f>
        <v>35672</v>
      </c>
      <c r="D213" s="21">
        <f t="shared" si="9"/>
        <v>156648</v>
      </c>
      <c r="E213" s="21">
        <f t="shared" si="10"/>
        <v>152.9765625</v>
      </c>
    </row>
    <row r="214">
      <c r="C214" s="21">
        <f>35841</f>
        <v>35841</v>
      </c>
      <c r="D214" s="21">
        <f t="shared" si="9"/>
        <v>156648</v>
      </c>
      <c r="E214" s="21">
        <f t="shared" si="10"/>
        <v>152.9765625</v>
      </c>
    </row>
    <row r="215">
      <c r="C215" s="21">
        <f>35995</f>
        <v>35995</v>
      </c>
      <c r="D215" s="21">
        <f t="shared" si="9"/>
        <v>156648</v>
      </c>
      <c r="E215" s="21">
        <f t="shared" si="10"/>
        <v>152.9765625</v>
      </c>
    </row>
    <row r="216">
      <c r="C216" s="21">
        <f>36206</f>
        <v>36206</v>
      </c>
      <c r="D216" s="21">
        <f t="shared" si="9"/>
        <v>156648</v>
      </c>
      <c r="E216" s="21">
        <f t="shared" si="10"/>
        <v>152.9765625</v>
      </c>
    </row>
    <row r="217">
      <c r="C217" s="21">
        <f>36401</f>
        <v>36401</v>
      </c>
      <c r="D217" s="21">
        <f t="shared" si="9"/>
        <v>156648</v>
      </c>
      <c r="E217" s="21">
        <f t="shared" si="10"/>
        <v>152.9765625</v>
      </c>
    </row>
    <row r="218">
      <c r="C218" s="21">
        <f>36640</f>
        <v>36640</v>
      </c>
      <c r="D218" s="21">
        <f t="shared" si="9"/>
        <v>156648</v>
      </c>
      <c r="E218" s="21">
        <f t="shared" si="10"/>
        <v>152.9765625</v>
      </c>
    </row>
    <row r="219">
      <c r="C219" s="21">
        <f>36828</f>
        <v>36828</v>
      </c>
      <c r="D219" s="21">
        <f>156649</f>
        <v>156649</v>
      </c>
      <c r="E219" s="21">
        <f>152.9775390625</f>
        <v>152.9775390625</v>
      </c>
    </row>
    <row r="220">
      <c r="C220" s="21">
        <f>37027</f>
        <v>37027</v>
      </c>
      <c r="D220" s="21">
        <f>156649</f>
        <v>156649</v>
      </c>
      <c r="E220" s="21">
        <f>152.9775390625</f>
        <v>152.9775390625</v>
      </c>
    </row>
    <row r="221">
      <c r="C221" s="21">
        <f>37202</f>
        <v>37202</v>
      </c>
      <c r="D221" s="21">
        <f>156649</f>
        <v>156649</v>
      </c>
      <c r="E221" s="21">
        <f>152.9775390625</f>
        <v>152.9775390625</v>
      </c>
    </row>
    <row r="222">
      <c r="C222" s="21">
        <f>37418</f>
        <v>37418</v>
      </c>
      <c r="D222" s="21">
        <f>156648</f>
        <v>156648</v>
      </c>
      <c r="E222" s="21">
        <f>152.9765625</f>
        <v>152.9765625</v>
      </c>
    </row>
  </sheetData>
  <sheetProtection/>
  <pageMargins left="0.75" right="0.75" top="1.0" bottom="1.0" header="0.5" footer="0.5"/>
  <pageSetup paperSize="9" orientation="portrait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Company/>
  <DocSecurity>0</DocSecurity>
  <ScaleCrop>false</ScaleCrop>
  <HeadingPairs>
    <vt:vector xmlns:vt="http://schemas.openxmlformats.org/officeDocument/2006/docPropsVTypes" size="2" baseType="variant">
      <vt:variant xmlns:vt="http://schemas.openxmlformats.org/officeDocument/2006/docPropsVTypes">
        <vt:lpstr xmlns:vt="http://schemas.openxmlformats.org/officeDocument/2006/docPropsVTypes">Werkbladen</vt:lpstr>
      </vt:variant>
      <vt:variant xmlns:vt="http://schemas.openxmlformats.org/officeDocument/2006/docPropsVTypes">
        <vt:i4 xmlns:vt="http://schemas.openxmlformats.org/officeDocument/2006/docPropsVTypes">2</vt:i4>
      </vt:variant>
    </vt:vector>
  </HeadingPairs>
  <TitlesOfParts>
    <vt:vector xmlns:vt="http://schemas.openxmlformats.org/officeDocument/2006/docPropsVTypes" size="2" baseType="lpstr">
      <vt:lpstr xmlns:vt="http://schemas.openxmlformats.org/officeDocument/2006/docPropsVTypes">Grafiek</vt:lpstr>
      <vt:lpstr xmlns:vt="http://schemas.openxmlformats.org/officeDocument/2006/docPropsVTypes"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Nicolas Quartier</cp:lastModifiedBy>
  <dcterms:created xsi:type="dcterms:W3CDTF">2016-01-08T15:46:43Z</dcterms:created>
  <dcterms:modified xsi:type="dcterms:W3CDTF">2015-11-23T19:55:56Z</dcterms:modified>
  <cp:lastPrinted>2016-01-08T15:46:43Z</cp:lastPrinted>
</cp:coreProperties>
</file>